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rants 2016-2017: 35th Undergraduate Council" sheetId="1" r:id="rId3"/>
    <sheet state="visible" name="UC Grants 2015-2016:  34th Undergraduate Council" sheetId="2" r:id="rId4"/>
    <sheet state="visible" name="UC Grants 2014-2015:  33rd Undergraduate Council" sheetId="3" r:id="rId5"/>
    <sheet state="visible" name="Groups Requiring Sexual Assault Prevention Trainin" sheetId="4" r:id="rId6"/>
    <sheet state="visible" name="UC Grants 2013-2014:  32nd Undergraduate Council" sheetId="5" r:id="rId7"/>
    <sheet state="visible" name="UC Grants 2012-2013:  31st Undergraduate Council" sheetId="6" r:id="rId8"/>
    <sheet state="visible" name="2014-2015 Full Year Estimates" sheetId="7" r:id="rId9"/>
    <sheet state="visible" name="UC Grants 2011-2012:  30th Undergraduate Council" sheetId="8" r:id="rId10"/>
    <sheet state="visible" name="Theatre Analysis" sheetId="9" r:id="rId11"/>
    <sheet state="visible" name="Theatre Analysis Pivot Table" sheetId="10" r:id="rId12"/>
    <sheet state="visible" name="Data Validation" sheetId="11" r:id="rId13"/>
  </sheets>
  <definedNames>
    <definedName hidden="1" localSheetId="2" name="_xlnm._FilterDatabase">'UC Grants 2014-2015:  33rd Undergraduate Council'!$A$1:$AA$1028</definedName>
    <definedName hidden="1" localSheetId="3" name="_xlnm._FilterDatabase">'Groups Requiring Sexual Assault Prevention Trainin'!$B$1:$B$1000</definedName>
  </definedNames>
  <calcPr/>
  <pivotCaches>
    <pivotCache cacheId="0" r:id="rId14"/>
  </pivotCaches>
</workbook>
</file>

<file path=xl/comments1.xml><?xml version="1.0" encoding="utf-8"?>
<comments xmlns="http://schemas.openxmlformats.org/spreadsheetml/2006/main">
  <authors>
    <author/>
  </authors>
  <commentList>
    <comment authorId="0" ref="N37">
      <text>
        <t xml:space="preserve">Receipts only show puchase from the University Wine Shop. We don't fund alcohol</t>
      </text>
    </comment>
  </commentList>
</comments>
</file>

<file path=xl/comments2.xml><?xml version="1.0" encoding="utf-8"?>
<comments xmlns="http://schemas.openxmlformats.org/spreadsheetml/2006/main">
  <authors>
    <author/>
  </authors>
  <commentList>
    <comment authorId="0" ref="A3">
      <text>
        <t xml:space="preserve">The 34F nomenclature remains because as an accounting error, we didn't realize that this money was being spent by the 33rd Undergraduate Council, not the 34th.</t>
      </text>
    </comment>
  </commentList>
</comments>
</file>

<file path=xl/sharedStrings.xml><?xml version="1.0" encoding="utf-8"?>
<sst xmlns="http://schemas.openxmlformats.org/spreadsheetml/2006/main" count="29693" uniqueCount="11667">
  <si>
    <t>Grants ID</t>
  </si>
  <si>
    <t>s</t>
  </si>
  <si>
    <t>Event</t>
  </si>
  <si>
    <t>CPF Submitted?</t>
  </si>
  <si>
    <t>Grant ID</t>
  </si>
  <si>
    <t>Organization Name</t>
  </si>
  <si>
    <t>Amount Requested</t>
  </si>
  <si>
    <t>UC Rep Interviewer</t>
  </si>
  <si>
    <t>Amount Granted</t>
  </si>
  <si>
    <t xml:space="preserve">% Funded </t>
  </si>
  <si>
    <t>Project Name</t>
  </si>
  <si>
    <t>Contact Last Name</t>
  </si>
  <si>
    <t>Requested</t>
  </si>
  <si>
    <t>Project Start Date</t>
  </si>
  <si>
    <t>Contact Email</t>
  </si>
  <si>
    <t>Food</t>
  </si>
  <si>
    <t>Allocated</t>
  </si>
  <si>
    <t>NOTES</t>
  </si>
  <si>
    <t>Travel</t>
  </si>
  <si>
    <t>Publicity</t>
  </si>
  <si>
    <t>Materials and Supplies</t>
  </si>
  <si>
    <t>Venue</t>
  </si>
  <si>
    <t>Number of Team Members</t>
  </si>
  <si>
    <t>Decorations</t>
  </si>
  <si>
    <t>AV/Media</t>
  </si>
  <si>
    <t>admission costs</t>
  </si>
  <si>
    <t>HUPD/BAT</t>
  </si>
  <si>
    <t>Personnel</t>
  </si>
  <si>
    <t>Other</t>
  </si>
  <si>
    <t>Notes</t>
  </si>
  <si>
    <t>Spent</t>
  </si>
  <si>
    <t>Collecting Dues?</t>
  </si>
  <si>
    <t>Collaborative?</t>
  </si>
  <si>
    <t># of Members?</t>
  </si>
  <si>
    <t>Dues? How Much?</t>
  </si>
  <si>
    <t>Collaboration?</t>
  </si>
  <si>
    <t>Check #/</t>
  </si>
  <si>
    <t>UC Rep</t>
  </si>
  <si>
    <t>Group Type</t>
  </si>
  <si>
    <t>Admission Costs</t>
  </si>
  <si>
    <t>HUPD/BAT/DJ</t>
  </si>
  <si>
    <t>Contact First Name</t>
  </si>
  <si>
    <t>Upfront/Retroactive</t>
  </si>
  <si>
    <t>Project End Date</t>
  </si>
  <si>
    <t>Interview Time</t>
  </si>
  <si>
    <t>First Email</t>
  </si>
  <si>
    <t>Second Email</t>
  </si>
  <si>
    <t>Third Email</t>
  </si>
  <si>
    <t>Direct Deposit Date</t>
  </si>
  <si>
    <t>How Much?</t>
  </si>
  <si>
    <t>Amount</t>
  </si>
  <si>
    <t>Correspondence Tracking</t>
  </si>
  <si>
    <t>35F-1-1</t>
  </si>
  <si>
    <t>Christians on Campus</t>
  </si>
  <si>
    <t>Club introduction and promotion</t>
  </si>
  <si>
    <t>34F-2-40</t>
  </si>
  <si>
    <t>Maddy Stern</t>
  </si>
  <si>
    <t>Asian American Women's Association</t>
  </si>
  <si>
    <t>AAWA Fall 2015 Intro Meeting</t>
  </si>
  <si>
    <t>Nathanael</t>
  </si>
  <si>
    <t>Cho</t>
  </si>
  <si>
    <t>ncho@college.harvard.edu</t>
  </si>
  <si>
    <t>Retroacive</t>
  </si>
  <si>
    <t>8:35</t>
  </si>
  <si>
    <t>Emily</t>
  </si>
  <si>
    <t>Zhu</t>
  </si>
  <si>
    <t>ezhu@college.harvard.edu</t>
  </si>
  <si>
    <t>Retro</t>
  </si>
  <si>
    <t>35F-1-2</t>
  </si>
  <si>
    <t>Opened</t>
  </si>
  <si>
    <t>Jungyeon</t>
  </si>
  <si>
    <t>Harvard-Radcliffe Asian-American Christian Fellowship</t>
  </si>
  <si>
    <t>AACF Welcome Back Social</t>
  </si>
  <si>
    <t>34F-2-41</t>
  </si>
  <si>
    <t>Al Corvah</t>
  </si>
  <si>
    <t>Developers 4 Development</t>
  </si>
  <si>
    <t>D4D 2015-2016 Board Meeting</t>
  </si>
  <si>
    <t>More than 20 people, snacks</t>
  </si>
  <si>
    <t>Large meals for seven people</t>
  </si>
  <si>
    <t>Thomas</t>
  </si>
  <si>
    <t>Han</t>
  </si>
  <si>
    <t>thomashan@college.harvard.edu</t>
  </si>
  <si>
    <t>7:55</t>
  </si>
  <si>
    <t>35F-1-3</t>
  </si>
  <si>
    <t>34F-001</t>
  </si>
  <si>
    <t>Will</t>
  </si>
  <si>
    <t>HCURA Fall Social</t>
  </si>
  <si>
    <t>Long</t>
  </si>
  <si>
    <t>wlong@college.harvard.edu</t>
  </si>
  <si>
    <t>Henry Atkins</t>
  </si>
  <si>
    <t>Three Letter Acronym</t>
  </si>
  <si>
    <t>TLA Auditions and Deliberations</t>
  </si>
  <si>
    <t>Harvard College Undergraduate Research Association</t>
  </si>
  <si>
    <t>34F-2-42</t>
  </si>
  <si>
    <t>Daniel Levine</t>
  </si>
  <si>
    <t>Dharma</t>
  </si>
  <si>
    <t>Introductory Meeting</t>
  </si>
  <si>
    <t>food by policy, 125 undergrads</t>
  </si>
  <si>
    <t>Bronte</t>
  </si>
  <si>
    <t>Li</t>
  </si>
  <si>
    <t>Lim</t>
  </si>
  <si>
    <t>brontelim@college.harvard.edu</t>
  </si>
  <si>
    <t>Gunjari</t>
  </si>
  <si>
    <t>Raychaudhuri</t>
  </si>
  <si>
    <t>jli05@college.harvard.edu</t>
  </si>
  <si>
    <t>sraychaudhuri@college.harvard.edu</t>
  </si>
  <si>
    <t>8:15</t>
  </si>
  <si>
    <t>35F-1-4</t>
  </si>
  <si>
    <t>34F-2-43</t>
  </si>
  <si>
    <t>Freshmen Q&amp;A Session</t>
  </si>
  <si>
    <t>First General Meeting</t>
  </si>
  <si>
    <t>DD 10/6/15</t>
  </si>
  <si>
    <t>food by policy, 25 people</t>
  </si>
  <si>
    <t>Riya</t>
  </si>
  <si>
    <t>34F-002</t>
  </si>
  <si>
    <t>Summer Sib Program</t>
  </si>
  <si>
    <t>Harvard Radcliffe Asian American Association</t>
  </si>
  <si>
    <t>Name Tags</t>
  </si>
  <si>
    <t>Ohno</t>
  </si>
  <si>
    <t>benjaminohno@college.harvard.edu</t>
  </si>
  <si>
    <t>34F-2-44</t>
  </si>
  <si>
    <t>35F-1-5</t>
  </si>
  <si>
    <t>Unclaimed</t>
  </si>
  <si>
    <t>Evan Bonsall</t>
  </si>
  <si>
    <t>Maureen Tang</t>
  </si>
  <si>
    <t>First Generation Student Union</t>
  </si>
  <si>
    <t>34F-003</t>
  </si>
  <si>
    <t>Harvard African Students Association</t>
  </si>
  <si>
    <t>AAA Rage</t>
  </si>
  <si>
    <t>October Study Break</t>
  </si>
  <si>
    <t>Freshman Welcome Mixer</t>
  </si>
  <si>
    <t>DJ: 150</t>
  </si>
  <si>
    <t>by policy</t>
  </si>
  <si>
    <t>Ozichi</t>
  </si>
  <si>
    <t>34F-004</t>
  </si>
  <si>
    <t>Osuoha</t>
  </si>
  <si>
    <t>Vanessa</t>
  </si>
  <si>
    <t>Information Session</t>
  </si>
  <si>
    <t>oosuoha@college.harvard.edu</t>
  </si>
  <si>
    <t>Veritas Financial Group</t>
  </si>
  <si>
    <t>Decembre</t>
  </si>
  <si>
    <t>Pilachowski</t>
  </si>
  <si>
    <t>vdecembre@college.harvard.edu</t>
  </si>
  <si>
    <t>jpilachowski@college.harvard.edu</t>
  </si>
  <si>
    <t>Upfront</t>
  </si>
  <si>
    <t>printing: 4</t>
  </si>
  <si>
    <t>35F-1-6</t>
  </si>
  <si>
    <t/>
  </si>
  <si>
    <t>DD 10/27/15</t>
  </si>
  <si>
    <t>Harvard-Radcliffe Chinese Students Association</t>
  </si>
  <si>
    <t>Activities Fair</t>
  </si>
  <si>
    <t>34F-005</t>
  </si>
  <si>
    <t>Welcome Social</t>
  </si>
  <si>
    <t>34F-2-45</t>
  </si>
  <si>
    <t>Mozart Society Orchestra</t>
  </si>
  <si>
    <t>Qian</t>
  </si>
  <si>
    <t>xqian@college.harvard.edu</t>
  </si>
  <si>
    <t>DD 10/8/15</t>
  </si>
  <si>
    <t>Harvard African Students' Association</t>
  </si>
  <si>
    <t>Annual HASA/NSA Fall Feast</t>
  </si>
  <si>
    <t>34F-006</t>
  </si>
  <si>
    <t>HCURA Intro Meeting</t>
  </si>
  <si>
    <t>You</t>
  </si>
  <si>
    <t>finance@hcura.org</t>
  </si>
  <si>
    <t>34F-007</t>
  </si>
  <si>
    <t>ticketing: 75</t>
  </si>
  <si>
    <t>2015 HUGHF Board Retreat</t>
  </si>
  <si>
    <t>Mofeyifoluwa</t>
  </si>
  <si>
    <t>Harvard Undergraduate Global Health Forum (HUGHF)</t>
  </si>
  <si>
    <t>Edun</t>
  </si>
  <si>
    <t>Mulaney</t>
  </si>
  <si>
    <t>edun@college.harvard.edu</t>
  </si>
  <si>
    <t>biancamulaney@college.harvard.edu</t>
  </si>
  <si>
    <t>Jason Cui</t>
  </si>
  <si>
    <t>34F-008</t>
  </si>
  <si>
    <t>Jeffrey</t>
  </si>
  <si>
    <t>Mentor Training</t>
  </si>
  <si>
    <t>34F-2-46</t>
  </si>
  <si>
    <t>Wang</t>
  </si>
  <si>
    <t>Harvard College Mentors for Urban Debate</t>
  </si>
  <si>
    <t>jeffwang@college.harvard.edu</t>
  </si>
  <si>
    <t>Franklin</t>
  </si>
  <si>
    <t>stephaniefranklin@college.harvard.edu</t>
  </si>
  <si>
    <t>Harvard Breakers</t>
  </si>
  <si>
    <t>8:25</t>
  </si>
  <si>
    <t>Breakers Workshops</t>
  </si>
  <si>
    <t>35F-1-7</t>
  </si>
  <si>
    <t>Weekly travel expenses for dancing instructor: ~$25/week for 12 weeks</t>
  </si>
  <si>
    <t>34F-009</t>
  </si>
  <si>
    <t>HASA Intro Meeting</t>
  </si>
  <si>
    <t>HASA</t>
  </si>
  <si>
    <t>Speak Out Loud</t>
  </si>
  <si>
    <t>Speak Out Loud Activities Fair Open Mic</t>
  </si>
  <si>
    <t>34F-010</t>
  </si>
  <si>
    <t>Eye Towards 2016: HRC Presents Prof. Carlos Diaz</t>
  </si>
  <si>
    <t>Harvard Republican Club</t>
  </si>
  <si>
    <t>Darius</t>
  </si>
  <si>
    <t>Kamenker</t>
  </si>
  <si>
    <t>Ben</t>
  </si>
  <si>
    <t>Johnson</t>
  </si>
  <si>
    <t>kamenker@college.harvard.edu</t>
  </si>
  <si>
    <t>djohnson01@college.harvard.edu</t>
  </si>
  <si>
    <t>Club Sports</t>
  </si>
  <si>
    <t>34F-011</t>
  </si>
  <si>
    <t>35F-1-8</t>
  </si>
  <si>
    <t>Student Activities Fair</t>
  </si>
  <si>
    <t>Medical Humanities Forum</t>
  </si>
  <si>
    <t>Terry-Kantor</t>
  </si>
  <si>
    <t>Singapore, Indonesia and Malaysia Association</t>
  </si>
  <si>
    <t>eterrykantor@college.harvard.edu</t>
  </si>
  <si>
    <t>Singapore, Indonesia and Malaysia Welcome-Back Dinner</t>
  </si>
  <si>
    <t>34F-2-47</t>
  </si>
  <si>
    <t>Pan-African Dance and Music Ensemble</t>
  </si>
  <si>
    <t>34F-012</t>
  </si>
  <si>
    <t>Study Break - Bon Chon</t>
  </si>
  <si>
    <t>Will instead get receipts and apply for a retro grant, due to uncertainty about attendance</t>
  </si>
  <si>
    <t>34F-013</t>
  </si>
  <si>
    <t xml:space="preserve">Harvard Christians on Campus </t>
  </si>
  <si>
    <t>Hwang</t>
  </si>
  <si>
    <t>michaelhwang@college.harvard.edu</t>
  </si>
  <si>
    <t>Brendan Zhi Min</t>
  </si>
  <si>
    <t>Dean</t>
  </si>
  <si>
    <t>bdean@college.harvard.edu</t>
  </si>
  <si>
    <t>34F-014</t>
  </si>
  <si>
    <t>Harvard Egyptian Students Association</t>
  </si>
  <si>
    <t>35F-1-9</t>
  </si>
  <si>
    <t>34F-2-48</t>
  </si>
  <si>
    <t>Harvard Undergraduate Brazilian Association</t>
  </si>
  <si>
    <t>Ouf</t>
  </si>
  <si>
    <t>Activities Fair Booth</t>
  </si>
  <si>
    <t>William Greenlaw</t>
  </si>
  <si>
    <t>ibrahimouf@college.harvard.edu</t>
  </si>
  <si>
    <t>Harvard Christians on Campus</t>
  </si>
  <si>
    <t>Weekly Meeting</t>
  </si>
  <si>
    <t>34F-015</t>
  </si>
  <si>
    <t>HeSPA LAN Party Supplies</t>
  </si>
  <si>
    <t>Harvard eSports Association</t>
  </si>
  <si>
    <t>Fan</t>
  </si>
  <si>
    <t>huihuifan@college.harvard.edu</t>
  </si>
  <si>
    <t>Taciana</t>
  </si>
  <si>
    <t>Michael</t>
  </si>
  <si>
    <t>Pereira</t>
  </si>
  <si>
    <t>tpereira@college.harvard.edu</t>
  </si>
  <si>
    <t>35F-1-10</t>
  </si>
  <si>
    <t>34F-016</t>
  </si>
  <si>
    <t>DotA match day</t>
  </si>
  <si>
    <t>34F-2-49</t>
  </si>
  <si>
    <t>Your organization</t>
  </si>
  <si>
    <t>Harvard College Student Activities Fair</t>
  </si>
  <si>
    <t>34F-017</t>
  </si>
  <si>
    <t>Subsidizing Recipe/Review Articles</t>
  </si>
  <si>
    <t>Crimson Crave</t>
  </si>
  <si>
    <t>Gentile</t>
  </si>
  <si>
    <t>cgentile@college.harvard.edu</t>
  </si>
  <si>
    <t>Junaid</t>
  </si>
  <si>
    <t>Zubair</t>
  </si>
  <si>
    <t>junaidzubair@college.harvard.edu</t>
  </si>
  <si>
    <t>34F-018</t>
  </si>
  <si>
    <t>TEDxHarvard College</t>
  </si>
  <si>
    <t>Katigbak</t>
  </si>
  <si>
    <t>lkatigbak@college.harvard.edu</t>
  </si>
  <si>
    <t>35F-1-11</t>
  </si>
  <si>
    <t xml:space="preserve">applying large venue </t>
  </si>
  <si>
    <t>34F-2-50</t>
  </si>
  <si>
    <t>Taylor Marquis</t>
  </si>
  <si>
    <t>CrimsonEMS</t>
  </si>
  <si>
    <t>34F-019</t>
  </si>
  <si>
    <t>HOLA Training</t>
  </si>
  <si>
    <t>Harvard College Engineering Society</t>
  </si>
  <si>
    <t>The Son Also Rises</t>
  </si>
  <si>
    <t>Friday Engineering Lunch</t>
  </si>
  <si>
    <t>Harvard Radcliffe Dramatic Club</t>
  </si>
  <si>
    <t>Badinelli</t>
  </si>
  <si>
    <t>abadinelli@college.harvard.edu</t>
  </si>
  <si>
    <t>34F-020</t>
  </si>
  <si>
    <t>The Pitchfork Disney</t>
  </si>
  <si>
    <t>Gregory</t>
  </si>
  <si>
    <t>Jackson</t>
  </si>
  <si>
    <t>Hewett</t>
  </si>
  <si>
    <t>Nohria</t>
  </si>
  <si>
    <t>Allen</t>
  </si>
  <si>
    <t>ghewett@college.harvard.edu</t>
  </si>
  <si>
    <t>financehcems@gmail.com</t>
  </si>
  <si>
    <t>revanohria@college.harvard.edu</t>
  </si>
  <si>
    <t>8:05</t>
  </si>
  <si>
    <t>35F-1-12</t>
  </si>
  <si>
    <t>34F-021</t>
  </si>
  <si>
    <t>34F-2-51</t>
  </si>
  <si>
    <t>Peer Advising Program Introductory Meeting and Study Break</t>
  </si>
  <si>
    <t>Harvard Premedical Society</t>
  </si>
  <si>
    <t>Harvard Radcliffe Chinese Students Association</t>
  </si>
  <si>
    <t>Rush Hour</t>
  </si>
  <si>
    <t>Yang</t>
  </si>
  <si>
    <t>alanyang01@college.harvard.edu</t>
  </si>
  <si>
    <t>Harvard College European Society</t>
  </si>
  <si>
    <t>No</t>
  </si>
  <si>
    <t>Oktoberfest</t>
  </si>
  <si>
    <t>Transportation for Equipments</t>
  </si>
  <si>
    <t>DJ</t>
  </si>
  <si>
    <t>Lily</t>
  </si>
  <si>
    <t>34F-022</t>
  </si>
  <si>
    <t>Zhao</t>
  </si>
  <si>
    <t>Princeton Spirituality Retreat</t>
  </si>
  <si>
    <t>lilyzhao@college.harvard.edu</t>
  </si>
  <si>
    <t>Harvard Islamic Society</t>
  </si>
  <si>
    <t>Kristiana</t>
  </si>
  <si>
    <t>Bruzgule</t>
  </si>
  <si>
    <t>kbruzgule@college.harvard.edu</t>
  </si>
  <si>
    <t>Khan</t>
  </si>
  <si>
    <t>35F-1-13</t>
  </si>
  <si>
    <t>zaahidkhan@college.harvard.edu</t>
  </si>
  <si>
    <t>Welcome Meeting</t>
  </si>
  <si>
    <t>34F-2-52</t>
  </si>
  <si>
    <t>34F-023</t>
  </si>
  <si>
    <t>Wyatt Robertson</t>
  </si>
  <si>
    <t>BSA/QSA MIxer</t>
  </si>
  <si>
    <t>Harvard College Health Advocacy Program</t>
  </si>
  <si>
    <t>QSA</t>
  </si>
  <si>
    <t>Life is Good Party</t>
  </si>
  <si>
    <t>Peck</t>
  </si>
  <si>
    <t>diondrapeck@college.harvard.edu</t>
  </si>
  <si>
    <t>Gita</t>
  </si>
  <si>
    <t>Bhattacharya</t>
  </si>
  <si>
    <t>gitabhattacharya@college.harvard.edu</t>
  </si>
  <si>
    <t>34F-024</t>
  </si>
  <si>
    <t>34F-2-53</t>
  </si>
  <si>
    <t>Bibimbap creation</t>
  </si>
  <si>
    <t>Yumi</t>
  </si>
  <si>
    <t>HCKAMP</t>
  </si>
  <si>
    <t>Lee</t>
  </si>
  <si>
    <t>yumilee@college.harvard.edu</t>
  </si>
  <si>
    <t>Kim</t>
  </si>
  <si>
    <t>Harvard College Queer Students and Allies</t>
  </si>
  <si>
    <t>ykim04@college.harvard.edu</t>
  </si>
  <si>
    <t>Harvard College Queer Asian/Pacific Islander Association (HQA) Chinatown Hotpot Outing</t>
  </si>
  <si>
    <t>35F-1-14</t>
  </si>
  <si>
    <t>34F-025</t>
  </si>
  <si>
    <t>Ian</t>
  </si>
  <si>
    <t>Much Ado About Nothing</t>
  </si>
  <si>
    <t>Maynor</t>
  </si>
  <si>
    <t>Hyperion Shakespeare Company</t>
  </si>
  <si>
    <t>ianmaynor@college.harvard.edu</t>
  </si>
  <si>
    <t>Yan</t>
  </si>
  <si>
    <t>connieyan@college.harvard.edu</t>
  </si>
  <si>
    <t>Siddhant</t>
  </si>
  <si>
    <t>DD 10/22/15</t>
  </si>
  <si>
    <t>Agrawal</t>
  </si>
  <si>
    <t>34F-2-54</t>
  </si>
  <si>
    <t>siddhantagrawal@college.harvard.edu</t>
  </si>
  <si>
    <t>7:50</t>
  </si>
  <si>
    <t>34F-026</t>
  </si>
  <si>
    <t>Harvard College Udergraduate Research Association</t>
  </si>
  <si>
    <t>35F-1-15</t>
  </si>
  <si>
    <t>Fall Edition</t>
  </si>
  <si>
    <t>HCURA General Meeting</t>
  </si>
  <si>
    <t>Harvard Economics Review</t>
  </si>
  <si>
    <t>Kelsey</t>
  </si>
  <si>
    <t>Harvard Collge eSports Association (HeSPA)</t>
  </si>
  <si>
    <t>Gameathon 2016</t>
  </si>
  <si>
    <t>markkelsey@college.harvard.edu</t>
  </si>
  <si>
    <t>Chen</t>
  </si>
  <si>
    <t>34F-027</t>
  </si>
  <si>
    <t>HURC General Meeting</t>
  </si>
  <si>
    <t>Harvard Undergraduate Robotics Club</t>
  </si>
  <si>
    <t>Ho</t>
  </si>
  <si>
    <t>nhiho@college.harvard.edu</t>
  </si>
  <si>
    <t>34F-2-55</t>
  </si>
  <si>
    <t xml:space="preserve">food by policy </t>
  </si>
  <si>
    <t>34F-028</t>
  </si>
  <si>
    <t>Harvard Composers Association</t>
  </si>
  <si>
    <t>Robotic Hackathon</t>
  </si>
  <si>
    <t>HCA Winter Concert</t>
  </si>
  <si>
    <t>Nick</t>
  </si>
  <si>
    <t>Morihisa</t>
  </si>
  <si>
    <t>nmorihisa@college.harvard.edu</t>
  </si>
  <si>
    <t>food and reusable materials</t>
  </si>
  <si>
    <t>Ari</t>
  </si>
  <si>
    <t>Korotkin</t>
  </si>
  <si>
    <t>arikorotkin@college.harvard.edu</t>
  </si>
  <si>
    <t>35F-1-16</t>
  </si>
  <si>
    <t>34F-029</t>
  </si>
  <si>
    <t>HURC Board Retreat</t>
  </si>
  <si>
    <t>34F-2-56</t>
  </si>
  <si>
    <t>Harvard Hearthstone Collegiate StarLeague</t>
  </si>
  <si>
    <t>34F-030</t>
  </si>
  <si>
    <t>Crystal's by Aislinn Brophy</t>
  </si>
  <si>
    <t>75- registration fee</t>
  </si>
  <si>
    <t>Angela</t>
  </si>
  <si>
    <t>Graham</t>
  </si>
  <si>
    <t>jamesgraham@college.harvard.edu</t>
  </si>
  <si>
    <t>35F-1-17</t>
  </si>
  <si>
    <t>34F-2-57</t>
  </si>
  <si>
    <t>34F-031</t>
  </si>
  <si>
    <t>Adam Harper</t>
  </si>
  <si>
    <t>Harvard School of Rock Club wide Jam session</t>
  </si>
  <si>
    <t>The Harvard Undergraduate Research Journal</t>
  </si>
  <si>
    <t>Harvard School of Rock</t>
  </si>
  <si>
    <t>Intro Meeting</t>
  </si>
  <si>
    <t>Tamm</t>
  </si>
  <si>
    <t>tamm@college.harvard.edu</t>
  </si>
  <si>
    <t>League of Legends Worlds Viewing Party</t>
  </si>
  <si>
    <t>Ice Cream</t>
  </si>
  <si>
    <t>34F-032</t>
  </si>
  <si>
    <t>FEED</t>
  </si>
  <si>
    <t>Ethan</t>
  </si>
  <si>
    <t>Plotsker</t>
  </si>
  <si>
    <t>eplotsker@college.harvard.edu</t>
  </si>
  <si>
    <t>35F-1-18</t>
  </si>
  <si>
    <t>Half Asian Program Association</t>
  </si>
  <si>
    <t>HAPA Introduction Meeting</t>
  </si>
  <si>
    <t>34F-033</t>
  </si>
  <si>
    <t>Gameathon</t>
  </si>
  <si>
    <t>34F-2-58</t>
  </si>
  <si>
    <t>Food by policy</t>
  </si>
  <si>
    <t>34F-034</t>
  </si>
  <si>
    <t>October LAN Party</t>
  </si>
  <si>
    <t>eSports Kickoff</t>
  </si>
  <si>
    <t>34F-035</t>
  </si>
  <si>
    <t>NINE the Musical</t>
  </si>
  <si>
    <t>Berenson</t>
  </si>
  <si>
    <t>35F-1-19</t>
  </si>
  <si>
    <t>aberenson@college.harvard.edu</t>
  </si>
  <si>
    <t>34F-2-59</t>
  </si>
  <si>
    <t>Cookies and Cocoa with the Islamic Society</t>
  </si>
  <si>
    <t>34F-036</t>
  </si>
  <si>
    <t>Harvard Health Policy Review</t>
  </si>
  <si>
    <t>On Harvard Time Fall 2015 Season</t>
  </si>
  <si>
    <t>On Harvard Time</t>
  </si>
  <si>
    <t>Semester Operations Grant</t>
  </si>
  <si>
    <t>Saperstein</t>
  </si>
  <si>
    <t>tsaperstein@college.harvard.edu</t>
  </si>
  <si>
    <t>Raahil</t>
  </si>
  <si>
    <t>Sha</t>
  </si>
  <si>
    <t>raahilsha@college.harvard.edu</t>
  </si>
  <si>
    <t xml:space="preserve">Arguing that their entire season is considered "one performance" </t>
  </si>
  <si>
    <t>DD 9/27</t>
  </si>
  <si>
    <t>Yes</t>
  </si>
  <si>
    <t>34F-037</t>
  </si>
  <si>
    <t>35F-1-20</t>
  </si>
  <si>
    <t xml:space="preserve">publication </t>
  </si>
  <si>
    <t>Mike and Micah Lose a Bunch of Kids in the Woods</t>
  </si>
  <si>
    <t>Marcus</t>
  </si>
  <si>
    <t>Gutierrez</t>
  </si>
  <si>
    <t>mgutierrez@college.harvard.edu</t>
  </si>
  <si>
    <t>Bright Ross</t>
  </si>
  <si>
    <t>jbrightross@college.harvard.edu</t>
  </si>
  <si>
    <t>Mooncake Study Break</t>
  </si>
  <si>
    <t>34F-038</t>
  </si>
  <si>
    <t>34F-2-60</t>
  </si>
  <si>
    <t>South Asian-styled Eid celebration</t>
  </si>
  <si>
    <t>Pakistan Students Association</t>
  </si>
  <si>
    <t>Chaudry</t>
  </si>
  <si>
    <t>Harvard Hong Kong Society</t>
  </si>
  <si>
    <t>ameenchaudry@college.harvard.edu</t>
  </si>
  <si>
    <t>HHKS Intro Meeting</t>
  </si>
  <si>
    <t>200 people</t>
  </si>
  <si>
    <t>34F-039</t>
  </si>
  <si>
    <t xml:space="preserve">KA Board Retreat </t>
  </si>
  <si>
    <t>Korean Association</t>
  </si>
  <si>
    <t>Sent</t>
  </si>
  <si>
    <t>Max</t>
  </si>
  <si>
    <t>clee05@college.harvard.edu</t>
  </si>
  <si>
    <t>September 27, 2016 3:26:11 AM UTC</t>
  </si>
  <si>
    <t>Shen</t>
  </si>
  <si>
    <t>gshen@college.harvard.edu</t>
  </si>
  <si>
    <t>DD 9/28</t>
  </si>
  <si>
    <t>35F-1-21</t>
  </si>
  <si>
    <t>F1-1</t>
  </si>
  <si>
    <t>Harvard Undergraduate BLGTQ Business Society</t>
  </si>
  <si>
    <t>BLGTQ in Consulting Panel</t>
  </si>
  <si>
    <t>Hasty Pudding Theatricals Fall Revue</t>
  </si>
  <si>
    <t>Hasty Pudding</t>
  </si>
  <si>
    <t>34F-2-61</t>
  </si>
  <si>
    <t>Harvard QSA</t>
  </si>
  <si>
    <t>Harvard Girl*spot Intercollegiate Mixer</t>
  </si>
  <si>
    <t>Isabelle</t>
  </si>
  <si>
    <t>y</t>
  </si>
  <si>
    <t>isabelleyang@college.harvard.edu</t>
  </si>
  <si>
    <t>Larry</t>
  </si>
  <si>
    <t>Guo</t>
  </si>
  <si>
    <t>larryguo@college.harvard.edu</t>
  </si>
  <si>
    <t>September 28, 2016 2:13:52 PM UTC</t>
  </si>
  <si>
    <t>34F-2-62</t>
  </si>
  <si>
    <t>35F-1-22</t>
  </si>
  <si>
    <t>Creative/Performing Arts</t>
  </si>
  <si>
    <t>F1-10</t>
  </si>
  <si>
    <t>Harvard Girl*spot Diesel Outing</t>
  </si>
  <si>
    <t>Opening HURC Meetings</t>
  </si>
  <si>
    <t>Back-to-School Recruiting Social</t>
  </si>
  <si>
    <t>Harvard ROTC Association</t>
  </si>
  <si>
    <t>Kyle</t>
  </si>
  <si>
    <t>Yoshida</t>
  </si>
  <si>
    <t>Pre-Professional</t>
  </si>
  <si>
    <t>kyoshida@college.harvard.edu</t>
  </si>
  <si>
    <t>F1-11</t>
  </si>
  <si>
    <t>Girlspot Diesel Cafe Trip</t>
  </si>
  <si>
    <t>Queer Students and Allies</t>
  </si>
  <si>
    <t>35F-1-23</t>
  </si>
  <si>
    <t>34F-2-63</t>
  </si>
  <si>
    <t>Welcome to Harvard Care Packages</t>
  </si>
  <si>
    <t>Gender/Sexuality</t>
  </si>
  <si>
    <t>F1-12</t>
  </si>
  <si>
    <t>Summer Sib Program #2</t>
  </si>
  <si>
    <t>9/11 Memorial</t>
  </si>
  <si>
    <t>goody bags for sweets given to freshman</t>
  </si>
  <si>
    <t>September 27, 2016 3:54:46 AM UTC</t>
  </si>
  <si>
    <t>F1-13</t>
  </si>
  <si>
    <t>35F-1-24</t>
  </si>
  <si>
    <t>Negative</t>
  </si>
  <si>
    <t>Black Community and Student Theater (Adams Pool)</t>
  </si>
  <si>
    <t>South Asian Women's Collective</t>
  </si>
  <si>
    <t>SAWC Info Session</t>
  </si>
  <si>
    <t>34F-2-64</t>
  </si>
  <si>
    <t>SibfAAAm BBQ</t>
  </si>
  <si>
    <t>F1-14</t>
  </si>
  <si>
    <t>Latino Heritage Month Closing Dinner</t>
  </si>
  <si>
    <t>Concilio Latino</t>
  </si>
  <si>
    <t>Kavya</t>
  </si>
  <si>
    <t>Pathak</t>
  </si>
  <si>
    <t>kpathak@college.harvard.edu</t>
  </si>
  <si>
    <t>September 27, 2016 2:42:04 AM UTC</t>
  </si>
  <si>
    <t>35F-1-25</t>
  </si>
  <si>
    <t>Cultural</t>
  </si>
  <si>
    <t>F1-15</t>
  </si>
  <si>
    <t>34F-2-65</t>
  </si>
  <si>
    <t>Dia De Los Muertos Study Break</t>
  </si>
  <si>
    <t>Opening HURC Meetings (revised)</t>
  </si>
  <si>
    <t>Harvard Science Review</t>
  </si>
  <si>
    <t>HSR's Fall 2015 Issue on "Invaders and Defenders"</t>
  </si>
  <si>
    <t>Costs = $2000, $1300 received from outside sources other than UC.</t>
  </si>
  <si>
    <t>F1-16</t>
  </si>
  <si>
    <t>Latinx Town Hall</t>
  </si>
  <si>
    <t>$500 for publication of first semester issue</t>
  </si>
  <si>
    <t>Caitlin</t>
  </si>
  <si>
    <t>Andrews</t>
  </si>
  <si>
    <t>candrews@college.harvard.edu</t>
  </si>
  <si>
    <t>DD 9/27/16</t>
  </si>
  <si>
    <t>F1-17</t>
  </si>
  <si>
    <t>35F-1-26</t>
  </si>
  <si>
    <t>Latinx Salem Outing</t>
  </si>
  <si>
    <t>34F-2-66</t>
  </si>
  <si>
    <t>Harvard South Asian Dance Company</t>
  </si>
  <si>
    <t>Asian Glow Party</t>
  </si>
  <si>
    <t>Raunak</t>
  </si>
  <si>
    <t>F1-18</t>
  </si>
  <si>
    <t>Latinx Holiday Dinner</t>
  </si>
  <si>
    <t>200 (costumes)</t>
  </si>
  <si>
    <t>F1-19</t>
  </si>
  <si>
    <t>Paul</t>
  </si>
  <si>
    <t>Latinx Retreat</t>
  </si>
  <si>
    <t>More than 200 people</t>
  </si>
  <si>
    <t>Stainier</t>
  </si>
  <si>
    <t>pstainier@college.harvard.edu</t>
  </si>
  <si>
    <t>Belltower &amp; Custodian</t>
  </si>
  <si>
    <t>c</t>
  </si>
  <si>
    <t>34F-2-67</t>
  </si>
  <si>
    <t>September 27, 2016 2:37:27 AM UTC</t>
  </si>
  <si>
    <t>Harvard Thai Society</t>
  </si>
  <si>
    <t>J Study Break (Vegetarian Festival)</t>
  </si>
  <si>
    <t>food, posters, utensils</t>
  </si>
  <si>
    <t>35F-1-27</t>
  </si>
  <si>
    <t>Sasinat</t>
  </si>
  <si>
    <t>Chindapol</t>
  </si>
  <si>
    <t>schindapol@college.harvard.edu</t>
  </si>
  <si>
    <t>F1-2</t>
  </si>
  <si>
    <t>Latinas Unidas</t>
  </si>
  <si>
    <t>The Food Lab For Kids</t>
  </si>
  <si>
    <t>Latinx Beach Outing</t>
  </si>
  <si>
    <t>34F-2-68</t>
  </si>
  <si>
    <t>Public Service</t>
  </si>
  <si>
    <t>F1-20</t>
  </si>
  <si>
    <t>Thai-Vietnamese-SIAMA Movie Night</t>
  </si>
  <si>
    <t>Boston Scavenger Hunt</t>
  </si>
  <si>
    <t>Domenica</t>
  </si>
  <si>
    <t>Merino</t>
  </si>
  <si>
    <t>dmerino@college.harvard.edu</t>
  </si>
  <si>
    <t>7:45</t>
  </si>
  <si>
    <t>F1-21</t>
  </si>
  <si>
    <t>Fall Welcome Event</t>
  </si>
  <si>
    <t>35F-1-28</t>
  </si>
  <si>
    <t>Nadine Khoury</t>
  </si>
  <si>
    <t>Arafat Fast</t>
  </si>
  <si>
    <t>34F-2-69</t>
  </si>
  <si>
    <t>Harvard Undergraduate BGLTQ Business Society</t>
  </si>
  <si>
    <t>HUBBS Board Retreat</t>
  </si>
  <si>
    <t>F1-22</t>
  </si>
  <si>
    <t>Harvard College Dems First General Meeting</t>
  </si>
  <si>
    <t>Harvard College Democrats</t>
  </si>
  <si>
    <t>Political</t>
  </si>
  <si>
    <t>F1-23</t>
  </si>
  <si>
    <t>Get Involved Weekend--Information Table</t>
  </si>
  <si>
    <t>35F-1-29</t>
  </si>
  <si>
    <t>Mercedes</t>
  </si>
  <si>
    <t>Flowers</t>
  </si>
  <si>
    <t>mflowers@college.harvard.edu</t>
  </si>
  <si>
    <t>HIS Fall Board Retreat</t>
  </si>
  <si>
    <t>F1-24</t>
  </si>
  <si>
    <t>TEC Mixer</t>
  </si>
  <si>
    <t>34F-2-70</t>
  </si>
  <si>
    <t>for the board retreat</t>
  </si>
  <si>
    <t>pre-Hotspot Mixer</t>
  </si>
  <si>
    <t>F1-25</t>
  </si>
  <si>
    <t>Friday night social</t>
  </si>
  <si>
    <t>Harvard College Faith and Action</t>
  </si>
  <si>
    <t>35F-1-30</t>
  </si>
  <si>
    <t>Religious</t>
  </si>
  <si>
    <t>HALO Training</t>
  </si>
  <si>
    <t>F1-26</t>
  </si>
  <si>
    <t>September Board Meeting</t>
  </si>
  <si>
    <t>34F-2-71</t>
  </si>
  <si>
    <t>Events Fair</t>
  </si>
  <si>
    <t>F1-27</t>
  </si>
  <si>
    <t>Mahjong Night</t>
  </si>
  <si>
    <t>September 27, 2016 2:35:20 AM UTC</t>
  </si>
  <si>
    <t>35F-1-31</t>
  </si>
  <si>
    <t>Harvard Mirch</t>
  </si>
  <si>
    <t>Board Retreat</t>
  </si>
  <si>
    <t>34F-2-72</t>
  </si>
  <si>
    <t>F1-28</t>
  </si>
  <si>
    <t>Hot Pot and Ramen Night</t>
  </si>
  <si>
    <t>BGLTQ in Consulting Panel</t>
  </si>
  <si>
    <t>Dhruv</t>
  </si>
  <si>
    <t>Pillai</t>
  </si>
  <si>
    <t>dhruvpillai@college.harvard.edu</t>
  </si>
  <si>
    <t>F1-29</t>
  </si>
  <si>
    <t>HPS Info Session</t>
  </si>
  <si>
    <t>35F-1-32</t>
  </si>
  <si>
    <t>Denise Kwong</t>
  </si>
  <si>
    <t>Fall Soiree</t>
  </si>
  <si>
    <t>34F-2-73</t>
  </si>
  <si>
    <t>How to O4U</t>
  </si>
  <si>
    <t>F1-3</t>
  </si>
  <si>
    <t>PanAfrican Dance &amp; Music Ensemble Choreography</t>
  </si>
  <si>
    <t>10(4.50)</t>
  </si>
  <si>
    <t>PanAfrican Dance &amp; Music Ensembe</t>
  </si>
  <si>
    <t>F1-30</t>
  </si>
  <si>
    <t>35F-1-33</t>
  </si>
  <si>
    <t>With Fates Driving</t>
  </si>
  <si>
    <t>Harvard Outing Club</t>
  </si>
  <si>
    <t>Harvard Outing Club hiking trip</t>
  </si>
  <si>
    <t>F1-31</t>
  </si>
  <si>
    <t>Mother Courage and Her Children</t>
  </si>
  <si>
    <t xml:space="preserve">Trip costs to New Hamphsire </t>
  </si>
  <si>
    <t>34F-2-74</t>
  </si>
  <si>
    <t>Laura</t>
  </si>
  <si>
    <t>Schell</t>
  </si>
  <si>
    <t>lauraschell@college.harvard.edu</t>
  </si>
  <si>
    <t>F1-32</t>
  </si>
  <si>
    <t>Hyperion Shakespeare Company's Production of Pericles, Prince of Tyre</t>
  </si>
  <si>
    <t>Harvard-Radcliffe Asian American Association</t>
  </si>
  <si>
    <t>September 27, 2016 3:01:49 AM UTC</t>
  </si>
  <si>
    <t>ClAAAsy Affair</t>
  </si>
  <si>
    <t>35F-1-34</t>
  </si>
  <si>
    <t>First SibFam-Wide Event</t>
  </si>
  <si>
    <t>F1-33</t>
  </si>
  <si>
    <t>Laughter on the 23rd Floor</t>
  </si>
  <si>
    <t>Lara</t>
  </si>
  <si>
    <t>Tang</t>
  </si>
  <si>
    <t>laratang@college.harvard.edu</t>
  </si>
  <si>
    <t>F1-34</t>
  </si>
  <si>
    <t>Carrie and Otis (Adams Pool)</t>
  </si>
  <si>
    <t>34F-2-75</t>
  </si>
  <si>
    <t>35F-1-35</t>
  </si>
  <si>
    <t>Harvard-Radcliffe Asian American Christian Fellowship</t>
  </si>
  <si>
    <t>Welcome Back Dinner</t>
  </si>
  <si>
    <t>Harvard Romanian Association</t>
  </si>
  <si>
    <t>Promoting Romania's Culture</t>
  </si>
  <si>
    <t>April</t>
  </si>
  <si>
    <t>aprilkim@college.harvard.edu</t>
  </si>
  <si>
    <t>F1-35</t>
  </si>
  <si>
    <t>Dogfight</t>
  </si>
  <si>
    <t>34F-2-76</t>
  </si>
  <si>
    <t>Harvard-Radcliffe Assian American Association</t>
  </si>
  <si>
    <t>Board Fall Retreat 2015</t>
  </si>
  <si>
    <t>F1-36</t>
  </si>
  <si>
    <t>Conservative Ice Cream Social</t>
  </si>
  <si>
    <t>Denis</t>
  </si>
  <si>
    <t>Turcu</t>
  </si>
  <si>
    <t>dturcu@college.harvard.edu</t>
  </si>
  <si>
    <t>F1-37</t>
  </si>
  <si>
    <t>Meeting with Kristen Soltis Anderson</t>
  </si>
  <si>
    <t>7:25</t>
  </si>
  <si>
    <t>September 27, 2016 2:38:58 AM UTC</t>
  </si>
  <si>
    <t>34F-2-77</t>
  </si>
  <si>
    <t>35F-1-36</t>
  </si>
  <si>
    <t>Harvard-Radcliffe Chinese Student Association</t>
  </si>
  <si>
    <t>Chinatown Dim Sum Run</t>
  </si>
  <si>
    <t>F1-38</t>
  </si>
  <si>
    <t>HUTV Events</t>
  </si>
  <si>
    <t>Requested $337.05</t>
  </si>
  <si>
    <t>Nicholas Boucher</t>
  </si>
  <si>
    <t>Harvard Undergraduate Television Network</t>
  </si>
  <si>
    <t>Team HBV</t>
  </si>
  <si>
    <t>Introduction Meeting</t>
  </si>
  <si>
    <t>Shangyan</t>
  </si>
  <si>
    <t>shangyanli@college.harvard.edu</t>
  </si>
  <si>
    <t>Snacks for 20 people</t>
  </si>
  <si>
    <t>F1-39</t>
  </si>
  <si>
    <t>Get Involved Info Session</t>
  </si>
  <si>
    <t>Sandy</t>
  </si>
  <si>
    <t>sandyli@college.harvard.edu</t>
  </si>
  <si>
    <t>September 27, 2016 2:36:32 AM UTC</t>
  </si>
  <si>
    <t>34F-2-78</t>
  </si>
  <si>
    <t>F1-4</t>
  </si>
  <si>
    <t>35F-1-37</t>
  </si>
  <si>
    <t>Banner and Website Project</t>
  </si>
  <si>
    <t>Voice Actors Guild</t>
  </si>
  <si>
    <t>Info Session</t>
  </si>
  <si>
    <t>F1-40</t>
  </si>
  <si>
    <t>Family Groups Kickoff</t>
  </si>
  <si>
    <t>Vishal</t>
  </si>
  <si>
    <t>Jain</t>
  </si>
  <si>
    <t>vishaljain@college.harvard.edu</t>
  </si>
  <si>
    <t>September 27, 2016 2:39:19 AM UTC</t>
  </si>
  <si>
    <t>F1-41</t>
  </si>
  <si>
    <t>Welcome Back BBQ</t>
  </si>
  <si>
    <t>34F-2-79</t>
  </si>
  <si>
    <t>35F-1-38</t>
  </si>
  <si>
    <t>nadine khoury</t>
  </si>
  <si>
    <t>Eid Sweets</t>
  </si>
  <si>
    <t>F1-42</t>
  </si>
  <si>
    <t>The Real Housewives of Windsor Scene Recital</t>
  </si>
  <si>
    <t>F1-43</t>
  </si>
  <si>
    <t>34F-2-80</t>
  </si>
  <si>
    <t>Dinner Meeting with Berryline</t>
  </si>
  <si>
    <t>35F-1-39</t>
  </si>
  <si>
    <t>Asian Glow</t>
  </si>
  <si>
    <t>Duplicate</t>
  </si>
  <si>
    <t>F1-44</t>
  </si>
  <si>
    <t>Vision Board Meeting with Insomnia Cookies</t>
  </si>
  <si>
    <t>150 (DJ)</t>
  </si>
  <si>
    <t>Johnny</t>
  </si>
  <si>
    <t>jtang01@college.harvard.edu</t>
  </si>
  <si>
    <t>F1-45</t>
  </si>
  <si>
    <t>Queer Weekly Dinner</t>
  </si>
  <si>
    <t>34F-2-81</t>
  </si>
  <si>
    <t>35F-1-40</t>
  </si>
  <si>
    <t>Dim Sum Run</t>
  </si>
  <si>
    <t>F1-46</t>
  </si>
  <si>
    <t>Presentation on Sexual Assault and Intimate Partner Violence in the Queer Community</t>
  </si>
  <si>
    <t>Another Sky</t>
  </si>
  <si>
    <t>35 people($5)</t>
  </si>
  <si>
    <t>35($4.50)</t>
  </si>
  <si>
    <t>Abhiraman</t>
  </si>
  <si>
    <t>F1-47</t>
  </si>
  <si>
    <t>gitaabhiraman@college.harvard.edu</t>
  </si>
  <si>
    <t>Get Involved Weekend Introductory QSA Meeting</t>
  </si>
  <si>
    <t>35F-1-41</t>
  </si>
  <si>
    <t>34F-2-82</t>
  </si>
  <si>
    <t>F1-48</t>
  </si>
  <si>
    <t>Intercollegiate LGBTQ Mixer</t>
  </si>
  <si>
    <t>The Normal Heart</t>
  </si>
  <si>
    <t>Food for the publication</t>
  </si>
  <si>
    <t>Rachel</t>
  </si>
  <si>
    <t>Harner</t>
  </si>
  <si>
    <t>rachelharner@college.harvard.edu</t>
  </si>
  <si>
    <t>Richa</t>
  </si>
  <si>
    <t>Chaturvedi</t>
  </si>
  <si>
    <t>rchaturvedi@college.harvard.edu</t>
  </si>
  <si>
    <t>F1-49</t>
  </si>
  <si>
    <t>Queer Ladies' Movie Night</t>
  </si>
  <si>
    <t>September 27, 2016 3:29:22 AM UTC</t>
  </si>
  <si>
    <t>34F-2-83</t>
  </si>
  <si>
    <t>35F-1-42</t>
  </si>
  <si>
    <t>Harvard-Radcliffe Science Fiction Association</t>
  </si>
  <si>
    <t>Tingyue(Rita) Cui</t>
  </si>
  <si>
    <t>Ig Nobels</t>
  </si>
  <si>
    <t>F1-5</t>
  </si>
  <si>
    <t>Coaching</t>
  </si>
  <si>
    <t>Evening of Ventures</t>
  </si>
  <si>
    <t>we're not going to subsidize tickets for students</t>
  </si>
  <si>
    <t>Harvard Ventures</t>
  </si>
  <si>
    <t>Annie</t>
  </si>
  <si>
    <t>(Special Case) whole semester, 2 hours per week, 25 people</t>
  </si>
  <si>
    <t>Wei</t>
  </si>
  <si>
    <t>anniewei@college.harvard.edu</t>
  </si>
  <si>
    <t>F1-50</t>
  </si>
  <si>
    <t>Safe-Space Armbands</t>
  </si>
  <si>
    <t>Erin</t>
  </si>
  <si>
    <t>erinkim01@college.harvard.edu</t>
  </si>
  <si>
    <t>34F-2-84</t>
  </si>
  <si>
    <t>September 27, 2016 4:58:10 AM UTC</t>
  </si>
  <si>
    <t>Quilling SIG</t>
  </si>
  <si>
    <t>35F-1-43</t>
  </si>
  <si>
    <t>F1-51</t>
  </si>
  <si>
    <t>A(sexual) Film Screening</t>
  </si>
  <si>
    <t>Harvard Fuerza Latina</t>
  </si>
  <si>
    <t>Latinx Bienvenida</t>
  </si>
  <si>
    <t>55 people ($4)</t>
  </si>
  <si>
    <t>34F-2-85</t>
  </si>
  <si>
    <t>Zoe</t>
  </si>
  <si>
    <t>Ortiz</t>
  </si>
  <si>
    <t>zortiz@college.harvard.edu</t>
  </si>
  <si>
    <t>Dungeons and Dragons</t>
  </si>
  <si>
    <t>F1-52</t>
  </si>
  <si>
    <t>Trans-Day of Remembrance</t>
  </si>
  <si>
    <t>September 27, 2016 2:39:17 AM UTC</t>
  </si>
  <si>
    <t>35F-1-44</t>
  </si>
  <si>
    <t>Latinas Unidas Welcome Picnic</t>
  </si>
  <si>
    <t>34F-2-86</t>
  </si>
  <si>
    <t>F1-53</t>
  </si>
  <si>
    <t>BGLTQ in Technology Career Panel &amp; Mixer</t>
  </si>
  <si>
    <t>Gaming and Baking SIG 9/25</t>
  </si>
  <si>
    <t>F1-54</t>
  </si>
  <si>
    <t>35F-1-45</t>
  </si>
  <si>
    <t>BGLTQ in Consulting Career Panel &amp; Mixer</t>
  </si>
  <si>
    <t>34F-2-87</t>
  </si>
  <si>
    <t>Gaming SIG</t>
  </si>
  <si>
    <t>F1-55</t>
  </si>
  <si>
    <t>BGLTQ in Financial Services Career Panel &amp; Mixer</t>
  </si>
  <si>
    <t>September 27, 2016 2:44:24 AM UTC</t>
  </si>
  <si>
    <t>34F-2-88</t>
  </si>
  <si>
    <t>Mo Money Motif</t>
  </si>
  <si>
    <t>35F-1-46</t>
  </si>
  <si>
    <t>FUSIAN</t>
  </si>
  <si>
    <t>F1-56</t>
  </si>
  <si>
    <t>New members welcome</t>
  </si>
  <si>
    <t>Alice</t>
  </si>
  <si>
    <t>Girlspot Kickoff Fall Outing</t>
  </si>
  <si>
    <t>34F-2-89</t>
  </si>
  <si>
    <t>Japan Society</t>
  </si>
  <si>
    <t>Activities fair &amp; Info session</t>
  </si>
  <si>
    <t>F1-57</t>
  </si>
  <si>
    <t>Harvard-Yale LGBTQ Mixer</t>
  </si>
  <si>
    <t>sharpie and foam board for intro</t>
  </si>
  <si>
    <t>Sindy</t>
  </si>
  <si>
    <t>Tan</t>
  </si>
  <si>
    <t>sindytan@college.harvard.edu</t>
  </si>
  <si>
    <t>Anna</t>
  </si>
  <si>
    <t>Sato</t>
  </si>
  <si>
    <t>annasato@college.harvard.edu</t>
  </si>
  <si>
    <t>September 27, 2016 7:49:51 PM UTC</t>
  </si>
  <si>
    <t>35F-1-47</t>
  </si>
  <si>
    <t>F1-58</t>
  </si>
  <si>
    <t>Posters/Printing for the fall issue</t>
  </si>
  <si>
    <t>Simplicissimus</t>
  </si>
  <si>
    <t>34F-2-90</t>
  </si>
  <si>
    <t>Leadership Institute at Harvard College</t>
  </si>
  <si>
    <t>LIHC Retreat</t>
  </si>
  <si>
    <t>Latinas Unidas de Harvard College</t>
  </si>
  <si>
    <t>2015 Lead Conference</t>
  </si>
  <si>
    <t>also applied for large venue, must pick one.
ticketed event - must provide us with tix
</t>
  </si>
  <si>
    <t>Publication</t>
  </si>
  <si>
    <t>F1-59</t>
  </si>
  <si>
    <t>Simplicissimus OL TIME PUB VISIT</t>
  </si>
  <si>
    <t>Louis</t>
  </si>
  <si>
    <t>Nicoletti</t>
  </si>
  <si>
    <t>louisnicoletti@college.harvard.edu</t>
  </si>
  <si>
    <t>138 (Programs)</t>
  </si>
  <si>
    <t>Catalina</t>
  </si>
  <si>
    <t>Ibarguen</t>
  </si>
  <si>
    <t>cibarguen@college.harvard.edu</t>
  </si>
  <si>
    <t>35F-1-48</t>
  </si>
  <si>
    <t>Freshmen Picnic</t>
  </si>
  <si>
    <t>34F-2-91</t>
  </si>
  <si>
    <t>F1-6</t>
  </si>
  <si>
    <t>Fall Retreat</t>
  </si>
  <si>
    <t>Taylor Li</t>
  </si>
  <si>
    <t>Nigerian Students Association</t>
  </si>
  <si>
    <t>Sixth Annual Nigerian Independence Day Gala</t>
  </si>
  <si>
    <t>35(5)</t>
  </si>
  <si>
    <t>Uber</t>
  </si>
  <si>
    <t>Ayo</t>
  </si>
  <si>
    <t>Opeyemi</t>
  </si>
  <si>
    <t>aopeyemi@college.harvard.edu</t>
  </si>
  <si>
    <t>September 27, 2016 2:39:30 AM UTC</t>
  </si>
  <si>
    <t>F1-60</t>
  </si>
  <si>
    <t>Printing: Simpl Fall Issue</t>
  </si>
  <si>
    <t>35F-1-49</t>
  </si>
  <si>
    <t>34F-2-92</t>
  </si>
  <si>
    <t>Comper Welcome Meeting</t>
  </si>
  <si>
    <t>Robotics Society</t>
  </si>
  <si>
    <t>Robotics general intro meeting</t>
  </si>
  <si>
    <t>F1-61</t>
  </si>
  <si>
    <t>Training Certification and New Member meeting</t>
  </si>
  <si>
    <t>Nhi</t>
  </si>
  <si>
    <t>pies by policy</t>
  </si>
  <si>
    <t>September 27, 2016 2:38:11 AM UTC</t>
  </si>
  <si>
    <t>35F-1-50</t>
  </si>
  <si>
    <t>34F-2-93</t>
  </si>
  <si>
    <t>TEDxHarvardCollege</t>
  </si>
  <si>
    <t>TEDxHarvardCollege 2016</t>
  </si>
  <si>
    <t>F1-62</t>
  </si>
  <si>
    <t>Tempus Fall '14 Issue</t>
  </si>
  <si>
    <t>Treating as a conference</t>
  </si>
  <si>
    <t>Tempus</t>
  </si>
  <si>
    <t>South Asian Association</t>
  </si>
  <si>
    <t>Andaaz</t>
  </si>
  <si>
    <t>105 people; full meals</t>
  </si>
  <si>
    <t>publicity: materials not including posters and website</t>
  </si>
  <si>
    <t xml:space="preserve">tedx venue </t>
  </si>
  <si>
    <t>AV required by TEDx</t>
  </si>
  <si>
    <t>Tony</t>
  </si>
  <si>
    <t>Thumpasery</t>
  </si>
  <si>
    <t>athumpasery@college.harvard.edu</t>
  </si>
  <si>
    <t>500 (costumes)</t>
  </si>
  <si>
    <t>F1-63</t>
  </si>
  <si>
    <t>Fall 2014 issue of Tuesday Magazine (Printing)</t>
  </si>
  <si>
    <t>35F-1-51</t>
  </si>
  <si>
    <t>Tuesday Magazine</t>
  </si>
  <si>
    <t>Belly Dance Classes in Harvard Square</t>
  </si>
  <si>
    <t>34F-2-94</t>
  </si>
  <si>
    <t>Taiwanese Cultural Society</t>
  </si>
  <si>
    <t>Taiwanese Cultural Society General Meeting / Initiation Picnic</t>
  </si>
  <si>
    <t>F1-64</t>
  </si>
  <si>
    <t>Make It Happen Magazine Launch</t>
  </si>
  <si>
    <t>Women in Business</t>
  </si>
  <si>
    <t>Michelle</t>
  </si>
  <si>
    <t>Ko</t>
  </si>
  <si>
    <t>michelleko@college.harvard.edu</t>
  </si>
  <si>
    <t>F1-7</t>
  </si>
  <si>
    <t>34F-2-95</t>
  </si>
  <si>
    <t>Activities Fair Promo</t>
  </si>
  <si>
    <t>Shaved Ice Study Break</t>
  </si>
  <si>
    <t>Jamie</t>
  </si>
  <si>
    <t>Solimano</t>
  </si>
  <si>
    <t>jsolimano@college.harvard.edu</t>
  </si>
  <si>
    <t>7:35</t>
  </si>
  <si>
    <t>F1-8</t>
  </si>
  <si>
    <t>Retreat</t>
  </si>
  <si>
    <t>35F-1-52</t>
  </si>
  <si>
    <t>34F-2-96</t>
  </si>
  <si>
    <t>HRDC</t>
  </si>
  <si>
    <t>Stop Kiss</t>
  </si>
  <si>
    <t xml:space="preserve">Team HBV </t>
  </si>
  <si>
    <t>Team HBV Introductory Meeting</t>
  </si>
  <si>
    <t>Compelling Interest Candidate</t>
  </si>
  <si>
    <t>F1-9</t>
  </si>
  <si>
    <t>Cuban Flag Raising Ceremony and Dinner</t>
  </si>
  <si>
    <t>Cuban American Undergraduate Student Association</t>
  </si>
  <si>
    <t>James</t>
  </si>
  <si>
    <t>September 27, 2016 2:38:52 AM UTC</t>
  </si>
  <si>
    <t>34F-2-97</t>
  </si>
  <si>
    <t>35F-1-53</t>
  </si>
  <si>
    <t>Tempus: The Harvard College History Review</t>
  </si>
  <si>
    <t>F10-333</t>
  </si>
  <si>
    <t>Tempus Reception</t>
  </si>
  <si>
    <t>Piano Seminar with Sally Pinkas</t>
  </si>
  <si>
    <t>Harvard College Piano Society</t>
  </si>
  <si>
    <t>Woodbridge International Society</t>
  </si>
  <si>
    <t>#INTERNATIONAL</t>
  </si>
  <si>
    <t>publication 500</t>
  </si>
  <si>
    <t>Sama</t>
  </si>
  <si>
    <t xml:space="preserve">Madova </t>
  </si>
  <si>
    <t>smammadova@college.harvard.edu</t>
  </si>
  <si>
    <t>Instructor by policy</t>
  </si>
  <si>
    <t>34F-2-98</t>
  </si>
  <si>
    <t>The Harvard LowKeys</t>
  </si>
  <si>
    <t>The Harvard LowKeys Fall A Cappella Jam</t>
  </si>
  <si>
    <t>300 people</t>
  </si>
  <si>
    <t>Kaan</t>
  </si>
  <si>
    <t>Armagan</t>
  </si>
  <si>
    <t xml:space="preserve"> Sanders theater AV</t>
  </si>
  <si>
    <t>armagan@college.harvard.edu</t>
  </si>
  <si>
    <t>Retroactive</t>
  </si>
  <si>
    <t>Asia</t>
  </si>
  <si>
    <t>Stewart</t>
  </si>
  <si>
    <t>F10-334</t>
  </si>
  <si>
    <t>asiastewart@college.harvard.edu</t>
  </si>
  <si>
    <t>September 27, 2016 2:38:51 AM UTC</t>
  </si>
  <si>
    <t>Malaria: Where to go from here?</t>
  </si>
  <si>
    <t>Harvard Global Health Forum</t>
  </si>
  <si>
    <t>35F-1-54</t>
  </si>
  <si>
    <t>34F-2-99</t>
  </si>
  <si>
    <t>Celestial Open Mic</t>
  </si>
  <si>
    <t>The Leadership Institute at Harvard College</t>
  </si>
  <si>
    <t>Global Leaders Workshop and Presentation</t>
  </si>
  <si>
    <t>F10-335</t>
  </si>
  <si>
    <t>Palestine Awareness Week</t>
  </si>
  <si>
    <t>Harvard Palestine Solidarity Committee</t>
  </si>
  <si>
    <t>Christina</t>
  </si>
  <si>
    <t>Gao</t>
  </si>
  <si>
    <t>christinagao@college.harvard.edu</t>
  </si>
  <si>
    <t>Posters</t>
  </si>
  <si>
    <t>Food and publicity by policy; applied for four events and I requested them to break up into separate grants later</t>
  </si>
  <si>
    <t>34F-2-100</t>
  </si>
  <si>
    <t>September 27, 2016 2:39:22 AM UTC</t>
  </si>
  <si>
    <t>F10-336</t>
  </si>
  <si>
    <t>35F-1-55</t>
  </si>
  <si>
    <t>Ogk</t>
  </si>
  <si>
    <t>Mixer</t>
  </si>
  <si>
    <t>Producer's fund?</t>
  </si>
  <si>
    <t>F10-337</t>
  </si>
  <si>
    <t>The Last Five Years</t>
  </si>
  <si>
    <t>September 27, 2016 4:08:46 AM UTC</t>
  </si>
  <si>
    <t>34F-2-101</t>
  </si>
  <si>
    <t>35F-1-56</t>
  </si>
  <si>
    <t>Mariposa and The Saint</t>
  </si>
  <si>
    <t>HAPIE</t>
  </si>
  <si>
    <t>F10-338</t>
  </si>
  <si>
    <t>HAPIE general meetings</t>
  </si>
  <si>
    <t>Stranger</t>
  </si>
  <si>
    <t>they'd rather have a paper check b/c direct deposit didn't work last time</t>
  </si>
  <si>
    <t>Play by policy</t>
  </si>
  <si>
    <t>Aram</t>
  </si>
  <si>
    <t>Zadeh</t>
  </si>
  <si>
    <t>aramzadeh@college.harvard.edu</t>
  </si>
  <si>
    <t>34F-2-102</t>
  </si>
  <si>
    <t>7:05</t>
  </si>
  <si>
    <t>September 27, 2016 2:51:37 AM UTC</t>
  </si>
  <si>
    <t>F10-339</t>
  </si>
  <si>
    <t>The River Charles Ensemble</t>
  </si>
  <si>
    <t>Laugh Riot Improv Festival</t>
  </si>
  <si>
    <t>Till Death Do Us Part</t>
  </si>
  <si>
    <t>The Immediate Gratification Players</t>
  </si>
  <si>
    <t>35F-1-57</t>
  </si>
  <si>
    <t>Mackenzie</t>
  </si>
  <si>
    <t>mackenzielee@college.harvard.edu</t>
  </si>
  <si>
    <t>SibFam-Wide Dinners</t>
  </si>
  <si>
    <t>F10-340</t>
  </si>
  <si>
    <t>34F-2-103</t>
  </si>
  <si>
    <t>New Asian American ECAASU 2015 Conference</t>
  </si>
  <si>
    <t>Asian American Association</t>
  </si>
  <si>
    <t>Harvard College Comedy Festival</t>
  </si>
  <si>
    <t>-huge collaboration between different asian american groups 1st time in 20 years that it's being held at Harvard; will lottery 4 tickets to undergrads; $70 per ticket</t>
  </si>
  <si>
    <t>Zachary</t>
  </si>
  <si>
    <t>Brazao</t>
  </si>
  <si>
    <t>35F-1-58</t>
  </si>
  <si>
    <t>zacharybrazao@college.harvard.edu</t>
  </si>
  <si>
    <t>F10-341</t>
  </si>
  <si>
    <t>Venetian Ball</t>
  </si>
  <si>
    <t>Vent to Us: De-stress with Coffee!</t>
  </si>
  <si>
    <t>34F-2-104</t>
  </si>
  <si>
    <t>$10, $20, 3 events every year. Center for European Studies Building</t>
  </si>
  <si>
    <t>Camilla Suarez</t>
  </si>
  <si>
    <t>Board Dinner</t>
  </si>
  <si>
    <t>F10-342</t>
  </si>
  <si>
    <t>Publication, Spring issue 2015</t>
  </si>
  <si>
    <t>7:15</t>
  </si>
  <si>
    <t>Jayne</t>
  </si>
  <si>
    <t>35F-1-59</t>
  </si>
  <si>
    <t>Publication by policy</t>
  </si>
  <si>
    <t>34F-2-105</t>
  </si>
  <si>
    <t>Improv Shows</t>
  </si>
  <si>
    <t>F10-343</t>
  </si>
  <si>
    <t>Sketch</t>
  </si>
  <si>
    <t>Canadian Club</t>
  </si>
  <si>
    <t>Terry Fox Run</t>
  </si>
  <si>
    <t>Can't fund a fundraiser</t>
  </si>
  <si>
    <t>Postering/flyering money for 3 shows, Probably going to reapply for additional costume costs</t>
  </si>
  <si>
    <t>Eric</t>
  </si>
  <si>
    <t>Hollenberg</t>
  </si>
  <si>
    <t>ehollenberg@college.harvard.edu</t>
  </si>
  <si>
    <t>Karen</t>
  </si>
  <si>
    <t>Chee</t>
  </si>
  <si>
    <t>kchee@college.harvard.edu</t>
  </si>
  <si>
    <t>F10-344</t>
  </si>
  <si>
    <t>September 27, 2016 2:51:39 AM UTC</t>
  </si>
  <si>
    <t>[title of show]</t>
  </si>
  <si>
    <t>35F-1-60</t>
  </si>
  <si>
    <t>34F-2-106</t>
  </si>
  <si>
    <t>The Submission</t>
  </si>
  <si>
    <t>800 - what they need for the show to go on , 950 -not cutting corners, optimal, color, etc. Compelling Interest</t>
  </si>
  <si>
    <t>Harvard Radcliffe Chinese Student Association</t>
  </si>
  <si>
    <t>Fall Soireé</t>
  </si>
  <si>
    <t>programs and scripts</t>
  </si>
  <si>
    <t>asking for $300 for scripts</t>
  </si>
  <si>
    <t>bulked into materials</t>
  </si>
  <si>
    <t>F10-345</t>
  </si>
  <si>
    <t>Production of "It Might be a Story about a Band"</t>
  </si>
  <si>
    <t>preparing for after-talk 50$</t>
  </si>
  <si>
    <t>Henry</t>
  </si>
  <si>
    <t>Brooks</t>
  </si>
  <si>
    <t>hbrooks@college.harvard.edu</t>
  </si>
  <si>
    <t>September 27, 2016 4:24:06 AM UTC</t>
  </si>
  <si>
    <t>34F-2-107</t>
  </si>
  <si>
    <t>F10-346</t>
  </si>
  <si>
    <t>HRP - Volume 22</t>
  </si>
  <si>
    <t>35F-1-61</t>
  </si>
  <si>
    <t>Harvard Review of Philosophy</t>
  </si>
  <si>
    <t>Call back in</t>
  </si>
  <si>
    <t>BlackC.A.S.T.</t>
  </si>
  <si>
    <t>Study Break</t>
  </si>
  <si>
    <t>meals for 25 people</t>
  </si>
  <si>
    <t xml:space="preserve">South Asian Dance Company  </t>
  </si>
  <si>
    <t>Elodie</t>
  </si>
  <si>
    <t>Saint-Louis</t>
  </si>
  <si>
    <t>esaintlouis@college.harvard.edu</t>
  </si>
  <si>
    <t>F10-347</t>
  </si>
  <si>
    <t>The Dr. Walter J. Leonard Black Arts Festival</t>
  </si>
  <si>
    <t>Kuumba Singers of Harvard College</t>
  </si>
  <si>
    <t>34F-2-108</t>
  </si>
  <si>
    <t>Musical/Theatrical event by policy</t>
  </si>
  <si>
    <t>Harvard Radcliffe Chines Student Association</t>
  </si>
  <si>
    <t>F2-65</t>
  </si>
  <si>
    <t>Activities Fair Design and Preparation</t>
  </si>
  <si>
    <t>Harvard Society of Arab Students</t>
  </si>
  <si>
    <t>Box office printing tickets fee, costumes, HUPD, publicity</t>
  </si>
  <si>
    <t>34F-2-109</t>
  </si>
  <si>
    <t>paul.stainier@gmail.com</t>
  </si>
  <si>
    <t>$15 by policy</t>
  </si>
  <si>
    <t>food and travel by policy, 15 students</t>
  </si>
  <si>
    <t>Sriram + Vimal</t>
  </si>
  <si>
    <t>F2-66</t>
  </si>
  <si>
    <t>The Food Lab For Kids: Internal Events</t>
  </si>
  <si>
    <t>Gompers</t>
  </si>
  <si>
    <t>34F-2-110</t>
  </si>
  <si>
    <t>sgompers@college.harvard.edu</t>
  </si>
  <si>
    <t>35F-1-62</t>
  </si>
  <si>
    <t>$ 36 x 6 = 216</t>
  </si>
  <si>
    <t>Dosas n' Mimosas</t>
  </si>
  <si>
    <t>6 guest speaker events + cooking competition for kids</t>
  </si>
  <si>
    <t>Yasmin + William Oh</t>
  </si>
  <si>
    <t>Social Innovation Collaborative</t>
  </si>
  <si>
    <t>Harvard University Igniting Innovation Summit on Social Entrepreneurship</t>
  </si>
  <si>
    <t>F2-67</t>
  </si>
  <si>
    <t>Harvard Africa Business and Investment Club</t>
  </si>
  <si>
    <t>Lende</t>
  </si>
  <si>
    <t>34F-2-111</t>
  </si>
  <si>
    <t>teaganlende@college.harvard.edu</t>
  </si>
  <si>
    <t>pizza for 30 (food by policy)</t>
  </si>
  <si>
    <t>Introduction Session</t>
  </si>
  <si>
    <t>Requesting food funding. 600 people($5)</t>
  </si>
  <si>
    <t>Jason M. + William G.</t>
  </si>
  <si>
    <t>rachelkim01@college.harvard.edu</t>
  </si>
  <si>
    <t>F2-68</t>
  </si>
  <si>
    <t>White Ribbon Against Pornography</t>
  </si>
  <si>
    <t>Harvard Catholic Student Association</t>
  </si>
  <si>
    <t>34F-2-112</t>
  </si>
  <si>
    <t>35F-1-63</t>
  </si>
  <si>
    <t>Jones</t>
  </si>
  <si>
    <t>tjones02@college.harvard.edu</t>
  </si>
  <si>
    <t>Thai-Japanese Study Break!</t>
  </si>
  <si>
    <t>Nigerian Students' Association</t>
  </si>
  <si>
    <t>Gavin + Chuyue</t>
  </si>
  <si>
    <t>Nigerian Independence Day Gala</t>
  </si>
  <si>
    <t>F2-69</t>
  </si>
  <si>
    <t>Student activities fair and GIW supplies</t>
  </si>
  <si>
    <t>Harvard College Effective Altruism</t>
  </si>
  <si>
    <t>10697 (cancelled: 10667 - written to Harvard Radcliffe Dramatic Club, need HU)</t>
  </si>
  <si>
    <t>Sturm</t>
  </si>
  <si>
    <t>jsturm@college.harvard.edu</t>
  </si>
  <si>
    <t>34F-2-113</t>
  </si>
  <si>
    <t>Hamza</t>
  </si>
  <si>
    <t>The Importance of Being Earnest in Farkas Hall</t>
  </si>
  <si>
    <t>Usman</t>
  </si>
  <si>
    <t>husman@college.harvard.edu</t>
  </si>
  <si>
    <t>Jacob</t>
  </si>
  <si>
    <t>Scherba</t>
  </si>
  <si>
    <t>September 27, 2016 4:05:03 AM UTC</t>
  </si>
  <si>
    <t>F2-70</t>
  </si>
  <si>
    <t>jscherba@college.harvard.edu</t>
  </si>
  <si>
    <t>Diversity in Tech Panel &amp; Mixer</t>
  </si>
  <si>
    <t>Harvard Women in Computer Science</t>
  </si>
  <si>
    <t>35F-1-64</t>
  </si>
  <si>
    <t>Boss</t>
  </si>
  <si>
    <t>34F-2-114</t>
  </si>
  <si>
    <t>aboss@college.harvard.edu</t>
  </si>
  <si>
    <t>32 x 2 = 64</t>
  </si>
  <si>
    <t>Dosa Making Study Break</t>
  </si>
  <si>
    <t>Meals for 20 peoplr</t>
  </si>
  <si>
    <t>Funding of dessert - 32 people</t>
  </si>
  <si>
    <t>F2-71</t>
  </si>
  <si>
    <t>Art'</t>
  </si>
  <si>
    <t>34F-2-115</t>
  </si>
  <si>
    <t>Raisin in the Sun/Clybourne Park</t>
  </si>
  <si>
    <t>F2-72</t>
  </si>
  <si>
    <t>35F-1-65</t>
  </si>
  <si>
    <t>Mini Dance Marathon</t>
  </si>
  <si>
    <t>Harvard Cancer Society</t>
  </si>
  <si>
    <t>Clayman</t>
  </si>
  <si>
    <t>Super Tuesday</t>
  </si>
  <si>
    <t>kelseyclayman@college.harvard.edu</t>
  </si>
  <si>
    <t>34F-2-116</t>
  </si>
  <si>
    <t>Noises Off</t>
  </si>
  <si>
    <t>Jason Cui + Riya</t>
  </si>
  <si>
    <t>Casey</t>
  </si>
  <si>
    <t>Durant</t>
  </si>
  <si>
    <t>cdurant@college.harvard.edu</t>
  </si>
  <si>
    <t>F2-73</t>
  </si>
  <si>
    <t>E-Commerce Panel</t>
  </si>
  <si>
    <t>snacks for weekly study break</t>
  </si>
  <si>
    <t>Peyton</t>
  </si>
  <si>
    <t>Fine</t>
  </si>
  <si>
    <t>Harshman</t>
  </si>
  <si>
    <t>peytonfine@college.harvard.edu</t>
  </si>
  <si>
    <t>jharshman@college.harvard.edu</t>
  </si>
  <si>
    <t>34F-2-117</t>
  </si>
  <si>
    <t>September 27, 2016 2:47:29 AM UTC</t>
  </si>
  <si>
    <t>small meals for 110 and printing 200</t>
  </si>
  <si>
    <t>Jason and Cole</t>
  </si>
  <si>
    <t>References to Salvador Dali Make Me Hot</t>
  </si>
  <si>
    <t>35F-1-66</t>
  </si>
  <si>
    <t>F2-74</t>
  </si>
  <si>
    <t>Harvard Initiative for Latin American Relations Conference</t>
  </si>
  <si>
    <t>Ballet Folklorico de Aztlan/Harvard Initiative for Latin American Relations</t>
  </si>
  <si>
    <t>Set Costs</t>
  </si>
  <si>
    <t>Jared</t>
  </si>
  <si>
    <t>Sleisenger</t>
  </si>
  <si>
    <t>Macbeth</t>
  </si>
  <si>
    <t>jaredsleisenger@college.harvard.edu</t>
  </si>
  <si>
    <t>Rios</t>
  </si>
  <si>
    <t>wilrios@college.harvard.edu</t>
  </si>
  <si>
    <t xml:space="preserve">$500 By Policy </t>
  </si>
  <si>
    <t>2 breakfasts, catered lunch, subsidized dinner</t>
  </si>
  <si>
    <t>Berkeley + Vimal</t>
  </si>
  <si>
    <t>F2-75</t>
  </si>
  <si>
    <t>34F-2-118</t>
  </si>
  <si>
    <t>SenCSAtion</t>
  </si>
  <si>
    <t>General Supplies Practice</t>
  </si>
  <si>
    <t>Chinese Students Association</t>
  </si>
  <si>
    <t>Stage Set/Materials/Props (Only 200 dollars of 250 for props)</t>
  </si>
  <si>
    <t>VFG Financial Conference</t>
  </si>
  <si>
    <t>Feng</t>
  </si>
  <si>
    <t>yilinfeng@college.harvard.edu</t>
  </si>
  <si>
    <t>Big party, &gt;500 people, had food + DJ, publicity/posters, etc. (Definitely within policy)</t>
  </si>
  <si>
    <t>Jason M.</t>
  </si>
  <si>
    <t>F2-76</t>
  </si>
  <si>
    <t>35F-1-67</t>
  </si>
  <si>
    <t>CSA Fall Soiree</t>
  </si>
  <si>
    <t xml:space="preserve">Jayne </t>
  </si>
  <si>
    <t>Harvard Fusian</t>
  </si>
  <si>
    <t>FUSIAN Sound Equipment</t>
  </si>
  <si>
    <t>Food for 85 people (~160) + DJ (~140) + Materials + etc. (Food + DJ by policy)</t>
  </si>
  <si>
    <t>34F-2-119</t>
  </si>
  <si>
    <t>F2-77</t>
  </si>
  <si>
    <t>Wall Street Trip</t>
  </si>
  <si>
    <t>Dim Sum Study Break</t>
  </si>
  <si>
    <t>speaker monitors unobtainable from MTS; founding startup stimulus</t>
  </si>
  <si>
    <t>Handong</t>
  </si>
  <si>
    <t>Park</t>
  </si>
  <si>
    <t>handongpark@college.harvard.edu</t>
  </si>
  <si>
    <t>Valerie</t>
  </si>
  <si>
    <t>Food for 160 people (Food by policy)</t>
  </si>
  <si>
    <t>valerieshen@college.harvard.edu</t>
  </si>
  <si>
    <t>September 27, 2016 3:57:30 AM UTC</t>
  </si>
  <si>
    <t>F2-78</t>
  </si>
  <si>
    <t>Freshman A Cappella Jam</t>
  </si>
  <si>
    <t>Crimson Key Society</t>
  </si>
  <si>
    <t>35F-1-68</t>
  </si>
  <si>
    <t>34F-2-120</t>
  </si>
  <si>
    <t>Chang</t>
  </si>
  <si>
    <t>TLA Improv Festival</t>
  </si>
  <si>
    <t>jenniferchang@college.harvard.edu</t>
  </si>
  <si>
    <t>Freshman Lock-In</t>
  </si>
  <si>
    <t>Luke Heine + William Greenlaw</t>
  </si>
  <si>
    <t>Student Life</t>
  </si>
  <si>
    <t>F2-79</t>
  </si>
  <si>
    <t xml:space="preserve">Claire </t>
  </si>
  <si>
    <t xml:space="preserve">European Society </t>
  </si>
  <si>
    <t>Leah Singer</t>
  </si>
  <si>
    <t>35F-1-69</t>
  </si>
  <si>
    <t>34F-3-121</t>
  </si>
  <si>
    <t>Jullian Duran</t>
  </si>
  <si>
    <t>F2-80</t>
  </si>
  <si>
    <t>Junyeon Park</t>
  </si>
  <si>
    <t>The Syrian Humanitarian League</t>
  </si>
  <si>
    <t>Publication of Crunch Magazine for the Fall Semester, and funding to run our workshops and solicit for the magazine.</t>
  </si>
  <si>
    <t>Harvard Eating Concerns Hotline and OUtreach</t>
  </si>
  <si>
    <t>The Syrian Cause: the Crisis of the 21st Century</t>
  </si>
  <si>
    <t>Harvard College Crunch Magazine (aka Harvard College Comics Club)</t>
  </si>
  <si>
    <t>Love Your Body Day</t>
  </si>
  <si>
    <t>applying for large venue</t>
  </si>
  <si>
    <t>Zhang</t>
  </si>
  <si>
    <t>yanzhang@college.harvard.edu</t>
  </si>
  <si>
    <t>Will be reapplying next week</t>
  </si>
  <si>
    <t>luke heine will  greenlaw</t>
  </si>
  <si>
    <t>Shawheen</t>
  </si>
  <si>
    <t>Rezaei</t>
  </si>
  <si>
    <t>srezaei@college.harvard.edu</t>
  </si>
  <si>
    <t>Maldonado</t>
  </si>
  <si>
    <t>karenmaldonado@college.harvard.edu</t>
  </si>
  <si>
    <t>F2-81</t>
  </si>
  <si>
    <t>Michael Kremer Talk</t>
  </si>
  <si>
    <t>34F-3-122</t>
  </si>
  <si>
    <t>35F-1-70</t>
  </si>
  <si>
    <t>Harvard Radcliff Asian American Christian Fellowship</t>
  </si>
  <si>
    <t>Latinx Familia Fall Festival</t>
  </si>
  <si>
    <t>Day of Mourning Lunch</t>
  </si>
  <si>
    <t>food by policy, 60 undergrads</t>
  </si>
  <si>
    <t>F2-82</t>
  </si>
  <si>
    <t>HCJI Introductory Meeting &amp; Reunion</t>
  </si>
  <si>
    <t>Harvard College Japan Initiative</t>
  </si>
  <si>
    <t>Nguy</t>
  </si>
  <si>
    <t>nganguy@college.harvard.edu</t>
  </si>
  <si>
    <t>34F-3-123</t>
  </si>
  <si>
    <t>Policy</t>
  </si>
  <si>
    <t>Ruben</t>
  </si>
  <si>
    <t>Reyes</t>
  </si>
  <si>
    <t xml:space="preserve">Jason Cui </t>
  </si>
  <si>
    <t>rubenreyes@college.harvard.edu</t>
  </si>
  <si>
    <t>Girl*spot Welcome Dinner Fall 2015</t>
  </si>
  <si>
    <t>food by policy, 45 undergrads</t>
  </si>
  <si>
    <t>F2-83</t>
  </si>
  <si>
    <t>First Comp Meeting</t>
  </si>
  <si>
    <t>Jessica</t>
  </si>
  <si>
    <t>Harvard Financial Analysts Club</t>
  </si>
  <si>
    <t>Fournier</t>
  </si>
  <si>
    <t>jessicafournier@college.harvard.edu</t>
  </si>
  <si>
    <t>35F-1-71</t>
  </si>
  <si>
    <t>Zheng</t>
  </si>
  <si>
    <t>chaodanzheng@college.harvard.edu</t>
  </si>
  <si>
    <t>Polaroid Stories</t>
  </si>
  <si>
    <t>34F-3-124</t>
  </si>
  <si>
    <t>Gavin</t>
  </si>
  <si>
    <t>Future Surgeons</t>
  </si>
  <si>
    <t>Insomnia Cookies</t>
  </si>
  <si>
    <t>food by policy; 40 undergrads</t>
  </si>
  <si>
    <t>F2-84</t>
  </si>
  <si>
    <t>Box Toast Dessert Study Break</t>
  </si>
  <si>
    <t>Props</t>
  </si>
  <si>
    <t>Monica</t>
  </si>
  <si>
    <t>Lin</t>
  </si>
  <si>
    <t>monicalin@college.harvard.edu</t>
  </si>
  <si>
    <t>Young</t>
  </si>
  <si>
    <t>gyoung@college.harvard.edu</t>
  </si>
  <si>
    <t>September 27, 2016 2:42:10 AM UTC</t>
  </si>
  <si>
    <t>35F-1-72</t>
  </si>
  <si>
    <t>34F-3-125</t>
  </si>
  <si>
    <t>F2-85</t>
  </si>
  <si>
    <t>Concilio Roundtable</t>
  </si>
  <si>
    <t>The Visiting Director's Project, Little Murders</t>
  </si>
  <si>
    <t>Catholic Student Association</t>
  </si>
  <si>
    <t>Theology by the Slice #1</t>
  </si>
  <si>
    <t>food by policy; 50 undergrads</t>
  </si>
  <si>
    <t>Oct. 17th - Costumes/props</t>
  </si>
  <si>
    <t>Berkeley + Sriram</t>
  </si>
  <si>
    <t>Roman</t>
  </si>
  <si>
    <t>F2-86</t>
  </si>
  <si>
    <t>Berens</t>
  </si>
  <si>
    <t>rberens@college.harvard.edu</t>
  </si>
  <si>
    <t>The School for Lies</t>
  </si>
  <si>
    <t>34F-3-126</t>
  </si>
  <si>
    <t>35F-1-73</t>
  </si>
  <si>
    <t>Isaac Inkeles</t>
  </si>
  <si>
    <t>Harvard College Bowl</t>
  </si>
  <si>
    <t>VCU Novice Quiz Bowl Tournament Attendance</t>
  </si>
  <si>
    <t>reduction in funding because they're sending fewer participants</t>
  </si>
  <si>
    <t>Harvard Radcliffe Modern Dance Company</t>
  </si>
  <si>
    <t>F2-87</t>
  </si>
  <si>
    <t>Meeting with Frank Fahrenkopf</t>
  </si>
  <si>
    <t>Mark</t>
  </si>
  <si>
    <t>Arildsen</t>
  </si>
  <si>
    <t>arildsen@college.harvard.edu</t>
  </si>
  <si>
    <t>upfront</t>
  </si>
  <si>
    <t>Soule</t>
  </si>
  <si>
    <t>zsoule@college.harvard.edu</t>
  </si>
  <si>
    <t>90 people general desserts</t>
  </si>
  <si>
    <t>9/23, Pizza + drinks for 40 (food by policy)</t>
  </si>
  <si>
    <t>34F-3-127</t>
  </si>
  <si>
    <t>F2-88</t>
  </si>
  <si>
    <t>Harvard College Naturalist Club</t>
  </si>
  <si>
    <t>Programs (900Paged/Programs)/ Partial funding for props</t>
  </si>
  <si>
    <t>Nature Walk at Middlesex Fells</t>
  </si>
  <si>
    <t>Freshman Meet and Great</t>
  </si>
  <si>
    <t>transportation by policy, 8 undergrads</t>
  </si>
  <si>
    <t>10 students for 20 hours</t>
  </si>
  <si>
    <t xml:space="preserve">Costumes (Will be passed down) </t>
  </si>
  <si>
    <t>Adrienne</t>
  </si>
  <si>
    <t>Propp</t>
  </si>
  <si>
    <t>apropp@college.harvard.edu</t>
  </si>
  <si>
    <t>$30.67 By policy (15 people)</t>
  </si>
  <si>
    <t>September 27, 2016 3:56:38 AM UTC</t>
  </si>
  <si>
    <t>Eamon</t>
  </si>
  <si>
    <t>Corbett</t>
  </si>
  <si>
    <t>ecorbett@college.harvard.edu</t>
  </si>
  <si>
    <t>35F-1-74</t>
  </si>
  <si>
    <t>F2-89</t>
  </si>
  <si>
    <t>Suturing and Knot Tying workshop</t>
  </si>
  <si>
    <t>Harvard Undergraduate Global Health Forum</t>
  </si>
  <si>
    <t>Harvard Surgery Interest Group</t>
  </si>
  <si>
    <t>Operation ASHA Fundraiser</t>
  </si>
  <si>
    <t>34F-3-128</t>
  </si>
  <si>
    <t>Suture kits that will be reused for premed society</t>
  </si>
  <si>
    <t>Jason + Cole</t>
  </si>
  <si>
    <t>InSAAnity</t>
  </si>
  <si>
    <t>Eda</t>
  </si>
  <si>
    <t>Algur</t>
  </si>
  <si>
    <t>edaalgur@college.harvard.edu</t>
  </si>
  <si>
    <t>F2-90</t>
  </si>
  <si>
    <t>MGH Operating room surgery simulation</t>
  </si>
  <si>
    <t>35F-1-75</t>
  </si>
  <si>
    <t>Surgery simulation at MGH</t>
  </si>
  <si>
    <t>Greg in Charge</t>
  </si>
  <si>
    <t>F2-91</t>
  </si>
  <si>
    <t>34F-3-129</t>
  </si>
  <si>
    <t>Dia de los Muertos</t>
  </si>
  <si>
    <t>RAZA</t>
  </si>
  <si>
    <t>Reapplying due to changes in circumstances</t>
  </si>
  <si>
    <t>Robledo</t>
  </si>
  <si>
    <t>giovannarobledo@college.harvard.edu</t>
  </si>
  <si>
    <t>Big Sib/Little Sib Annual Kickoff Dinner</t>
  </si>
  <si>
    <t>Daniel</t>
  </si>
  <si>
    <t>Kenny</t>
  </si>
  <si>
    <t>danielkenny@college.harvard.edu</t>
  </si>
  <si>
    <t>F2-92</t>
  </si>
  <si>
    <t xml:space="preserve">Mental Health Open Mic </t>
  </si>
  <si>
    <t>Valdespino</t>
  </si>
  <si>
    <t>valdespino@college.harvard.edu</t>
  </si>
  <si>
    <t>35F-1-76</t>
  </si>
  <si>
    <t>This Friday 10/3, Food + resfreshments for 60 (food by policy)</t>
  </si>
  <si>
    <t>Crimson EMS</t>
  </si>
  <si>
    <t>EMT Uniforms</t>
  </si>
  <si>
    <t>34F-3-130</t>
  </si>
  <si>
    <t>F3-100</t>
  </si>
  <si>
    <t>Club Social at Kaju Tofu House</t>
  </si>
  <si>
    <t>get name</t>
  </si>
  <si>
    <t>CrimsonEMS Party Simulation/Open House</t>
  </si>
  <si>
    <t>dylantan@college.harvard.edu</t>
  </si>
  <si>
    <t>EMT uniforms counted as apparel</t>
  </si>
  <si>
    <t>September 27, 2016 2:40:32 AM UTC</t>
  </si>
  <si>
    <t>Sophia</t>
  </si>
  <si>
    <t>Emmons-Bell</t>
  </si>
  <si>
    <t>sophiaemmonsbell@college.harvard.edu</t>
  </si>
  <si>
    <t>35F-1-77</t>
  </si>
  <si>
    <t>Line Dancing and Filipino Party</t>
  </si>
  <si>
    <t>Isaac</t>
  </si>
  <si>
    <t>34F-3-131</t>
  </si>
  <si>
    <t>F3-101</t>
  </si>
  <si>
    <t>Din &amp; Tonic Auditions</t>
  </si>
  <si>
    <t>The Harvard Din &amp; Tonics</t>
  </si>
  <si>
    <t>Human Rights in North Korea</t>
  </si>
  <si>
    <t>"The Crossing" Screening</t>
  </si>
  <si>
    <t>Timothy</t>
  </si>
  <si>
    <t>Makalinao</t>
  </si>
  <si>
    <t>food by policy, 50 undergrads</t>
  </si>
  <si>
    <t>tmakalinao@college.harvard.edu</t>
  </si>
  <si>
    <t>Barber</t>
  </si>
  <si>
    <t>matthewbarber@college.harvard.edu</t>
  </si>
  <si>
    <t>7-day audition process, purchased food, recurring events</t>
  </si>
  <si>
    <t>jamiehwang@college.harvard.edu</t>
  </si>
  <si>
    <t>35F-1-78</t>
  </si>
  <si>
    <t>Sriram</t>
  </si>
  <si>
    <t>Peer Gynt</t>
  </si>
  <si>
    <t>F3-102</t>
  </si>
  <si>
    <t>Term-Time Projects Meet and Greet</t>
  </si>
  <si>
    <t>Harvard College Developers for Development</t>
  </si>
  <si>
    <t>34F-3-132</t>
  </si>
  <si>
    <t>Theatrical funding (props)</t>
  </si>
  <si>
    <t>isaac</t>
  </si>
  <si>
    <t>Catherine Zhang</t>
  </si>
  <si>
    <t>jamesmilangraham@googlemail.com</t>
  </si>
  <si>
    <t>Harvard Outing Club Fall Square Dance</t>
  </si>
  <si>
    <t>food by policy; live music by policy; performer by policy; 150 undergrads</t>
  </si>
  <si>
    <t>September 27, 2016 3:34:25 PM UTC</t>
  </si>
  <si>
    <t>F3-103</t>
  </si>
  <si>
    <t>Baking SIG</t>
  </si>
  <si>
    <t>$350 (live band/live caller)</t>
  </si>
  <si>
    <t>Harvard Radcliffe Science Fiction Association</t>
  </si>
  <si>
    <t>35F-1-79</t>
  </si>
  <si>
    <t>Maryssa</t>
  </si>
  <si>
    <t>Barron</t>
  </si>
  <si>
    <t>maryssabarron@college.harvard.edu</t>
  </si>
  <si>
    <t>Mayo</t>
  </si>
  <si>
    <t>andrewmayo@college.harvard.edu</t>
  </si>
  <si>
    <t>HRMDC's Fall Performance: "40"</t>
  </si>
  <si>
    <t>Meghamsh and Luke</t>
  </si>
  <si>
    <t>Hobby/Special Interest</t>
  </si>
  <si>
    <t>34F-3-133</t>
  </si>
  <si>
    <t>F3-104</t>
  </si>
  <si>
    <t>Woodbridge Tea Party</t>
  </si>
  <si>
    <t>Luncheon with Dr. Charles Herman</t>
  </si>
  <si>
    <t>food by policy; 20 undergrads</t>
  </si>
  <si>
    <t>Ghoche</t>
  </si>
  <si>
    <t>dhruvgoyal@college.harvard.edu</t>
  </si>
  <si>
    <t>The Harvard Crimson Dance Team</t>
  </si>
  <si>
    <t>CDT Nationals and Athletic Performances</t>
  </si>
  <si>
    <t>By policy; expect 200 people</t>
  </si>
  <si>
    <t>Sietse</t>
  </si>
  <si>
    <t>F3-105</t>
  </si>
  <si>
    <t>Welcome Chinatown Dim Sum</t>
  </si>
  <si>
    <t xml:space="preserve">Half Asian People's Association </t>
  </si>
  <si>
    <t>Leichus</t>
  </si>
  <si>
    <t>leichus@college.harvard.edu</t>
  </si>
  <si>
    <t>William and Chuyue</t>
  </si>
  <si>
    <t>34F-3-134</t>
  </si>
  <si>
    <t>Adrianna</t>
  </si>
  <si>
    <t>Bergstein</t>
  </si>
  <si>
    <t>abergstein@college.harvard.edu</t>
  </si>
  <si>
    <t>Club Sport</t>
  </si>
  <si>
    <t>F3-106</t>
  </si>
  <si>
    <t>Bone Marrow Drive</t>
  </si>
  <si>
    <t>7:10</t>
  </si>
  <si>
    <t>Pan-African Dance and Music Ensemble General Meeting</t>
  </si>
  <si>
    <t>Kakar</t>
  </si>
  <si>
    <t>nkakar@college.harvard.edu</t>
  </si>
  <si>
    <t>Neel Mehta</t>
  </si>
  <si>
    <t>Harvard Men's Ultimate Frisbee Club</t>
  </si>
  <si>
    <t>Harvard Men's Ultimate Frisbee</t>
  </si>
  <si>
    <t>Iyeyinka</t>
  </si>
  <si>
    <t>Omigbodun</t>
  </si>
  <si>
    <t>Wyatt and Riya</t>
  </si>
  <si>
    <t>iyeyinkaanuoluwahano@college.harvard.edu</t>
  </si>
  <si>
    <t>F3-107</t>
  </si>
  <si>
    <t>cap of $1500</t>
  </si>
  <si>
    <t>Discussion and Dinner</t>
  </si>
  <si>
    <t>$100/person in fall</t>
  </si>
  <si>
    <t>athletic equipment</t>
  </si>
  <si>
    <t>Markowitz</t>
  </si>
  <si>
    <t>markowitz@college.harvard.edu</t>
  </si>
  <si>
    <t>16 people * 3 tournaments</t>
  </si>
  <si>
    <t>by policy, 40 people</t>
  </si>
  <si>
    <t>34F-3-135</t>
  </si>
  <si>
    <t>Adam</t>
  </si>
  <si>
    <t>Ehrenberg</t>
  </si>
  <si>
    <t>aehrenberg@college.harvard.edu</t>
  </si>
  <si>
    <t>Alice Lee</t>
  </si>
  <si>
    <t>Harvard Community Garden</t>
  </si>
  <si>
    <t>Harvest Fest</t>
  </si>
  <si>
    <t>food by policy; material/others by discretion; 400-500 undergrads</t>
  </si>
  <si>
    <t>F3-108</t>
  </si>
  <si>
    <t>Raaage</t>
  </si>
  <si>
    <t>Club Climbing Team Competitions and Practice</t>
  </si>
  <si>
    <t>80 (for pumpkins)</t>
  </si>
  <si>
    <t>Gal</t>
  </si>
  <si>
    <t>Koplewitz</t>
  </si>
  <si>
    <t>galkoplewitz@college.harvard.edu</t>
  </si>
  <si>
    <t>jkim03@college.harvard.edu</t>
  </si>
  <si>
    <t>~18 undergrads, 3 grads</t>
  </si>
  <si>
    <t>probably $15</t>
  </si>
  <si>
    <t>want 900 for competition registration, want 735 for USA climbing membership</t>
  </si>
  <si>
    <t>F3-109</t>
  </si>
  <si>
    <t>A Classy Affair</t>
  </si>
  <si>
    <t>Kruteck</t>
  </si>
  <si>
    <t>bkruteck@college.harvard.edu</t>
  </si>
  <si>
    <t>34F-3-136</t>
  </si>
  <si>
    <t>Harvard College Women's Center</t>
  </si>
  <si>
    <t>Jennicet Gutierrez at Harvard</t>
  </si>
  <si>
    <t>Harvard Boxing Club</t>
  </si>
  <si>
    <t>Ted</t>
  </si>
  <si>
    <t>Waechter</t>
  </si>
  <si>
    <t>twaechter@college.harvard.edu</t>
  </si>
  <si>
    <t>F3-110</t>
  </si>
  <si>
    <t>SibFam Kick-Off Event</t>
  </si>
  <si>
    <t>Alexander</t>
  </si>
  <si>
    <t>Ge</t>
  </si>
  <si>
    <t>alexanderge@college.harvard.edu</t>
  </si>
  <si>
    <t>34F-3-137</t>
  </si>
  <si>
    <t>Riya Patel</t>
  </si>
  <si>
    <t>HRP Issue 23</t>
  </si>
  <si>
    <t>Harvard Cheerleading</t>
  </si>
  <si>
    <t>publication by policy</t>
  </si>
  <si>
    <t>Football Season</t>
  </si>
  <si>
    <t>F3-111</t>
  </si>
  <si>
    <t>Fedin</t>
  </si>
  <si>
    <t>dfedin@college.harvard.edu</t>
  </si>
  <si>
    <t>$250/person/semester</t>
  </si>
  <si>
    <t>F3-112</t>
  </si>
  <si>
    <t>Welcome Back Social</t>
  </si>
  <si>
    <t>Asian American Dance Troupe</t>
  </si>
  <si>
    <t>34F-3-138</t>
  </si>
  <si>
    <t>RISE Magazine Publication</t>
  </si>
  <si>
    <t>Choijamts</t>
  </si>
  <si>
    <t>ochoijamts@college.harvard.edu</t>
  </si>
  <si>
    <t>Choreographer (25 hours X 20 people); Assitant Coach (84 hours X 20 people)</t>
  </si>
  <si>
    <t>Tenuta</t>
  </si>
  <si>
    <t>F3-113</t>
  </si>
  <si>
    <t>christinatenuta@college.harvard.edu</t>
  </si>
  <si>
    <t>Brevia Fall 2014 Edition</t>
  </si>
  <si>
    <t>Brevia</t>
  </si>
  <si>
    <t>Herrmann</t>
  </si>
  <si>
    <t>jessicaherrmann@college.harvard.edu</t>
  </si>
  <si>
    <t>34F-3-139</t>
  </si>
  <si>
    <t xml:space="preserve">Sietse </t>
  </si>
  <si>
    <t>F3-114</t>
  </si>
  <si>
    <t>LEADS Leadership Sessions</t>
  </si>
  <si>
    <t>food by policy, 150 undergrads</t>
  </si>
  <si>
    <t>Harvard Club Tennis</t>
  </si>
  <si>
    <t>They already got funded for this, but not for transport</t>
  </si>
  <si>
    <t>F3-115</t>
  </si>
  <si>
    <t>Making Art with Pediatric Cancer Patients</t>
  </si>
  <si>
    <t>hART</t>
  </si>
  <si>
    <t>34F-3-140</t>
  </si>
  <si>
    <t>Social Outreach Teaching</t>
  </si>
  <si>
    <t>food and travel by policy, 45 undergrads</t>
  </si>
  <si>
    <t>For paint and paintbrushes, essential for the events</t>
  </si>
  <si>
    <t>Emilia</t>
  </si>
  <si>
    <t>F3-116</t>
  </si>
  <si>
    <t>Fall 2014 Kickoff Dinner</t>
  </si>
  <si>
    <t>Gonzalez</t>
  </si>
  <si>
    <t>emiliagonzalez@college.harvard.edu</t>
  </si>
  <si>
    <t>34F-3-141</t>
  </si>
  <si>
    <t>Kevin Hornbeck</t>
  </si>
  <si>
    <t xml:space="preserve">Mozart society orchestra </t>
  </si>
  <si>
    <t>Fall Concert</t>
  </si>
  <si>
    <t>F3-117</t>
  </si>
  <si>
    <t>24 for programs</t>
  </si>
  <si>
    <t>Annual Developers for Development Board Social (Retreat)</t>
  </si>
  <si>
    <t>360 for score and 30 for license by policy (60% of actual cost)</t>
  </si>
  <si>
    <t>Sam</t>
  </si>
  <si>
    <t>Goldberg</t>
  </si>
  <si>
    <t>sgoldberg@college.harvard.edu</t>
  </si>
  <si>
    <t>Harvard Archery</t>
  </si>
  <si>
    <t>Harvard Archery Practice, Equipment, Tournaments</t>
  </si>
  <si>
    <t>retreat</t>
  </si>
  <si>
    <t>F3-118</t>
  </si>
  <si>
    <t>New Mentor Training Session</t>
  </si>
  <si>
    <t>Megan</t>
  </si>
  <si>
    <t>Yerton</t>
  </si>
  <si>
    <t>meganyerton@college.harvard.edu</t>
  </si>
  <si>
    <t xml:space="preserve">34F-4-142 </t>
  </si>
  <si>
    <t>Boxing Club Gear</t>
  </si>
  <si>
    <t>A lot of worn gear, nearly ripped, have high tournament costts</t>
  </si>
  <si>
    <t>F3-119</t>
  </si>
  <si>
    <t>Publication, Issue Fall 2014</t>
  </si>
  <si>
    <t>Harvard Nordic Ski Club</t>
  </si>
  <si>
    <t>ericli01@college.harvard.edu</t>
  </si>
  <si>
    <t>F3-120</t>
  </si>
  <si>
    <t xml:space="preserve">34F-4-143 </t>
  </si>
  <si>
    <t>Midterm Study Break</t>
  </si>
  <si>
    <t>Harvard Philippine Forum</t>
  </si>
  <si>
    <t>Tom</t>
  </si>
  <si>
    <t>Pilvelait</t>
  </si>
  <si>
    <t>tpilvelait@college.harvard.edu</t>
  </si>
  <si>
    <t>Harvard University Figure Skating Club</t>
  </si>
  <si>
    <t>Harvard Figure Skating Club Seasonal Budget</t>
  </si>
  <si>
    <t>Yao</t>
  </si>
  <si>
    <t>markyao@college.harvard.edu</t>
  </si>
  <si>
    <t>Funded them fully for games and decorations - will reuse it for next study break</t>
  </si>
  <si>
    <t>F3-121</t>
  </si>
  <si>
    <t>Bat Boy: The Musical</t>
  </si>
  <si>
    <t xml:space="preserve">34F-4-144 </t>
  </si>
  <si>
    <t>Moore</t>
  </si>
  <si>
    <t>samuelmoore@college.harvard.edu</t>
  </si>
  <si>
    <t>Men's Club Tennis</t>
  </si>
  <si>
    <t>funding by policy</t>
  </si>
  <si>
    <t>F3-122</t>
  </si>
  <si>
    <t>Milk and Cookies</t>
  </si>
  <si>
    <t>34F-4-145</t>
  </si>
  <si>
    <t>Harvard Aikikai</t>
  </si>
  <si>
    <t>Harvard Aikikai Fall 2015 operational expenses</t>
  </si>
  <si>
    <t>F3-123</t>
  </si>
  <si>
    <t>Annual Race Calendar for Members</t>
  </si>
  <si>
    <t>Harvard World Model United Nations</t>
  </si>
  <si>
    <t>Shi</t>
  </si>
  <si>
    <t>rhedshi@college.harvard.edu</t>
  </si>
  <si>
    <t>Alina</t>
  </si>
  <si>
    <t>Munoz</t>
  </si>
  <si>
    <t>alinamunoz@college.harvard.edu</t>
  </si>
  <si>
    <t>F3-124</t>
  </si>
  <si>
    <t>Open Hillel "If Not Now When" Conference</t>
  </si>
  <si>
    <t>Progressive Jewish Alliance</t>
  </si>
  <si>
    <t>34F-4-146</t>
  </si>
  <si>
    <t>Finkel</t>
  </si>
  <si>
    <t>Harvard Rugby Football Club</t>
  </si>
  <si>
    <t>annfinkel@college.harvard.edu</t>
  </si>
  <si>
    <t>Harvard Rugby Football Club 2015-2016 Season</t>
  </si>
  <si>
    <t>(2 teams, lots of travel)</t>
  </si>
  <si>
    <t>Harvard Taekwondo</t>
  </si>
  <si>
    <t xml:space="preserve">6000 pages x 0.04 per page; </t>
  </si>
  <si>
    <t>Annual Harvard Taekwondo Operational Costs,  Instructor Fees</t>
  </si>
  <si>
    <t>F3-125</t>
  </si>
  <si>
    <t>Aisha</t>
  </si>
  <si>
    <t>Suara</t>
  </si>
  <si>
    <t>aishasuara@college.harvard.edu</t>
  </si>
  <si>
    <t>34F-4-147</t>
  </si>
  <si>
    <t>7:20</t>
  </si>
  <si>
    <t>Harvard Crimson Dance Team</t>
  </si>
  <si>
    <t>F3-126</t>
  </si>
  <si>
    <t>Harvard Aikikai Fall Semester Expenses</t>
  </si>
  <si>
    <t>F3-127</t>
  </si>
  <si>
    <t>Fall General Meeting 1</t>
  </si>
  <si>
    <t>34F-4-148</t>
  </si>
  <si>
    <t>Caroline</t>
  </si>
  <si>
    <t>Diep</t>
  </si>
  <si>
    <t>carolinediep@college.harvard.edu</t>
  </si>
  <si>
    <t>2015-2016 Harvard Men's Frisbee Season</t>
  </si>
  <si>
    <t>Harvard Jiu Jitsu</t>
  </si>
  <si>
    <t>F3-93</t>
  </si>
  <si>
    <t>Harvard India Initiative</t>
  </si>
  <si>
    <t>Harvard US-India Initiative</t>
  </si>
  <si>
    <t>Bothra</t>
  </si>
  <si>
    <t>ubothra@college.harvard.edu</t>
  </si>
  <si>
    <t>Going to come in for Large Venue</t>
  </si>
  <si>
    <t>34F-4-149</t>
  </si>
  <si>
    <t>Spencer</t>
  </si>
  <si>
    <t>Scott</t>
  </si>
  <si>
    <t>spencerscott@college.harvard.edu</t>
  </si>
  <si>
    <t>F3-94</t>
  </si>
  <si>
    <t>Club Climbing Team</t>
  </si>
  <si>
    <t>Build Simpl's Readership</t>
  </si>
  <si>
    <t>Climbing Team Club Sports Grant</t>
  </si>
  <si>
    <t>Dales</t>
  </si>
  <si>
    <t>codydales@college.harvar.edu</t>
  </si>
  <si>
    <t>Harvard Shotokan</t>
  </si>
  <si>
    <t>funded in spring</t>
  </si>
  <si>
    <t>Harvard Shotokan Karate</t>
  </si>
  <si>
    <t>F3-95</t>
  </si>
  <si>
    <t>Coaching Expenses</t>
  </si>
  <si>
    <t>34F-4-150</t>
  </si>
  <si>
    <t>Manivanh</t>
  </si>
  <si>
    <t>smanivanh@college.harvard.edu</t>
  </si>
  <si>
    <t>Harvard Shooting Club</t>
  </si>
  <si>
    <t>Harvard Shooting Club Fall 2015 UC Grant</t>
  </si>
  <si>
    <t xml:space="preserve">Dhruv and William </t>
  </si>
  <si>
    <t>No ammunition this semester-- students usually pay for it, they would like to reduce that cost</t>
  </si>
  <si>
    <t>F3-96</t>
  </si>
  <si>
    <t>Kiss me, I'm International</t>
  </si>
  <si>
    <t>Harvard Club Field Hockey Team</t>
  </si>
  <si>
    <t>Harvard Club Field Hockey Financial assistance</t>
  </si>
  <si>
    <t>UC does not fund alcohol</t>
  </si>
  <si>
    <t>34F-4-151</t>
  </si>
  <si>
    <t>F3-97</t>
  </si>
  <si>
    <t>OctoberFiesta</t>
  </si>
  <si>
    <t>Harvard Wushu Club</t>
  </si>
  <si>
    <t>Harvard Wushu Club Fall '15</t>
  </si>
  <si>
    <t>equipment and travel account for most costs, if we need to cut, we can cut $200-300 for team socials.</t>
  </si>
  <si>
    <t>Rena</t>
  </si>
  <si>
    <t>Simkowitz</t>
  </si>
  <si>
    <t>rsimkowitz@college.harvard.edu</t>
  </si>
  <si>
    <t>F3-98</t>
  </si>
  <si>
    <t>Harvard Terry Fox Run</t>
  </si>
  <si>
    <t>Harvard Canadian Club</t>
  </si>
  <si>
    <t>Harvard Women's Club Ice Hockey</t>
  </si>
  <si>
    <t>34F-4-152</t>
  </si>
  <si>
    <t>Oliver</t>
  </si>
  <si>
    <t>joliver@college.harvard.edu</t>
  </si>
  <si>
    <t>Harvard Badminton Club</t>
  </si>
  <si>
    <t>Canadian Club did not take any profit - 80 undergraduates benefited</t>
  </si>
  <si>
    <t>Harvard Badminton Club: Instructors, Equipment, Tournaments</t>
  </si>
  <si>
    <t>They asked for publicity and uniforms, refused. $1200 goes to transportation, rackets, and shuttlecocks</t>
  </si>
  <si>
    <t>F3-99</t>
  </si>
  <si>
    <t>Kirsi</t>
  </si>
  <si>
    <t>End of Classes Study Break</t>
  </si>
  <si>
    <t>Anselmi-Stith</t>
  </si>
  <si>
    <t>kirsianselmistith@college.harvard.edu</t>
  </si>
  <si>
    <t>34F-4-153</t>
  </si>
  <si>
    <t>Men's Club Soccer "A" Team</t>
  </si>
  <si>
    <t>Women's Club Basketball</t>
  </si>
  <si>
    <t>Men's Club Soccer Team</t>
  </si>
  <si>
    <t>Fall '16 Season Funding</t>
  </si>
  <si>
    <t>make one huge travel tournament in Philly</t>
  </si>
  <si>
    <t>F4-128</t>
  </si>
  <si>
    <t>Mid-Autmn Mooncake Festival</t>
  </si>
  <si>
    <t xml:space="preserve">Chinese Students Association </t>
  </si>
  <si>
    <t>Jiang</t>
  </si>
  <si>
    <t>adamjiang@college.harvard.edu</t>
  </si>
  <si>
    <t>Jaimerena</t>
  </si>
  <si>
    <t>ejaimerena@college.harvard.edu</t>
  </si>
  <si>
    <t>Issac and Chuyue</t>
  </si>
  <si>
    <t>F4-129</t>
  </si>
  <si>
    <t>Welcome Freshmen</t>
  </si>
  <si>
    <t>Harvard College Running Club Fall 2016 Season</t>
  </si>
  <si>
    <t>34F-4-154</t>
  </si>
  <si>
    <t>Women's Club Tennis</t>
  </si>
  <si>
    <t>F4-130</t>
  </si>
  <si>
    <t>Freshmen Lock-In</t>
  </si>
  <si>
    <t>Choi</t>
  </si>
  <si>
    <t>Nicholas</t>
  </si>
  <si>
    <t>seowoochoi@college.harvard.edu</t>
  </si>
  <si>
    <t>Joseph</t>
  </si>
  <si>
    <t>njoseph@college.harvard.edu</t>
  </si>
  <si>
    <t>34F-4-155</t>
  </si>
  <si>
    <t>F4-131</t>
  </si>
  <si>
    <t>Harvard Classics Club Basketball</t>
  </si>
  <si>
    <t>Harvard Classics Fall Semester Funding</t>
  </si>
  <si>
    <t>received $1300 last spring</t>
  </si>
  <si>
    <t>Harvard Club Squash</t>
  </si>
  <si>
    <t>Squash</t>
  </si>
  <si>
    <t>F4-132</t>
  </si>
  <si>
    <t>HAMS Social</t>
  </si>
  <si>
    <t>Harvard Applied Mathematics Society</t>
  </si>
  <si>
    <t>Eliot</t>
  </si>
  <si>
    <t>Wilking</t>
  </si>
  <si>
    <t>eliotwilking@college.harvard.edu</t>
  </si>
  <si>
    <t>34F-4-156</t>
  </si>
  <si>
    <t>Dinner for 60 people</t>
  </si>
  <si>
    <t>Berkeley and Sriram</t>
  </si>
  <si>
    <t>F4-133</t>
  </si>
  <si>
    <t>Fall 2014 Student Events</t>
  </si>
  <si>
    <t>Harvard Sports Marketing Club</t>
  </si>
  <si>
    <t>Harvard Radcliffe Kendo Club</t>
  </si>
  <si>
    <t>HRKC Fall Term</t>
  </si>
  <si>
    <t>Strange</t>
  </si>
  <si>
    <t>andrewstrange@college.harvard.edu</t>
  </si>
  <si>
    <t>34F-4-157</t>
  </si>
  <si>
    <t>10 (printing) + 100 (table/tablecloth) + 130 (lawn games)</t>
  </si>
  <si>
    <t>Allura Damiana</t>
  </si>
  <si>
    <t>Landsberg</t>
  </si>
  <si>
    <t>alandsberg@college.harvard.edu</t>
  </si>
  <si>
    <t xml:space="preserve">500($25/ticket @ celtics career series for 20 people open to everyone) - need proof of pub to list </t>
  </si>
  <si>
    <t>Harvard Club Golf Team</t>
  </si>
  <si>
    <t>Practices, Tournaments, and Transportation</t>
  </si>
  <si>
    <t>Cole and Jason</t>
  </si>
  <si>
    <t>F4-134</t>
  </si>
  <si>
    <t>General Meeting 1</t>
  </si>
  <si>
    <t>Fall 2016</t>
  </si>
  <si>
    <t>34F-4-158</t>
  </si>
  <si>
    <t>Jeff</t>
  </si>
  <si>
    <t>Cott</t>
  </si>
  <si>
    <t>jcott@college.harvard.edu</t>
  </si>
  <si>
    <t>7:30</t>
  </si>
  <si>
    <t>F4-135</t>
  </si>
  <si>
    <t>Fall Dinner</t>
  </si>
  <si>
    <t>Harvard Bowling Club</t>
  </si>
  <si>
    <t>F4-136</t>
  </si>
  <si>
    <t>34F-4-159</t>
  </si>
  <si>
    <t>Annual Harvard Taekwondo Operational Costs, Instructor Fees</t>
  </si>
  <si>
    <t>Replacing ripped mats that other combat sports/ dance teams use, have high instructor/tournament fees but dues cover them partially ($150 per person)</t>
  </si>
  <si>
    <t>F4-137</t>
  </si>
  <si>
    <t>Mentoring Event-December</t>
  </si>
  <si>
    <t>China Care</t>
  </si>
  <si>
    <t>lucyzhang@college.harvard.edu</t>
  </si>
  <si>
    <t>Gus &amp; Luke</t>
  </si>
  <si>
    <t>34F-4-160</t>
  </si>
  <si>
    <t>F4-138</t>
  </si>
  <si>
    <t>Night at the Museum</t>
  </si>
  <si>
    <t>Happiness Project</t>
  </si>
  <si>
    <t>Harvard University Real Tennis Club</t>
  </si>
  <si>
    <t>Have to rent court space, Boston has one of only 40 courts in the world.</t>
  </si>
  <si>
    <t>D'Acierno</t>
  </si>
  <si>
    <t>cdacierno@college.harvard.edu</t>
  </si>
  <si>
    <t>15/25</t>
  </si>
  <si>
    <t>William + Eduardo</t>
  </si>
  <si>
    <t>F4-139</t>
  </si>
  <si>
    <t>Speak Out Loud Fall Slam</t>
  </si>
  <si>
    <t>34F-4-161</t>
  </si>
  <si>
    <t>Sowapark</t>
  </si>
  <si>
    <t>msowapark@college.harvard.edu</t>
  </si>
  <si>
    <t>Harvard SCUBA</t>
  </si>
  <si>
    <t>Harvard Club SCUBA Fall 2015</t>
  </si>
  <si>
    <t>$45 for food; $40 for decorations</t>
  </si>
  <si>
    <t xml:space="preserve">gear rental, </t>
  </si>
  <si>
    <t>F4-140</t>
  </si>
  <si>
    <t>Freshman Ladies' Night</t>
  </si>
  <si>
    <t>Association of Black Harvard Women</t>
  </si>
  <si>
    <t>Fafowora</t>
  </si>
  <si>
    <t>kfafowora@college.harvard.edu</t>
  </si>
  <si>
    <t>75 100-page booklets to help freshman navigate Harvard</t>
  </si>
  <si>
    <t>34F-4-162</t>
  </si>
  <si>
    <t>Harvard Cricket Club</t>
  </si>
  <si>
    <t>Funding HCC for Fall 2015 season</t>
  </si>
  <si>
    <t>Cricket is extremely expensive-- need to replace very old bats, need two new balls each game, high transportation sports</t>
  </si>
  <si>
    <t>F4-141</t>
  </si>
  <si>
    <t xml:space="preserve">HCC Mentoring Kickoff </t>
  </si>
  <si>
    <t>34F-4-163</t>
  </si>
  <si>
    <t>Harvard Men's Club Lacrosse</t>
  </si>
  <si>
    <t>Harvard Club Lacrosse</t>
  </si>
  <si>
    <t xml:space="preserve">1500-2000 (1440 is going to food), they really only seem to need 1905 from us, this could be looked at more closely </t>
  </si>
  <si>
    <t>F4-142</t>
  </si>
  <si>
    <t xml:space="preserve">Dumpling Playgroup </t>
  </si>
  <si>
    <t>F4-143</t>
  </si>
  <si>
    <t>34F-4-164</t>
  </si>
  <si>
    <t>Harvard Club Baseball</t>
  </si>
  <si>
    <t>F4-144</t>
  </si>
  <si>
    <t>34F-4-165</t>
  </si>
  <si>
    <t>Harvard Women's Club Hockey</t>
  </si>
  <si>
    <t>Club Hockey Team</t>
  </si>
  <si>
    <t>F4-145</t>
  </si>
  <si>
    <t xml:space="preserve">Fall-Info Session </t>
  </si>
  <si>
    <t>Dahl</t>
  </si>
  <si>
    <t>emilyirisdahl@college.harvard.edu</t>
  </si>
  <si>
    <t>F4-146</t>
  </si>
  <si>
    <t>Hungama</t>
  </si>
  <si>
    <t>34F-4-166</t>
  </si>
  <si>
    <t>Quasar Women's Ultimate Frisbee (Fall)</t>
  </si>
  <si>
    <t>F4-147</t>
  </si>
  <si>
    <t>HAMS Board Retreat</t>
  </si>
  <si>
    <t>Sean</t>
  </si>
  <si>
    <t>Wheelock</t>
  </si>
  <si>
    <t>seanwheelock@college.harvard.edu</t>
  </si>
  <si>
    <t>34F-4-167</t>
  </si>
  <si>
    <t>JeffreyWang@college.harvard.edu</t>
  </si>
  <si>
    <t>Men's Club Ice Hockey</t>
  </si>
  <si>
    <t>Men's Club Ice Hockey 2015-2016</t>
  </si>
  <si>
    <t>Club Baseball</t>
  </si>
  <si>
    <t>Fall and Spring Seasons</t>
  </si>
  <si>
    <t>F4-148</t>
  </si>
  <si>
    <t>Festa Junina</t>
  </si>
  <si>
    <t>34F-4-168</t>
  </si>
  <si>
    <t>Club Xfit</t>
  </si>
  <si>
    <t>Fall Semester</t>
  </si>
  <si>
    <t>Fuchs</t>
  </si>
  <si>
    <t>F4-149</t>
  </si>
  <si>
    <t>markfuchs@college.harvard.edu</t>
  </si>
  <si>
    <t>KA SibFam Bowling Tournament</t>
  </si>
  <si>
    <t>***</t>
  </si>
  <si>
    <t>Request pub screenshotting</t>
  </si>
  <si>
    <t>Harvard Powerlifting Team</t>
  </si>
  <si>
    <t>34F-4-169</t>
  </si>
  <si>
    <t>F4-150</t>
  </si>
  <si>
    <t>Three Sisters</t>
  </si>
  <si>
    <t>Loeb Ex</t>
  </si>
  <si>
    <t>Harvard College Running Club</t>
  </si>
  <si>
    <t>entry fees are biggest cost, along with travel</t>
  </si>
  <si>
    <t>Adler</t>
  </si>
  <si>
    <t>emmaadler@college.harvard.edu</t>
  </si>
  <si>
    <t>Wyatt - follow up for tickets</t>
  </si>
  <si>
    <t>Al</t>
  </si>
  <si>
    <t>Corvah</t>
  </si>
  <si>
    <t>albertcorvah@college.harvard.edu</t>
  </si>
  <si>
    <t>F4-151</t>
  </si>
  <si>
    <t>QSA Hangout</t>
  </si>
  <si>
    <t>34F-4-170</t>
  </si>
  <si>
    <t>Asencios</t>
  </si>
  <si>
    <t>aasencios@college.harvard.edu</t>
  </si>
  <si>
    <t>Harvard Men's Club Volleyball</t>
  </si>
  <si>
    <t>Harvard Pistol Team</t>
  </si>
  <si>
    <t>HMCVB Fall 2016</t>
  </si>
  <si>
    <t>Harvard Pistol Team Season</t>
  </si>
  <si>
    <t>Needs this for travel</t>
  </si>
  <si>
    <t>F4-152</t>
  </si>
  <si>
    <t>Satire V</t>
  </si>
  <si>
    <t>Baskerville</t>
  </si>
  <si>
    <t>baskerville@college.harvard.edu</t>
  </si>
  <si>
    <t>Young-Saver</t>
  </si>
  <si>
    <t>34F-4-171</t>
  </si>
  <si>
    <t>youngsaver@college.harvard.edu</t>
  </si>
  <si>
    <t>Harvard Futsal Club</t>
  </si>
  <si>
    <t>Club Futsal Sports Funding</t>
  </si>
  <si>
    <t>Sietse Pizza</t>
  </si>
  <si>
    <t>F4-153</t>
  </si>
  <si>
    <t>Sex Week</t>
  </si>
  <si>
    <t>SHEATH</t>
  </si>
  <si>
    <t>Classics Club Basketball</t>
  </si>
  <si>
    <t>Ventura</t>
  </si>
  <si>
    <t>brianventura@college.harvard.edu</t>
  </si>
  <si>
    <t>34F-4-172</t>
  </si>
  <si>
    <t>Harvard-Radcliffe Kendo Club</t>
  </si>
  <si>
    <t>2015 Fall Kendo Season</t>
  </si>
  <si>
    <t>F4-154</t>
  </si>
  <si>
    <t>Undergraduate Research Advisor as guest speaker at meeting on</t>
  </si>
  <si>
    <t>Darlington</t>
  </si>
  <si>
    <t>Women in Science at Harvard Radcliffe (WISHR)</t>
  </si>
  <si>
    <t>Nwaudo</t>
  </si>
  <si>
    <t>dnwaudo@college.harvard.edu</t>
  </si>
  <si>
    <t>Zaghouani</t>
  </si>
  <si>
    <t>sarahzaghouani@college.harvard.edu</t>
  </si>
  <si>
    <t>William and Eduardo</t>
  </si>
  <si>
    <t>F4-155</t>
  </si>
  <si>
    <t>Writing for Personal Development</t>
  </si>
  <si>
    <t>34F-4-173</t>
  </si>
  <si>
    <t>Writing and Public Service Initiative</t>
  </si>
  <si>
    <t>Women's Club Lacrosse</t>
  </si>
  <si>
    <t>Women's Club Lacrosse 2016-2017 Season</t>
  </si>
  <si>
    <t>henryli@college.harvard.edu</t>
  </si>
  <si>
    <t>Harvard Tough Mudder</t>
  </si>
  <si>
    <t>Harvard Tough Mudder Fall Season</t>
  </si>
  <si>
    <t>not an official student group (would be $144 by policy)</t>
  </si>
  <si>
    <t>F5-156</t>
  </si>
  <si>
    <t>Emma</t>
  </si>
  <si>
    <t>Stone</t>
  </si>
  <si>
    <t>emmastone@college.harvard.edu</t>
  </si>
  <si>
    <t>34F-4-174</t>
  </si>
  <si>
    <t>Harvard Women's Club Volleyball</t>
  </si>
  <si>
    <t>Women's Club Volleyball Fall 2015 Season</t>
  </si>
  <si>
    <t>Harvard Club Swim Team</t>
  </si>
  <si>
    <t>Harvard Club Swimming Fall 2017 Club Sports Grant</t>
  </si>
  <si>
    <t>F5-157</t>
  </si>
  <si>
    <t>Bryan</t>
  </si>
  <si>
    <t>Bu</t>
  </si>
  <si>
    <t>bryanbu@college.harvard.edu</t>
  </si>
  <si>
    <t>34F-4-175</t>
  </si>
  <si>
    <t>F5-158</t>
  </si>
  <si>
    <t>Harvard University Cycling Association</t>
  </si>
  <si>
    <t>Cycling Club 2016-17 Season</t>
  </si>
  <si>
    <t>Women's Club Soccer</t>
  </si>
  <si>
    <t>Harvard Women's Club Soccer 2015-2016 Seasons</t>
  </si>
  <si>
    <t>34F-4-176</t>
  </si>
  <si>
    <t>F5-159</t>
  </si>
  <si>
    <t>David</t>
  </si>
  <si>
    <t>Gold</t>
  </si>
  <si>
    <t>dgold@college.harvard.edu</t>
  </si>
  <si>
    <t>Fall Season Funding</t>
  </si>
  <si>
    <t>12 games, $100 for referees each, PLUS transportation expenses</t>
  </si>
  <si>
    <t>Harvard Women's Ultimate Frisbee</t>
  </si>
  <si>
    <t>F5-160</t>
  </si>
  <si>
    <t>34F-4-177</t>
  </si>
  <si>
    <t>Andrea</t>
  </si>
  <si>
    <t>Harvard Jiu Jitsu Club</t>
  </si>
  <si>
    <t>Brown</t>
  </si>
  <si>
    <t>came in for yearly funding</t>
  </si>
  <si>
    <t>q.treasurers@gmail.com</t>
  </si>
  <si>
    <t>F5-161</t>
  </si>
  <si>
    <t>7:40</t>
  </si>
  <si>
    <t>Harvard Men's Club Hockey</t>
  </si>
  <si>
    <t>2016-2017 Season</t>
  </si>
  <si>
    <t>34F-4-178</t>
  </si>
  <si>
    <t>F5-162</t>
  </si>
  <si>
    <t>Club Lacrosse Grant</t>
  </si>
  <si>
    <t>The 1840 is for ref fees, without which they literally cannot play at al</t>
  </si>
  <si>
    <t>Lerch</t>
  </si>
  <si>
    <t>klerch@college.harvard.edu</t>
  </si>
  <si>
    <t>F5-163</t>
  </si>
  <si>
    <t>Harvard Capoeira Regional Club</t>
  </si>
  <si>
    <t>Harvard Capoeira Club</t>
  </si>
  <si>
    <t>34F-4-179</t>
  </si>
  <si>
    <t>Harvard College Club Field Hockey</t>
  </si>
  <si>
    <t>F5-164</t>
  </si>
  <si>
    <t>Field Hockey Season 2015-2016</t>
  </si>
  <si>
    <t>Ashley</t>
  </si>
  <si>
    <t>Collins</t>
  </si>
  <si>
    <t>ashleycollins@college.harvard.edu</t>
  </si>
  <si>
    <t>Harvard Billiards Club</t>
  </si>
  <si>
    <t>Table Rental &amp; Travel</t>
  </si>
  <si>
    <t>F5-165</t>
  </si>
  <si>
    <t>34F-4-180</t>
  </si>
  <si>
    <t>Lijia</t>
  </si>
  <si>
    <t>Xie</t>
  </si>
  <si>
    <t>F5-166</t>
  </si>
  <si>
    <t>lijiaxie@college.harvard.edu</t>
  </si>
  <si>
    <t>34F-4-181</t>
  </si>
  <si>
    <t>Harvard Mens Club Soccer</t>
  </si>
  <si>
    <t>Various Seasonal Costs</t>
  </si>
  <si>
    <t>F5-167</t>
  </si>
  <si>
    <t>Harvard Ballroom Dance Team</t>
  </si>
  <si>
    <t>Dylan</t>
  </si>
  <si>
    <t>McDonough</t>
  </si>
  <si>
    <t>dylanmcdonough@college.harvard.edu</t>
  </si>
  <si>
    <t>F5-168</t>
  </si>
  <si>
    <t>34F-4-182</t>
  </si>
  <si>
    <t>Harvard Club Broomball</t>
  </si>
  <si>
    <t>Broomball Operating Budget</t>
  </si>
  <si>
    <t>People have to sit out due to lack of equipment and rapid club growth</t>
  </si>
  <si>
    <t>F5-169</t>
  </si>
  <si>
    <t>Alex</t>
  </si>
  <si>
    <t>Meade</t>
  </si>
  <si>
    <t>alexandermeade@college.harvard.edu</t>
  </si>
  <si>
    <t>34F-4-183</t>
  </si>
  <si>
    <t>Club Swimming</t>
  </si>
  <si>
    <t>Club Sports Grant</t>
  </si>
  <si>
    <t>F5-170</t>
  </si>
  <si>
    <t>Havard Pistol Team Season</t>
  </si>
  <si>
    <t>F5-171</t>
  </si>
  <si>
    <t>34F-4-184</t>
  </si>
  <si>
    <t>Noah</t>
  </si>
  <si>
    <t>Harvard Quidditch Club</t>
  </si>
  <si>
    <t>Harvard Horntails Quidditch Club Fall Semester</t>
  </si>
  <si>
    <t>Wuerfel</t>
  </si>
  <si>
    <t>nwuerfel@college.harvard.edu</t>
  </si>
  <si>
    <t>F5-172</t>
  </si>
  <si>
    <t>34F-4-185</t>
  </si>
  <si>
    <t>Harvard Club XFit</t>
  </si>
  <si>
    <t>instructor fees,</t>
  </si>
  <si>
    <t>F5-173</t>
  </si>
  <si>
    <t>Terry</t>
  </si>
  <si>
    <t>jlee07@college.harvard.edu</t>
  </si>
  <si>
    <t>34F-4-186</t>
  </si>
  <si>
    <t>F5-174</t>
  </si>
  <si>
    <t>Winter practice and equipment fund 2015-16</t>
  </si>
  <si>
    <t>Elise</t>
  </si>
  <si>
    <t>Laird</t>
  </si>
  <si>
    <t>eliselaird@college.harvard.edu</t>
  </si>
  <si>
    <t>F5-175</t>
  </si>
  <si>
    <t>34F-5-187</t>
  </si>
  <si>
    <t>Ecomarathon Team</t>
  </si>
  <si>
    <t>SAE Supermileage Competition</t>
  </si>
  <si>
    <t xml:space="preserve">12-5 students on team right now, 10 more expected to enter throughout/after semester; </t>
  </si>
  <si>
    <t>Equipment and Competition Support</t>
  </si>
  <si>
    <t>F5-176</t>
  </si>
  <si>
    <t>registration- $375</t>
  </si>
  <si>
    <t>Nicolas</t>
  </si>
  <si>
    <t>Ontiveros</t>
  </si>
  <si>
    <t>ontiveros@college.harvard.edu</t>
  </si>
  <si>
    <t>$5/year</t>
  </si>
  <si>
    <t>athletic equipment (skates, ice sharpening)</t>
  </si>
  <si>
    <t>F5-177</t>
  </si>
  <si>
    <t>34F-5-188</t>
  </si>
  <si>
    <t>competition entry fees</t>
  </si>
  <si>
    <t>coaching (6 hr/person, 47 people)</t>
  </si>
  <si>
    <t>Joy</t>
  </si>
  <si>
    <t>Jin</t>
  </si>
  <si>
    <t>joyjin@college.harvard.edu</t>
  </si>
  <si>
    <t>HOME</t>
  </si>
  <si>
    <t>play, equipment, costumes, programs and printing</t>
  </si>
  <si>
    <t>F5-178</t>
  </si>
  <si>
    <t>Haylee</t>
  </si>
  <si>
    <t>Harvad Club Cricket</t>
  </si>
  <si>
    <t>Smith</t>
  </si>
  <si>
    <t>Club Cricket Fall Season</t>
  </si>
  <si>
    <t>hayleesmith@college.harvard.edu</t>
  </si>
  <si>
    <t>34F-5-189</t>
  </si>
  <si>
    <t>F5-179</t>
  </si>
  <si>
    <t>Ahmed</t>
  </si>
  <si>
    <t>Shujaan</t>
  </si>
  <si>
    <t>ahmedshujaangondal@college.harvard.edu</t>
  </si>
  <si>
    <t>food and publicity by policy - only applied for 750</t>
  </si>
  <si>
    <t>Haden</t>
  </si>
  <si>
    <t>Smiley</t>
  </si>
  <si>
    <t>Hadensmiley@college.harvard.edu</t>
  </si>
  <si>
    <t>F5-180</t>
  </si>
  <si>
    <t>34F-5-190</t>
  </si>
  <si>
    <t>Texas Club</t>
  </si>
  <si>
    <t>Two-Step Night</t>
  </si>
  <si>
    <t>Changing to do a karaoke night at QHP, email with information on collecting money; expecting 50-75 people</t>
  </si>
  <si>
    <t>F5-181</t>
  </si>
  <si>
    <t>100 for DJ</t>
  </si>
  <si>
    <t>Danielle</t>
  </si>
  <si>
    <t>Strasburger</t>
  </si>
  <si>
    <t>dstrasburger@college.harvard.edu</t>
  </si>
  <si>
    <t>food for 600 people for three full meals, fully catered</t>
  </si>
  <si>
    <t>F5-182</t>
  </si>
  <si>
    <t>34F-5-191</t>
  </si>
  <si>
    <t>MERU Film Screening</t>
  </si>
  <si>
    <t>Expect 150-200 people to show up; could only give $300 for licensing</t>
  </si>
  <si>
    <t>F5-183</t>
  </si>
  <si>
    <t>F6-184</t>
  </si>
  <si>
    <t>34F-5-192</t>
  </si>
  <si>
    <t>WIB Events</t>
  </si>
  <si>
    <t>Women In Business</t>
  </si>
  <si>
    <t>Harvard Voice Actors Guild</t>
  </si>
  <si>
    <t>Twas Was a Dark and Stormy Night</t>
  </si>
  <si>
    <t>expecting 30 students</t>
  </si>
  <si>
    <t>F6-185</t>
  </si>
  <si>
    <t>Cherkasov</t>
  </si>
  <si>
    <t>Disability Pride Week</t>
  </si>
  <si>
    <t>lcherkasov@college.harvard.edu</t>
  </si>
  <si>
    <t>Harvard College Disability Alliance</t>
  </si>
  <si>
    <t>Washington</t>
  </si>
  <si>
    <t>cwashington@college.harvard.edu</t>
  </si>
  <si>
    <t>34F-5-193</t>
  </si>
  <si>
    <t>By food policy (2 full meals over two days for 35 undergrads -- 5*35)</t>
  </si>
  <si>
    <t>Samarth Gupta</t>
  </si>
  <si>
    <t>Harvard College Syrian Humanitarian</t>
  </si>
  <si>
    <t>Syrian Humanitarian Benefit Concert</t>
  </si>
  <si>
    <t>50 people</t>
  </si>
  <si>
    <t>F6-186</t>
  </si>
  <si>
    <t>Freshman Fall Dinner</t>
  </si>
  <si>
    <t>$4/person for 200 students</t>
  </si>
  <si>
    <t>Berkeley</t>
  </si>
  <si>
    <t>F6-187</t>
  </si>
  <si>
    <t>Urdu-Hindi Brunch and Chai Tables</t>
  </si>
  <si>
    <t>34F-5-194</t>
  </si>
  <si>
    <t>Harvard Din &amp; Tonics</t>
  </si>
  <si>
    <t>Triple Treat: A Halloween Jam</t>
  </si>
  <si>
    <t>cannot get harvard media</t>
  </si>
  <si>
    <t xml:space="preserve">Luke </t>
  </si>
  <si>
    <t>F6-188</t>
  </si>
  <si>
    <t>Zoffer</t>
  </si>
  <si>
    <t>Harvard/Yale Mixer</t>
  </si>
  <si>
    <t>ezoffer@college.harvard.edu</t>
  </si>
  <si>
    <t>Emmanuel</t>
  </si>
  <si>
    <t>semmanuel@college.harvard.edu</t>
  </si>
  <si>
    <t>34F-5-195</t>
  </si>
  <si>
    <t>F6-189</t>
  </si>
  <si>
    <t>KA Retreat</t>
  </si>
  <si>
    <t>October Game-a-thon</t>
  </si>
  <si>
    <t>with Sci-fi group</t>
  </si>
  <si>
    <t>200 (Board Retreat)</t>
  </si>
  <si>
    <t>Wyatt</t>
  </si>
  <si>
    <t>F6-190</t>
  </si>
  <si>
    <t>Internal Events 2</t>
  </si>
  <si>
    <t>34F-5-196</t>
  </si>
  <si>
    <t>Harvard Super Smash Melee Tournament Registration</t>
  </si>
  <si>
    <t>F6-191</t>
  </si>
  <si>
    <t>Post-Tournament Dinner</t>
  </si>
  <si>
    <t>34F-5-197</t>
  </si>
  <si>
    <t>Chuyue</t>
  </si>
  <si>
    <t>Middle Eastern Dance Company</t>
  </si>
  <si>
    <t>Middle Eastern Study Break w/ food and henna</t>
  </si>
  <si>
    <t>food, materials, and decorations by policy</t>
  </si>
  <si>
    <t>F6-192</t>
  </si>
  <si>
    <t>Mediterranean Nights!</t>
  </si>
  <si>
    <t>Francophone Society</t>
  </si>
  <si>
    <t>Colucci</t>
  </si>
  <si>
    <t>caseycolucci@college.harvard.edu</t>
  </si>
  <si>
    <t>food. pub question</t>
  </si>
  <si>
    <t>34F-5-198</t>
  </si>
  <si>
    <t>F6-193</t>
  </si>
  <si>
    <t>IvyQ 2014</t>
  </si>
  <si>
    <t>Middle Eastern food outing</t>
  </si>
  <si>
    <t>food and transport by policy</t>
  </si>
  <si>
    <t>Escobar</t>
  </si>
  <si>
    <t>neimyescobar@college.harvard.edu</t>
  </si>
  <si>
    <t>F6-194</t>
  </si>
  <si>
    <t>Harvard College Association for the Promotion of Interplanetary Expansion</t>
  </si>
  <si>
    <t>34F-5-199</t>
  </si>
  <si>
    <t>Health Leads</t>
  </si>
  <si>
    <t>Luke</t>
  </si>
  <si>
    <t>Dumpling study break</t>
  </si>
  <si>
    <t>food by policy</t>
  </si>
  <si>
    <t>F6-195</t>
  </si>
  <si>
    <t>Undergraduate Research Advising Families Group Outing</t>
  </si>
  <si>
    <t>hlin01@college.harvard.edu</t>
  </si>
  <si>
    <t>food for 70 people, 50 for supplies by discretion</t>
  </si>
  <si>
    <t>34F-5-200</t>
  </si>
  <si>
    <t>Halloween social</t>
  </si>
  <si>
    <t>F6-196</t>
  </si>
  <si>
    <t>food and decorations by policy</t>
  </si>
  <si>
    <t>Pepero Day Celebration</t>
  </si>
  <si>
    <t>F6-197</t>
  </si>
  <si>
    <t>The Harvard LowKeys' Anniversary Jam</t>
  </si>
  <si>
    <t>34F-5-201</t>
  </si>
  <si>
    <t>Nagengast</t>
  </si>
  <si>
    <t>Ivy Leadership Summit 2015</t>
  </si>
  <si>
    <t>nagengast@college.harvard.edu</t>
  </si>
  <si>
    <t>50 people, food, transportation, and venue by policy, materials by discretion</t>
  </si>
  <si>
    <t>F6-198</t>
  </si>
  <si>
    <t>Dinner with Professor Christine Yano, Discussion on Asian American Identities</t>
  </si>
  <si>
    <t>Pai</t>
  </si>
  <si>
    <t>hkpai@college.harvard.edu</t>
  </si>
  <si>
    <t>34F-5-202</t>
  </si>
  <si>
    <t>Suturing Workshop</t>
  </si>
  <si>
    <t>F6-199</t>
  </si>
  <si>
    <t>HASA/NSA Annual Fall Feast</t>
  </si>
  <si>
    <t>Alan</t>
  </si>
  <si>
    <t>F6-200</t>
  </si>
  <si>
    <t>Global Health Internship Panel</t>
  </si>
  <si>
    <t>34F-5-203</t>
  </si>
  <si>
    <t>Sound Equipment Overhaul</t>
  </si>
  <si>
    <t>New AV equipment which will last 5-10 years</t>
  </si>
  <si>
    <t>pizza for 100 people, materials to pub</t>
  </si>
  <si>
    <t>Sriram &amp; Berkeley</t>
  </si>
  <si>
    <t>Boyd</t>
  </si>
  <si>
    <t>Hampton</t>
  </si>
  <si>
    <t>boydirhampton@college.harvard.edu</t>
  </si>
  <si>
    <t>F6-201</t>
  </si>
  <si>
    <t>Canadian Thanksgiving Dinner</t>
  </si>
  <si>
    <t>34F-5-204</t>
  </si>
  <si>
    <t>$4 for 75 students (full informal meal)</t>
  </si>
  <si>
    <t>Fall Board Retreat</t>
  </si>
  <si>
    <t>F6-202</t>
  </si>
  <si>
    <t>BCL Cookout</t>
  </si>
  <si>
    <t>Lucy</t>
  </si>
  <si>
    <t>By food policy</t>
  </si>
  <si>
    <t>34F-5-205</t>
  </si>
  <si>
    <t>F6-203</t>
  </si>
  <si>
    <t>1st general meeting/mix&amp;mingle</t>
  </si>
  <si>
    <t>Gupta</t>
  </si>
  <si>
    <t>kiringupta@college.harvard.edu</t>
  </si>
  <si>
    <t>F6-204</t>
  </si>
  <si>
    <t>Veritas Forum</t>
  </si>
  <si>
    <t>DD 4/18</t>
  </si>
  <si>
    <t>Christian Impact</t>
  </si>
  <si>
    <t>34F-5-206</t>
  </si>
  <si>
    <t>Davis</t>
  </si>
  <si>
    <t>larissadavis@college.harvard.edu</t>
  </si>
  <si>
    <t>Kittymachine</t>
  </si>
  <si>
    <t>F6-205</t>
  </si>
  <si>
    <t>General Meeting (Round Table)</t>
  </si>
  <si>
    <t>Vasquez-Rodriguez</t>
  </si>
  <si>
    <t>ivasquezrodriguez@college.harvard.edu</t>
  </si>
  <si>
    <t>Colin</t>
  </si>
  <si>
    <t>full informal meal for 50 people (2 representatives from each latino group on campus (22 groups) plus 6 board members</t>
  </si>
  <si>
    <t>colinmark@college.harvard.edu</t>
  </si>
  <si>
    <t>F6-206</t>
  </si>
  <si>
    <t>HackNight</t>
  </si>
  <si>
    <t>HackHarvard College/Harvard Ventures</t>
  </si>
  <si>
    <t>34F-5-207</t>
  </si>
  <si>
    <t>Zurawicki</t>
  </si>
  <si>
    <t>rzurawicki@college.harvard.edu</t>
  </si>
  <si>
    <t>Mental Health Open Mic</t>
  </si>
  <si>
    <t>Recurring event, by policy</t>
  </si>
  <si>
    <t>food by policy; small meal</t>
  </si>
  <si>
    <t>F6-207</t>
  </si>
  <si>
    <t>HackNight #3</t>
  </si>
  <si>
    <t>retroactive</t>
  </si>
  <si>
    <t>Uniting the SC groups: ALL of them, literally. Finding co-founders, hacking together. being creative (roughly 70-80 people)</t>
  </si>
  <si>
    <t>34F-5-208</t>
  </si>
  <si>
    <t>F6-208</t>
  </si>
  <si>
    <t>HackNight #2</t>
  </si>
  <si>
    <t>Penn Bowl Quiz Bowl Tournament Attendance</t>
  </si>
  <si>
    <t>8 people, transportation and registration by policy</t>
  </si>
  <si>
    <t>F6-209</t>
  </si>
  <si>
    <t>HAPA Hour</t>
  </si>
  <si>
    <t>Half Asian People's Association</t>
  </si>
  <si>
    <t>34F-5-209</t>
  </si>
  <si>
    <t>Black Students Association (BSA)</t>
  </si>
  <si>
    <t>BCL First Year Welcome BBQ</t>
  </si>
  <si>
    <t>Food by policy, pub by policy</t>
  </si>
  <si>
    <t>F6-210</t>
  </si>
  <si>
    <t>Freshmen and Sophomore Study Break</t>
  </si>
  <si>
    <t>Harvard College Biomedical Engineering Society</t>
  </si>
  <si>
    <t>16.73 for ZipCar</t>
  </si>
  <si>
    <t>8.88 on flyers</t>
  </si>
  <si>
    <t>Toure</t>
  </si>
  <si>
    <t>toure@college.harvard.edu</t>
  </si>
  <si>
    <t>Jason</t>
  </si>
  <si>
    <t>Mills</t>
  </si>
  <si>
    <t>jasonmills@college.harvard.edu</t>
  </si>
  <si>
    <t>F6-211</t>
  </si>
  <si>
    <t>Publication of Crunch Magazine for the fall semester</t>
  </si>
  <si>
    <t>34F-5-210</t>
  </si>
  <si>
    <t>Natto Eating Contest</t>
  </si>
  <si>
    <t>F6-212</t>
  </si>
  <si>
    <t>HCKAMP October Meeting</t>
  </si>
  <si>
    <t>Tomoya</t>
  </si>
  <si>
    <t>Harvard College Korean Adoptee Mentorship Program</t>
  </si>
  <si>
    <t>Hasegawa</t>
  </si>
  <si>
    <t>hasegawa@college.harvard.edu</t>
  </si>
  <si>
    <t>Sohn</t>
  </si>
  <si>
    <t>sarahsohn@college.harvard.edu</t>
  </si>
  <si>
    <t>34F-5-211</t>
  </si>
  <si>
    <t>F6-213</t>
  </si>
  <si>
    <t>Feel Good Food Event</t>
  </si>
  <si>
    <t>Harvard Health Advocacy Program</t>
  </si>
  <si>
    <t>Freshman Representative Interviews</t>
  </si>
  <si>
    <t>Edwards</t>
  </si>
  <si>
    <t>jeffreyedwards@college.harvard.edu</t>
  </si>
  <si>
    <t>F6-214</t>
  </si>
  <si>
    <t>Games Night</t>
  </si>
  <si>
    <t>34F-5-212</t>
  </si>
  <si>
    <t>F6-215</t>
  </si>
  <si>
    <t>Mt. Mansfield overnight hike</t>
  </si>
  <si>
    <t>Harvard Outdoor Club</t>
  </si>
  <si>
    <t>Phillips</t>
  </si>
  <si>
    <t>nphillips@college.harvard.edu</t>
  </si>
  <si>
    <t xml:space="preserve">Didn't rent a car. By policy hiking trip! People attending paid dues. </t>
  </si>
  <si>
    <t>Cole</t>
  </si>
  <si>
    <t>34F-5-213</t>
  </si>
  <si>
    <t>F6-216</t>
  </si>
  <si>
    <t>Mt. Madison Training Trip</t>
  </si>
  <si>
    <t>Illuminate Conference Mixer</t>
  </si>
  <si>
    <t>Mixer with 70-80 people, food by policy</t>
  </si>
  <si>
    <t>130 for Felipe's</t>
  </si>
  <si>
    <t xml:space="preserve">Rented car for 3 days. Cheaper than ZipCar. Training trip to affect many undergraduates. </t>
  </si>
  <si>
    <t>Xincheng</t>
  </si>
  <si>
    <t>xinchengyou@college.harvard.edu</t>
  </si>
  <si>
    <t>F6-217</t>
  </si>
  <si>
    <t>Health Policy Committee Dinner Speaker Series Event 1</t>
  </si>
  <si>
    <t>lilyhongzhang@college.harvard.edu</t>
  </si>
  <si>
    <t>34F-5-214</t>
  </si>
  <si>
    <t>Buying pizza for 25-50 people</t>
  </si>
  <si>
    <t>What is HBV? Discussion Talk</t>
  </si>
  <si>
    <t>F6-218</t>
  </si>
  <si>
    <t>Premed Peer Advising Intro Session</t>
  </si>
  <si>
    <t>Snack food for 70 people</t>
  </si>
  <si>
    <t>F6-219</t>
  </si>
  <si>
    <t>Spring Awakening</t>
  </si>
  <si>
    <t>34F-5-215</t>
  </si>
  <si>
    <t>Voelz</t>
  </si>
  <si>
    <t>food by policy; 20 people; Dominoe's</t>
  </si>
  <si>
    <t>jvoelz@college.harvard.edu</t>
  </si>
  <si>
    <t>Alison</t>
  </si>
  <si>
    <t>alisonjin@college.harvard.edu</t>
  </si>
  <si>
    <t>F6-220</t>
  </si>
  <si>
    <t>Meeting with Paul Peterson</t>
  </si>
  <si>
    <t>34F-5-216</t>
  </si>
  <si>
    <t xml:space="preserve">45-50 people attended; pizza </t>
  </si>
  <si>
    <t>Churros and Chats</t>
  </si>
  <si>
    <t>F6-221</t>
  </si>
  <si>
    <t>The Ethics of Public Health</t>
  </si>
  <si>
    <t>Harvard Undergraduate Bioethics Society</t>
  </si>
  <si>
    <t>Hayirli</t>
  </si>
  <si>
    <t>thayirli@college.harvard.edu</t>
  </si>
  <si>
    <t>F6-222</t>
  </si>
  <si>
    <t>Boston Intercollegiate Korean Gathering</t>
  </si>
  <si>
    <t>34F-5-217</t>
  </si>
  <si>
    <t>D4D Boarding Intro Meeting</t>
  </si>
  <si>
    <t>F6-223</t>
  </si>
  <si>
    <t>Fall 2014 Performance</t>
  </si>
  <si>
    <t>Mainly Jazz Dance Company</t>
  </si>
  <si>
    <t>Hammer</t>
  </si>
  <si>
    <t>melissahammer@college.harvard.edu</t>
  </si>
  <si>
    <t>550 (Performance)</t>
  </si>
  <si>
    <t>34F-5-218</t>
  </si>
  <si>
    <t>Nature Hike at Alewife and Mt. Auburn</t>
  </si>
  <si>
    <t>4 people;transportation by policy</t>
  </si>
  <si>
    <t>F6-224</t>
  </si>
  <si>
    <t>$3 for 40 people interviewing - interviews open to everyone</t>
  </si>
  <si>
    <t>F6-225</t>
  </si>
  <si>
    <t>Dance Marathon</t>
  </si>
  <si>
    <t>34F-5-219</t>
  </si>
  <si>
    <t>Apple Picking Outing</t>
  </si>
  <si>
    <t>travel by policy</t>
  </si>
  <si>
    <t>Isaac Luke</t>
  </si>
  <si>
    <t>F6-226</t>
  </si>
  <si>
    <t>Haiti beyond Haiti: Methods and Mechanisms for Diaspora Engagement</t>
  </si>
  <si>
    <t>Harvard Haitian Alliance</t>
  </si>
  <si>
    <t>Saint-Armand</t>
  </si>
  <si>
    <t>ksaint-armand@college.harvard.edu</t>
  </si>
  <si>
    <t>-First-time event; 7000 for luncheon, 650 for printing, 4000 for guest speakers, food from HLS Catering</t>
  </si>
  <si>
    <t>Sriram+Berkeley</t>
  </si>
  <si>
    <t>34F-5-220</t>
  </si>
  <si>
    <t>Bible Study Workshop</t>
  </si>
  <si>
    <t>F6-227</t>
  </si>
  <si>
    <t>Graduating Into Your Own Startup Panel</t>
  </si>
  <si>
    <t>bocconcelli@college.harvard.edu</t>
  </si>
  <si>
    <t>F6-228</t>
  </si>
  <si>
    <t>Latina Empowerment and Development Conference</t>
  </si>
  <si>
    <t>34F-5-221</t>
  </si>
  <si>
    <t>Acquie</t>
  </si>
  <si>
    <t>dacquie@college.harvard.edu</t>
  </si>
  <si>
    <t>Leadership and Team Development</t>
  </si>
  <si>
    <t>16 people; $200 by policy</t>
  </si>
  <si>
    <t xml:space="preserve">8th annual, keynote speakers, distinguished speakers, panels for high school students paired with admissions office, admissions office not kicking in money, $15/ticket, 80-100 Harvard undergrads, sheraton catered, $100 for publicity, $150 for tote bags for attendees, </t>
  </si>
  <si>
    <t>F6-229</t>
  </si>
  <si>
    <t>Fifth Annual Nigerian Independence Day Gala (LARGE VENUE)</t>
  </si>
  <si>
    <t>Jane</t>
  </si>
  <si>
    <t>Ibraheem</t>
  </si>
  <si>
    <t>sibraheem201501@college.harvard.edu</t>
  </si>
  <si>
    <t>janeziyanchen@college.harvard.edu</t>
  </si>
  <si>
    <t>-125 undergrads
-collaboration: performances from various student groups
-5th year (this year was the 10th anniversary of nigerian students association)
-dinner + after party 
-$12 per ticket or $15 at the door
-net income</t>
  </si>
  <si>
    <t>F6-230</t>
  </si>
  <si>
    <t>34F-5-222</t>
  </si>
  <si>
    <t>Igniting Innovation Summit</t>
  </si>
  <si>
    <t>AADT Welcome Back Social</t>
  </si>
  <si>
    <t>emilychen@college.harvard.edu</t>
  </si>
  <si>
    <t>2000 for northwest labs</t>
  </si>
  <si>
    <t>350 people came last year; speakers from the White House (Obama + Kate Middleton 's speech writters!)... day long conference</t>
  </si>
  <si>
    <t>Kahng</t>
  </si>
  <si>
    <t>alexkahng@college.harvard.edu</t>
  </si>
  <si>
    <t>F6-231</t>
  </si>
  <si>
    <t>I, Too, Am Harvard Conference</t>
  </si>
  <si>
    <t>marybrown@college.harvard.edu</t>
  </si>
  <si>
    <t>34F-5-223</t>
  </si>
  <si>
    <t>Chinese Cuisine &amp; Egg Waffle Study Break</t>
  </si>
  <si>
    <t xml:space="preserve">Retoactive. Also paid for HUPD, Venue (Science Center), food for 4 meals, pamphlets, pay for videotape pay, material (getting folders), speakers. Large venue grant. </t>
  </si>
  <si>
    <t>Kei Hsu Albert</t>
  </si>
  <si>
    <t>Chien</t>
  </si>
  <si>
    <t>chien@college.harvard.edu</t>
  </si>
  <si>
    <t>F6-232</t>
  </si>
  <si>
    <t>Movie Night</t>
  </si>
  <si>
    <t>34F-5-224</t>
  </si>
  <si>
    <t xml:space="preserve">no receipts </t>
  </si>
  <si>
    <t>Egg Tart Study Break</t>
  </si>
  <si>
    <t>F6-233</t>
  </si>
  <si>
    <t>Eco-Marathon Team Car</t>
  </si>
  <si>
    <t>Harvard College Ecomarathon Team</t>
  </si>
  <si>
    <t>F7-234</t>
  </si>
  <si>
    <t>Haunted Corn Maze</t>
  </si>
  <si>
    <t>34F-5-225</t>
  </si>
  <si>
    <t>Society of Arab Students</t>
  </si>
  <si>
    <t>SAS Fall Mixer</t>
  </si>
  <si>
    <t>Dong</t>
  </si>
  <si>
    <t>jdong@college.harvard.edu</t>
  </si>
  <si>
    <t>Tala</t>
  </si>
  <si>
    <t>Atassi</t>
  </si>
  <si>
    <t>Transportation by policy</t>
  </si>
  <si>
    <t>tatassi96@gmail.com</t>
  </si>
  <si>
    <t>F7-235</t>
  </si>
  <si>
    <t>HRP Issue - Volume 20</t>
  </si>
  <si>
    <t>34F-5-226</t>
  </si>
  <si>
    <t>Harvard Bhangra Dance Company</t>
  </si>
  <si>
    <t>Bhangra Team Fall Social</t>
  </si>
  <si>
    <t>food by policy; 30 people small meal</t>
  </si>
  <si>
    <t>F7-236</t>
  </si>
  <si>
    <t>A Diplomacy talk with Josep Borell, the former President of the European Parliament.</t>
  </si>
  <si>
    <t>European Business Group</t>
  </si>
  <si>
    <t>Bockstiegel</t>
  </si>
  <si>
    <t>jbockstiegel@college.harvard.edu</t>
  </si>
  <si>
    <t>Kaitavjeet</t>
  </si>
  <si>
    <t>Chowdhary</t>
  </si>
  <si>
    <t>kchowdhary@college.harvard.edu</t>
  </si>
  <si>
    <t>F7-237</t>
  </si>
  <si>
    <t>Lan Kwai Fong Mixer</t>
  </si>
  <si>
    <t>34F-5-227</t>
  </si>
  <si>
    <t>food by policy; large meal for 50 people</t>
  </si>
  <si>
    <t>F7-238</t>
  </si>
  <si>
    <t>Fall Printing</t>
  </si>
  <si>
    <t>alexanderspencer@college.harvard.edu</t>
  </si>
  <si>
    <t>F7-239</t>
  </si>
  <si>
    <t>Ecomarathon Team Car</t>
  </si>
  <si>
    <t>34F-5-228</t>
  </si>
  <si>
    <t>Pappas</t>
  </si>
  <si>
    <t>Hong Kong Society</t>
  </si>
  <si>
    <t>jpappas@college.harvard.edu</t>
  </si>
  <si>
    <t>Hot Pot Study Break</t>
  </si>
  <si>
    <t>food by policy; small meal for 50 people</t>
  </si>
  <si>
    <t xml:space="preserve">40 undergraduates, growing; 12,000 dollars of funding so far; great way to get freshmen involved in the engineering program, meetings at least twice a week; great way to get students involved with faculty members; had a new car company visit to recruit students </t>
  </si>
  <si>
    <t>F7-240</t>
  </si>
  <si>
    <t>Fall Mixer</t>
  </si>
  <si>
    <t>HBASIS (Harvard College BGLTQ and Allied Students in the Sciences)</t>
  </si>
  <si>
    <t>Welch</t>
  </si>
  <si>
    <t>coltonwelch01@college.harvard.edu</t>
  </si>
  <si>
    <t>34F-5-229</t>
  </si>
  <si>
    <t>F7-241</t>
  </si>
  <si>
    <t>Meeting with IOP Fellow Doug Heye</t>
  </si>
  <si>
    <t>Players</t>
  </si>
  <si>
    <t>Pulice</t>
  </si>
  <si>
    <t>jpulice@college.harvard.edu</t>
  </si>
  <si>
    <t>Victor</t>
  </si>
  <si>
    <t>Scripts for $50</t>
  </si>
  <si>
    <t>34F-5-230</t>
  </si>
  <si>
    <t>F7-242</t>
  </si>
  <si>
    <t>Fall Concert Cycle</t>
  </si>
  <si>
    <t>Bach Society Orchestra</t>
  </si>
  <si>
    <t>Discussion with Candy Crowley</t>
  </si>
  <si>
    <t>Seo</t>
  </si>
  <si>
    <t>jseo@college.harvard.edu</t>
  </si>
  <si>
    <t>F7-243</t>
  </si>
  <si>
    <t>Dizzy Dancing</t>
  </si>
  <si>
    <t>CityStep</t>
  </si>
  <si>
    <t>Olsen</t>
  </si>
  <si>
    <t>34F-5-231</t>
  </si>
  <si>
    <t>eolsen@college.harvard.edu</t>
  </si>
  <si>
    <t xml:space="preserve">Leah Singer </t>
  </si>
  <si>
    <t>Mochi &amp; Milk Tea Study Break</t>
  </si>
  <si>
    <t>F7-244</t>
  </si>
  <si>
    <t>Fall Temple Trip</t>
  </si>
  <si>
    <t>Food and transportation by policy</t>
  </si>
  <si>
    <t>F7-245</t>
  </si>
  <si>
    <t>Presenation with HBS Professor</t>
  </si>
  <si>
    <t>34F-5-232</t>
  </si>
  <si>
    <t>The Harvard Noteables</t>
  </si>
  <si>
    <t>Open Rehearsals</t>
  </si>
  <si>
    <t>Individualized folders &amp; sheet music, 40-50 people, food and materials by policy</t>
  </si>
  <si>
    <t>100, lots of cookies</t>
  </si>
  <si>
    <t>100 for sheet music and folders</t>
  </si>
  <si>
    <t>F7-246</t>
  </si>
  <si>
    <t>That Melted Art Thing</t>
  </si>
  <si>
    <t>Kristen</t>
  </si>
  <si>
    <t>Althoff</t>
  </si>
  <si>
    <t>kalthoff@college.harvard.edu</t>
  </si>
  <si>
    <t>F7-247</t>
  </si>
  <si>
    <t>34F-5-233</t>
  </si>
  <si>
    <t>Seeking Alpha Event</t>
  </si>
  <si>
    <t>30 people, food by policy</t>
  </si>
  <si>
    <t>32 for cookies</t>
  </si>
  <si>
    <t>F7-248</t>
  </si>
  <si>
    <t>First Gen Study Break</t>
  </si>
  <si>
    <t>Harvard First Generation Student Union</t>
  </si>
  <si>
    <t>Tran</t>
  </si>
  <si>
    <t>vtran@college.harvard.edu</t>
  </si>
  <si>
    <t xml:space="preserve">Taking group to UN headquarters. 16 people overnight. They will be putting together a safety plan! Hospitals close by. On call. </t>
  </si>
  <si>
    <t>34F-5-234</t>
  </si>
  <si>
    <t>Picnic by the Charles</t>
  </si>
  <si>
    <t>F7-249</t>
  </si>
  <si>
    <t>First Generation Conversations</t>
  </si>
  <si>
    <t>park services are aware of the trip. not back country people know the address. Trip to icemountan climb</t>
  </si>
  <si>
    <t>F7-250</t>
  </si>
  <si>
    <t>First Gen Open Study Break</t>
  </si>
  <si>
    <t>34F-6-235</t>
  </si>
  <si>
    <t>Diwali</t>
  </si>
  <si>
    <t>For people trying to learn about gender issues in judaism, seems pretty applicable</t>
  </si>
  <si>
    <t>F7-251</t>
  </si>
  <si>
    <t>Karaoke Night</t>
  </si>
  <si>
    <t>large meal; catering food by policy; amount of people about 200</t>
  </si>
  <si>
    <t>funding by policy; cultural flowers, candles, and ornaments</t>
  </si>
  <si>
    <t>100 additional programs must be printed to replace those from last year; 5 sheets each; 500 sheets of paper at 0.04</t>
  </si>
  <si>
    <t>F7-252</t>
  </si>
  <si>
    <t>The Harvard LowKeys' Fall 2014 Retreat</t>
  </si>
  <si>
    <t>Harvard Lowkeys</t>
  </si>
  <si>
    <t>34F-6-236</t>
  </si>
  <si>
    <t>Board Games</t>
  </si>
  <si>
    <t>F7-253</t>
  </si>
  <si>
    <t>Baking SIG (Chocolate Chip Cookies)</t>
  </si>
  <si>
    <t>board games</t>
  </si>
  <si>
    <t>F7-254</t>
  </si>
  <si>
    <t>Baking SIG (Apple Pie)</t>
  </si>
  <si>
    <t>34F-6-237</t>
  </si>
  <si>
    <t>Harvard China Care</t>
  </si>
  <si>
    <t>Dumpling Event</t>
  </si>
  <si>
    <t>F7-255</t>
  </si>
  <si>
    <t>Study Break Series</t>
  </si>
  <si>
    <t>F7-256</t>
  </si>
  <si>
    <t>True Story Theater Performance</t>
  </si>
  <si>
    <t>34F-6-238</t>
  </si>
  <si>
    <t>Mentoring Event</t>
  </si>
  <si>
    <t>F7-257</t>
  </si>
  <si>
    <t>Absent</t>
  </si>
  <si>
    <t>Ivory Tower</t>
  </si>
  <si>
    <t>Lema</t>
  </si>
  <si>
    <t>blema@college.harvard.edu</t>
  </si>
  <si>
    <t xml:space="preserve">25 members, 25 pages, 8 shows. </t>
  </si>
  <si>
    <t>Cole Scanlon</t>
  </si>
  <si>
    <t>F7-258</t>
  </si>
  <si>
    <t>KEYCHANGE</t>
  </si>
  <si>
    <t xml:space="preserve">Keychange </t>
  </si>
  <si>
    <t>Kang</t>
  </si>
  <si>
    <t>jihokang@college.harvard.edu</t>
  </si>
  <si>
    <t>34F-6-239</t>
  </si>
  <si>
    <t>F7-259</t>
  </si>
  <si>
    <t>Harvard Smash 4 Tournament Registration</t>
  </si>
  <si>
    <t>Fall 2014 Issue</t>
  </si>
  <si>
    <t>The Harvard Ichthus</t>
  </si>
  <si>
    <t>Pardue</t>
  </si>
  <si>
    <t>registration fees</t>
  </si>
  <si>
    <t>andrewpardue@college.harvard.edu</t>
  </si>
  <si>
    <t>Prob didn't read policy, requested a lot more for a publication</t>
  </si>
  <si>
    <t>F7-260</t>
  </si>
  <si>
    <t>Christian Artist Showcase</t>
  </si>
  <si>
    <t>adrianjones@college.harvard.edu</t>
  </si>
  <si>
    <t xml:space="preserve">Production tools (software), FL Studio Software ($299), Buying extra plug-ins, equiptment. Got $500 for OSL, Sustainable. You can share it with others. </t>
  </si>
  <si>
    <t>34F-6-240</t>
  </si>
  <si>
    <t>F8-261</t>
  </si>
  <si>
    <t>Under Construction Acappella Jam Trip</t>
  </si>
  <si>
    <t>Team HBV Social</t>
  </si>
  <si>
    <t>Under Construction</t>
  </si>
  <si>
    <t>Expecting 40 people, sushi dinner</t>
  </si>
  <si>
    <t>joanzhang@college.harvard.edu; danielclarkhenderson@college.harvard.edu</t>
  </si>
  <si>
    <t xml:space="preserve">Not open to everyone- 20 spots, 16 people in the acapella group. When asked how they were going to open it to the student body, "Honestly, it's a bit of a mystery..." </t>
  </si>
  <si>
    <t>Sietse Goffard</t>
  </si>
  <si>
    <t>Wintersession</t>
  </si>
  <si>
    <t>34F-6-241</t>
  </si>
  <si>
    <t>F8-262</t>
  </si>
  <si>
    <t xml:space="preserve">HRO </t>
  </si>
  <si>
    <t>Hasty Pudding Theatricals</t>
  </si>
  <si>
    <t>Harvard-Radcliffe Orchestra</t>
  </si>
  <si>
    <t>Hasty Pudding Theatricals Fall Show</t>
  </si>
  <si>
    <t>dominiquekim@college.harvard.edu</t>
  </si>
  <si>
    <t>snacks by policy</t>
  </si>
  <si>
    <t>poster printing</t>
  </si>
  <si>
    <t>Really targeted to HRO and is for laser tag, 20 people! MO not really a necessary event and its an event that people can pull out-of-pocket. Targeted to freshmen</t>
  </si>
  <si>
    <t>200 programs</t>
  </si>
  <si>
    <t>Amira</t>
  </si>
  <si>
    <t>Weeks</t>
  </si>
  <si>
    <t>amiraweeks@college.harvard.edu</t>
  </si>
  <si>
    <t>F8-263</t>
  </si>
  <si>
    <t>Synergy International Exchange Program for Social Innovation</t>
  </si>
  <si>
    <t>Harvard College Social Innovation Collaborative</t>
  </si>
  <si>
    <t>Williams</t>
  </si>
  <si>
    <t>juniuswilliams@college.harvard.edu
michaelsivitzgellman@college.harvard.edu</t>
  </si>
  <si>
    <t>34F-6-242</t>
  </si>
  <si>
    <t xml:space="preserve">Incubator for social ventures, partner w/ organization in China, 20 exchange students to China, kinda intercultural exchange/incubator. COOL idea. 5 days long. In the SOCH, wednesday in the iLab. $1500-2000 okay. Pubbing for people to join on Harvard end. Hard cap on 20 people and 10 have applied so far. </t>
  </si>
  <si>
    <t>Korean Student Association</t>
  </si>
  <si>
    <t>KA Konnection</t>
  </si>
  <si>
    <t>F8-264</t>
  </si>
  <si>
    <t>Sky Zone with CSA</t>
  </si>
  <si>
    <t>(24 for programs, 50 for other supplies re place cards, lights, etc)</t>
  </si>
  <si>
    <t>Chan</t>
  </si>
  <si>
    <t>sandychan@college.harvard.edu</t>
  </si>
  <si>
    <t>Mirhee</t>
  </si>
  <si>
    <t>mkim01@college.harvard.edu</t>
  </si>
  <si>
    <t>30 people to skyzone, play dodgeball, go to chinatown after for dinner. Decent hard cap. Open to everyone but most likely people from CSA. Random lottery. Will start pubbing out soon. $600 for skyzone, $100 for trans, $200 for dinner.</t>
  </si>
  <si>
    <t>F8-265</t>
  </si>
  <si>
    <t>Harvard College in Asia Program</t>
  </si>
  <si>
    <t>34F-6-243</t>
  </si>
  <si>
    <t>D'Arcy</t>
  </si>
  <si>
    <t>megandarcy@college.harvard.edu</t>
  </si>
  <si>
    <t>Fall Party</t>
  </si>
  <si>
    <t xml:space="preserve">100-125 students instead of 90, last year was $2,000 but they ran out of money for food while students were abroad. Bringing Asian students to cultural and academic aspects. Open to everyone on campus. Strict bartenders for certain events, hire janitors and security guards for events here. 4 hrs of academia per day, Concern that students being paid for arent Harvard Undergrads! 50 abroad! </t>
  </si>
  <si>
    <t>Small meals for 30 people, under the policy presecribed amount</t>
  </si>
  <si>
    <t>F8-266</t>
  </si>
  <si>
    <t>Speak Out Loud Wintersession</t>
  </si>
  <si>
    <t>Oakley</t>
  </si>
  <si>
    <t>koakley@college.harvard.edu</t>
  </si>
  <si>
    <t>Great event. Funded for food, transportation, admission to other Speak Out Loud events in Boston. We unfortuantely can't fund the $450 for speakers/facilitators they want for their Speak Out Loud workshop.</t>
  </si>
  <si>
    <t>F8-267</t>
  </si>
  <si>
    <t>27th Harvard-Radcliffe Women's Leadership Conference</t>
  </si>
  <si>
    <t>Harvard-Radcliffe Women's Leadership Project, Harvard College Women's Center</t>
  </si>
  <si>
    <t>34F-6-244</t>
  </si>
  <si>
    <t>Pelet</t>
  </si>
  <si>
    <t>Wyld Hunt</t>
  </si>
  <si>
    <t>vpelet@college.harvard.edu</t>
  </si>
  <si>
    <t>First time in winter session.  30-40 participants.  Panelists from Harvard schools. Career workshops.</t>
  </si>
  <si>
    <t>Small meal for 25 people, Halloween tradition</t>
  </si>
  <si>
    <t>F8-268</t>
  </si>
  <si>
    <t>The Art, Science, and Craft of Beekeeping</t>
  </si>
  <si>
    <t>Harvard Undergraduate Beekeepers</t>
  </si>
  <si>
    <t>Palmer</t>
  </si>
  <si>
    <t>dpalmer@college.harvard.edu</t>
  </si>
  <si>
    <t xml:space="preserve">A truly unique experience whithin the Harvard community, this may be one of the only oppurtunities for kids to experience immersive bee keeping.Though space is limited; it's a valuable experience will go on to serve the bee keeping club down the road </t>
  </si>
  <si>
    <t>Luke Heine</t>
  </si>
  <si>
    <t>F8-269</t>
  </si>
  <si>
    <t>34F-6-245</t>
  </si>
  <si>
    <t>Quad Sound Studios, Music Education Week</t>
  </si>
  <si>
    <t>Quad Sound Studios, Avid Technology</t>
  </si>
  <si>
    <t>Harvard College Opera Society</t>
  </si>
  <si>
    <t>The Rake's Progress</t>
  </si>
  <si>
    <t>Perese</t>
  </si>
  <si>
    <t>dylanperese@college.harvard.edu</t>
  </si>
  <si>
    <t>Free for students, establishing a strong community bond. Students involved don't leave the studios when recording; foho housemasters established a break room next do it. Roughly 20-30 students per day.</t>
  </si>
  <si>
    <t>for costumes, props, lighting</t>
  </si>
  <si>
    <t>F8-270</t>
  </si>
  <si>
    <t>Here, Without - Art Week</t>
  </si>
  <si>
    <t>Duncan</t>
  </si>
  <si>
    <t>BBP Gallerie</t>
  </si>
  <si>
    <t>Saum</t>
  </si>
  <si>
    <t>duncansaum@college.harvard.edu</t>
  </si>
  <si>
    <t>Hussain</t>
  </si>
  <si>
    <t>awaishussain@college.harvard.edu</t>
  </si>
  <si>
    <t>Bring together 20 Harvard student artists and pair them with 20 Israeli or Palestinian artists to make art, explore the meaning of the art in relation to the conflict. Project started in April. They want to make this bigger and involve more students. Need art materials for 20 students ($1000) as well as $100 for food. We can't fund the $400 for speaker travel and gifts.</t>
  </si>
  <si>
    <t>34F-6-246</t>
  </si>
  <si>
    <t>Harvard Undergraduate Biotech Association</t>
  </si>
  <si>
    <t>Life Science Consulting Workshop</t>
  </si>
  <si>
    <t>F8-271</t>
  </si>
  <si>
    <t>Working towards a World without Hunger: A Panel Discussion</t>
  </si>
  <si>
    <t>Harvard College Forum for International Development</t>
  </si>
  <si>
    <t>Bringing 35 students for panera</t>
  </si>
  <si>
    <t>Ashafzadeh</t>
  </si>
  <si>
    <t>sashrafzadeh@college.harvard.edu</t>
  </si>
  <si>
    <t>Carlo</t>
  </si>
  <si>
    <t>Bocconcelli</t>
  </si>
  <si>
    <t xml:space="preserve">Discuss hunger advocacy in the world.  With panel discussions. 20 people.  First time event.  </t>
  </si>
  <si>
    <t>F8-272</t>
  </si>
  <si>
    <t>Adirondacks Iceclimbing Trip</t>
  </si>
  <si>
    <t>Harvard Mountaineering Club</t>
  </si>
  <si>
    <t>34F-6-247</t>
  </si>
  <si>
    <t>CrimsonEMS Standby EMS Coverage</t>
  </si>
  <si>
    <t>tactical boots and tactical pants to be purchased this year and to be used in future years... the boots and pants are essential to opperation.  currently, they have all people in EMS buy their own, which can lead some people to not join ot to ask for financial aid from EMS.</t>
  </si>
  <si>
    <t>F8-273</t>
  </si>
  <si>
    <t>Harvard Pre-Medical Society Public Service Week</t>
  </si>
  <si>
    <t>He</t>
  </si>
  <si>
    <t>philipcodyhe@college.harvard.edu</t>
  </si>
  <si>
    <t>34F-6-248</t>
  </si>
  <si>
    <t>Community service while developing pre-med skills</t>
  </si>
  <si>
    <t>Harvard College Manifesta Magazine</t>
  </si>
  <si>
    <t>Feminists with Snacks</t>
  </si>
  <si>
    <t>F8-274</t>
  </si>
  <si>
    <t>National Collegiate Research Conference Poster Session</t>
  </si>
  <si>
    <t>Kozareva</t>
  </si>
  <si>
    <t>vkozareva@college.harvard.edu</t>
  </si>
  <si>
    <t>food and posters</t>
  </si>
  <si>
    <t>Kathryn</t>
  </si>
  <si>
    <t>Klingle</t>
  </si>
  <si>
    <t>kathrynklingle@college.harvard.edu</t>
  </si>
  <si>
    <t>retro</t>
  </si>
  <si>
    <t>F8-275</t>
  </si>
  <si>
    <t xml:space="preserve">Introduction to African Drum and Dance </t>
  </si>
  <si>
    <t>Harvard College Pan-African Dance and Music Ensemble</t>
  </si>
  <si>
    <t>34F-6-249</t>
  </si>
  <si>
    <t>The 200 difference is coming out of the equipment repair</t>
  </si>
  <si>
    <t>Ethics of Performance Enhancing Drugs</t>
  </si>
  <si>
    <t>F8-276</t>
  </si>
  <si>
    <t>Winter Xcelerate</t>
  </si>
  <si>
    <t>lisawang01@college.harvard.edu</t>
  </si>
  <si>
    <t>Tuna</t>
  </si>
  <si>
    <t>much needed for food</t>
  </si>
  <si>
    <t>F8-277</t>
  </si>
  <si>
    <t>JANoWriMo</t>
  </si>
  <si>
    <t>Harvard College Writers' Workshop</t>
  </si>
  <si>
    <t>34F-6-250</t>
  </si>
  <si>
    <t>Juarez</t>
  </si>
  <si>
    <t>ericjuarez@college.harvard.edu</t>
  </si>
  <si>
    <t>Harvard Queer Asian/Pacific Islander Association</t>
  </si>
  <si>
    <t>workshop on writing. 5-day event. first time event.</t>
  </si>
  <si>
    <t>HQA Study Break</t>
  </si>
  <si>
    <t>snack for 12 funding by policy</t>
  </si>
  <si>
    <t>F8-278</t>
  </si>
  <si>
    <t>Oxfam Hunger Banquet</t>
  </si>
  <si>
    <t>George</t>
  </si>
  <si>
    <t>Liu</t>
  </si>
  <si>
    <t>georgetigerliu@college.harvard.edu</t>
  </si>
  <si>
    <t>donaldbrooks@college.harvard.edu</t>
  </si>
  <si>
    <t>F8-279</t>
  </si>
  <si>
    <t>34F-6-251</t>
  </si>
  <si>
    <t>J-Days: Gender and Judaism &amp; Modern Jewish Identity</t>
  </si>
  <si>
    <t>Harvard Hillel</t>
  </si>
  <si>
    <t>CAUSA Movie Night</t>
  </si>
  <si>
    <t>Weisberg</t>
  </si>
  <si>
    <t>taliaweisberg@college.harvard.edu</t>
  </si>
  <si>
    <t>F8-280</t>
  </si>
  <si>
    <t>small meal; empanadas for 20 people</t>
  </si>
  <si>
    <t>UN Trip</t>
  </si>
  <si>
    <t>Harvard International Relations Council</t>
  </si>
  <si>
    <t>projector fees by policy</t>
  </si>
  <si>
    <t>Giannina</t>
  </si>
  <si>
    <t>Elbright</t>
  </si>
  <si>
    <t>Marciano</t>
  </si>
  <si>
    <t>kebright@college.harvard.edu</t>
  </si>
  <si>
    <t>gianninamarciano@college.harvard.edu</t>
  </si>
  <si>
    <t>Leah</t>
  </si>
  <si>
    <t>F8-281</t>
  </si>
  <si>
    <t>March for Life</t>
  </si>
  <si>
    <t>Harvard Right to Life</t>
  </si>
  <si>
    <t>34F-6-252</t>
  </si>
  <si>
    <t>Macron</t>
  </si>
  <si>
    <t>Franklin Fellowship</t>
  </si>
  <si>
    <t>emacron@college.harvard.edu</t>
  </si>
  <si>
    <t>Meeting of Fellows</t>
  </si>
  <si>
    <t xml:space="preserve">Flying down to DC for national event, march on thursday of wintersession, two nights overnight, saturday conference at georgetown university. Flying out of boston to DC. </t>
  </si>
  <si>
    <t>food by policy; 30 people for dinner food</t>
  </si>
  <si>
    <t>F8-282</t>
  </si>
  <si>
    <t>The Kuumba Singers of Harvard College's 2nd Annual Wintersession Diasporic Dinner</t>
  </si>
  <si>
    <t>Stephen</t>
  </si>
  <si>
    <t>Turban</t>
  </si>
  <si>
    <t>turban@college.harvard.edu</t>
  </si>
  <si>
    <t>Erondu</t>
  </si>
  <si>
    <t>aerondu@college.harvard.edu</t>
  </si>
  <si>
    <t>need food for banquet</t>
  </si>
  <si>
    <t>34F-6-253</t>
  </si>
  <si>
    <t>Stack of the Union (Breakfast of Leaders)</t>
  </si>
  <si>
    <t>F9-283</t>
  </si>
  <si>
    <t>HRO October concert</t>
  </si>
  <si>
    <t>materials for the fellowship including folders and informational books for each member of the fellowship</t>
  </si>
  <si>
    <t>F9-284</t>
  </si>
  <si>
    <t>HRO November concert</t>
  </si>
  <si>
    <t>34F-6-254</t>
  </si>
  <si>
    <t>The Franklin Fellowship</t>
  </si>
  <si>
    <t>Initiation Meeting!</t>
  </si>
  <si>
    <t>34 undergrads to boston</t>
  </si>
  <si>
    <t>gave 50 for decorations</t>
  </si>
  <si>
    <t>F9-285</t>
  </si>
  <si>
    <t>34F-6-255</t>
  </si>
  <si>
    <t>BSA</t>
  </si>
  <si>
    <t>F9-286</t>
  </si>
  <si>
    <t>Blackish? Being Black at Harvard</t>
  </si>
  <si>
    <t>Screening of Cinema Paradiso (Academy Award 1989 for Best Foreign Film)</t>
  </si>
  <si>
    <t>Harvard College Italian Society</t>
  </si>
  <si>
    <t>food by policy, 90 students</t>
  </si>
  <si>
    <t>Bonvini</t>
  </si>
  <si>
    <t>matteobonvini@college.harvard.edu</t>
  </si>
  <si>
    <t>Udodiri</t>
  </si>
  <si>
    <t>Okwandu</t>
  </si>
  <si>
    <t>udodiriokwandu@college.harvard.edu</t>
  </si>
  <si>
    <t>F9-287</t>
  </si>
  <si>
    <t>34F-6-256</t>
  </si>
  <si>
    <t>Keyboard</t>
  </si>
  <si>
    <t>Theatre groups</t>
  </si>
  <si>
    <t>Harvard Vietnamese Association</t>
  </si>
  <si>
    <t>Vietnamese Spring Roll and Pho Workshop</t>
  </si>
  <si>
    <t>food by policy, 50 students</t>
  </si>
  <si>
    <t>Viet</t>
  </si>
  <si>
    <t>F9-288</t>
  </si>
  <si>
    <t>HRCSA 2014 Fall Retreat</t>
  </si>
  <si>
    <t>34F-6-257</t>
  </si>
  <si>
    <t>F9-289</t>
  </si>
  <si>
    <t>Fall Showcase</t>
  </si>
  <si>
    <t>Harvard Korean Association</t>
  </si>
  <si>
    <t>SibFam Karaoke Night</t>
  </si>
  <si>
    <t>60 for license</t>
  </si>
  <si>
    <t>Claire</t>
  </si>
  <si>
    <t>F9-290</t>
  </si>
  <si>
    <t>Feminism and Faith: A Discussion</t>
  </si>
  <si>
    <t>Radcliffe Union of Students</t>
  </si>
  <si>
    <t>34F-6-258</t>
  </si>
  <si>
    <t xml:space="preserve">Chuyue </t>
  </si>
  <si>
    <t>Singaporean Welcome-Back Dinner</t>
  </si>
  <si>
    <t>F9-291</t>
  </si>
  <si>
    <t>French Kiss</t>
  </si>
  <si>
    <t>20 harvard undergrads; large meal catered</t>
  </si>
  <si>
    <t>caseycolucci@colleg.harvard.edu</t>
  </si>
  <si>
    <t>F9-292</t>
  </si>
  <si>
    <t>All Hands Meeting</t>
  </si>
  <si>
    <t>Harvard University Robotics Club</t>
  </si>
  <si>
    <t>kyang01@college.harvard.edu</t>
  </si>
  <si>
    <t>34F-6-259</t>
  </si>
  <si>
    <t>CrimsonEMS Board Game Study Break</t>
  </si>
  <si>
    <t>F9-293</t>
  </si>
  <si>
    <t>Japan Society Fall Dinner</t>
  </si>
  <si>
    <t>O'Friel</t>
  </si>
  <si>
    <t>ofriel@college.harvard.edu</t>
  </si>
  <si>
    <t>F9-294</t>
  </si>
  <si>
    <t>Hispanic Heritage Month Activity</t>
  </si>
  <si>
    <t>34F-6-260</t>
  </si>
  <si>
    <t>Antunez</t>
  </si>
  <si>
    <t>nantunez@college.harvard.edu</t>
  </si>
  <si>
    <t>Apple Picking</t>
  </si>
  <si>
    <t>15 undergrads, 2 snacks in the day</t>
  </si>
  <si>
    <t>F9-295</t>
  </si>
  <si>
    <t>Harvard Fuerza Latina: Celebrating 21 Glorious Years</t>
  </si>
  <si>
    <t>15 people going Smolak Farms for apple picking</t>
  </si>
  <si>
    <t>Fuerza Latina</t>
  </si>
  <si>
    <t>Andy</t>
  </si>
  <si>
    <t>andywang@college.harvard.edu</t>
  </si>
  <si>
    <t>Moran</t>
  </si>
  <si>
    <t>jesusmoran@college.harvard.edu</t>
  </si>
  <si>
    <t>500 by policy - full meal for 125 people</t>
  </si>
  <si>
    <t>21 - 5 people ZipCar at $4.20 per person</t>
  </si>
  <si>
    <t>$25 - decorations</t>
  </si>
  <si>
    <t>150 - DJ</t>
  </si>
  <si>
    <t>F9-296</t>
  </si>
  <si>
    <t>34F-6-261</t>
  </si>
  <si>
    <t>Life Is Good Party</t>
  </si>
  <si>
    <t xml:space="preserve">Health PALs </t>
  </si>
  <si>
    <t>1010 Film Screening</t>
  </si>
  <si>
    <t>40 people getting food from Kong, small meal</t>
  </si>
  <si>
    <t>Film license for a Taiwanese cutlural event</t>
  </si>
  <si>
    <t>F9-297</t>
  </si>
  <si>
    <t>CSA Sibfam Kickoff!</t>
  </si>
  <si>
    <t>34F-7-262</t>
  </si>
  <si>
    <t>F9-298</t>
  </si>
  <si>
    <t>Dumplings Day</t>
  </si>
  <si>
    <t>Night Market</t>
  </si>
  <si>
    <t>$1000 IF they get sponsorship</t>
  </si>
  <si>
    <t>F9-299</t>
  </si>
  <si>
    <t>large venue grants</t>
  </si>
  <si>
    <t>"5K for NK" Kickoff Fundraising Dinner</t>
  </si>
  <si>
    <t>North Korea Organization</t>
  </si>
  <si>
    <t>34F-7-263</t>
  </si>
  <si>
    <t>amyzhao@college.harvard.edu</t>
  </si>
  <si>
    <t>Illuminate Innovation Conference</t>
  </si>
  <si>
    <t>by discretion</t>
  </si>
  <si>
    <t>Subway sandwiches and Target</t>
  </si>
  <si>
    <t>flyers, posters, name tags, etc</t>
  </si>
  <si>
    <t>Stage, table and chairs and delivery</t>
  </si>
  <si>
    <t>custodial fees for Northwest</t>
  </si>
  <si>
    <t>AV equipment rental</t>
  </si>
  <si>
    <t>F9-300</t>
  </si>
  <si>
    <t>plaques, thank you notes, etc</t>
  </si>
  <si>
    <t>Ramen Night!</t>
  </si>
  <si>
    <t>F9-301</t>
  </si>
  <si>
    <t>Black Students Association</t>
  </si>
  <si>
    <t>Boyland</t>
  </si>
  <si>
    <t>ryanboyland@college.harvard.edu</t>
  </si>
  <si>
    <t>F9-302</t>
  </si>
  <si>
    <t>Project Sunshine Member Social</t>
  </si>
  <si>
    <t>Friends of Project Sunshine</t>
  </si>
  <si>
    <t>F9-303</t>
  </si>
  <si>
    <t>HAPA Soiree</t>
  </si>
  <si>
    <t>F9-304</t>
  </si>
  <si>
    <t>Materials by policy</t>
  </si>
  <si>
    <t>F9-305</t>
  </si>
  <si>
    <t>Fall Tournaments</t>
  </si>
  <si>
    <t>Holub-Moorman</t>
  </si>
  <si>
    <t>holubmoorman@college.harvard.edu</t>
  </si>
  <si>
    <t>F9-306</t>
  </si>
  <si>
    <t>Pakistani Street Foods</t>
  </si>
  <si>
    <t>Harvard College Pakistan Students Association</t>
  </si>
  <si>
    <t>F9-307</t>
  </si>
  <si>
    <t>HFAC Intercollegiate Stock Pitch Competition</t>
  </si>
  <si>
    <t>F9-308</t>
  </si>
  <si>
    <t>Harvard Outing Club Wintersession</t>
  </si>
  <si>
    <t>Fulop</t>
  </si>
  <si>
    <t>dfulop@college.harvard.edu</t>
  </si>
  <si>
    <t>F9-309</t>
  </si>
  <si>
    <t>Harvard Pops Fall 2014 Concert: "Spellbound, A Fractured Fairytale"</t>
  </si>
  <si>
    <t>Harvard Pops Orchestra</t>
  </si>
  <si>
    <t>Seidl</t>
  </si>
  <si>
    <t>jseidl@college.harvard.edu</t>
  </si>
  <si>
    <t>F9-310</t>
  </si>
  <si>
    <t>Milk and Cookies (Cookies)</t>
  </si>
  <si>
    <t>F9-311</t>
  </si>
  <si>
    <t>November Milk and Cookies</t>
  </si>
  <si>
    <t>F9-312</t>
  </si>
  <si>
    <t>HRSFA Fall Party</t>
  </si>
  <si>
    <t>F9-313</t>
  </si>
  <si>
    <t>Meeting with Gideon Meir</t>
  </si>
  <si>
    <t>F9-314</t>
  </si>
  <si>
    <t>HRC Elections</t>
  </si>
  <si>
    <t>F9-315</t>
  </si>
  <si>
    <t>Phonebanking for Midterm Elections</t>
  </si>
  <si>
    <t>F9-316</t>
  </si>
  <si>
    <t>Gubernatorial Debate Watch Party</t>
  </si>
  <si>
    <t>F9-317</t>
  </si>
  <si>
    <t>HCAP Ice Cream Social</t>
  </si>
  <si>
    <t>HCAP</t>
  </si>
  <si>
    <t>F9-318</t>
  </si>
  <si>
    <t>Boston Career Fourm Information Session</t>
  </si>
  <si>
    <t>F9-319</t>
  </si>
  <si>
    <t>Bostom Career Fourm Mixer</t>
  </si>
  <si>
    <t>F9-320</t>
  </si>
  <si>
    <t>KA, KISA, HRiNK Holiday Mixer</t>
  </si>
  <si>
    <t>200 (snacks, small meals)</t>
  </si>
  <si>
    <t>DJ ($100)</t>
  </si>
  <si>
    <t>F9-321</t>
  </si>
  <si>
    <t>LU Soirée</t>
  </si>
  <si>
    <t>34F-7-264</t>
  </si>
  <si>
    <t>F9-322</t>
  </si>
  <si>
    <t>F9-323</t>
  </si>
  <si>
    <t>Women in Leadership Panel</t>
  </si>
  <si>
    <t>Lance</t>
  </si>
  <si>
    <t>Not Funded by the UC</t>
  </si>
  <si>
    <t>NO</t>
  </si>
  <si>
    <t>34F-8 Wintersession 1</t>
  </si>
  <si>
    <t>F9-324</t>
  </si>
  <si>
    <t>Food for meetings 2</t>
  </si>
  <si>
    <t>Biotechnology Association</t>
  </si>
  <si>
    <t>Biotech Immersion in Swedish Playtime: Boda Borg</t>
  </si>
  <si>
    <t>20 undergrads</t>
  </si>
  <si>
    <t>$10/person</t>
  </si>
  <si>
    <t>$5 T-ride/person</t>
  </si>
  <si>
    <t>codydales@college.harvard.edu</t>
  </si>
  <si>
    <t>$30 ticket/person; subsize to $15/person</t>
  </si>
  <si>
    <t>Jim</t>
  </si>
  <si>
    <t>jimchan@college.harvard.edu</t>
  </si>
  <si>
    <t>F9-325</t>
  </si>
  <si>
    <t>Food for a meeting</t>
  </si>
  <si>
    <t>yes</t>
  </si>
  <si>
    <t>34F-8 Wintersession 2</t>
  </si>
  <si>
    <t>HCAP Wintersession Conference</t>
  </si>
  <si>
    <t>90 undergrads, week-long program w/ delegates from Asian countries; bring in speakers</t>
  </si>
  <si>
    <t>F9-326</t>
  </si>
  <si>
    <t>Concentrations Fair</t>
  </si>
  <si>
    <t>Society of Black Scientists and Engineers</t>
  </si>
  <si>
    <t>14 meals, lunch/dinner</t>
  </si>
  <si>
    <t>Sani</t>
  </si>
  <si>
    <t xml:space="preserve">a charter bus for transportation </t>
  </si>
  <si>
    <t>kevinsani@college.harvard.edu</t>
  </si>
  <si>
    <t xml:space="preserve">Programs </t>
  </si>
  <si>
    <t>utensils/plates/cups/drinks/napkins (delegates)</t>
  </si>
  <si>
    <t>For speaker presentations</t>
  </si>
  <si>
    <t>museums, aquarium</t>
  </si>
  <si>
    <t>Taylor</t>
  </si>
  <si>
    <t>taylorli@college.harvard.edu</t>
  </si>
  <si>
    <t>F9-327</t>
  </si>
  <si>
    <t>Pancakes and Pong</t>
  </si>
  <si>
    <t>NOT APPROVED</t>
  </si>
  <si>
    <t>34F-8 Wintersession 3</t>
  </si>
  <si>
    <t>Harvard Pre-medical Society</t>
  </si>
  <si>
    <t>Wintersession: Health Policy Program</t>
  </si>
  <si>
    <t>27 undergrads</t>
  </si>
  <si>
    <t>F9-328</t>
  </si>
  <si>
    <t>Ghungroo Costumes</t>
  </si>
  <si>
    <t>27 charlie cards</t>
  </si>
  <si>
    <t>for printing costs</t>
  </si>
  <si>
    <t>F9-329</t>
  </si>
  <si>
    <t>The end-of-semester general meeting</t>
  </si>
  <si>
    <t>TEDx Harvard College</t>
  </si>
  <si>
    <t>34F-8 Wintersession 4</t>
  </si>
  <si>
    <t>Harvard-Radcliffe Women's Leadership Conference (WLC)</t>
  </si>
  <si>
    <t>WINTERSESSION: Women's Leadership Conference</t>
  </si>
  <si>
    <t>4 day program for 35 undergrads; banquet dinner; special events; publication costs</t>
  </si>
  <si>
    <t>daily meals: breakfast, lunch, dinner; banquet dinner</t>
  </si>
  <si>
    <t>Photo workshop, 100 jobs activity, pubbing posters, panelist supplies</t>
  </si>
  <si>
    <t>F9-330</t>
  </si>
  <si>
    <t>special events</t>
  </si>
  <si>
    <t>thurSday Night Live</t>
  </si>
  <si>
    <t>Maria Lee</t>
  </si>
  <si>
    <t>mariasmith@college.harvard.edu</t>
  </si>
  <si>
    <t>Miao</t>
  </si>
  <si>
    <t>miao@college.harvard.edu</t>
  </si>
  <si>
    <t>34F-8 Wintersession 5</t>
  </si>
  <si>
    <t>F9-331</t>
  </si>
  <si>
    <t>Make Music! Wintersession Chamber Music Workshop</t>
  </si>
  <si>
    <t>Vestis Magazine</t>
  </si>
  <si>
    <t>Vestis Council</t>
  </si>
  <si>
    <t xml:space="preserve">last year was the first year, 10 day music fest., accomodations in nyc not included in money they asked for, $1500 minimum </t>
  </si>
  <si>
    <t>mjohnson@college.harvard.edu</t>
  </si>
  <si>
    <t>Ellen</t>
  </si>
  <si>
    <t>Shrock</t>
  </si>
  <si>
    <t>eshrock@college.harvard.edu</t>
  </si>
  <si>
    <t>F9-332</t>
  </si>
  <si>
    <t>Cannon Mountain</t>
  </si>
  <si>
    <t>Brodheim</t>
  </si>
  <si>
    <t>34F-8 Wintersession 6</t>
  </si>
  <si>
    <t>abrodheim@college.harvard.edu</t>
  </si>
  <si>
    <t>Synergy Social Enterprise Incubator</t>
  </si>
  <si>
    <t>3 meals a day, $8 a meal; going on for about 4 years, first year with international partner</t>
  </si>
  <si>
    <t>S1-1</t>
  </si>
  <si>
    <t>Dr.Suess Night</t>
  </si>
  <si>
    <t>Christie</t>
  </si>
  <si>
    <t>christielin@college.harvard.edu</t>
  </si>
  <si>
    <t>DD 2/2/16</t>
  </si>
  <si>
    <t>34F-8 Wintersession 7</t>
  </si>
  <si>
    <t>I G</t>
  </si>
  <si>
    <t>Radcliffe Choral Society</t>
  </si>
  <si>
    <t>J-Term NYC Trip</t>
  </si>
  <si>
    <t>female voice choir, tour to Asia, nyc tour to perform and meet with alumn; no money needed for housing; just for busses and conductor's stipend; says $2000 is the least they could manage with</t>
  </si>
  <si>
    <t>S1-10</t>
  </si>
  <si>
    <t>Takoyaki Party</t>
  </si>
  <si>
    <t>Cheng</t>
  </si>
  <si>
    <t>christiecheng@college.harvard.edu</t>
  </si>
  <si>
    <t>DD 2/23/16</t>
  </si>
  <si>
    <t>S1-11</t>
  </si>
  <si>
    <t>Thanksgiving Celebration Event</t>
  </si>
  <si>
    <t>34F-8 Wintersession 8</t>
  </si>
  <si>
    <t>Harvard Association for the Practice and Learning of Yan Xin Life Science and Technology</t>
  </si>
  <si>
    <t>WINTERSESSION: WINTER XCELERATE</t>
  </si>
  <si>
    <t>week long incubator for start-ups; money for food, transportation around boston; 40-50 students</t>
  </si>
  <si>
    <t>shannonzhu@college.harvard.edu</t>
  </si>
  <si>
    <t xml:space="preserve">50 people approximately. SC 300H. Open to all Harvard students, pubbed. </t>
  </si>
  <si>
    <t>cole</t>
  </si>
  <si>
    <t>Kristina</t>
  </si>
  <si>
    <t>Liang</t>
  </si>
  <si>
    <t>kristinaliang@college.harvard.edu</t>
  </si>
  <si>
    <t>S1-12</t>
  </si>
  <si>
    <t>Career Panel: Finance, Consulting, Education in Harvard Hong Kong</t>
  </si>
  <si>
    <t>siyiryanlee@college.harvard.edu</t>
  </si>
  <si>
    <t>34F-8 Wintersession 9</t>
  </si>
  <si>
    <t>The Harvard Advocate</t>
  </si>
  <si>
    <t>Wintersession at the Harvard Advocate</t>
  </si>
  <si>
    <t xml:space="preserve">3 meals a day, 20... </t>
  </si>
  <si>
    <t>S1-13</t>
  </si>
  <si>
    <t>Harvard Bhangra Team Social</t>
  </si>
  <si>
    <t>tech stuff, expanding server</t>
  </si>
  <si>
    <t>Sara</t>
  </si>
  <si>
    <t>Rosenburg</t>
  </si>
  <si>
    <t>sararosenburg@college.harvard.edu</t>
  </si>
  <si>
    <t>S1-14</t>
  </si>
  <si>
    <t>Congress 101</t>
  </si>
  <si>
    <t>DD 3/28/16</t>
  </si>
  <si>
    <t>Yes NOT APPROVEd</t>
  </si>
  <si>
    <t>30 people, snacks and drinks</t>
  </si>
  <si>
    <t>34F-8 Wintersession 10</t>
  </si>
  <si>
    <t xml:space="preserve">food 6 days, rental cars, participation fees at $50, </t>
  </si>
  <si>
    <t>S1-15</t>
  </si>
  <si>
    <t>Fungama</t>
  </si>
  <si>
    <t>S1-16</t>
  </si>
  <si>
    <t>Concert II</t>
  </si>
  <si>
    <t>34F-8 Wintersession 11</t>
  </si>
  <si>
    <t>National Collegiate Research Conference</t>
  </si>
  <si>
    <t>Annual conference gathering undergrad researchers from all over country and few internationals. Provide an environment for discussing research and developing an undergrad research community. Nobel speakers come in, mentors come in for innovation challenge. Students present posters on their research. 70+ Harvard students participate. Funding would go to catering and miscellaneous things for the big dinner and what not. Big dinner at the law school.</t>
  </si>
  <si>
    <t>S1-17</t>
  </si>
  <si>
    <t>Speaker Series with Christina Yano</t>
  </si>
  <si>
    <t>DD 02/08/16</t>
  </si>
  <si>
    <t xml:space="preserve">Visiting professor gave a talk on the identity of being Asian American. Nov 19 in Sever 113. 35 people. "I assume so" for Harvard undergrads. Take out from Kong; there was some water. </t>
  </si>
  <si>
    <t>34F-8 Wintersession 12</t>
  </si>
  <si>
    <t>S1-18</t>
  </si>
  <si>
    <t>Thanksgiving Send Off Hot Pot</t>
  </si>
  <si>
    <t>Adirondacks Ice Climbing Trip</t>
  </si>
  <si>
    <t xml:space="preserve">5+ years, recently doing it in Wintersession. 30 people, rent a cheap cabin, teach people about ice climbing for about a week - 8 days. Ton of outdoor bonding #FOP. Since it's been in Wintersession like 2/3 of people aren't from HMC, random harvard undergrads. $1,600 would go toward subsidizing for cabin, gear, food, gas. Cost was $20/night with UC funding, and without $50+ per person. </t>
  </si>
  <si>
    <t xml:space="preserve">jtang01@college.harvard.edu. Hot pot cooking study break. In Winthrop room. Around 80 people. Food costs were around 200 and T costs to pick up the food. </t>
  </si>
  <si>
    <t>S1-19</t>
  </si>
  <si>
    <t>Freshman-organized study break</t>
  </si>
  <si>
    <t>34F-8 Wintersession 13</t>
  </si>
  <si>
    <t>3rd Annual Wintersession Tour</t>
  </si>
  <si>
    <t>WinTour (lol), put together a lot of gigs in the community - schools, churches, etc. 50 singers and then 200 at African Diaspora Dinner (all members of black community and others are welcome). Dinner is free and at a d-hall. Main costs are $1000for buses, $600 food/set/up.</t>
  </si>
  <si>
    <t>S1-2</t>
  </si>
  <si>
    <t>2014 Ebola Teach-In</t>
  </si>
  <si>
    <t>for African Diaspora Dinner, open to all undergrads, expect 200 people, money includes food and set up</t>
  </si>
  <si>
    <t>2 buses throughout week to gigs</t>
  </si>
  <si>
    <t xml:space="preserve">Audio? </t>
  </si>
  <si>
    <t>I G *</t>
  </si>
  <si>
    <t>Julius</t>
  </si>
  <si>
    <t>Martin</t>
  </si>
  <si>
    <t>gomezmartin@college.harvard.edu</t>
  </si>
  <si>
    <t>S1-20</t>
  </si>
  <si>
    <t>Social Enterprise in Africa: Tackling Pressing Development Issues with Innovative Solutions</t>
  </si>
  <si>
    <t>34F-8 Wintersession 14</t>
  </si>
  <si>
    <t>OXFAM Hunger Banquet</t>
  </si>
  <si>
    <t xml:space="preserve">Each person gets a different country and they get different food to demonstrate food conditions in each country. </t>
  </si>
  <si>
    <t>S1-21</t>
  </si>
  <si>
    <t>Breakdance Coaching - Intermediate Level</t>
  </si>
  <si>
    <t>D.J.</t>
  </si>
  <si>
    <t>DD 2/16/2016</t>
  </si>
  <si>
    <t>34F-8 Wintersession 15</t>
  </si>
  <si>
    <t xml:space="preserve">CSA </t>
  </si>
  <si>
    <t>WINTERSESSION: Laser Quest</t>
  </si>
  <si>
    <t xml:space="preserve">wintersession trip, last year skyzone this year lazerquest in Roxbury. 50-60 people expected. Money used for travel, food, admission costs. $1860 - $120 food, $240 Transport, $25 admissions/person for 2 rounds = $1500. Any Harvard undergrad. January 23rd. </t>
  </si>
  <si>
    <t>Yamada</t>
  </si>
  <si>
    <t>hyamada@college.harvard.edu</t>
  </si>
  <si>
    <t>$4/person for T</t>
  </si>
  <si>
    <t>S1-22</t>
  </si>
  <si>
    <t>Remembrance Day</t>
  </si>
  <si>
    <t>34F-8 Wintersession 16</t>
  </si>
  <si>
    <t>Harvard European Business Group(EBG)</t>
  </si>
  <si>
    <t>Connecting Europe and Asia</t>
  </si>
  <si>
    <t xml:space="preserve">about 100 harvard undergrads; food for 6 events; 100 programs; publicity poster; minimum could get by on is 400 for the food </t>
  </si>
  <si>
    <t>Poster</t>
  </si>
  <si>
    <t>printing cost</t>
  </si>
  <si>
    <t>Kylie</t>
  </si>
  <si>
    <t>yuanqizhang@college.harvard.edu</t>
  </si>
  <si>
    <t>DD 5/5/16</t>
  </si>
  <si>
    <t>34F-8 Wintersession 17</t>
  </si>
  <si>
    <t>Ballroom Winersession Classes</t>
  </si>
  <si>
    <t>ballroom classes open to anyone in community, last year had 120 undergrads in two levels.  Professional dance instructors would receive the $380, to be supplemented by the Harvard Ballroom team.  No snacks, drinks, etc.</t>
  </si>
  <si>
    <t>Ballroom dance instructors</t>
  </si>
  <si>
    <t>Olivia</t>
  </si>
  <si>
    <t>Campbell</t>
  </si>
  <si>
    <t>oliviacampbell@college.harvard.edu</t>
  </si>
  <si>
    <t>34F-8 Wintersession 18</t>
  </si>
  <si>
    <t>Wintersession Trip to Sky Zone</t>
  </si>
  <si>
    <t>Trip to Sky Zone for roughly 25 undergrads. Sky zone tickets are 20 dollars per person, plus T fare and granola bars / water.</t>
  </si>
  <si>
    <t>granola bars, snacks, water, fruit, etc.</t>
  </si>
  <si>
    <t>T fare for 25 students</t>
  </si>
  <si>
    <t>SkyZone tickets</t>
  </si>
  <si>
    <t>Yvenna</t>
  </si>
  <si>
    <t>ychen03@college.harvard.edu</t>
  </si>
  <si>
    <t>34F-8 Wintersession 19</t>
  </si>
  <si>
    <t>Harvard iGEM</t>
  </si>
  <si>
    <t>WINTERSESSION: iGEM BioDesign Bootcamp</t>
  </si>
  <si>
    <t xml:space="preserve">Intensive introduction to synthetic biology and life science research.  Foundational lab techniques will be formed.  First time for event.  Application already out, expect 15 undergrads plus 5 people running program.  Will be using NW teaching lab.  </t>
  </si>
  <si>
    <t xml:space="preserve">hot chocolate, candels, 35 people. </t>
  </si>
  <si>
    <t>snacks at culminating event</t>
  </si>
  <si>
    <t>Plasmid backbones, DNA synthesis primers, consumable lab materials, reagents</t>
  </si>
  <si>
    <t>Lab tech / TF</t>
  </si>
  <si>
    <t>S1-23</t>
  </si>
  <si>
    <t>Alley</t>
  </si>
  <si>
    <t>Snow Daze</t>
  </si>
  <si>
    <t>Alley@college.harvard.edu</t>
  </si>
  <si>
    <t>DD 5/6</t>
  </si>
  <si>
    <t>34F-8 Wintersession 20</t>
  </si>
  <si>
    <t>Camp Cambridge Connect</t>
  </si>
  <si>
    <t>***If other groups don't get approved and there is leftover funding, then get them up to $1488 if possible</t>
  </si>
  <si>
    <t>Sarah</t>
  </si>
  <si>
    <t>Rahman</t>
  </si>
  <si>
    <t>sarahrahman@college.harvard.edu</t>
  </si>
  <si>
    <t>34F-9-265</t>
  </si>
  <si>
    <t>Cabin Work Weekend</t>
  </si>
  <si>
    <t>12 people, zipcar</t>
  </si>
  <si>
    <t>34F-9-266</t>
  </si>
  <si>
    <t>Harvard Radcliffe Asian American Christian Fellowship</t>
  </si>
  <si>
    <t>Women's Night</t>
  </si>
  <si>
    <t>25 people for a study break</t>
  </si>
  <si>
    <t xml:space="preserve">had snacks and pizza </t>
  </si>
  <si>
    <t>34F-9-267</t>
  </si>
  <si>
    <t>Game Night</t>
  </si>
  <si>
    <t>50 people for a game night; provided snacks like pizza</t>
  </si>
  <si>
    <t>only spent around 85; thinks 82</t>
  </si>
  <si>
    <t>34F-9-268</t>
  </si>
  <si>
    <t>CrimsonEMS General Meeting</t>
  </si>
  <si>
    <t>34F-9-269</t>
  </si>
  <si>
    <t>Final meeting of the Harvard College Democrats</t>
  </si>
  <si>
    <t>general meeting</t>
  </si>
  <si>
    <t xml:space="preserve">policy, 50 people </t>
  </si>
  <si>
    <t>Wagner</t>
  </si>
  <si>
    <t>ninawagner@college.harvard.edu</t>
  </si>
  <si>
    <t>34F-9-270</t>
  </si>
  <si>
    <t>Harvard College Ventures</t>
  </si>
  <si>
    <t>Fireside Chat with Birchbox's CEO</t>
  </si>
  <si>
    <t>small sound system</t>
  </si>
  <si>
    <t>Brian</t>
  </si>
  <si>
    <t>bwei@college.harvard.edu</t>
  </si>
  <si>
    <t>34F-9-271</t>
  </si>
  <si>
    <t>Harvard Pops 2015 Fall Concert</t>
  </si>
  <si>
    <t>performance</t>
  </si>
  <si>
    <t>DJ (undergrad)</t>
  </si>
  <si>
    <t>S1-24</t>
  </si>
  <si>
    <t>General Meeting 01</t>
  </si>
  <si>
    <t>Harvard College Association for US-China Relations</t>
  </si>
  <si>
    <t>Kanan</t>
  </si>
  <si>
    <t>rugsitkanan@college.harvard.edu</t>
  </si>
  <si>
    <t>S1-25</t>
  </si>
  <si>
    <t>General Meeting 02</t>
  </si>
  <si>
    <t>S1-26</t>
  </si>
  <si>
    <t>General Meeting 03</t>
  </si>
  <si>
    <t>S1-27</t>
  </si>
  <si>
    <t>S1-28</t>
  </si>
  <si>
    <t>BME Trivia Night</t>
  </si>
  <si>
    <t>34F-9-272</t>
  </si>
  <si>
    <t>S1-29</t>
  </si>
  <si>
    <t>Summer Opportunities Panel</t>
  </si>
  <si>
    <t>Gaming and Baking SIG 11/13</t>
  </si>
  <si>
    <t>claims 70 people attended</t>
  </si>
  <si>
    <t>policy</t>
  </si>
  <si>
    <t>S1-3</t>
  </si>
  <si>
    <t>LEAD Dinner</t>
  </si>
  <si>
    <t>34F-9-273</t>
  </si>
  <si>
    <t>Milk and Cookies 11/7</t>
  </si>
  <si>
    <t>S1-30</t>
  </si>
  <si>
    <t>Term time project showcase</t>
  </si>
  <si>
    <t>34F-9-274</t>
  </si>
  <si>
    <t>Milk and Cookies 10/21</t>
  </si>
  <si>
    <t>S1-31</t>
  </si>
  <si>
    <t>Career Forum Coffee Chat &amp; Networking Event</t>
  </si>
  <si>
    <t>S1-32</t>
  </si>
  <si>
    <t>34F-9-275</t>
  </si>
  <si>
    <t>board retreat: max 200</t>
  </si>
  <si>
    <t>Harvard Asian Baptist Student Koinonia</t>
  </si>
  <si>
    <t>Friday Bible Study</t>
  </si>
  <si>
    <t>S1-33</t>
  </si>
  <si>
    <t>Consulting Projects with Environmental Startups</t>
  </si>
  <si>
    <t>Harvard Council for the Business and the Environment</t>
  </si>
  <si>
    <t>meals for 6 undergrads</t>
  </si>
  <si>
    <t>dengtungwang@college.harvard.edu</t>
  </si>
  <si>
    <t>instructor fees for 2 hours</t>
  </si>
  <si>
    <t>Dabin</t>
  </si>
  <si>
    <t>dabinhwang@college.harvard.edu</t>
  </si>
  <si>
    <t>S1-34</t>
  </si>
  <si>
    <t>International Development Movie Night</t>
  </si>
  <si>
    <t>Harvard Forum for International Development</t>
  </si>
  <si>
    <t>34F-9-276</t>
  </si>
  <si>
    <t>Line Dancing Social</t>
  </si>
  <si>
    <t>Party with a DJ</t>
  </si>
  <si>
    <t>DJ for the Event</t>
  </si>
  <si>
    <t>Mangilog</t>
  </si>
  <si>
    <t>bmangilog@college.harvard.edu</t>
  </si>
  <si>
    <t>34F-9-277</t>
  </si>
  <si>
    <t>Hot Pot</t>
  </si>
  <si>
    <t>food, transport</t>
  </si>
  <si>
    <t>like a barbecue but in boiled water</t>
  </si>
  <si>
    <t>transport for food</t>
  </si>
  <si>
    <t>34F-9-278</t>
  </si>
  <si>
    <t>Brevia Fall Issue 2015</t>
  </si>
  <si>
    <t>Molly</t>
  </si>
  <si>
    <t>mollyzhao@college.harvard.edu</t>
  </si>
  <si>
    <t>34F-9-279</t>
  </si>
  <si>
    <t>ACF Fall Tournament Attendance</t>
  </si>
  <si>
    <t>5 undergrads travel</t>
  </si>
  <si>
    <t>competition fees for 5 undergrads</t>
  </si>
  <si>
    <t>34F-9-280</t>
  </si>
  <si>
    <t>Harvard College Pakistan Student Association</t>
  </si>
  <si>
    <t>South Asian Institute Welcome Back Chaat Party and Board Retreat</t>
  </si>
  <si>
    <t>Ameen</t>
  </si>
  <si>
    <t>34F-9-281</t>
  </si>
  <si>
    <t>October Concert</t>
  </si>
  <si>
    <t>Sanders Theater</t>
  </si>
  <si>
    <t>Instructor Fees</t>
  </si>
  <si>
    <t>Score rental</t>
  </si>
  <si>
    <t>Shreffler</t>
  </si>
  <si>
    <t>henryshreffler@college.harvard.edu</t>
  </si>
  <si>
    <t>34F-9-282</t>
  </si>
  <si>
    <t>Breakers Retreat!</t>
  </si>
  <si>
    <t>15 undergrads, rented our an airbnb in Wymouth for one night</t>
  </si>
  <si>
    <t>Board retreat, by policy</t>
  </si>
  <si>
    <t>34F-9-283</t>
  </si>
  <si>
    <t>Harvard College Data Ventures</t>
  </si>
  <si>
    <t>Microsoft: Internet of Things</t>
  </si>
  <si>
    <t>Suri</t>
  </si>
  <si>
    <t>dhruvsuri@college.harvard.edu</t>
  </si>
  <si>
    <t>34F-9-284</t>
  </si>
  <si>
    <t>Gaming and Baking SIG 10/23</t>
  </si>
  <si>
    <t>polcy</t>
  </si>
  <si>
    <t>34F-9-285</t>
  </si>
  <si>
    <t>Tech in the World Info Session</t>
  </si>
  <si>
    <t>food</t>
  </si>
  <si>
    <t>34F-9-286</t>
  </si>
  <si>
    <t>small meals for 45 undergrads</t>
  </si>
  <si>
    <t>Albert</t>
  </si>
  <si>
    <t>34F-9-287</t>
  </si>
  <si>
    <t>Stinky Study Break</t>
  </si>
  <si>
    <t>34F-9-288</t>
  </si>
  <si>
    <t>BGLTQ in Financial Services Panel</t>
  </si>
  <si>
    <t>60 undergrads</t>
  </si>
  <si>
    <t>34F-9-289</t>
  </si>
  <si>
    <t>BGLTQ in Tech Panel</t>
  </si>
  <si>
    <t>55 undergrads</t>
  </si>
  <si>
    <t>34F-9-290</t>
  </si>
  <si>
    <t>Harvard University Social Innovation Collaborative</t>
  </si>
  <si>
    <t>roughly 300; only got 5,800 in revenue instead of expected; had MasterCut drop out the week before the summit;</t>
  </si>
  <si>
    <t>300 catered meals</t>
  </si>
  <si>
    <t>Silverware and Cutlery</t>
  </si>
  <si>
    <t>Custodial Fee</t>
  </si>
  <si>
    <t>Specifically for the Summit</t>
  </si>
  <si>
    <t>Ticketing; gave free tickets to students at the end</t>
  </si>
  <si>
    <t>Printing Cost; about 600 pages</t>
  </si>
  <si>
    <t>Min</t>
  </si>
  <si>
    <t>jessicamin@college.harvard.edu</t>
  </si>
  <si>
    <t>34F-9-291</t>
  </si>
  <si>
    <t>Global Health and AIDS Coalition</t>
  </si>
  <si>
    <t>Health GAP Guest Speaker Event</t>
  </si>
  <si>
    <t>Marco</t>
  </si>
  <si>
    <t>Barber Grossi</t>
  </si>
  <si>
    <t>mbarbergrossi@college.harvard.edu</t>
  </si>
  <si>
    <t>34F-9-292</t>
  </si>
  <si>
    <t>Summer Internship Discussion with IOP</t>
  </si>
  <si>
    <t>34F-9-293</t>
  </si>
  <si>
    <t>Harvard College Global Health &amp; AIDS Coalition</t>
  </si>
  <si>
    <t>Health GAP Core Retreat for the Student Global AIDS Campaign</t>
  </si>
  <si>
    <t>by policy; train ticket to NYC for one person</t>
  </si>
  <si>
    <t>Katie</t>
  </si>
  <si>
    <t>Blanton</t>
  </si>
  <si>
    <t>kblanton@college.harvard.edu</t>
  </si>
  <si>
    <t>34F-9-294</t>
  </si>
  <si>
    <t>HAPA</t>
  </si>
  <si>
    <t>Matten</t>
  </si>
  <si>
    <t>markmatten@college.harvard.edu</t>
  </si>
  <si>
    <t>34F-9-295</t>
  </si>
  <si>
    <t>LIHC Town Hall</t>
  </si>
  <si>
    <t>food by policy, 80 people</t>
  </si>
  <si>
    <t>34F-9-296</t>
  </si>
  <si>
    <t>Harvard College Democrats Study Break</t>
  </si>
  <si>
    <t>food by policy, 50 people</t>
  </si>
  <si>
    <t>34F-9-297</t>
  </si>
  <si>
    <t>Harvard Forum for International Development (HFiD)</t>
  </si>
  <si>
    <t>HFID D-Tank Initiative Team Meeting</t>
  </si>
  <si>
    <t>Parijat</t>
  </si>
  <si>
    <t>Lal</t>
  </si>
  <si>
    <t>parijatlal@college.harvard.edu</t>
  </si>
  <si>
    <t>34F-9-298</t>
  </si>
  <si>
    <t>North Korean Human Rights Boston Inter-Collegiate Mixer</t>
  </si>
  <si>
    <t>34F-9-299</t>
  </si>
  <si>
    <t>First Year Musical</t>
  </si>
  <si>
    <t>Freshman Musical 2016</t>
  </si>
  <si>
    <t>musical performance</t>
  </si>
  <si>
    <t>34F-9-300</t>
  </si>
  <si>
    <t>Movie Night with SAA</t>
  </si>
  <si>
    <t>34F-9-301</t>
  </si>
  <si>
    <t>November 2015 Concert</t>
  </si>
  <si>
    <t>score rental</t>
  </si>
  <si>
    <t>34F-9-302</t>
  </si>
  <si>
    <t>HeSPA Board Retreat</t>
  </si>
  <si>
    <t>12 undergrads</t>
  </si>
  <si>
    <t>34F-9-303</t>
  </si>
  <si>
    <t>Harvard Half Asian People's Association</t>
  </si>
  <si>
    <t>Freshman Boba Study Break</t>
  </si>
  <si>
    <t>60 undergrads for bubble tea</t>
  </si>
  <si>
    <t>34F-9-304</t>
  </si>
  <si>
    <t>Leadership, Politics and Service</t>
  </si>
  <si>
    <t>policy, snacks for 70 people</t>
  </si>
  <si>
    <t>flyer printing</t>
  </si>
  <si>
    <t>A/V rental</t>
  </si>
  <si>
    <t>34F-9-305</t>
  </si>
  <si>
    <t>Harvard Speak Out Loud (SOL)</t>
  </si>
  <si>
    <t>Sex Week Open Mic</t>
  </si>
  <si>
    <t>Spoken Word event during Sex Week</t>
  </si>
  <si>
    <t>Moses</t>
  </si>
  <si>
    <t>moseskim01@college.harvard.edu</t>
  </si>
  <si>
    <t>34F-9-306</t>
  </si>
  <si>
    <t>Harvard Taiwanese Cultural Society</t>
  </si>
  <si>
    <t>International Tea Tasting</t>
  </si>
  <si>
    <t>Yu Yao Ko</t>
  </si>
  <si>
    <t>34F-9-307</t>
  </si>
  <si>
    <t>Calligraphy Study Break</t>
  </si>
  <si>
    <t xml:space="preserve">calligraphy stuff that was necessary and some of it is reusable!!! </t>
  </si>
  <si>
    <t xml:space="preserve">Patrick </t>
  </si>
  <si>
    <t>pliu@college.harvard.edu</t>
  </si>
  <si>
    <t>34F-9-308</t>
  </si>
  <si>
    <t>Concert I: Wagner Meets Beethoven</t>
  </si>
  <si>
    <t>concert policy</t>
  </si>
  <si>
    <t>Juhwan</t>
  </si>
  <si>
    <t>Sao</t>
  </si>
  <si>
    <t>34F-9-309</t>
  </si>
  <si>
    <t>HILAR</t>
  </si>
  <si>
    <t>had interviewed in September but some details had to be sorted out so they're in this pack now</t>
  </si>
  <si>
    <t>Wil</t>
  </si>
  <si>
    <t>34F-10-310</t>
  </si>
  <si>
    <t>PADAME</t>
  </si>
  <si>
    <t>34F-10-311</t>
  </si>
  <si>
    <t>End of Semester Dumpling Study Break</t>
  </si>
  <si>
    <t>34F-10-312</t>
  </si>
  <si>
    <t>VentureWorks Demo Day</t>
  </si>
  <si>
    <t>Ashrafzadeh</t>
  </si>
  <si>
    <t>S1-35</t>
  </si>
  <si>
    <t>Emerging Epidemics Art Event</t>
  </si>
  <si>
    <t xml:space="preserve">Happened the week before Thanksgiving. Compared between ebola and influenza. Set up an exhibit in the Science Center. 50 people filled out the surveys. Costs were supplies for the exhibit and raffle gift card. </t>
  </si>
  <si>
    <t>S1-36</t>
  </si>
  <si>
    <t>Harvard Hong Kong Movie Night with Egg Tarts</t>
  </si>
  <si>
    <t>S1-37</t>
  </si>
  <si>
    <t>food by policy and travel by policy</t>
  </si>
  <si>
    <t>S1-38</t>
  </si>
  <si>
    <t>Boston-Area Students for Justice in Palestine Mixer</t>
  </si>
  <si>
    <t>Bishtawi</t>
  </si>
  <si>
    <t>fbishtawi@college.harvard.edu</t>
  </si>
  <si>
    <t xml:space="preserve">15 harvard students. appretizer, desert, decorations, music. </t>
  </si>
  <si>
    <t>S1-39</t>
  </si>
  <si>
    <t>MD-PhD Panel</t>
  </si>
  <si>
    <t>S1-4</t>
  </si>
  <si>
    <t>Experience Myanmar</t>
  </si>
  <si>
    <t>Harvard Undergraduate Students for Myanmar</t>
  </si>
  <si>
    <t>Hoffman</t>
  </si>
  <si>
    <t>katherinesteedhoffman@college.harvard.edu</t>
  </si>
  <si>
    <t>various - pub, materials</t>
  </si>
  <si>
    <t>S1-40</t>
  </si>
  <si>
    <t>Holiday Gathering</t>
  </si>
  <si>
    <t>S1-41</t>
  </si>
  <si>
    <t>Meeting with Former Senate Candidate Gabriel Gomez</t>
  </si>
  <si>
    <t>S1-42</t>
  </si>
  <si>
    <t>The Ethics of the Ebola Outbreak</t>
  </si>
  <si>
    <t>S1-43</t>
  </si>
  <si>
    <t>HCURA Speaker Series: Prof. Dustin Tingley</t>
  </si>
  <si>
    <t>HCURA</t>
  </si>
  <si>
    <t>S1-44</t>
  </si>
  <si>
    <t>HSC 2014-2015 Board Retreat: Winter Feast</t>
  </si>
  <si>
    <t>board retreat</t>
  </si>
  <si>
    <t>S1-45</t>
  </si>
  <si>
    <t>Paint Night with LU</t>
  </si>
  <si>
    <t>S1-46</t>
  </si>
  <si>
    <t>LinkedIn Workshop with Chips and Guac</t>
  </si>
  <si>
    <t>S1-47</t>
  </si>
  <si>
    <t>The Queen of Spades</t>
  </si>
  <si>
    <t>Lowell House Opera</t>
  </si>
  <si>
    <t>S1-48</t>
  </si>
  <si>
    <t>O4U</t>
  </si>
  <si>
    <t>Marcaurele</t>
  </si>
  <si>
    <t>dylanmarcaurele@college.harvard.edu</t>
  </si>
  <si>
    <t xml:space="preserve">30 people. insomnia cookies. before the conference. </t>
  </si>
  <si>
    <t>S1-49</t>
  </si>
  <si>
    <t>Three Strikes... You're A Cappella</t>
  </si>
  <si>
    <t>Radcliffe Pitches</t>
  </si>
  <si>
    <t>S1-5</t>
  </si>
  <si>
    <t>Seeing Soundscapes</t>
  </si>
  <si>
    <t>River Charles Ensemble</t>
  </si>
  <si>
    <t>$102 tech equipment</t>
  </si>
  <si>
    <t>rental rights: 360
music: 200
programs: 173</t>
  </si>
  <si>
    <t>$7 ticket fee for students</t>
  </si>
  <si>
    <t>S1-50</t>
  </si>
  <si>
    <t>Andrea Gibson, a spoken word poetry performance</t>
  </si>
  <si>
    <t>S1-51</t>
  </si>
  <si>
    <t>Food for final meeting (3)</t>
  </si>
  <si>
    <t>S1-52</t>
  </si>
  <si>
    <t>Free Screening of Maker: A Documentary on the Maker Movement</t>
  </si>
  <si>
    <t xml:space="preserve">Springboard </t>
  </si>
  <si>
    <t>295: Movie screening cost</t>
  </si>
  <si>
    <t xml:space="preserve">- movement: new approach to designing things. First documentary on this movement. Hosted a free screening for everyone in Harvard community. About 30 undergrads. Followed by a discussion. Was ticketed but tickets were free. Only thing they paid for was cost of movie (paid $300). </t>
  </si>
  <si>
    <t>S1-53</t>
  </si>
  <si>
    <t>Tempus Fall Reception</t>
  </si>
  <si>
    <t>S1-54</t>
  </si>
  <si>
    <t>Fall Sanders Jam</t>
  </si>
  <si>
    <t>S1-55</t>
  </si>
  <si>
    <t>Tempus Awareness Campaign</t>
  </si>
  <si>
    <t>S1-6</t>
  </si>
  <si>
    <t>Freshman Musical</t>
  </si>
  <si>
    <t>Zauzmer</t>
  </si>
  <si>
    <t>ezauzmer@college.harvard.edu</t>
  </si>
  <si>
    <t>S1-7</t>
  </si>
  <si>
    <t>The Innovation Talks</t>
  </si>
  <si>
    <t>food + AV</t>
  </si>
  <si>
    <t>S1-8</t>
  </si>
  <si>
    <t>Woodbridge Thanks on Thanksgiving</t>
  </si>
  <si>
    <t>samighoche@college.harvard.edu</t>
  </si>
  <si>
    <t>S1-9</t>
  </si>
  <si>
    <t>Mountaineering Club Fall Banquet</t>
  </si>
  <si>
    <t>Mountaineering Club</t>
  </si>
  <si>
    <t>S10-247</t>
  </si>
  <si>
    <t>ECAASU</t>
  </si>
  <si>
    <t>venue cap</t>
  </si>
  <si>
    <t>S10-248</t>
  </si>
  <si>
    <t>Stock Pitch Competition</t>
  </si>
  <si>
    <t>S10-249</t>
  </si>
  <si>
    <t>Harvard Radcliffe Orchestra</t>
  </si>
  <si>
    <t>ceciliayao@college.harvard.edu</t>
  </si>
  <si>
    <t>other costs were covered by a grant provided by another group</t>
  </si>
  <si>
    <t>34F-10-313</t>
  </si>
  <si>
    <t>Bridging Research and Entrepreneurship</t>
  </si>
  <si>
    <t>34F-10-314</t>
  </si>
  <si>
    <t>Faculty-Student Dinner Discussion with Dr. Doris Sommer</t>
  </si>
  <si>
    <t>michellelaurenkim@college.harvard.edu</t>
  </si>
  <si>
    <t>34F-10-315</t>
  </si>
  <si>
    <t>Dessert Island</t>
  </si>
  <si>
    <t>34F-10-316</t>
  </si>
  <si>
    <t>HOC Ski Gear</t>
  </si>
  <si>
    <t>buying skis (10 year investment)</t>
  </si>
  <si>
    <t>Linder</t>
  </si>
  <si>
    <t>alicelinder@college.harvard.edu</t>
  </si>
  <si>
    <t>34F-10-317</t>
  </si>
  <si>
    <t>Politicizing Beyoncé</t>
  </si>
  <si>
    <t>food, travel, pub by policy</t>
  </si>
  <si>
    <t>camera person</t>
  </si>
  <si>
    <t>34F-10-318</t>
  </si>
  <si>
    <t>PPP Study Break</t>
  </si>
  <si>
    <t>food by policy; 75 undergrads</t>
  </si>
  <si>
    <t>34F-10-319</t>
  </si>
  <si>
    <t>Holiday Party/Social</t>
  </si>
  <si>
    <t>food, decorations by policy</t>
  </si>
  <si>
    <t>Cookies and Snacks</t>
  </si>
  <si>
    <t>34F-10-320</t>
  </si>
  <si>
    <t>Harvard Ballet Company</t>
  </si>
  <si>
    <t>Harvard Ballet Company presents "The Giver"</t>
  </si>
  <si>
    <t>Performance play "The Giver"</t>
  </si>
  <si>
    <t>Ma</t>
  </si>
  <si>
    <t>angelama@college.harvard.edu</t>
  </si>
  <si>
    <t>34F-10-321</t>
  </si>
  <si>
    <t>First Day of School</t>
  </si>
  <si>
    <t>play by policy</t>
  </si>
  <si>
    <t>Hagen</t>
  </si>
  <si>
    <t>samuelhagen@college.harvard.edu</t>
  </si>
  <si>
    <t>34F-10-322</t>
  </si>
  <si>
    <t>The Flick</t>
  </si>
  <si>
    <t>34F-10-323</t>
  </si>
  <si>
    <t>LIHC Final Reception</t>
  </si>
  <si>
    <t>food by policy; sushi</t>
  </si>
  <si>
    <t>34F-10-324</t>
  </si>
  <si>
    <t>Bhangra Team Fall Retreat</t>
  </si>
  <si>
    <t>200 by policy</t>
  </si>
  <si>
    <t>board retreat by policy</t>
  </si>
  <si>
    <t>34F-10-325</t>
  </si>
  <si>
    <t>Thanksgiving Dinner</t>
  </si>
  <si>
    <t>food by policy; 45 students</t>
  </si>
  <si>
    <t>34F-10-326</t>
  </si>
  <si>
    <t>AAA Blackout</t>
  </si>
  <si>
    <t>food by policy;</t>
  </si>
  <si>
    <t>34F-10-327</t>
  </si>
  <si>
    <t>Mental Health Forum</t>
  </si>
  <si>
    <t>food by policy; 30 people snack</t>
  </si>
  <si>
    <t>34F-10-328</t>
  </si>
  <si>
    <t>Frosh rep study break!</t>
  </si>
  <si>
    <t>food by policy, materials by discretion</t>
  </si>
  <si>
    <t>food by policy; 80-100 people</t>
  </si>
  <si>
    <t>plates, napkins, etc.</t>
  </si>
  <si>
    <t>34F-10-329</t>
  </si>
  <si>
    <t>Get Lucky</t>
  </si>
  <si>
    <t>food by policy; 40 people</t>
  </si>
  <si>
    <t>34F-10-330</t>
  </si>
  <si>
    <t>TLA Uniforms 2016</t>
  </si>
  <si>
    <t>uniforms / costumes</t>
  </si>
  <si>
    <t>uniforms / costumes to be used for performaces over 4 years</t>
  </si>
  <si>
    <t>Samuel</t>
  </si>
  <si>
    <t>Pottash</t>
  </si>
  <si>
    <t>spottash@college.harvard.edu</t>
  </si>
  <si>
    <t>34F-10-331</t>
  </si>
  <si>
    <t>End of the semester study break</t>
  </si>
  <si>
    <t>food by policy; 30 students</t>
  </si>
  <si>
    <t>Matteo</t>
  </si>
  <si>
    <t>34F-10-332</t>
  </si>
  <si>
    <t>Half Asian Glow</t>
  </si>
  <si>
    <t>glow sticks</t>
  </si>
  <si>
    <t>34F-10-333</t>
  </si>
  <si>
    <t>Half Asians in the Media Discussion</t>
  </si>
  <si>
    <t>34F-10-334</t>
  </si>
  <si>
    <t>HRCSA Presents: Love Lockdown</t>
  </si>
  <si>
    <t>balloons, face wipes, plates, bowls</t>
  </si>
  <si>
    <t>34F-10-335</t>
  </si>
  <si>
    <t>Purgatory</t>
  </si>
  <si>
    <t xml:space="preserve">food by policy, dj </t>
  </si>
  <si>
    <t>dj fees</t>
  </si>
  <si>
    <t>34F-10-336</t>
  </si>
  <si>
    <t>Comfort Food Study Break</t>
  </si>
  <si>
    <t>34F-10-337</t>
  </si>
  <si>
    <t>Black Men's Forum</t>
  </si>
  <si>
    <t>Black Men's Forum and Association of Harvard Black Women Annual Holiday Cocktail</t>
  </si>
  <si>
    <t>Dennis</t>
  </si>
  <si>
    <t>marcusdennis@college.harvard.edu</t>
  </si>
  <si>
    <t>S10-250</t>
  </si>
  <si>
    <t>The Harvard LowKeys' Spring 2015 Jam</t>
  </si>
  <si>
    <t xml:space="preserve">two outside for videography, photography. sound was an outside company, more flexibility with sounds groups. </t>
  </si>
  <si>
    <t>S10-251</t>
  </si>
  <si>
    <t>Spring Retreat</t>
  </si>
  <si>
    <t>S10-252</t>
  </si>
  <si>
    <t>HCURA Volunteer Appreciation</t>
  </si>
  <si>
    <t>S10-253</t>
  </si>
  <si>
    <t>Bolivian Dinner</t>
  </si>
  <si>
    <t>Harvard College Bolivian Association</t>
  </si>
  <si>
    <t>Mendoza</t>
  </si>
  <si>
    <t>karlamendoza@college.harvard.edu</t>
  </si>
  <si>
    <t>S10-254</t>
  </si>
  <si>
    <t>Sex Weekend</t>
  </si>
  <si>
    <t>S10-255</t>
  </si>
  <si>
    <t>BLS Mentorship Program</t>
  </si>
  <si>
    <t>S10-256</t>
  </si>
  <si>
    <t>Endgame</t>
  </si>
  <si>
    <t>McDuffie</t>
  </si>
  <si>
    <t>bmcduffie@college.harvard.edu</t>
  </si>
  <si>
    <t xml:space="preserve">production by policy </t>
  </si>
  <si>
    <t>S10-257</t>
  </si>
  <si>
    <t>Friday Night Bible Study</t>
  </si>
  <si>
    <t>Asian Baptist Student Koinonia</t>
  </si>
  <si>
    <t>mkim@college.harvard.edu</t>
  </si>
  <si>
    <t>S10-258</t>
  </si>
  <si>
    <t>Dreamporte Spring Group Banquet</t>
  </si>
  <si>
    <t>Dreamporte</t>
  </si>
  <si>
    <t>Woods</t>
  </si>
  <si>
    <t>judsonwoods@college.harvard.edu</t>
  </si>
  <si>
    <t>S10-259</t>
  </si>
  <si>
    <t>Nowruz Celebration</t>
  </si>
  <si>
    <t>Harvard College Iranian American Association</t>
  </si>
  <si>
    <t>Khansarinia</t>
  </si>
  <si>
    <t>cameronkhansarinia@college.harvard.edu</t>
  </si>
  <si>
    <t xml:space="preserve">75 people attending </t>
  </si>
  <si>
    <t>S10-260</t>
  </si>
  <si>
    <t>Brevia Spring Intro Meeting</t>
  </si>
  <si>
    <t>40 people</t>
  </si>
  <si>
    <t>S10-261</t>
  </si>
  <si>
    <t>Spring Intro Meeting</t>
  </si>
  <si>
    <t>60 people attended</t>
  </si>
  <si>
    <t>S10-262</t>
  </si>
  <si>
    <t>24-Hour Play Festival XXIV</t>
  </si>
  <si>
    <t>S10-263</t>
  </si>
  <si>
    <t>Beyond the Success Paradigm (Success Failure Project)</t>
  </si>
  <si>
    <t>Harvard College Photography Club</t>
  </si>
  <si>
    <t>Nomani</t>
  </si>
  <si>
    <t>INOMANI@COLLEGE.HARVARD.EDU</t>
  </si>
  <si>
    <t xml:space="preserve">Should they be funded for </t>
  </si>
  <si>
    <t>S10-264</t>
  </si>
  <si>
    <t>Junior Parents' Weekend Brunch</t>
  </si>
  <si>
    <t>Garcia</t>
  </si>
  <si>
    <t>edgargarcia@college.harvard.edu</t>
  </si>
  <si>
    <t>S10-265</t>
  </si>
  <si>
    <t>Absolut AAA</t>
  </si>
  <si>
    <t>S10-266</t>
  </si>
  <si>
    <t>Eastbound</t>
  </si>
  <si>
    <t>S10-267</t>
  </si>
  <si>
    <t>Asian American Spoken Word Screening + Workshop</t>
  </si>
  <si>
    <t>Theingi</t>
  </si>
  <si>
    <t>stheingi@college.harvard.edu</t>
  </si>
  <si>
    <t>S10-268</t>
  </si>
  <si>
    <t>Freshman Ladies Night</t>
  </si>
  <si>
    <t>Orphee</t>
  </si>
  <si>
    <t>torphee@college.harvard.edu</t>
  </si>
  <si>
    <t>S10-269</t>
  </si>
  <si>
    <t>Annual Eleganza Model Date Auction</t>
  </si>
  <si>
    <t>Eleganza</t>
  </si>
  <si>
    <t>S10-270</t>
  </si>
  <si>
    <t>Identity Talks</t>
  </si>
  <si>
    <t>S10-271</t>
  </si>
  <si>
    <t>Mentoring Event April</t>
  </si>
  <si>
    <t>S10-272</t>
  </si>
  <si>
    <t>That Winter Art Thing</t>
  </si>
  <si>
    <t>Harvard College Art Society</t>
  </si>
  <si>
    <t>S10-273</t>
  </si>
  <si>
    <t>Publication of Crunch Magazine for the Spring semester</t>
  </si>
  <si>
    <t>Juang</t>
  </si>
  <si>
    <t>S10-274</t>
  </si>
  <si>
    <t>Social events of the Harvard College Democrats</t>
  </si>
  <si>
    <t>food and supplies by policy</t>
  </si>
  <si>
    <t>S10-275</t>
  </si>
  <si>
    <t>S10-276</t>
  </si>
  <si>
    <t>A Dinner and Discussion with Dr. Rafael Campo, Physician-Poet</t>
  </si>
  <si>
    <t>Harvard College Medical Humanities Forum</t>
  </si>
  <si>
    <t>Moss</t>
  </si>
  <si>
    <t>juliamoss@college.harvard.edu</t>
  </si>
  <si>
    <t xml:space="preserve">50 people </t>
  </si>
  <si>
    <t>S10-277</t>
  </si>
  <si>
    <t>HCURA Social</t>
  </si>
  <si>
    <t>34F-10-338</t>
  </si>
  <si>
    <t>An Autumn Concert for the Young and the Young at Heart</t>
  </si>
  <si>
    <t>concert by policy</t>
  </si>
  <si>
    <t>concert</t>
  </si>
  <si>
    <t>34F-10-339</t>
  </si>
  <si>
    <t>AAWA 10th Anniversary Celebration</t>
  </si>
  <si>
    <t>snacks and food by policy</t>
  </si>
  <si>
    <t>34F-10-340</t>
  </si>
  <si>
    <t>Philosophy Craft Night</t>
  </si>
  <si>
    <t>materials by policy</t>
  </si>
  <si>
    <t>34F-10-341</t>
  </si>
  <si>
    <t>The Harvard Undergraduate Drummers (THUD)</t>
  </si>
  <si>
    <t>THUD / UC Collaboration at Harvard TEDx</t>
  </si>
  <si>
    <t>bass drum rental, score rights</t>
  </si>
  <si>
    <t>160 for bass drum rental; 186 (60%) of rights to score</t>
  </si>
  <si>
    <t>Nathan</t>
  </si>
  <si>
    <t>Siegelaub</t>
  </si>
  <si>
    <t>nathansiegelaub@college.harvard.edu</t>
  </si>
  <si>
    <t>34F-10-342</t>
  </si>
  <si>
    <t>event by policy</t>
  </si>
  <si>
    <t>food by policy; 90 people</t>
  </si>
  <si>
    <t>3 people to pick up sushi</t>
  </si>
  <si>
    <t>34F-10-343</t>
  </si>
  <si>
    <t>Chili Paneer Study Break</t>
  </si>
  <si>
    <t>34F-10-344</t>
  </si>
  <si>
    <t>Russian Speakers Association</t>
  </si>
  <si>
    <t>Master and Margarita showing</t>
  </si>
  <si>
    <t>by policy; said 15 were there not 10</t>
  </si>
  <si>
    <t>Grigory</t>
  </si>
  <si>
    <t>Khimulya</t>
  </si>
  <si>
    <t>khimulya@college.harvard.edu</t>
  </si>
  <si>
    <t>34F-10-345</t>
  </si>
  <si>
    <t>Harvard College Conservation Society</t>
  </si>
  <si>
    <t>How Nature Can Save Us</t>
  </si>
  <si>
    <t>website fees</t>
  </si>
  <si>
    <t>34F-10-346</t>
  </si>
  <si>
    <t>Mental Health and Substance Abuse</t>
  </si>
  <si>
    <t>34F-10-347</t>
  </si>
  <si>
    <t>34F-10-348</t>
  </si>
  <si>
    <t>Panel Discussion: Social Inclusion in Singapore at 50</t>
  </si>
  <si>
    <t>34F-10-349</t>
  </si>
  <si>
    <t>sit-down meal by policy</t>
  </si>
  <si>
    <t>decorations by policy</t>
  </si>
  <si>
    <t>Zaahid</t>
  </si>
  <si>
    <t>34F-10-350</t>
  </si>
  <si>
    <t>WHRB-FM</t>
  </si>
  <si>
    <t>New Mixer console</t>
  </si>
  <si>
    <t>media by policy</t>
  </si>
  <si>
    <t>mixer console</t>
  </si>
  <si>
    <t>Edward</t>
  </si>
  <si>
    <t>Vasquez</t>
  </si>
  <si>
    <t>president@whrb.org</t>
  </si>
  <si>
    <t>34F-10-351</t>
  </si>
  <si>
    <t>S10-278</t>
  </si>
  <si>
    <t>Asian Snack Study Break</t>
  </si>
  <si>
    <t>50-60 people</t>
  </si>
  <si>
    <t>S10-279</t>
  </si>
  <si>
    <t>Surgery Interest Group Intro Meeting</t>
  </si>
  <si>
    <t>reapplying for more money</t>
  </si>
  <si>
    <t>S10-280</t>
  </si>
  <si>
    <t>Bachelorette</t>
  </si>
  <si>
    <t>S10-281</t>
  </si>
  <si>
    <t>Middletown</t>
  </si>
  <si>
    <t>show: 1000</t>
  </si>
  <si>
    <t>S10-282</t>
  </si>
  <si>
    <t>February Milk and Cookies</t>
  </si>
  <si>
    <t>S10-283</t>
  </si>
  <si>
    <t>HRSFA General Elections</t>
  </si>
  <si>
    <t>S10-284</t>
  </si>
  <si>
    <t>Meeting with Christine Quinn</t>
  </si>
  <si>
    <t>S10-285</t>
  </si>
  <si>
    <t>Lincoln Day Dinner</t>
  </si>
  <si>
    <t xml:space="preserve">food by policy, says $5 for food on the policy guide on the website? </t>
  </si>
  <si>
    <t>S10-286</t>
  </si>
  <si>
    <t>Harvard Mirch Spring Concert</t>
  </si>
  <si>
    <t>Harvard Undergraduate Mirch</t>
  </si>
  <si>
    <t>Vatsa</t>
  </si>
  <si>
    <t>rvatsa@college.harvard.edu</t>
  </si>
  <si>
    <t>S10-287</t>
  </si>
  <si>
    <t>NK Information Highway: Driving Change in North Korea</t>
  </si>
  <si>
    <t>S10-288</t>
  </si>
  <si>
    <t>Much Ado About Like Whatever</t>
  </si>
  <si>
    <t>S10-289</t>
  </si>
  <si>
    <t>Remembering 3.11 Through Haiku</t>
  </si>
  <si>
    <t>Japanese foods. 25-30 people</t>
  </si>
  <si>
    <t>S10-290</t>
  </si>
  <si>
    <t>Latina Appreciation Dinner</t>
  </si>
  <si>
    <t>Vazquez</t>
  </si>
  <si>
    <t>ivazquez@college.harvard.edu</t>
  </si>
  <si>
    <t>food by policy and discretion</t>
  </si>
  <si>
    <t>S10-291</t>
  </si>
  <si>
    <t>Costumes</t>
  </si>
  <si>
    <t xml:space="preserve">Awesome costumes! </t>
  </si>
  <si>
    <t>S10-292</t>
  </si>
  <si>
    <t>Sustainability Guide to Harvard Square Restaurants</t>
  </si>
  <si>
    <t>Resource Efficiency Program</t>
  </si>
  <si>
    <t>michellechang@college.harvard.edu</t>
  </si>
  <si>
    <t>S10-293</t>
  </si>
  <si>
    <t>Perspectives On Malaria Eradication From Business and Innovation to Policy</t>
  </si>
  <si>
    <t>Students Against Malaria</t>
  </si>
  <si>
    <t>Food, materials, beverages</t>
  </si>
  <si>
    <t>S10-294</t>
  </si>
  <si>
    <t>Buns on Buns on Buns</t>
  </si>
  <si>
    <t>S10-295</t>
  </si>
  <si>
    <t>S10-296</t>
  </si>
  <si>
    <t>Panel for Asian American Advocacy Organizations</t>
  </si>
  <si>
    <t>amandazhang@college.harvard.edu</t>
  </si>
  <si>
    <t xml:space="preserve">we cannot fund costs arrising </t>
  </si>
  <si>
    <t>S10-297</t>
  </si>
  <si>
    <t>Spring Board Retreat</t>
  </si>
  <si>
    <t>funded zero b/c they requested money for hotel, not covered under policy</t>
  </si>
  <si>
    <t>S10-298</t>
  </si>
  <si>
    <t>funding from last semester is inelegible</t>
  </si>
  <si>
    <t>S11-299</t>
  </si>
  <si>
    <t>EYEsee Cookies and Tea</t>
  </si>
  <si>
    <t>EYEsee</t>
  </si>
  <si>
    <t>Linko</t>
  </si>
  <si>
    <t>klinko@college.harvard.edu</t>
  </si>
  <si>
    <t>Cannot fund T shirts for advertising, coffee urn?</t>
  </si>
  <si>
    <t>S11-300</t>
  </si>
  <si>
    <t>ABHW Action Committee Annual Discussion and Reception</t>
  </si>
  <si>
    <t>kimilolufaf@yahoo.com</t>
  </si>
  <si>
    <t>S11-301</t>
  </si>
  <si>
    <t>Carnival</t>
  </si>
  <si>
    <t>S11-302</t>
  </si>
  <si>
    <t>Harvard Thinks Healthy</t>
  </si>
  <si>
    <t>S11-303</t>
  </si>
  <si>
    <t>Visitas Research Symposium</t>
  </si>
  <si>
    <t>S11-304</t>
  </si>
  <si>
    <t>HCURA Advising Social</t>
  </si>
  <si>
    <t>grantzhao@college.harvard.edu</t>
  </si>
  <si>
    <t>S11-305</t>
  </si>
  <si>
    <t>Harvard Opportunes A Cappella Invitational</t>
  </si>
  <si>
    <t>Harvard Opportunes</t>
  </si>
  <si>
    <t>Wiant</t>
  </si>
  <si>
    <t>sarawiant@college.harvard.edu</t>
  </si>
  <si>
    <t>S11-306</t>
  </si>
  <si>
    <t>Earth Day Festival</t>
  </si>
  <si>
    <t>Environmental Action Committee</t>
  </si>
  <si>
    <t>Mayberry</t>
  </si>
  <si>
    <t>luismayberry@college.harvard.edu</t>
  </si>
  <si>
    <t>S11-307</t>
  </si>
  <si>
    <t>HUPD by policy</t>
  </si>
  <si>
    <t>S11-308</t>
  </si>
  <si>
    <t>Senior Farewell</t>
  </si>
  <si>
    <t>S11-309</t>
  </si>
  <si>
    <t>Gender/Identity in Philosophy</t>
  </si>
  <si>
    <t>S11-310</t>
  </si>
  <si>
    <t>Harvard Student Art Show</t>
  </si>
  <si>
    <t>Rosen</t>
  </si>
  <si>
    <t>jaredrosen@college.harvard.edu</t>
  </si>
  <si>
    <t>160 for printing</t>
  </si>
  <si>
    <t>S11-311</t>
  </si>
  <si>
    <t>General Board Meeting</t>
  </si>
  <si>
    <t>S11-312</t>
  </si>
  <si>
    <t>Gender and Sexuality in Business School</t>
  </si>
  <si>
    <t>S11-313</t>
  </si>
  <si>
    <t>Big Brother is Watching: Paternalism and Bioethics Conference</t>
  </si>
  <si>
    <t>Food, projector rental</t>
  </si>
  <si>
    <t>S11-314</t>
  </si>
  <si>
    <t>Feminist Social Gathering</t>
  </si>
  <si>
    <t>Manifesta</t>
  </si>
  <si>
    <t>Eisen</t>
  </si>
  <si>
    <t>eeisen@college.harvard.edu</t>
  </si>
  <si>
    <t>S11-315</t>
  </si>
  <si>
    <t>Speak Out Loud's Fall Slam</t>
  </si>
  <si>
    <t>S11-316</t>
  </si>
  <si>
    <t>Jen Che Food Workshop</t>
  </si>
  <si>
    <t xml:space="preserve">Taiwanese Cultural Society </t>
  </si>
  <si>
    <t>S11-317</t>
  </si>
  <si>
    <t>LIHC Social</t>
  </si>
  <si>
    <t>S11-318</t>
  </si>
  <si>
    <t>LIHC Full Club</t>
  </si>
  <si>
    <t>S11-319</t>
  </si>
  <si>
    <t>HUBBS/HBS Mentorship Mixer</t>
  </si>
  <si>
    <t>S12-320</t>
  </si>
  <si>
    <t>Mentor/Mentee Meet and Greet</t>
  </si>
  <si>
    <t>S12-321</t>
  </si>
  <si>
    <t>AAWA Social</t>
  </si>
  <si>
    <t>kiringupta@college.harvard.edu, hyowonjeon@college.harvard.edu</t>
  </si>
  <si>
    <t>S12-322</t>
  </si>
  <si>
    <t>21st Annual Celebration of Black Women Gala (CBW)</t>
  </si>
  <si>
    <t>ddaniel@college.harvard.edu</t>
  </si>
  <si>
    <t>(printing) 16</t>
  </si>
  <si>
    <t>S12-323</t>
  </si>
  <si>
    <t>Surgery Speaker Event</t>
  </si>
  <si>
    <t>Harvard College Future Surgeons</t>
  </si>
  <si>
    <t>Pasadyn</t>
  </si>
  <si>
    <t>selenapasadyn@college.harvard.edu</t>
  </si>
  <si>
    <t>S12-324</t>
  </si>
  <si>
    <t>Visitas Milk and Cookies</t>
  </si>
  <si>
    <t>S12-325</t>
  </si>
  <si>
    <t>Harvard College Hpapiness Challenge Study Break</t>
  </si>
  <si>
    <t>Harvard College Happiness Challenge</t>
  </si>
  <si>
    <t>Cushing</t>
  </si>
  <si>
    <t>tcushing@college.harvard.edu</t>
  </si>
  <si>
    <t>S12-326</t>
  </si>
  <si>
    <t>Data Ventures Conference</t>
  </si>
  <si>
    <t>Data Ventures</t>
  </si>
  <si>
    <t>chaehwang@college.harvard.edu</t>
  </si>
  <si>
    <t>S12-327</t>
  </si>
  <si>
    <t>Hamlet: Dancing Queen of Denmark</t>
  </si>
  <si>
    <t>Leslie</t>
  </si>
  <si>
    <t>taongaleslie@college.harvard.edu</t>
  </si>
  <si>
    <t>S12-328</t>
  </si>
  <si>
    <t>Friday Night Bible Study and Board Retreat</t>
  </si>
  <si>
    <t>$360 for instructor fees + $200 for board retreat</t>
  </si>
  <si>
    <t>William</t>
  </si>
  <si>
    <t>S12-329</t>
  </si>
  <si>
    <t>Issue 6 Publication and Launch</t>
  </si>
  <si>
    <t xml:space="preserve">Synthesis </t>
  </si>
  <si>
    <t>katelynsmith@college.harvard.edu</t>
  </si>
  <si>
    <t>Publication fees</t>
  </si>
  <si>
    <t xml:space="preserve">Cole </t>
  </si>
  <si>
    <t>S12-330</t>
  </si>
  <si>
    <t>CSA Alumni Speaker Series: Daniel Suo '10 and Lisa Yu '11</t>
  </si>
  <si>
    <t>S12-331</t>
  </si>
  <si>
    <t>S12-332</t>
  </si>
  <si>
    <t>Concert III</t>
  </si>
  <si>
    <t xml:space="preserve">Funding for 3rd concert. </t>
  </si>
  <si>
    <t>S12-333</t>
  </si>
  <si>
    <t>Graffiti: Reshaken</t>
  </si>
  <si>
    <t>S12-334</t>
  </si>
  <si>
    <t>Direct Service Volunteering at Tufts</t>
  </si>
  <si>
    <t xml:space="preserve">5 people T ride for 3 weeks. </t>
  </si>
  <si>
    <t>S12-335</t>
  </si>
  <si>
    <t>It's HAPAning</t>
  </si>
  <si>
    <t>S12-336</t>
  </si>
  <si>
    <t>Joint event with NAHC</t>
  </si>
  <si>
    <t>S12-337</t>
  </si>
  <si>
    <t>Dumpling Study Break</t>
  </si>
  <si>
    <t>S12-338</t>
  </si>
  <si>
    <t>That Spring Art Thing</t>
  </si>
  <si>
    <t>34F-10-352</t>
  </si>
  <si>
    <t>Community Meeting</t>
  </si>
  <si>
    <t>S12-339</t>
  </si>
  <si>
    <t>Engineering Thesis Social</t>
  </si>
  <si>
    <t>S12-340</t>
  </si>
  <si>
    <t>34F-10-353</t>
  </si>
  <si>
    <t>All PLAN</t>
  </si>
  <si>
    <t>Harvard College eSports Association</t>
  </si>
  <si>
    <t>Operating Costs for General Meetings</t>
  </si>
  <si>
    <t>Paek</t>
  </si>
  <si>
    <t>apaek@college.harvard.edu</t>
  </si>
  <si>
    <t>Sahar</t>
  </si>
  <si>
    <t>S12-341</t>
  </si>
  <si>
    <t>Egyptian Movie Screening</t>
  </si>
  <si>
    <t>Aly</t>
  </si>
  <si>
    <t>ammaraly@college.harvard.edu</t>
  </si>
  <si>
    <t>S12-342</t>
  </si>
  <si>
    <t>34F-10-354</t>
  </si>
  <si>
    <t>Engineering Fall Social</t>
  </si>
  <si>
    <t>Field</t>
  </si>
  <si>
    <t>emilyfield@college.harvard.edu</t>
  </si>
  <si>
    <t xml:space="preserve">Food by policy. Plates, drinks, fruits. </t>
  </si>
  <si>
    <t>S12-343</t>
  </si>
  <si>
    <t>Visitas Gameathon</t>
  </si>
  <si>
    <t>34F-10-355</t>
  </si>
  <si>
    <t>Sophomore Welcome Lunch</t>
  </si>
  <si>
    <t>S12-344</t>
  </si>
  <si>
    <t>Discussion with Gregory Angelo--Head of Log Cabin Republicans</t>
  </si>
  <si>
    <t>34F-10-356</t>
  </si>
  <si>
    <t>S12-345</t>
  </si>
  <si>
    <t>How to Crack the Coding Interview</t>
  </si>
  <si>
    <t>Committee Welcome Study Break</t>
  </si>
  <si>
    <t>S12-346</t>
  </si>
  <si>
    <t>Family Group Bible Study Kickoff</t>
  </si>
  <si>
    <t>Fong</t>
  </si>
  <si>
    <t>ruthfong@college.harvard.edu</t>
  </si>
  <si>
    <t>34F-10-357</t>
  </si>
  <si>
    <t>HCC</t>
  </si>
  <si>
    <t>HCC First General Meeting</t>
  </si>
  <si>
    <t>S12-347</t>
  </si>
  <si>
    <t>Joint Bible Studies</t>
  </si>
  <si>
    <t>S12-348</t>
  </si>
  <si>
    <t>Winter Retreat</t>
  </si>
  <si>
    <t>Kibbelaar</t>
  </si>
  <si>
    <t>zoekibbelaar@college.harvard.edu</t>
  </si>
  <si>
    <t>travel out of state?</t>
  </si>
  <si>
    <t>S12-349</t>
  </si>
  <si>
    <t>Family Group Social</t>
  </si>
  <si>
    <t>34F-10-358</t>
  </si>
  <si>
    <t>Meeting with IOP Fellow Scott Smith</t>
  </si>
  <si>
    <t>S12-350</t>
  </si>
  <si>
    <t>Ladies Night</t>
  </si>
  <si>
    <t>34F-10-359</t>
  </si>
  <si>
    <t>S12-351</t>
  </si>
  <si>
    <t>Peer Counseling Meet &amp; Greet</t>
  </si>
  <si>
    <t>Response</t>
  </si>
  <si>
    <t>Harvard Undergraduate Humanities Initiative</t>
  </si>
  <si>
    <t>Humanities Concentration Panel</t>
  </si>
  <si>
    <t>food and poster by policy</t>
  </si>
  <si>
    <t>avazhang@college.harvard.edu</t>
  </si>
  <si>
    <t>Josh</t>
  </si>
  <si>
    <t>Stallings</t>
  </si>
  <si>
    <t>jstallings@college.harvard.edu</t>
  </si>
  <si>
    <t>S12-352</t>
  </si>
  <si>
    <t>Simpl Spring '15 Issue</t>
  </si>
  <si>
    <t>34F-10-360</t>
  </si>
  <si>
    <t>Canadian Thanksgiving</t>
  </si>
  <si>
    <t>food by policy; for 80 ppl</t>
  </si>
  <si>
    <t>stephen</t>
  </si>
  <si>
    <t>S12-353</t>
  </si>
  <si>
    <t>Tempus Spring 15 Issue</t>
  </si>
  <si>
    <t>34F-10-361</t>
  </si>
  <si>
    <t>S12-354</t>
  </si>
  <si>
    <t>LDI Prison Reform Discussion</t>
  </si>
  <si>
    <t>Access Health</t>
  </si>
  <si>
    <t>food by policy, retro</t>
  </si>
  <si>
    <t>S12-355</t>
  </si>
  <si>
    <t>food by policy, retroactive</t>
  </si>
  <si>
    <t xml:space="preserve">Stephen </t>
  </si>
  <si>
    <t>Justin</t>
  </si>
  <si>
    <t>Reynolds</t>
  </si>
  <si>
    <t>jreynolds@college.harvard.edu</t>
  </si>
  <si>
    <t>S12-356</t>
  </si>
  <si>
    <t>LIHC Dinner Discussion</t>
  </si>
  <si>
    <t>34F-10-362</t>
  </si>
  <si>
    <t>S12-357</t>
  </si>
  <si>
    <t>LIHC Final Dinner</t>
  </si>
  <si>
    <t>Magazine Printing</t>
  </si>
  <si>
    <t>Publication Printing by Policy</t>
  </si>
  <si>
    <t>Henderson</t>
  </si>
  <si>
    <t>danielhenderson01@college.harvard.edu
 smammadova@college.harvard.edu</t>
  </si>
  <si>
    <t>S12-358</t>
  </si>
  <si>
    <t>Spring Rave</t>
  </si>
  <si>
    <t>Akdeniz</t>
  </si>
  <si>
    <t>34F-10-363</t>
  </si>
  <si>
    <t>gokseninakdeniz@college.harvard.edu</t>
  </si>
  <si>
    <t>Project Sunshine</t>
  </si>
  <si>
    <t>Volunteer Project Sunshine</t>
  </si>
  <si>
    <t xml:space="preserve">use the T 3-4 times a week to Boston, this is for the whole semester </t>
  </si>
  <si>
    <t>S12-359</t>
  </si>
  <si>
    <t>Senior FIP</t>
  </si>
  <si>
    <t>Meriton</t>
  </si>
  <si>
    <t>Ibrahimi</t>
  </si>
  <si>
    <t>meritonibrahimi@college.harvard.edu</t>
  </si>
  <si>
    <t>34F-10-364</t>
  </si>
  <si>
    <t>Photography Club</t>
  </si>
  <si>
    <t>Darkroom refurbishment</t>
  </si>
  <si>
    <t>S12-360</t>
  </si>
  <si>
    <t>materials for darkroom photography</t>
  </si>
  <si>
    <t>Emissary to Exchange Best Practices with CityStep Penn</t>
  </si>
  <si>
    <t>Paterson</t>
  </si>
  <si>
    <t>conorpaterson@college.harvard.edu</t>
  </si>
  <si>
    <t>Kaplan</t>
  </si>
  <si>
    <t>sam@rubinkaplan.com</t>
  </si>
  <si>
    <t xml:space="preserve">Teaching children in Cambridge dance. 100-150 kids in cambridge. Attending show in Penn to get a sense of what is working for them. May 1nd and 2nd. Applying to start CityStep in Providence. http://citysteppenn.org/ </t>
  </si>
  <si>
    <t>S13-361</t>
  </si>
  <si>
    <t>Fuerza Latina + AAA Study Break</t>
  </si>
  <si>
    <t>34F-10-365</t>
  </si>
  <si>
    <t>Tuesday Magazine semesterly printing costs</t>
  </si>
  <si>
    <t xml:space="preserve">publication by policy </t>
  </si>
  <si>
    <t>student publication</t>
  </si>
  <si>
    <t>S13-362</t>
  </si>
  <si>
    <t>Bridget</t>
  </si>
  <si>
    <t>Where Do We Stand</t>
  </si>
  <si>
    <t>Irvine</t>
  </si>
  <si>
    <t>bridgetirvine@college.harvard.edu</t>
  </si>
  <si>
    <t>34F-BB1</t>
  </si>
  <si>
    <t>S13-363</t>
  </si>
  <si>
    <t>Reflections 2015</t>
  </si>
  <si>
    <t>Asian American Brotherhood (point organization)</t>
  </si>
  <si>
    <t>Other: Multi-Racial Student Gallery</t>
  </si>
  <si>
    <t>caleblee@college.harvard.edu</t>
  </si>
  <si>
    <t>S13-364</t>
  </si>
  <si>
    <t>Concert IV</t>
  </si>
  <si>
    <t>Bridging and Belonging</t>
  </si>
  <si>
    <t>DD 2/22/2016</t>
  </si>
  <si>
    <t>34S-1-1</t>
  </si>
  <si>
    <t>Queer Students and Allies'</t>
  </si>
  <si>
    <t>S13-365</t>
  </si>
  <si>
    <t>Brevia 2015 Spring Edition</t>
  </si>
  <si>
    <t>Churros and Chats and Le's and Laughs</t>
  </si>
  <si>
    <t>S13-366</t>
  </si>
  <si>
    <t>General Meeting - Food</t>
  </si>
  <si>
    <t>Candela Latin Dance Troupe</t>
  </si>
  <si>
    <t>Vidal Bustamante</t>
  </si>
  <si>
    <t>vidalbustamante@college.harvard.edu</t>
  </si>
  <si>
    <t>S13-367</t>
  </si>
  <si>
    <t>General meeting - food</t>
  </si>
  <si>
    <t>8:10</t>
  </si>
  <si>
    <t>DD 2/08/2016</t>
  </si>
  <si>
    <t>S13-368</t>
  </si>
  <si>
    <t>Candela at Presencia Latina</t>
  </si>
  <si>
    <t>34S-1-2</t>
  </si>
  <si>
    <t>Spring Launch Event and Speaker Series</t>
  </si>
  <si>
    <t>S13-369</t>
  </si>
  <si>
    <t>Lecture and Discussion with Gadadhara Pandit Dasa</t>
  </si>
  <si>
    <t>50 * 2 for launch + 3 * 8 * 4 for three lunches</t>
  </si>
  <si>
    <t>50 for conference display posters + 30 for nametags</t>
  </si>
  <si>
    <t>publication</t>
  </si>
  <si>
    <t>S13-370</t>
  </si>
  <si>
    <t>Fashion and Business at Bulgari</t>
  </si>
  <si>
    <t>DD 3/21/2016</t>
  </si>
  <si>
    <t>34S-1-3</t>
  </si>
  <si>
    <t>Suffolk Eat My Improv show</t>
  </si>
  <si>
    <t>transportation by policy</t>
  </si>
  <si>
    <t>S13-371</t>
  </si>
  <si>
    <t>Turkish Conference</t>
  </si>
  <si>
    <t>charlie card for 9 people</t>
  </si>
  <si>
    <t>S13-372</t>
  </si>
  <si>
    <t>La Haine</t>
  </si>
  <si>
    <t>34S-1-4</t>
  </si>
  <si>
    <t>S13-373</t>
  </si>
  <si>
    <t>The Soul of Anime</t>
  </si>
  <si>
    <t>Speaker from MIT; 50 people and catered food; food by policy</t>
  </si>
  <si>
    <t>S13-374</t>
  </si>
  <si>
    <t>The Jungle Book</t>
  </si>
  <si>
    <t>34S-1-5</t>
  </si>
  <si>
    <t>S13-375</t>
  </si>
  <si>
    <t>Dinner and the Deal</t>
  </si>
  <si>
    <t>MIHNUET</t>
  </si>
  <si>
    <t>Black Tie Concert</t>
  </si>
  <si>
    <t>We do not fund fundraisers.</t>
  </si>
  <si>
    <t>S13-376</t>
  </si>
  <si>
    <t>Darkroom Lessons and Open Hours in Eliot</t>
  </si>
  <si>
    <t>Thomasandrewlee@college.harvard.edu</t>
  </si>
  <si>
    <t>inomani@college.harvard.edu</t>
  </si>
  <si>
    <t>34S-1-6</t>
  </si>
  <si>
    <t>No Show/Reassigned</t>
  </si>
  <si>
    <t>S13-377</t>
  </si>
  <si>
    <t>HCS End of Semester Mentorship Event</t>
  </si>
  <si>
    <t>Hardware Hackathon</t>
  </si>
  <si>
    <t>Harvard Computer Society</t>
  </si>
  <si>
    <t>Eskici</t>
  </si>
  <si>
    <t>keskici@college.harvard.edu</t>
  </si>
  <si>
    <t>S13-378</t>
  </si>
  <si>
    <t>HFID Board Retreat</t>
  </si>
  <si>
    <t>34S-1-7</t>
  </si>
  <si>
    <t>3 general meetings for the semester: 2/27/16, 3/6/16, 4/30/16</t>
  </si>
  <si>
    <t>S13-379</t>
  </si>
  <si>
    <t>HFID Visitas Mixer</t>
  </si>
  <si>
    <t>8:20</t>
  </si>
  <si>
    <t>DD 2/17/16</t>
  </si>
  <si>
    <t>no</t>
  </si>
  <si>
    <t>34S-1-8</t>
  </si>
  <si>
    <t>Ghungroo</t>
  </si>
  <si>
    <t>S13-380</t>
  </si>
  <si>
    <t>Carla Powers Speaker Event - Islam in America Series</t>
  </si>
  <si>
    <t>Theatre</t>
  </si>
  <si>
    <t>S13-381</t>
  </si>
  <si>
    <t>34S-1-9</t>
  </si>
  <si>
    <t>No Show/Re-assigned</t>
  </si>
  <si>
    <t>Startup Fellowship Expose</t>
  </si>
  <si>
    <t>S13-382</t>
  </si>
  <si>
    <t>Islam in America Series - Open Mic Night</t>
  </si>
  <si>
    <t>34S-1-10</t>
  </si>
  <si>
    <t>S13-383</t>
  </si>
  <si>
    <t>Spring Dinner</t>
  </si>
  <si>
    <t>food by policy; other by discretion</t>
  </si>
  <si>
    <t>snacks for 3 meetings</t>
  </si>
  <si>
    <t>more board games</t>
  </si>
  <si>
    <t>S13-384</t>
  </si>
  <si>
    <t>Pops Ahoy</t>
  </si>
  <si>
    <t>34S-1-11</t>
  </si>
  <si>
    <t>Harvard College Healthcare Associates</t>
  </si>
  <si>
    <t>JOSHUA BOGER: Startup or S&amp;P 500: Secrets from Biotech Star</t>
  </si>
  <si>
    <t>pizza</t>
  </si>
  <si>
    <t>flyering  and the like</t>
  </si>
  <si>
    <t>Owen</t>
  </si>
  <si>
    <t>Mansfield</t>
  </si>
  <si>
    <t>owenmansfield@college.harvard.edu</t>
  </si>
  <si>
    <t>8:30</t>
  </si>
  <si>
    <t>S13-385</t>
  </si>
  <si>
    <t>Peer Advising Program End-of-Semester Study Break</t>
  </si>
  <si>
    <t>34S-1-12</t>
  </si>
  <si>
    <t>Best Buddies</t>
  </si>
  <si>
    <t>S13-386</t>
  </si>
  <si>
    <t>Best Buddies Group Activity</t>
  </si>
  <si>
    <t>Mahler Symphony 5 Concert</t>
  </si>
  <si>
    <t>food by policy; materials by discretion</t>
  </si>
  <si>
    <t>clothes, dye</t>
  </si>
  <si>
    <t>S13-387</t>
  </si>
  <si>
    <t>Spring Party</t>
  </si>
  <si>
    <t>34S-1-13</t>
  </si>
  <si>
    <t>S13-388</t>
  </si>
  <si>
    <t>Philosophy Discussion</t>
  </si>
  <si>
    <t xml:space="preserve">pizza </t>
  </si>
  <si>
    <t>S13-389</t>
  </si>
  <si>
    <t>Spring 2015 Issue</t>
  </si>
  <si>
    <t>34S-1-14</t>
  </si>
  <si>
    <t xml:space="preserve">food and transportation </t>
  </si>
  <si>
    <t>S13-390</t>
  </si>
  <si>
    <t>An Evening With Anthony Watkins</t>
  </si>
  <si>
    <t>dinner for everyone</t>
  </si>
  <si>
    <t>charlie card</t>
  </si>
  <si>
    <t>S13-391</t>
  </si>
  <si>
    <t>History of Biotechnology</t>
  </si>
  <si>
    <t>Harvard Undergraduate Biotechnology Association</t>
  </si>
  <si>
    <t>34S-1-15</t>
  </si>
  <si>
    <t>Harvard Black Students' Association</t>
  </si>
  <si>
    <t>Annual Black Faculty Dinner</t>
  </si>
  <si>
    <t>Zacher</t>
  </si>
  <si>
    <t>mzacher@college.harvard.edu</t>
  </si>
  <si>
    <t>S13-392</t>
  </si>
  <si>
    <t>Spring Concert</t>
  </si>
  <si>
    <t>Harvard University Flute Ensemble</t>
  </si>
  <si>
    <t>8:40</t>
  </si>
  <si>
    <t>Walk</t>
  </si>
  <si>
    <t>erinwalk@college.harvard.edu</t>
  </si>
  <si>
    <t>34S-1-16</t>
  </si>
  <si>
    <t>S13-393</t>
  </si>
  <si>
    <t>The Future of Government: Political Startups Panel</t>
  </si>
  <si>
    <t>European Society</t>
  </si>
  <si>
    <t>Xiong</t>
  </si>
  <si>
    <t>nxiong@college.harvard.edu</t>
  </si>
  <si>
    <t>4 people to pick up food</t>
  </si>
  <si>
    <t>S13-394</t>
  </si>
  <si>
    <t>box office fees</t>
  </si>
  <si>
    <t>Evolution of Biotech Panel</t>
  </si>
  <si>
    <t>what they asked for</t>
  </si>
  <si>
    <t>entertainment license</t>
  </si>
  <si>
    <t>rachelmartin@college.harvard.edu</t>
  </si>
  <si>
    <t>34S-1-17</t>
  </si>
  <si>
    <t>S13-395</t>
  </si>
  <si>
    <t>Harvard College students Start up Fair</t>
  </si>
  <si>
    <t>Roti and Thai Tea Study Break</t>
  </si>
  <si>
    <t>34S-1-18</t>
  </si>
  <si>
    <t>S13-396</t>
  </si>
  <si>
    <t>Family Group Bible Studies</t>
  </si>
  <si>
    <t>Reassigned</t>
  </si>
  <si>
    <t>The Crimson Crave</t>
  </si>
  <si>
    <t>do not fund websites</t>
  </si>
  <si>
    <t>15 meals at 4 per meal</t>
  </si>
  <si>
    <t>8:50</t>
  </si>
  <si>
    <t>S13-397</t>
  </si>
  <si>
    <t>Baptism Celebration</t>
  </si>
  <si>
    <t>34S-1-19</t>
  </si>
  <si>
    <t>Website Domain</t>
  </si>
  <si>
    <t>S13-398</t>
  </si>
  <si>
    <t>End-of-Semester Bible Studies</t>
  </si>
  <si>
    <t>S13-399</t>
  </si>
  <si>
    <t>AACF Retreat</t>
  </si>
  <si>
    <t>34S-1-20</t>
  </si>
  <si>
    <t>No Show</t>
  </si>
  <si>
    <t>Harvard Baha'i Association</t>
  </si>
  <si>
    <t>Fall Arts Night</t>
  </si>
  <si>
    <t>S13-400</t>
  </si>
  <si>
    <t>KA Culture Show 2015</t>
  </si>
  <si>
    <t>Sula</t>
  </si>
  <si>
    <t>Ndousse-Fetter</t>
  </si>
  <si>
    <t>sndoussefetter@college.harvard.edu</t>
  </si>
  <si>
    <t>S13-401</t>
  </si>
  <si>
    <t>SuperBoard Planning Meeting</t>
  </si>
  <si>
    <t>34S-1-21</t>
  </si>
  <si>
    <t>Harvard College Organization for Open Philosophy</t>
  </si>
  <si>
    <t>Dinner Dialectics</t>
  </si>
  <si>
    <t>hjones01@college.harvard.edu</t>
  </si>
  <si>
    <t>falafel palace</t>
  </si>
  <si>
    <t>Fox-Penner</t>
  </si>
  <si>
    <t>efoxpenner@college.harvard.edu</t>
  </si>
  <si>
    <t>S13-402</t>
  </si>
  <si>
    <t>Latinx Brunch</t>
  </si>
  <si>
    <t>34S-1-22</t>
  </si>
  <si>
    <t>ACF Nationals Tournament Attendance</t>
  </si>
  <si>
    <t>S13-403</t>
  </si>
  <si>
    <t>Spring Board Retreat and Initiation</t>
  </si>
  <si>
    <t>34S-2-1</t>
  </si>
  <si>
    <t>S13-404</t>
  </si>
  <si>
    <t>La Femme Musique: Open-Mic / Coffeehouse for Female Artists</t>
  </si>
  <si>
    <t>OASIS</t>
  </si>
  <si>
    <t>Porte</t>
  </si>
  <si>
    <t>kporte@college.harvard.edu</t>
  </si>
  <si>
    <t>S13-405</t>
  </si>
  <si>
    <t>Fabulous 40: Radcliffe Pitches 40th Anniversary Concert</t>
  </si>
  <si>
    <t>DD 3/7/16</t>
  </si>
  <si>
    <t>S13-406</t>
  </si>
  <si>
    <t>34S-2-2</t>
  </si>
  <si>
    <t>3 arduinos are amazon market value</t>
  </si>
  <si>
    <t>S13-407</t>
  </si>
  <si>
    <t>Miss Representation showing &amp; talkback</t>
  </si>
  <si>
    <t>34S-2-3</t>
  </si>
  <si>
    <t>S13-408</t>
  </si>
  <si>
    <t>The 10th Annual Orgasm Seminar</t>
  </si>
  <si>
    <t>S13-409</t>
  </si>
  <si>
    <t>Satire V Print Edition</t>
  </si>
  <si>
    <t>DD 2/16/16</t>
  </si>
  <si>
    <t>34S-2-4</t>
  </si>
  <si>
    <t>Jacobson</t>
  </si>
  <si>
    <t>mjacobson@college.harvard.edu</t>
  </si>
  <si>
    <t>S13-410</t>
  </si>
  <si>
    <t>Hepatitis B Campus Awareness Week</t>
  </si>
  <si>
    <t>34S-2-5</t>
  </si>
  <si>
    <t>Speaker Series with Joyce Chang</t>
  </si>
  <si>
    <t>S13-411</t>
  </si>
  <si>
    <t>Dessert and Discussion: CFO Paula Price</t>
  </si>
  <si>
    <t>holistic</t>
  </si>
  <si>
    <t>34S-2-6</t>
  </si>
  <si>
    <t>Spring LGBTQ Welcome Mixer</t>
  </si>
  <si>
    <t>S13-412</t>
  </si>
  <si>
    <t>Spring Concert 2015</t>
  </si>
  <si>
    <t>Richmond</t>
  </si>
  <si>
    <t>mollyrichmond@college.harvard.edu</t>
  </si>
  <si>
    <t>S13-413</t>
  </si>
  <si>
    <t>April Board Dinner</t>
  </si>
  <si>
    <t>34S-2-8</t>
  </si>
  <si>
    <t>CSA Spring Semester Retreat</t>
  </si>
  <si>
    <t>S13-414</t>
  </si>
  <si>
    <t>Reimbursement for Club and Smoothie/Tea Study Breaks</t>
  </si>
  <si>
    <t>Vietnamese Association</t>
  </si>
  <si>
    <t>tristanweiwang@college.harvard.edu</t>
  </si>
  <si>
    <t>34S-2-9</t>
  </si>
  <si>
    <t>Valentine's Soiree</t>
  </si>
  <si>
    <t>S13-415</t>
  </si>
  <si>
    <t>Holi</t>
  </si>
  <si>
    <t>holistic expense</t>
  </si>
  <si>
    <t>S13-416</t>
  </si>
  <si>
    <t>34S-2-10</t>
  </si>
  <si>
    <t>Board Retreat at Santouka</t>
  </si>
  <si>
    <t>Spring General Meeting 1</t>
  </si>
  <si>
    <t>indian food for 90 undergraduates</t>
  </si>
  <si>
    <t>S2-56</t>
  </si>
  <si>
    <t>More Than Music Concert</t>
  </si>
  <si>
    <t>Maxwell</t>
  </si>
  <si>
    <t>mmaxwell@college.harvard.edu</t>
  </si>
  <si>
    <t>DD 4/13/16</t>
  </si>
  <si>
    <t>Large venue grant</t>
  </si>
  <si>
    <t>34S-2-11</t>
  </si>
  <si>
    <t>Chuyue and Isaac</t>
  </si>
  <si>
    <t>S2-57</t>
  </si>
  <si>
    <t>Kelly</t>
  </si>
  <si>
    <t>Navarro</t>
  </si>
  <si>
    <t>knavarro@college.harvard.edu</t>
  </si>
  <si>
    <t>richardhe@college.harvard.edu</t>
  </si>
  <si>
    <t>34S-2-12</t>
  </si>
  <si>
    <t>Discussion with Harvey Mansfield</t>
  </si>
  <si>
    <t>S2-58</t>
  </si>
  <si>
    <t>Kent</t>
  </si>
  <si>
    <t>Haeffner</t>
  </si>
  <si>
    <t>haeffner@college.harvard.edu</t>
  </si>
  <si>
    <t>S2-59</t>
  </si>
  <si>
    <t>34S-2-13</t>
  </si>
  <si>
    <t>Food and publicity by policy, applied for four events and I requested them to break up into separate grants later</t>
  </si>
  <si>
    <t>Felipe</t>
  </si>
  <si>
    <t>Flores</t>
  </si>
  <si>
    <t>felipeflores@college.harvard.edu</t>
  </si>
  <si>
    <t>S2-60</t>
  </si>
  <si>
    <t>Caffrey</t>
  </si>
  <si>
    <t>jcaffrey@college.harvard.edu</t>
  </si>
  <si>
    <t>34S-2-14</t>
  </si>
  <si>
    <t>My Harvard Experience With Chastity</t>
  </si>
  <si>
    <t>S2-61</t>
  </si>
  <si>
    <t>Veronica</t>
  </si>
  <si>
    <t>Wickline</t>
  </si>
  <si>
    <t>vwickline@college.harvard.edu</t>
  </si>
  <si>
    <t>O'Beirne</t>
  </si>
  <si>
    <t>scoutobeirne@gmail.com</t>
  </si>
  <si>
    <t>34S-2-15</t>
  </si>
  <si>
    <t>The Harvard Callbacks</t>
  </si>
  <si>
    <t>Diamond: 30th Anniversary Jam</t>
  </si>
  <si>
    <t>S2-62</t>
  </si>
  <si>
    <t>caseykhangmoore@college.harvard.edu</t>
  </si>
  <si>
    <t>S2-63</t>
  </si>
  <si>
    <t>34S-2-16</t>
  </si>
  <si>
    <t>instructor: $108
programs: 33.60
costumes: $50</t>
  </si>
  <si>
    <t>Riya and Stephen</t>
  </si>
  <si>
    <t>SuperBowl Mixer</t>
  </si>
  <si>
    <t>50-60 undergraduates; served pizza and wings</t>
  </si>
  <si>
    <t>S2-64</t>
  </si>
  <si>
    <t>benjaminohno@college.harvard.edu
diananguyen@college.harvard.edu</t>
  </si>
  <si>
    <t>DJ: 150
license: 50</t>
  </si>
  <si>
    <t>-huge collaboration between different asian american groups
-1st time in 20 years that it's being held at Harvard
-will lottery 4 tickets to undergrads
-$70 per ticket</t>
  </si>
  <si>
    <t>S2-65</t>
  </si>
  <si>
    <t>34S-2-17</t>
  </si>
  <si>
    <t>They will provide Trader Joes and other snacks throughout the night</t>
  </si>
  <si>
    <t>Cremel</t>
  </si>
  <si>
    <t>juliettecremel@college.harvard.edu</t>
  </si>
  <si>
    <t xml:space="preserve">Formal event, teach waltz, 95 tickets for $10, $20, 3 events every year. Center for Euopean Studies Building. </t>
  </si>
  <si>
    <t>S2-66</t>
  </si>
  <si>
    <t>DD 5/9</t>
  </si>
  <si>
    <t>34S-2-18</t>
  </si>
  <si>
    <t>500 for publication of review</t>
  </si>
  <si>
    <t>Applied Math Society</t>
  </si>
  <si>
    <t>Project Welcome Bag</t>
  </si>
  <si>
    <t>S2-67</t>
  </si>
  <si>
    <t>SKETCH</t>
  </si>
  <si>
    <t>34S-2-19</t>
  </si>
  <si>
    <t>S2-68</t>
  </si>
  <si>
    <t>QSA Spring 2016 Board Retreat</t>
  </si>
  <si>
    <t>Deming</t>
  </si>
  <si>
    <t>Connie</t>
  </si>
  <si>
    <t>madisondeming@college.harvard.edu</t>
  </si>
  <si>
    <t>Zhou</t>
  </si>
  <si>
    <t>constancezhou01@college.harvard.edu</t>
  </si>
  <si>
    <t>S2-69</t>
  </si>
  <si>
    <t>Production of "It Might Be A Story About A Band"</t>
  </si>
  <si>
    <t>34S-2-20</t>
  </si>
  <si>
    <t>Africa Week</t>
  </si>
  <si>
    <t>Schugart</t>
  </si>
  <si>
    <t>aschugart@college.harvard.edu</t>
  </si>
  <si>
    <t>S2-70</t>
  </si>
  <si>
    <t>34S-2-21</t>
  </si>
  <si>
    <t>Chuyue abd Isaac</t>
  </si>
  <si>
    <t>A Crazy Little Thing Called Love: Screening</t>
  </si>
  <si>
    <t>Movie screening, fed buffet-style food</t>
  </si>
  <si>
    <t>S2-71</t>
  </si>
  <si>
    <t>film by policy</t>
  </si>
  <si>
    <t>S3-72</t>
  </si>
  <si>
    <t>ABSK Winter Retreat</t>
  </si>
  <si>
    <t>Retreat for 7 members</t>
  </si>
  <si>
    <t>34S-2-22</t>
  </si>
  <si>
    <t>S3-73</t>
  </si>
  <si>
    <t>Chinese New Year's Banquet</t>
  </si>
  <si>
    <t xml:space="preserve">Banquet 12 course meal. Volunteers. March 6th. DJ from Harvard. Lion dance from MIT, </t>
  </si>
  <si>
    <t>34S-2-23</t>
  </si>
  <si>
    <t>S3-74</t>
  </si>
  <si>
    <t>Speaker / Workshop Leader for LIHC</t>
  </si>
  <si>
    <t>Radcliffe Pitches Spring A Cappella Jam</t>
  </si>
  <si>
    <t>Itani</t>
  </si>
  <si>
    <t>itani@college.harvard.edu</t>
  </si>
  <si>
    <t>max for performances</t>
  </si>
  <si>
    <t>S3-75</t>
  </si>
  <si>
    <t>Presencia Latina</t>
  </si>
  <si>
    <t>Aviles Trujillo</t>
  </si>
  <si>
    <t>lavilestrujillo@college.harvard.edu</t>
  </si>
  <si>
    <t>34S-2-24</t>
  </si>
  <si>
    <t>ABHW</t>
  </si>
  <si>
    <t>Tribute to Black Men</t>
  </si>
  <si>
    <t>S3-76</t>
  </si>
  <si>
    <t>food by policy for 200 students</t>
  </si>
  <si>
    <t>THE SUCCESS FAILURE PROJECT</t>
  </si>
  <si>
    <t>for speakers</t>
  </si>
  <si>
    <t>Kimiloluwa</t>
  </si>
  <si>
    <t>Rule 33 and Food</t>
  </si>
  <si>
    <t>34S-3-1</t>
  </si>
  <si>
    <t>S3-77</t>
  </si>
  <si>
    <t>Valentine's Day Social</t>
  </si>
  <si>
    <t>food by policy for 10 students</t>
  </si>
  <si>
    <t>S3-78</t>
  </si>
  <si>
    <t>Jake's Women by Neil Simon</t>
  </si>
  <si>
    <t>DD 2/28/16</t>
  </si>
  <si>
    <t>34S-3-2</t>
  </si>
  <si>
    <t>Harvard College Iranian Association (HCIA)</t>
  </si>
  <si>
    <t>Jameh Jomeh Persian Dinner</t>
  </si>
  <si>
    <t>S3-79</t>
  </si>
  <si>
    <t>ABHW 40th Birthday</t>
  </si>
  <si>
    <t>large meal for 25 people</t>
  </si>
  <si>
    <t>Persian Decorations</t>
  </si>
  <si>
    <t>Kian</t>
  </si>
  <si>
    <t>kiansani@college.harvard.edu</t>
  </si>
  <si>
    <t>HUPD detail + AV</t>
  </si>
  <si>
    <t>S3-80</t>
  </si>
  <si>
    <t>DD 2/22/16</t>
  </si>
  <si>
    <t>GHAC Annual Conference</t>
  </si>
  <si>
    <t>34S-3-3</t>
  </si>
  <si>
    <t>MIHNUET Intro-Meeting and Social</t>
  </si>
  <si>
    <t>Benoit</t>
  </si>
  <si>
    <t>chadbenoit@college.harvard.edu</t>
  </si>
  <si>
    <t>pizza for 15 people</t>
  </si>
  <si>
    <t>S3-81</t>
  </si>
  <si>
    <t>Meetings of the Harvard College Democrats</t>
  </si>
  <si>
    <t>DD 4/27/16</t>
  </si>
  <si>
    <t>34S-3-4</t>
  </si>
  <si>
    <t>Carnaval</t>
  </si>
  <si>
    <t>Cultural event at the Dhall, celebration with food, and followed by a party</t>
  </si>
  <si>
    <t>S3-82</t>
  </si>
  <si>
    <t>Women in Struggle Movie Screening</t>
  </si>
  <si>
    <t>S3-83</t>
  </si>
  <si>
    <t>Peer Advising Program Study Break</t>
  </si>
  <si>
    <t>Food by policy, filed as retro but technically upfront (delayed by snow)</t>
  </si>
  <si>
    <t>S3-84</t>
  </si>
  <si>
    <t>34S-3-5</t>
  </si>
  <si>
    <t>Breakers Bon-Chon Study Break!</t>
  </si>
  <si>
    <t>Materials and supplies by discretion</t>
  </si>
  <si>
    <t>$4 per a full meal for 30 people</t>
  </si>
  <si>
    <t>S3-85</t>
  </si>
  <si>
    <t>Getting the Girl</t>
  </si>
  <si>
    <t>meganjones@college.harvard.edu</t>
  </si>
  <si>
    <t>34S-3-6</t>
  </si>
  <si>
    <t>S3-86</t>
  </si>
  <si>
    <t>The Hart and the Hind</t>
  </si>
  <si>
    <t>Farhan</t>
  </si>
  <si>
    <t>Javed</t>
  </si>
  <si>
    <t>farhanjaved@college.harvard.edu</t>
  </si>
  <si>
    <t>S3-87</t>
  </si>
  <si>
    <t>Meeting with IOP Fellow Matt Lira</t>
  </si>
  <si>
    <t>34S-3-7</t>
  </si>
  <si>
    <t>S3-88</t>
  </si>
  <si>
    <t>Girl*spot's Intercollegiate Speed-Dating</t>
  </si>
  <si>
    <t>S3-89</t>
  </si>
  <si>
    <t>34S-3-8</t>
  </si>
  <si>
    <t>The Leadership Institute Planning Retreat</t>
  </si>
  <si>
    <t>Planning Meeting</t>
  </si>
  <si>
    <t>Bessie</t>
  </si>
  <si>
    <t>bessiezhang@college.harvard.edu</t>
  </si>
  <si>
    <t>S3-90</t>
  </si>
  <si>
    <t>Choose Your Own Adventure</t>
  </si>
  <si>
    <t xml:space="preserve">Voice Actors Guild </t>
  </si>
  <si>
    <t>34S-3-9</t>
  </si>
  <si>
    <t>Dumping Study Break</t>
  </si>
  <si>
    <t xml:space="preserve">Leah </t>
  </si>
  <si>
    <t>S4-100</t>
  </si>
  <si>
    <t>PanAmerican Latinx Games</t>
  </si>
  <si>
    <t>34S-3-10</t>
  </si>
  <si>
    <t>Isaac and Stephen</t>
  </si>
  <si>
    <t>S4-101</t>
  </si>
  <si>
    <t>Girlspot Outing to Boston LGBT Film Fest</t>
  </si>
  <si>
    <t>Vertias Fiancial Group Informational Meeting</t>
  </si>
  <si>
    <t>Food by policy, materials and supplies at discretion</t>
  </si>
  <si>
    <t>34S-3-11</t>
  </si>
  <si>
    <t>Olu and Nicholas</t>
  </si>
  <si>
    <t>S4-102</t>
  </si>
  <si>
    <t>Crimson Commons</t>
  </si>
  <si>
    <t>Spring Formal Dinner</t>
  </si>
  <si>
    <t>Art and Entrepreneurship: a free art lesson with ArtLifting</t>
  </si>
  <si>
    <t>Loza</t>
  </si>
  <si>
    <t>floza@college.harvard.edu</t>
  </si>
  <si>
    <t>Sushi for 30 people</t>
  </si>
  <si>
    <t>Art Supplies</t>
  </si>
  <si>
    <t>Food by policy, decorations by discretion for a formal dinner</t>
  </si>
  <si>
    <t>S4-103</t>
  </si>
  <si>
    <t>Project: Roomify</t>
  </si>
  <si>
    <t>Room-13</t>
  </si>
  <si>
    <t>34S-3-12</t>
  </si>
  <si>
    <t>Harvard Middle Eastern Dance Company</t>
  </si>
  <si>
    <t>turban@college.harvard.edu; pizzato@college.harvard.edu</t>
  </si>
  <si>
    <t>Local belly dance outing</t>
  </si>
  <si>
    <t>-materials: will last 15 years</t>
  </si>
  <si>
    <t>S4-104</t>
  </si>
  <si>
    <t>Costumes/props: $175</t>
  </si>
  <si>
    <t>chinese traditional dance</t>
  </si>
  <si>
    <t>34S-3-13</t>
  </si>
  <si>
    <t>S4-105</t>
  </si>
  <si>
    <t>S4-106</t>
  </si>
  <si>
    <t>instructor</t>
  </si>
  <si>
    <t>CarNiTas</t>
  </si>
  <si>
    <t>DD 3/21/16</t>
  </si>
  <si>
    <t>34S-3-14</t>
  </si>
  <si>
    <t>S4-107</t>
  </si>
  <si>
    <t>Latinx Award Night: Homenaje</t>
  </si>
  <si>
    <t>Harvard Girl*spot</t>
  </si>
  <si>
    <t>Harvard Girl*spot Diesel Trip</t>
  </si>
  <si>
    <t>S4-108</t>
  </si>
  <si>
    <t>Love Your Body Stickers</t>
  </si>
  <si>
    <t xml:space="preserve">ECHO </t>
  </si>
  <si>
    <t>Hurst</t>
  </si>
  <si>
    <t>hurst@college.harvard.edu</t>
  </si>
  <si>
    <t>34S-3-15</t>
  </si>
  <si>
    <t>Intercollegiate Mixer</t>
  </si>
  <si>
    <t>S4-109</t>
  </si>
  <si>
    <t>Diesel Cafe Outing</t>
  </si>
  <si>
    <t>Girlspot</t>
  </si>
  <si>
    <t>name tags, markers, etc</t>
  </si>
  <si>
    <t>S4-110</t>
  </si>
  <si>
    <t>African Cup of Nations Watch Party</t>
  </si>
  <si>
    <t>DD 3/9/16</t>
  </si>
  <si>
    <t>34S-3-16</t>
  </si>
  <si>
    <t>Chatroom</t>
  </si>
  <si>
    <t>posters</t>
  </si>
  <si>
    <t>Scripts, Lumber, Lighting, Props, Paint, Costumes</t>
  </si>
  <si>
    <t>S4-111</t>
  </si>
  <si>
    <t>Power</t>
  </si>
  <si>
    <t>HASA Soccer Tournament</t>
  </si>
  <si>
    <t>ianpower@college.harvard.edu</t>
  </si>
  <si>
    <t>34S-3-17</t>
  </si>
  <si>
    <t>S4-112</t>
  </si>
  <si>
    <t>S4-113</t>
  </si>
  <si>
    <t>UnSpoken</t>
  </si>
  <si>
    <t>34S-3-18</t>
  </si>
  <si>
    <t>Harvard BlackC.A.S.T.</t>
  </si>
  <si>
    <t>How To Get Away With Murder Study Break</t>
  </si>
  <si>
    <t>S4-114</t>
  </si>
  <si>
    <t>"OSCAR at The Crown and the love that dare not speak its name"</t>
  </si>
  <si>
    <t>34S-3-19</t>
  </si>
  <si>
    <t>Scandal Study Break</t>
  </si>
  <si>
    <t>S4-115</t>
  </si>
  <si>
    <t>HQA Dim Sum Outing</t>
  </si>
  <si>
    <t>Reassign</t>
  </si>
  <si>
    <t>S4-116</t>
  </si>
  <si>
    <t>34S-3-20</t>
  </si>
  <si>
    <t>Girlspot Trip to Boston LGBT Film Fest</t>
  </si>
  <si>
    <t>Harvard Libertarian Forum</t>
  </si>
  <si>
    <t>Open Borders Day Panel</t>
  </si>
  <si>
    <t>heine@college.harvard.edu</t>
  </si>
  <si>
    <t>Poellot</t>
  </si>
  <si>
    <t>S4-117</t>
  </si>
  <si>
    <t>bpoellot@college.harvard.edu</t>
  </si>
  <si>
    <t>Drag Night</t>
  </si>
  <si>
    <t>S4-118</t>
  </si>
  <si>
    <t>34S-3-21</t>
  </si>
  <si>
    <t>Cinco de Mayo Study Break</t>
  </si>
  <si>
    <t>Rincon</t>
  </si>
  <si>
    <t>arincon@college.harvard.edu</t>
  </si>
  <si>
    <t>Exposure - HRMDC's Spring Performance</t>
  </si>
  <si>
    <t>S4-119</t>
  </si>
  <si>
    <t>Cesar Chavez Study Break</t>
  </si>
  <si>
    <t>34S-3-22</t>
  </si>
  <si>
    <t>S4-120</t>
  </si>
  <si>
    <t>lighting equipment etc</t>
  </si>
  <si>
    <t xml:space="preserve">only publication </t>
  </si>
  <si>
    <t>Enya</t>
  </si>
  <si>
    <t>Huang</t>
  </si>
  <si>
    <t>ehuang02@college.harvard.edu</t>
  </si>
  <si>
    <t>S4-121</t>
  </si>
  <si>
    <t>34S-3-23</t>
  </si>
  <si>
    <t>TEDxHarvardCollege Winter Salon</t>
  </si>
  <si>
    <t>Series of mini TED-talks by students from Harvard and other colleges</t>
  </si>
  <si>
    <t>Food by Policy</t>
  </si>
  <si>
    <t>videography &amp; photography</t>
  </si>
  <si>
    <t>Venkata</t>
  </si>
  <si>
    <t>Macha</t>
  </si>
  <si>
    <t>venkatamacha@college.harvard.edu</t>
  </si>
  <si>
    <t>S4-122</t>
  </si>
  <si>
    <t>HASA Valentine's Day Surprise Event</t>
  </si>
  <si>
    <t>34S-3-24</t>
  </si>
  <si>
    <t>Harvard College Social Enterprise Association</t>
  </si>
  <si>
    <t>mol</t>
  </si>
  <si>
    <t>S4-123</t>
  </si>
  <si>
    <t>Girlspot Spring Dinner Outing</t>
  </si>
  <si>
    <t>Kimetto</t>
  </si>
  <si>
    <t>carolinekimetto@college.harvard.edu</t>
  </si>
  <si>
    <t>S4-91</t>
  </si>
  <si>
    <t>Pan-African Dance and Music Ensemble Workshops</t>
  </si>
  <si>
    <t>34S-3-25</t>
  </si>
  <si>
    <t>Harvard Ventures Intro to Comp</t>
  </si>
  <si>
    <t>S4-92</t>
  </si>
  <si>
    <t>Pizza for 100 people</t>
  </si>
  <si>
    <t>S4-93</t>
  </si>
  <si>
    <t>Interfaith Perspectives on Racial Justice and Solidarity</t>
  </si>
  <si>
    <t>34S-3-26</t>
  </si>
  <si>
    <t xml:space="preserve">100- instructor </t>
  </si>
  <si>
    <t>S4-94</t>
  </si>
  <si>
    <t>The Maids</t>
  </si>
  <si>
    <t>instructor fees</t>
  </si>
  <si>
    <t>Production by policy, cap of $1000</t>
  </si>
  <si>
    <t>S4-95</t>
  </si>
  <si>
    <t>Break3asy</t>
  </si>
  <si>
    <t>34S-3-27</t>
  </si>
  <si>
    <t xml:space="preserve">by policy </t>
  </si>
  <si>
    <t>S4-96</t>
  </si>
  <si>
    <t>Latinx Graduation</t>
  </si>
  <si>
    <t>34S-3-28</t>
  </si>
  <si>
    <t>S4-97</t>
  </si>
  <si>
    <t>AAA sibfAAAm Communal Dinners</t>
  </si>
  <si>
    <t>S4-98</t>
  </si>
  <si>
    <t>ABHW 40th Anniversary Celebration</t>
  </si>
  <si>
    <t>Everette</t>
  </si>
  <si>
    <t>34S-3-29</t>
  </si>
  <si>
    <t>keverette@college.harvard.edu</t>
  </si>
  <si>
    <t>Luncheon, split between grants pack and large venue, funded part of this grant -&gt; food by policy</t>
  </si>
  <si>
    <t>Qupid</t>
  </si>
  <si>
    <t>S4-99</t>
  </si>
  <si>
    <t>Spring Movie Outing</t>
  </si>
  <si>
    <t>snacks for roughly 125 people</t>
  </si>
  <si>
    <t>S5-124</t>
  </si>
  <si>
    <t>Frostbite</t>
  </si>
  <si>
    <t>drinks</t>
  </si>
  <si>
    <t>-didn't fund swiffer/trash bags</t>
  </si>
  <si>
    <t>34S-3-30</t>
  </si>
  <si>
    <t>S5-125</t>
  </si>
  <si>
    <t>Chinese New Year Dinner</t>
  </si>
  <si>
    <t>Catered food from Chinese restaurant in Lev common room</t>
  </si>
  <si>
    <t>Harvard Caribbean Club</t>
  </si>
  <si>
    <t>nathangoldberg@college.harvard.edu</t>
  </si>
  <si>
    <t>S5-126</t>
  </si>
  <si>
    <t>Applied Mathematics Family Kickoff Event</t>
  </si>
  <si>
    <t>lukechang@college.harvard.edu</t>
  </si>
  <si>
    <t>34S-3-31</t>
  </si>
  <si>
    <t>Pre-Veterinary Society</t>
  </si>
  <si>
    <t>Visit to New England Ovis</t>
  </si>
  <si>
    <t>S5-127</t>
  </si>
  <si>
    <t>2015 World Amateur Team &amp; U.S. Team East</t>
  </si>
  <si>
    <t>Harvard Chess Club</t>
  </si>
  <si>
    <t>funding at the boston rate</t>
  </si>
  <si>
    <t>Nguyen</t>
  </si>
  <si>
    <t>vnguyen01@college.harvard.edu</t>
  </si>
  <si>
    <t>samanthalin@college.harvard.edu</t>
  </si>
  <si>
    <t>Entrance fee, transporation on T by policy</t>
  </si>
  <si>
    <t>S5-128</t>
  </si>
  <si>
    <t>GHOST</t>
  </si>
  <si>
    <t>34S-3-32</t>
  </si>
  <si>
    <t>50 for dry cleaning</t>
  </si>
  <si>
    <t>Careers in APAC</t>
  </si>
  <si>
    <t>S5-129</t>
  </si>
  <si>
    <t>Harvard Alzheimer_x0092_s Buddies Symposium</t>
  </si>
  <si>
    <t>Harvard College Alzheimer's Buddies</t>
  </si>
  <si>
    <t>34S-3-33</t>
  </si>
  <si>
    <t>Malik</t>
  </si>
  <si>
    <t>Transportation to ProEMS for Training</t>
  </si>
  <si>
    <t>rmalik@college.harvard.edu</t>
  </si>
  <si>
    <t>Transport to EMS training facility for new and returning members</t>
  </si>
  <si>
    <t xml:space="preserve">are they also applying for large venue? </t>
  </si>
  <si>
    <t>47 students for 1x T roundtrip each, 17 students for 8x T roundtrip each; $3.60/roundtrip (total cost comes to ~$650 but they requested less)</t>
  </si>
  <si>
    <t>Rory</t>
  </si>
  <si>
    <t>rorybrown@college.harvard.edu</t>
  </si>
  <si>
    <t>S5-130</t>
  </si>
  <si>
    <t>Francis</t>
  </si>
  <si>
    <t>kfrancis@college.harvard.edu</t>
  </si>
  <si>
    <t>34S-3-34</t>
  </si>
  <si>
    <t>S5-131</t>
  </si>
  <si>
    <t>Bon-Chon Study Break #2</t>
  </si>
  <si>
    <t>Roundtable Meeting</t>
  </si>
  <si>
    <t>supra</t>
  </si>
  <si>
    <t>S5-132</t>
  </si>
  <si>
    <t>Sending Sunshine Event</t>
  </si>
  <si>
    <t>34S-3-35</t>
  </si>
  <si>
    <t>WHRB</t>
  </si>
  <si>
    <t>Sight and Sound</t>
  </si>
  <si>
    <t>S5-133</t>
  </si>
  <si>
    <t>nathanlukewilliams@college.harvard.edu</t>
  </si>
  <si>
    <t>HCC January Mentoring Event</t>
  </si>
  <si>
    <t>34S-3-36</t>
  </si>
  <si>
    <t>S5-134</t>
  </si>
  <si>
    <t>Annual Board Retreat</t>
  </si>
  <si>
    <t>Harvard IDENTITIES Fashion Show</t>
  </si>
  <si>
    <t>IDENTITIES Fashion Show</t>
  </si>
  <si>
    <t>Theatrical Production</t>
  </si>
  <si>
    <t>Thalia</t>
  </si>
  <si>
    <t>S5-135</t>
  </si>
  <si>
    <t>Hot Pot Night</t>
  </si>
  <si>
    <t>34S-3-37</t>
  </si>
  <si>
    <t>S5-136</t>
  </si>
  <si>
    <t>Chinese New Year Mixer</t>
  </si>
  <si>
    <t>34S-4-1</t>
  </si>
  <si>
    <t>S5-137</t>
  </si>
  <si>
    <t>Meeting with IOP Fellow Jay Newton Small</t>
  </si>
  <si>
    <t>Harvard Men's Club Lacrosse Team</t>
  </si>
  <si>
    <t>Harvard Club Lacrosse Spring Season</t>
  </si>
  <si>
    <t>36 people; $120/person</t>
  </si>
  <si>
    <t xml:space="preserve">-100 people </t>
  </si>
  <si>
    <t>end of the year dinner/snacks</t>
  </si>
  <si>
    <t>refs</t>
  </si>
  <si>
    <t>S5-138</t>
  </si>
  <si>
    <t>Andrew</t>
  </si>
  <si>
    <t>Clark</t>
  </si>
  <si>
    <t>Film Screening of "Lama Shoftak"</t>
  </si>
  <si>
    <t>andrewclark01@college.harvard.edu</t>
  </si>
  <si>
    <t>34S-4-2</t>
  </si>
  <si>
    <t>S5-139</t>
  </si>
  <si>
    <t>Ice Queen Mixer (II)</t>
  </si>
  <si>
    <t>Harvard Tough Mudder Spring Season</t>
  </si>
  <si>
    <t>no dues</t>
  </si>
  <si>
    <t>32 people</t>
  </si>
  <si>
    <t>25/36</t>
  </si>
  <si>
    <t>uniforms</t>
  </si>
  <si>
    <t>S5-140</t>
  </si>
  <si>
    <t>Panel on AMP Careers</t>
  </si>
  <si>
    <t>34S-4-3</t>
  </si>
  <si>
    <t>Harvard Polo Club</t>
  </si>
  <si>
    <t>snacks per person</t>
  </si>
  <si>
    <t>S5-141</t>
  </si>
  <si>
    <t>25 people; 7 trips @ $4.20</t>
  </si>
  <si>
    <t>Ice Queen Mixer</t>
  </si>
  <si>
    <t>O'Connor</t>
  </si>
  <si>
    <t>kelseyoconnor@college.harvard.edu</t>
  </si>
  <si>
    <t>34S-4-4</t>
  </si>
  <si>
    <t>S5-142</t>
  </si>
  <si>
    <t>Quidditch</t>
  </si>
  <si>
    <t>Harvard Ventures Information Session</t>
  </si>
  <si>
    <t>Division II Nationals</t>
  </si>
  <si>
    <t>20 team members</t>
  </si>
  <si>
    <t>tournament expenses + supplies</t>
  </si>
  <si>
    <t>Zac</t>
  </si>
  <si>
    <t>Bathen</t>
  </si>
  <si>
    <t>ZBathen@college.harvard.edu</t>
  </si>
  <si>
    <t>S5-143</t>
  </si>
  <si>
    <t>Harvard Ventures Mentor-Mentee Meet and Greet</t>
  </si>
  <si>
    <t>34S-4-5</t>
  </si>
  <si>
    <t>S5-144</t>
  </si>
  <si>
    <t>~35 Consistant Participants</t>
  </si>
  <si>
    <t>3 trips with 15 people per trip</t>
  </si>
  <si>
    <t>900 for uniforms, 400 for sports equiptment</t>
  </si>
  <si>
    <t>Production by policy</t>
  </si>
  <si>
    <t>Marc</t>
  </si>
  <si>
    <t>Papazian</t>
  </si>
  <si>
    <t>marcpapazian@college.harvard.edu</t>
  </si>
  <si>
    <t>S5-145</t>
  </si>
  <si>
    <t>Casual feminist discussion space</t>
  </si>
  <si>
    <t>34S-4-6</t>
  </si>
  <si>
    <t>S5-146</t>
  </si>
  <si>
    <t>Leadership Development Initiative Speaker Event</t>
  </si>
  <si>
    <t>S5-147</t>
  </si>
  <si>
    <t>uniforms and registration fees</t>
  </si>
  <si>
    <t>S5-148</t>
  </si>
  <si>
    <t>Tuesday Magazine Spring 2015 Issue</t>
  </si>
  <si>
    <t>34S-4-7</t>
  </si>
  <si>
    <t>Stephen &amp; Nicholas</t>
  </si>
  <si>
    <t>S5-149</t>
  </si>
  <si>
    <t>Harvard Southern Student Association Kickoff Dinner</t>
  </si>
  <si>
    <t>Harvard Southern Students Association</t>
  </si>
  <si>
    <t>McCallum</t>
  </si>
  <si>
    <t>jmccallum@college.harvard.edu</t>
  </si>
  <si>
    <t>10 people/ 12 trips</t>
  </si>
  <si>
    <t>out of 1920 expected for ammunition cost</t>
  </si>
  <si>
    <t>S6-150</t>
  </si>
  <si>
    <t>Badminton</t>
  </si>
  <si>
    <t>Jake</t>
  </si>
  <si>
    <t>Hummer</t>
  </si>
  <si>
    <t>jhummer@college.harvard.edu</t>
  </si>
  <si>
    <t>S6-151</t>
  </si>
  <si>
    <t>34S-4-8</t>
  </si>
  <si>
    <t>Basketball Performances and Spring Show</t>
  </si>
  <si>
    <t>Tsusaka</t>
  </si>
  <si>
    <t>miatsusaka@college.harvard.edu</t>
  </si>
  <si>
    <t>Equipment Support</t>
  </si>
  <si>
    <t>20-30 consistantly, 50 on roster</t>
  </si>
  <si>
    <t>5 per person ends up being 200 per semester</t>
  </si>
  <si>
    <t>S6-152</t>
  </si>
  <si>
    <t>Broomball</t>
  </si>
  <si>
    <t>snacks, 4 events, 20 people per event</t>
  </si>
  <si>
    <t>equiptment</t>
  </si>
  <si>
    <t>winstonhuang@college.harvard.edu</t>
  </si>
  <si>
    <t>five entrants</t>
  </si>
  <si>
    <t>2 choreographers, 1 hour each per week, 8 weeks, 10 instructees</t>
  </si>
  <si>
    <t>S6-153</t>
  </si>
  <si>
    <t xml:space="preserve">Cheer </t>
  </si>
  <si>
    <t>60% of licensing</t>
  </si>
  <si>
    <t>S6-154</t>
  </si>
  <si>
    <t>Ellett</t>
  </si>
  <si>
    <t>jellett13@college.harvard.edu</t>
  </si>
  <si>
    <t>34S-4-9</t>
  </si>
  <si>
    <t>Harvard Women's Club Soccer</t>
  </si>
  <si>
    <t>31 on roster</t>
  </si>
  <si>
    <t>50 per person</t>
  </si>
  <si>
    <t>S6-155</t>
  </si>
  <si>
    <t>Club Climbing Annual Training and Competitions</t>
  </si>
  <si>
    <t>Club Climbing</t>
  </si>
  <si>
    <t>Hale</t>
  </si>
  <si>
    <t>ehale@college.harvard.edu</t>
  </si>
  <si>
    <t>coach, tournamet, ref</t>
  </si>
  <si>
    <t>Anshi</t>
  </si>
  <si>
    <t>Moreno Jimenez</t>
  </si>
  <si>
    <t>amorenojimenez@college.harvard.edu</t>
  </si>
  <si>
    <t>S6-156</t>
  </si>
  <si>
    <t>Club Cricket</t>
  </si>
  <si>
    <t>Mukherji</t>
  </si>
  <si>
    <t>rishavmukherji@college.harvard.edu</t>
  </si>
  <si>
    <t>S6-157</t>
  </si>
  <si>
    <t>Club Golf Team Spring Practices and Tournaments</t>
  </si>
  <si>
    <t>34S-4-10</t>
  </si>
  <si>
    <t>Club Golf</t>
  </si>
  <si>
    <t>Rugby</t>
  </si>
  <si>
    <t>Spring 2016 Season</t>
  </si>
  <si>
    <t>18 people traveling</t>
  </si>
  <si>
    <t>S6-158</t>
  </si>
  <si>
    <t>Club Soccer Dartmouth Ivy League Tournament</t>
  </si>
  <si>
    <t>Club Soccer</t>
  </si>
  <si>
    <t>referee fees &amp; dues</t>
  </si>
  <si>
    <t>Dershowitz</t>
  </si>
  <si>
    <t>equipment-practice bibs, first aid</t>
  </si>
  <si>
    <t>lyledershowitz@college.harvard.edu</t>
  </si>
  <si>
    <t>Matthews</t>
  </si>
  <si>
    <t>davidmatthews@college.harvard.edu</t>
  </si>
  <si>
    <t>S6-159</t>
  </si>
  <si>
    <t>Club Squash</t>
  </si>
  <si>
    <t>S6-160</t>
  </si>
  <si>
    <t>Club Water Polo Spring 2015 Season</t>
  </si>
  <si>
    <t>Club Water Polo</t>
  </si>
  <si>
    <t>jessejiang@college.harvard.edu</t>
  </si>
  <si>
    <t>34S-4-11</t>
  </si>
  <si>
    <t>Meghamsh</t>
  </si>
  <si>
    <t>Harvard Club Water Polo</t>
  </si>
  <si>
    <t>Harvard Club Water Polo Spring 2016</t>
  </si>
  <si>
    <t>S6-161</t>
  </si>
  <si>
    <t>Field Hockey Spring Season</t>
  </si>
  <si>
    <t>Arader</t>
  </si>
  <si>
    <t>harader@college.harvard.edu</t>
  </si>
  <si>
    <t>Jesse</t>
  </si>
  <si>
    <t>S6-162</t>
  </si>
  <si>
    <t>Futsal Club</t>
  </si>
  <si>
    <t>Gebregziabher</t>
  </si>
  <si>
    <t>dgebregziabher@college.harvard.edu</t>
  </si>
  <si>
    <t>34S-4-12</t>
  </si>
  <si>
    <t>S6-163</t>
  </si>
  <si>
    <t>Harvard Aikikai Operational Expenses Spring 2015</t>
  </si>
  <si>
    <t>Harvard Hoopsters</t>
  </si>
  <si>
    <t>Harvard Hoopsters Club Basketball</t>
  </si>
  <si>
    <t>Gomez</t>
  </si>
  <si>
    <t>gomez01@college.harvard.edu</t>
  </si>
  <si>
    <t>17 people</t>
  </si>
  <si>
    <t>refs/13 events</t>
  </si>
  <si>
    <t>S6-164</t>
  </si>
  <si>
    <t>equipment</t>
  </si>
  <si>
    <t>Harvard Boxing</t>
  </si>
  <si>
    <t>Song</t>
  </si>
  <si>
    <t>josephsong@college.harvard.edu</t>
  </si>
  <si>
    <t>Teoh</t>
  </si>
  <si>
    <t>renjieteoh@college.harvard.edu</t>
  </si>
  <si>
    <t>S6-165</t>
  </si>
  <si>
    <t>34S-4-13</t>
  </si>
  <si>
    <t>Kelley</t>
  </si>
  <si>
    <t>patrickkelley@college.harvard.edu</t>
  </si>
  <si>
    <t>Men's club Soccer</t>
  </si>
  <si>
    <t>Spring Season</t>
  </si>
  <si>
    <t>$50/person dues</t>
  </si>
  <si>
    <t>S6-166</t>
  </si>
  <si>
    <t>instructors/equipment</t>
  </si>
  <si>
    <t>Lyle</t>
  </si>
  <si>
    <t>S6-167</t>
  </si>
  <si>
    <t>Harvard Club Spikeball Spring Season</t>
  </si>
  <si>
    <t>Jaroszewicz</t>
  </si>
  <si>
    <t>jjaroszewicz01@college.harvard.edu</t>
  </si>
  <si>
    <t>34S-4-14</t>
  </si>
  <si>
    <t>Club Golf Team</t>
  </si>
  <si>
    <t>S6-168</t>
  </si>
  <si>
    <t>10 per person (first time collecting dues)</t>
  </si>
  <si>
    <t>Harvard College Running Club Spring 2015 Season</t>
  </si>
  <si>
    <t>travel, tournamet/league fees, practice fees</t>
  </si>
  <si>
    <t>S6-169</t>
  </si>
  <si>
    <t>34S-4-15</t>
  </si>
  <si>
    <t>S6-170</t>
  </si>
  <si>
    <t>19th Annual Shoryuhai Intercollegiate Kendo Tournament</t>
  </si>
  <si>
    <t>Harvard Kendo</t>
  </si>
  <si>
    <t>guanyuechen95@gmail.com</t>
  </si>
  <si>
    <t>15 per person</t>
  </si>
  <si>
    <t>S6-171</t>
  </si>
  <si>
    <t>Harvard Men's Club Tennis Funding</t>
  </si>
  <si>
    <t>dues, league membership, competition fees, food</t>
  </si>
  <si>
    <t>Hornbeck</t>
  </si>
  <si>
    <t>khornbeck@college.harvard.edu</t>
  </si>
  <si>
    <t>S6-172</t>
  </si>
  <si>
    <t>Harvard Polo and Equestrian Center</t>
  </si>
  <si>
    <t>34S-4-16</t>
  </si>
  <si>
    <t>Harvard Women's Ice Hockey</t>
  </si>
  <si>
    <t>S6-173</t>
  </si>
  <si>
    <t>Lobianco</t>
  </si>
  <si>
    <t>lobianco@college.harvard.edu</t>
  </si>
  <si>
    <t>S6-174</t>
  </si>
  <si>
    <t>jersey and referee fees</t>
  </si>
  <si>
    <t>cchen01@college.harvard.edu</t>
  </si>
  <si>
    <t>S6-175</t>
  </si>
  <si>
    <t>34S-4-17</t>
  </si>
  <si>
    <t>All Ivy League Competition</t>
  </si>
  <si>
    <t xml:space="preserve">50 per semester </t>
  </si>
  <si>
    <t>S6-176</t>
  </si>
  <si>
    <t>Harvard Triathlon Team</t>
  </si>
  <si>
    <t>McElroy</t>
  </si>
  <si>
    <t>mcelroy@fas.harvard.edu</t>
  </si>
  <si>
    <t>competition fees, travel, accomodations</t>
  </si>
  <si>
    <t>S6-177</t>
  </si>
  <si>
    <t>Harvard Women's Club Tennis 2015</t>
  </si>
  <si>
    <t>Lobel</t>
  </si>
  <si>
    <t>alexandralobel@college.harvard.edu</t>
  </si>
  <si>
    <t>S6-178</t>
  </si>
  <si>
    <t>34S-4-18</t>
  </si>
  <si>
    <t>Harvard Women's Ultimate (Spring)</t>
  </si>
  <si>
    <t>Martinez</t>
  </si>
  <si>
    <t>jacquelinemartinez@college.harvard.edu</t>
  </si>
  <si>
    <t>10-15 undergrads regularly participating</t>
  </si>
  <si>
    <t>10 undergrads pay 20 each = 200</t>
  </si>
  <si>
    <t>S6-179</t>
  </si>
  <si>
    <t>Harvard Wushu Team Funding</t>
  </si>
  <si>
    <t>1 tournment, 5 people</t>
  </si>
  <si>
    <t>Yount</t>
  </si>
  <si>
    <t>1300 requested</t>
  </si>
  <si>
    <t>yount@college.harvard.edu</t>
  </si>
  <si>
    <t>1 tournament, 5 undergrads, 25 per person</t>
  </si>
  <si>
    <t>1 coach, 10 weeks, 2 hours per week, 3 undergrads during each hour</t>
  </si>
  <si>
    <t>Mengting</t>
  </si>
  <si>
    <t>Qiu</t>
  </si>
  <si>
    <t>mengtingqiu@college.harvard.edu</t>
  </si>
  <si>
    <t>S6-180</t>
  </si>
  <si>
    <t>Jiu Jitsu</t>
  </si>
  <si>
    <t>Hamblet</t>
  </si>
  <si>
    <t>emilyhamblet@college.harvard.edu</t>
  </si>
  <si>
    <t>34S-4-19</t>
  </si>
  <si>
    <t>S6-181</t>
  </si>
  <si>
    <t>Men's Club Hockey</t>
  </si>
  <si>
    <t>Spring Semester</t>
  </si>
  <si>
    <t>27 on roster; 27 regular participants</t>
  </si>
  <si>
    <t>25 per person, but only some pay = 500 total</t>
  </si>
  <si>
    <t>S6-182</t>
  </si>
  <si>
    <t>Men's Club Volleyball</t>
  </si>
  <si>
    <t>charleszhang@college.harvard.edu</t>
  </si>
  <si>
    <t>200 for Crossfit Open, 300 for Gym Membership</t>
  </si>
  <si>
    <t>S6-183</t>
  </si>
  <si>
    <t>Pistol Club</t>
  </si>
  <si>
    <t>3.5 hours per person per week, 8 weeks, 27 people</t>
  </si>
  <si>
    <t>Lloyd</t>
  </si>
  <si>
    <t>Pandian</t>
  </si>
  <si>
    <t>balajipandian@college.harvard.edu</t>
  </si>
  <si>
    <t>lloydchen@college.harvard.edu</t>
  </si>
  <si>
    <t>S6-184</t>
  </si>
  <si>
    <t>Quidditch World Cup 2015 (Harvard Quidditch Club)</t>
  </si>
  <si>
    <t>Afflu</t>
  </si>
  <si>
    <t>eafflu@college.harvard.edu</t>
  </si>
  <si>
    <t>34S-4-20</t>
  </si>
  <si>
    <t xml:space="preserve">Nicholas &amp; Stephen </t>
  </si>
  <si>
    <t>S6-185</t>
  </si>
  <si>
    <t>2015-2016 Season</t>
  </si>
  <si>
    <t>Speedskating</t>
  </si>
  <si>
    <t>Stowell</t>
  </si>
  <si>
    <t>cstowell@college.harvard.edu</t>
  </si>
  <si>
    <t>policy (50 people banquet)</t>
  </si>
  <si>
    <t>policy (31 ppl/12 trips)</t>
  </si>
  <si>
    <t>S6-186</t>
  </si>
  <si>
    <t>Spring 2015 Harvard Rugby Season</t>
  </si>
  <si>
    <t>non HCS hosted website (mandatory for ACHS)</t>
  </si>
  <si>
    <t>Shaan</t>
  </si>
  <si>
    <t>Erickson</t>
  </si>
  <si>
    <t>shaanerickson@college.harvard.edu</t>
  </si>
  <si>
    <t>S6-187</t>
  </si>
  <si>
    <t>Spring Harvard Club Swimming</t>
  </si>
  <si>
    <t>Hughes</t>
  </si>
  <si>
    <t>brianhughes@college.harvard.edu</t>
  </si>
  <si>
    <t>34S-4-21</t>
  </si>
  <si>
    <t>S6-188</t>
  </si>
  <si>
    <t>Ultimate Frisbee</t>
  </si>
  <si>
    <t>Tucker</t>
  </si>
  <si>
    <t>Harvard Aikikai Spring 2016 Operating Expenses</t>
  </si>
  <si>
    <t>wtucker@college.harvard.edu</t>
  </si>
  <si>
    <t>S6-189</t>
  </si>
  <si>
    <t>dues</t>
  </si>
  <si>
    <t>Women's Club Basketball Spring Season</t>
  </si>
  <si>
    <t>Zolner</t>
  </si>
  <si>
    <t>Alexis</t>
  </si>
  <si>
    <t>kzolner@college.harvard.edu</t>
  </si>
  <si>
    <t>S6-190</t>
  </si>
  <si>
    <t>Women's Club Volleyball</t>
  </si>
  <si>
    <t>Hirsch</t>
  </si>
  <si>
    <t>lenihirsch@college.harvard.edu</t>
  </si>
  <si>
    <t>34S-4-22</t>
  </si>
  <si>
    <t>Harvard Triathlon Club</t>
  </si>
  <si>
    <t>Harvard Triathlon Club Grant Request</t>
  </si>
  <si>
    <t>S6-191</t>
  </si>
  <si>
    <t>Xfit</t>
  </si>
  <si>
    <t>50 people; snacks by policy</t>
  </si>
  <si>
    <t>50 people traveling @ 4.20</t>
  </si>
  <si>
    <t>racing fees</t>
  </si>
  <si>
    <t>Nakoa</t>
  </si>
  <si>
    <t>Farrant</t>
  </si>
  <si>
    <t>farrant@college.harvard.edu</t>
  </si>
  <si>
    <t>S7-192</t>
  </si>
  <si>
    <t>DD 4/28/16</t>
  </si>
  <si>
    <t>34S-4-23</t>
  </si>
  <si>
    <t>NW labs</t>
  </si>
  <si>
    <t>Dan</t>
  </si>
  <si>
    <t>Fu</t>
  </si>
  <si>
    <t>S7-193</t>
  </si>
  <si>
    <t>treasurer@harvardballroom.org</t>
  </si>
  <si>
    <t>International Humanitarian Law Action Campaign</t>
  </si>
  <si>
    <t>IHLAC</t>
  </si>
  <si>
    <t>Na</t>
  </si>
  <si>
    <t>sallyna@college.harvard.edu</t>
  </si>
  <si>
    <t>382 + 121.50 +375</t>
  </si>
  <si>
    <t>34S-4-24</t>
  </si>
  <si>
    <t>Quasar Women's Ultimate Frisbee</t>
  </si>
  <si>
    <t>Isaac (aware capped)</t>
  </si>
  <si>
    <t>Quasar Women's Ultimate Frisbee (Spring)</t>
  </si>
  <si>
    <t>S7-194</t>
  </si>
  <si>
    <t>Officers' Retreat</t>
  </si>
  <si>
    <t>30 people @ 4.20</t>
  </si>
  <si>
    <t>Harvard-Radcliffe MIHNUET</t>
  </si>
  <si>
    <t>S7-195</t>
  </si>
  <si>
    <t>34S-4-25</t>
  </si>
  <si>
    <t>Harvard Classics Spring Semester Funding</t>
  </si>
  <si>
    <t>18 people</t>
  </si>
  <si>
    <t>S7-196</t>
  </si>
  <si>
    <t>Othello in the Seraglio</t>
  </si>
  <si>
    <t>Turkish Association</t>
  </si>
  <si>
    <t>Judson</t>
  </si>
  <si>
    <t>Gel</t>
  </si>
  <si>
    <t>setenaygel@college.harvard.edu</t>
  </si>
  <si>
    <t xml:space="preserve">$15 in tickets in Holden Chapel, really need the money for extra, show in April </t>
  </si>
  <si>
    <t>34S-4-26</t>
  </si>
  <si>
    <t>S7-197</t>
  </si>
  <si>
    <t xml:space="preserve">CSA AAA Soiree </t>
  </si>
  <si>
    <t>HMCVB Spring 2016</t>
  </si>
  <si>
    <t>11 undergrads</t>
  </si>
  <si>
    <t xml:space="preserve">Li </t>
  </si>
  <si>
    <t>CUT DOWN?</t>
  </si>
  <si>
    <t>registration</t>
  </si>
  <si>
    <t>volleyball</t>
  </si>
  <si>
    <t>S7-198</t>
  </si>
  <si>
    <t>Baking SIG (Brownies and Ice Cream Bread)</t>
  </si>
  <si>
    <t>34S-4-27</t>
  </si>
  <si>
    <t>Harvard Women's Club Basketball</t>
  </si>
  <si>
    <t>Spring Season Funding</t>
  </si>
  <si>
    <t>S7-199</t>
  </si>
  <si>
    <t>comp fees</t>
  </si>
  <si>
    <t>referees/ 4 games</t>
  </si>
  <si>
    <t>Deirbhile</t>
  </si>
  <si>
    <t>deirbhilemartin@college.harvard.edu</t>
  </si>
  <si>
    <t>S7-200</t>
  </si>
  <si>
    <t>34S-4-28</t>
  </si>
  <si>
    <t>Dumpling-Making Chinese New Year Study Break</t>
  </si>
  <si>
    <t>Harvard College Billiards Team</t>
  </si>
  <si>
    <t>uber</t>
  </si>
  <si>
    <t xml:space="preserve">approximately 40 people. Saw receipt. </t>
  </si>
  <si>
    <t>competition fees</t>
  </si>
  <si>
    <t>200 practice tables, 200 equipment (cues,chalk)</t>
  </si>
  <si>
    <t>Nan</t>
  </si>
  <si>
    <t>nanchen@college.harvard.edu</t>
  </si>
  <si>
    <t>S7-201</t>
  </si>
  <si>
    <t xml:space="preserve">Wushu swords (6), one performance a year, save in inventory and use for next year </t>
  </si>
  <si>
    <t>34S-4-29</t>
  </si>
  <si>
    <t>S7-202</t>
  </si>
  <si>
    <t>20th Annual Shoryuhai Intercollegiate Kendo Tournament</t>
  </si>
  <si>
    <t>Speaker Series: April Edition - Cambridge - Jack's Abby</t>
  </si>
  <si>
    <t>30 people</t>
  </si>
  <si>
    <t>promoting</t>
  </si>
  <si>
    <t>Huynh</t>
  </si>
  <si>
    <t>kevinhuynh@college.harvard.edu</t>
  </si>
  <si>
    <t>34S-4-30</t>
  </si>
  <si>
    <t>S7-203</t>
  </si>
  <si>
    <t>Speed Dating</t>
  </si>
  <si>
    <t>Futsal Club Spring Funding</t>
  </si>
  <si>
    <t>Hong</t>
  </si>
  <si>
    <t>phebe.hong@gmail.com</t>
  </si>
  <si>
    <t>practice equipment/jersey/goals/balls</t>
  </si>
  <si>
    <t>S7-204</t>
  </si>
  <si>
    <t>Dawit</t>
  </si>
  <si>
    <t>NCEMSF</t>
  </si>
  <si>
    <t>phebehong@college.harvard.edu</t>
  </si>
  <si>
    <t>34S-4-31</t>
  </si>
  <si>
    <t>S7-205</t>
  </si>
  <si>
    <t>Dinner Making Study Break</t>
  </si>
  <si>
    <t>CDT Basketball Performances and Spring Show</t>
  </si>
  <si>
    <t>24 people</t>
  </si>
  <si>
    <t>pub</t>
  </si>
  <si>
    <t>S7-206</t>
  </si>
  <si>
    <t>equipment/</t>
  </si>
  <si>
    <t>Chinese New Year</t>
  </si>
  <si>
    <t>Tiffany</t>
  </si>
  <si>
    <t>Yu</t>
  </si>
  <si>
    <t>tyu@college.harvard.edu</t>
  </si>
  <si>
    <t>34S-4-32</t>
  </si>
  <si>
    <t>S7-207</t>
  </si>
  <si>
    <t>HCC Dumplings Event</t>
  </si>
  <si>
    <t>S7-208</t>
  </si>
  <si>
    <t>Dumplings Event</t>
  </si>
  <si>
    <t>35 people pizza</t>
  </si>
  <si>
    <t>tournament needs</t>
  </si>
  <si>
    <t>referee</t>
  </si>
  <si>
    <t>instuctor</t>
  </si>
  <si>
    <t>Matthew</t>
  </si>
  <si>
    <t>Bledsoe</t>
  </si>
  <si>
    <t>bledsoe01@college.harvard.edu</t>
  </si>
  <si>
    <t>S7-209</t>
  </si>
  <si>
    <t>Lunar New Year Celebration</t>
  </si>
  <si>
    <t>Harvard College Association of Practice and Learning of Yan Xin Life Science &amp; Technology</t>
  </si>
  <si>
    <t>DD 4/18/16</t>
  </si>
  <si>
    <t>34S-4-33</t>
  </si>
  <si>
    <t>UC Club Sports Grant</t>
  </si>
  <si>
    <t>40 undergrads; 25$ semester</t>
  </si>
  <si>
    <t>S7-210</t>
  </si>
  <si>
    <t>Spring Semester Tournaments</t>
  </si>
  <si>
    <t>4 meets</t>
  </si>
  <si>
    <t xml:space="preserve">harvard </t>
  </si>
  <si>
    <t>outings</t>
  </si>
  <si>
    <t>Helen</t>
  </si>
  <si>
    <t>Eisenach</t>
  </si>
  <si>
    <t>holubmoorman@colelge.harvard.edu</t>
  </si>
  <si>
    <t>heisenach@college.harvard.edu</t>
  </si>
  <si>
    <t>Entrance by policy</t>
  </si>
  <si>
    <t>S7-211</t>
  </si>
  <si>
    <t>34S-4-34</t>
  </si>
  <si>
    <t xml:space="preserve">Reassigned </t>
  </si>
  <si>
    <t>Spring Semester Club Sports Grant</t>
  </si>
  <si>
    <t>Kassem</t>
  </si>
  <si>
    <t>hebakassem@college.harvard.edu</t>
  </si>
  <si>
    <t>S7-212</t>
  </si>
  <si>
    <t>Ivy Muslim Conference Registration Fees</t>
  </si>
  <si>
    <t>34S-4-35</t>
  </si>
  <si>
    <t>$25 x 20 students</t>
  </si>
  <si>
    <t>S7-213</t>
  </si>
  <si>
    <t>Improvitas: The Most Excellent Sheep</t>
  </si>
  <si>
    <t>Harvard LifeHack</t>
  </si>
  <si>
    <t>league fees, travel</t>
  </si>
  <si>
    <t>Duker</t>
  </si>
  <si>
    <t>Aidan</t>
  </si>
  <si>
    <t>Cleary</t>
  </si>
  <si>
    <t>abbyduker@college.harvard.edu</t>
  </si>
  <si>
    <t>acleary@college.harvard.edu</t>
  </si>
  <si>
    <t>S7-214</t>
  </si>
  <si>
    <t>34S-4-36</t>
  </si>
  <si>
    <t>Harvard Theater Props Overhaul</t>
  </si>
  <si>
    <t>Nicholas &amp; Stephen</t>
  </si>
  <si>
    <t>Harvard Club Field Hockey</t>
  </si>
  <si>
    <t>Spring Season 2016</t>
  </si>
  <si>
    <t>referees/4 tournaments</t>
  </si>
  <si>
    <t>megangao@college.harvard.edu</t>
  </si>
  <si>
    <t>S7-215</t>
  </si>
  <si>
    <t>Ice Cream Social with Prof. Roger Porter</t>
  </si>
  <si>
    <t>34S-4-37</t>
  </si>
  <si>
    <t>S7-216</t>
  </si>
  <si>
    <t>Intro Comp Meeting</t>
  </si>
  <si>
    <t>75 per person</t>
  </si>
  <si>
    <t>transportation, tournament</t>
  </si>
  <si>
    <t>S7-217</t>
  </si>
  <si>
    <t>Group Discussion on Philosophy</t>
  </si>
  <si>
    <t>34S-4-38</t>
  </si>
  <si>
    <t>S7-218</t>
  </si>
  <si>
    <t>Pod-Short Film</t>
  </si>
  <si>
    <t>thomasbarber@college.harvard.edu</t>
  </si>
  <si>
    <t>10 crew members (up to 12), ball float in air, thick sheet of glass, insultation spray painted, drainage spray painted</t>
  </si>
  <si>
    <t>travel</t>
  </si>
  <si>
    <t>5 times going</t>
  </si>
  <si>
    <t>bowling shoes</t>
  </si>
  <si>
    <t>S7-219</t>
  </si>
  <si>
    <t>Visitas Magic Show</t>
  </si>
  <si>
    <t>Sapozhnikov</t>
  </si>
  <si>
    <t>Magician Society</t>
  </si>
  <si>
    <t>briansapozhnikov@college.harvard.edu</t>
  </si>
  <si>
    <t>otang@college.harvard.edu</t>
  </si>
  <si>
    <t>250 (re-usable props)</t>
  </si>
  <si>
    <t>S7-220</t>
  </si>
  <si>
    <t>34S-4-39</t>
  </si>
  <si>
    <t>Harvard Ultimate Frisbee</t>
  </si>
  <si>
    <t>Harvard Men's Ultimate Frisbee Club Spring 2016 Season</t>
  </si>
  <si>
    <t>9 people</t>
  </si>
  <si>
    <t>25 a team; 55 total</t>
  </si>
  <si>
    <t>S7-221</t>
  </si>
  <si>
    <t>Allyship Hangout</t>
  </si>
  <si>
    <t>S7-222</t>
  </si>
  <si>
    <t>Bollywood Movie Night</t>
  </si>
  <si>
    <t>25 people by policy</t>
  </si>
  <si>
    <t>nkakar@college.havard.edu</t>
  </si>
  <si>
    <t>admission fees</t>
  </si>
  <si>
    <t>Vandenberg</t>
  </si>
  <si>
    <t>markvandenberg@college.harvard.edu</t>
  </si>
  <si>
    <t>S7-223</t>
  </si>
  <si>
    <t>Ghoongroo Social</t>
  </si>
  <si>
    <t>DD 2/29/16</t>
  </si>
  <si>
    <t>34S-4-40</t>
  </si>
  <si>
    <t>S7-224</t>
  </si>
  <si>
    <t>Ghoongroo Afterparty</t>
  </si>
  <si>
    <t>S7-225</t>
  </si>
  <si>
    <t>SPRINGBOARD PRESENTS: Bobby Riley, Creative Director (Canada Goose and Under Armour)</t>
  </si>
  <si>
    <t>Springboard</t>
  </si>
  <si>
    <t>Houlihan</t>
  </si>
  <si>
    <t>ehoulihan@college.harvard.edu</t>
  </si>
  <si>
    <t>34S-5-1</t>
  </si>
  <si>
    <t xml:space="preserve">By discretion </t>
  </si>
  <si>
    <t>S7-226</t>
  </si>
  <si>
    <t>Lunar Year's Study Break</t>
  </si>
  <si>
    <t xml:space="preserve">50 people attended. traditional desert. </t>
  </si>
  <si>
    <t>S7-227</t>
  </si>
  <si>
    <t>instructor fees and uniforms</t>
  </si>
  <si>
    <t>S7-228</t>
  </si>
  <si>
    <t>LIHC Members Social</t>
  </si>
  <si>
    <t>34S-5-2</t>
  </si>
  <si>
    <t>HBio Private Tour at Ginkgo Bioworks</t>
  </si>
  <si>
    <t>Info session + tour of company HQ</t>
  </si>
  <si>
    <t>S7-229</t>
  </si>
  <si>
    <t>Mikhail</t>
  </si>
  <si>
    <t>Grushko</t>
  </si>
  <si>
    <t>grushko@college.harvard.edu</t>
  </si>
  <si>
    <t>S7-230</t>
  </si>
  <si>
    <t>VFG First Meeting</t>
  </si>
  <si>
    <t>34S-5-3</t>
  </si>
  <si>
    <t>Speak Out Loud's Valentine's Day Open Mic</t>
  </si>
  <si>
    <t>Open mic night with poetry reading</t>
  </si>
  <si>
    <t>S7-231</t>
  </si>
  <si>
    <t>February Study Break</t>
  </si>
  <si>
    <t>S7-232</t>
  </si>
  <si>
    <t>The Three Christs of Ypsilanti (film production)</t>
  </si>
  <si>
    <t>Glasserman</t>
  </si>
  <si>
    <t>eglasserman@college.harvard.edu</t>
  </si>
  <si>
    <t>34S-5-4</t>
  </si>
  <si>
    <t>S7-233</t>
  </si>
  <si>
    <t>Green REP Independent Project - Alternative Clothes-Drying Options for Mather House</t>
  </si>
  <si>
    <t>Green Rep</t>
  </si>
  <si>
    <t>Harvard Breakers Pizza Study Break</t>
  </si>
  <si>
    <t>Barton</t>
  </si>
  <si>
    <t>Post-practice pizza</t>
  </si>
  <si>
    <t>jbarton@college.harvard.edu</t>
  </si>
  <si>
    <t>S8-234</t>
  </si>
  <si>
    <t>Eleganza Fashion Show</t>
  </si>
  <si>
    <t>Coleman</t>
  </si>
  <si>
    <t>34S-5-5</t>
  </si>
  <si>
    <t>nyamekyecoleman@college.harvard.edu</t>
  </si>
  <si>
    <t>Largest charity fashion show at Visitas, 2000 attendees</t>
  </si>
  <si>
    <t>The Harvard College Art Society</t>
  </si>
  <si>
    <t>That February Thing</t>
  </si>
  <si>
    <t>S8-235</t>
  </si>
  <si>
    <t>Feuerman</t>
  </si>
  <si>
    <t>alexafeuerman@college.harvard.edu</t>
  </si>
  <si>
    <t>Given amount from last year....</t>
  </si>
  <si>
    <t>Dhruv Goyal</t>
  </si>
  <si>
    <t>S8-236</t>
  </si>
  <si>
    <t>34S-5-6</t>
  </si>
  <si>
    <t>Nishant Kakar &lt;nkakar@college.harvard.edu&gt;</t>
  </si>
  <si>
    <t>Your Organization</t>
  </si>
  <si>
    <t>Intro to 3D Modeling in Maya Workshop</t>
  </si>
  <si>
    <t>S8-237</t>
  </si>
  <si>
    <t>HRBCF</t>
  </si>
  <si>
    <t>Chris</t>
  </si>
  <si>
    <t>Rodowicz</t>
  </si>
  <si>
    <t>crodowicz@college.harvard.edu</t>
  </si>
  <si>
    <t xml:space="preserve">~300 or 350 people, two artists performing in cabot theater </t>
  </si>
  <si>
    <t>S9-238</t>
  </si>
  <si>
    <t>Harvard African Development Concert</t>
  </si>
  <si>
    <t>34S-5-7</t>
  </si>
  <si>
    <t>Amanuel</t>
  </si>
  <si>
    <t>hamanuel@college.harvard.edu</t>
  </si>
  <si>
    <t>Sibfam Social</t>
  </si>
  <si>
    <t>50 panelists, 450 students (60 undergraduates), many undergraduate volunteers, potentially cost-free for college students</t>
  </si>
  <si>
    <t>70 undergrads</t>
  </si>
  <si>
    <t>Isaac and Sriram</t>
  </si>
  <si>
    <t>S9-239</t>
  </si>
  <si>
    <t>Harvard Pakistan Forum</t>
  </si>
  <si>
    <t>Ibrahim</t>
  </si>
  <si>
    <t>miribrahim93@gmail.com</t>
  </si>
  <si>
    <t>-conference 
-opening speakers: Khurana and others
-200 undergrads expected
-2nd year that it's happening 
-$10-$15 per ticket
-venue, materials, catering, speaker gifts, posters
-pubbing out of different groups like the forum, SAA etc. but it's put on by this one group</t>
  </si>
  <si>
    <t>34S-5-8</t>
  </si>
  <si>
    <t>S9-240</t>
  </si>
  <si>
    <t>Harvard College Global Health Case Competition</t>
  </si>
  <si>
    <t>Harvard Global Health Coalition</t>
  </si>
  <si>
    <t>Discussion with Laura Rigas</t>
  </si>
  <si>
    <t>Food for sponsored discussion</t>
  </si>
  <si>
    <t>S9-241</t>
  </si>
  <si>
    <t>DD 4/1/16</t>
  </si>
  <si>
    <t>34S-5-9</t>
  </si>
  <si>
    <t>-collaboration with Black Men's Forum; Africa Night
-Friday and Saturday event (friday night has a retreat and lots of activities; then Saturday is a whole day event with panels, food, discussions, an evening Gala/Dinner etc.)
-open to Alumni 
-at least 350 undergrads
-1st year that it's happening 
-tickets: $20 for non ABHW members; africa night discount is $10; dues paying members 
-money needed for conference materials, food, etc. 
</t>
  </si>
  <si>
    <t>S9-242</t>
  </si>
  <si>
    <t>2015 Harvard College Film Festival</t>
  </si>
  <si>
    <t>The Harvard College Film Festival</t>
  </si>
  <si>
    <t>henryjohnson@college.harvard.edu</t>
  </si>
  <si>
    <t>food for three general meetings</t>
  </si>
  <si>
    <t>Over the course of a week, group plays selected film submissions (60 submissions so far); main event is on Saturday the 18th. Collaboration with SIGNET, THUDS, On Harvard Time; had 100 people come last year.</t>
  </si>
  <si>
    <t>Isaac, Sriram</t>
  </si>
  <si>
    <t>secretary@harvarddems.com</t>
  </si>
  <si>
    <t>S9-243</t>
  </si>
  <si>
    <t>conference for asian american identity. keynote speakers. 50-100 from harvard. other students had to register over the course of 3 days. science center velue (553.70) nw labs (1760), didn't do retroactive within 21 days.</t>
  </si>
  <si>
    <t>34S-5-10</t>
  </si>
  <si>
    <t>conference for asian american identity. keynote speakers. 50-100 from harvard. other students had to register over the course of 3 days. science center velue (553.70) nw labs (1760)</t>
  </si>
  <si>
    <t>Society of Black Harvard Scientists and Engineers</t>
  </si>
  <si>
    <t>S9-244</t>
  </si>
  <si>
    <t>HSBSE Mentorship Study Break</t>
  </si>
  <si>
    <t>Black Grad 2015</t>
  </si>
  <si>
    <t xml:space="preserve">ryanboyland@college.harvard.edu, sarahcole@college.harvard.edu </t>
  </si>
  <si>
    <t>Kevon</t>
  </si>
  <si>
    <t>Edmondson</t>
  </si>
  <si>
    <t>Kedmondson@college.harvard.edu</t>
  </si>
  <si>
    <t>S9-245</t>
  </si>
  <si>
    <t>Harvard International Consulting Competition</t>
  </si>
  <si>
    <t xml:space="preserve">Harvard Consulting Group </t>
  </si>
  <si>
    <t>Loomis</t>
  </si>
  <si>
    <t>chambersloomis@college.harvard.edu</t>
  </si>
  <si>
    <t xml:space="preserve">Its grown a lot since years past- they are gaining more Harvard undergrads. Right now its about 25 dollars a student. </t>
  </si>
  <si>
    <t>34S-5-11</t>
  </si>
  <si>
    <t>S9-246</t>
  </si>
  <si>
    <t>Harvard Invitational Large Venue Grant</t>
  </si>
  <si>
    <t>Krabek</t>
  </si>
  <si>
    <t>Board Elections</t>
  </si>
  <si>
    <t>robertkrabek@college.harvard.edu</t>
  </si>
  <si>
    <t xml:space="preserve">ballroom competition, invite other colleges to compete (during the day), night gala, open to everyone (only the gala is paid - $20 for competitors/students, adults in $40), $5000 (spliting cost with studio), team. club dues.  dues. collaborating with other college teams to put on formation team shows. 25 year of harvard invitational but now renting venue. didn't get $2000. </t>
  </si>
  <si>
    <t>34S-5-12</t>
  </si>
  <si>
    <t>Smores for Baking and Gaming</t>
  </si>
  <si>
    <t>34S-5-13</t>
  </si>
  <si>
    <t>Cookies for Baking and Gaming</t>
  </si>
  <si>
    <t>34S-5-14</t>
  </si>
  <si>
    <t>Signet Society</t>
  </si>
  <si>
    <t>A Little Night Music</t>
  </si>
  <si>
    <t>costumes (donated to HRDC afterwards)</t>
  </si>
  <si>
    <t>Magdalene</t>
  </si>
  <si>
    <t>Zier</t>
  </si>
  <si>
    <t>mzier@college.harvard.edu</t>
  </si>
  <si>
    <t>34S-5-15</t>
  </si>
  <si>
    <t>34S-5-16</t>
  </si>
  <si>
    <t>Science Theater at Harvard College (ST@HC)</t>
  </si>
  <si>
    <t>I Don't Want To Forget How To Make The World Shiver</t>
  </si>
  <si>
    <t>Multimedia play at science center</t>
  </si>
  <si>
    <t>800 pages x $0.04/page</t>
  </si>
  <si>
    <t>projector by policy</t>
  </si>
  <si>
    <t>production costs by policy</t>
  </si>
  <si>
    <t>Jumai</t>
  </si>
  <si>
    <t>Yusuf</t>
  </si>
  <si>
    <t>sekinatyusuf@college.harvard.edu</t>
  </si>
  <si>
    <t>34S-5-17</t>
  </si>
  <si>
    <t>Poise and Rationality: A Wedding Farce by Boyd Hampton</t>
  </si>
  <si>
    <t>costumes</t>
  </si>
  <si>
    <t>34S-5-18</t>
  </si>
  <si>
    <t>Our Voices: Who Speaks for Us?</t>
  </si>
  <si>
    <t xml:space="preserve">Collaborated with Osapr </t>
  </si>
  <si>
    <t>compelling interest bonus</t>
  </si>
  <si>
    <t xml:space="preserve">DD4/18 </t>
  </si>
  <si>
    <t>34S-5-19</t>
  </si>
  <si>
    <t>Diamonds in the Ruff</t>
  </si>
  <si>
    <t>Open Shakespeare show</t>
  </si>
  <si>
    <t>posters by policy</t>
  </si>
  <si>
    <t>adams pool theater</t>
  </si>
  <si>
    <t>costumes by policy</t>
  </si>
  <si>
    <t>34S-5-20</t>
  </si>
  <si>
    <t>Macbeth: King of Pop</t>
  </si>
  <si>
    <t>Musical</t>
  </si>
  <si>
    <t>375 pages x $0.04/page</t>
  </si>
  <si>
    <t>Disler</t>
  </si>
  <si>
    <t>mdisler@college.harvard.edu</t>
  </si>
  <si>
    <t>34S-5-21</t>
  </si>
  <si>
    <t>Stephen Cho</t>
  </si>
  <si>
    <t>Black Magic</t>
  </si>
  <si>
    <t>250 props and 750 lumber,paint,etc</t>
  </si>
  <si>
    <t>DD 4/4/16</t>
  </si>
  <si>
    <t>34S-5-22</t>
  </si>
  <si>
    <t>Harvard-Radcliffe Dramatic Society</t>
  </si>
  <si>
    <t>SHE.</t>
  </si>
  <si>
    <t>200 costumes 400 production set</t>
  </si>
  <si>
    <t>microphones (12 mics * 5 days * $12.50)</t>
  </si>
  <si>
    <t>policy, printing of scripts &amp; programs</t>
  </si>
  <si>
    <t>34S-5-23</t>
  </si>
  <si>
    <t>Glory</t>
  </si>
  <si>
    <t>Play at Adams Pool Theater</t>
  </si>
  <si>
    <t>720 pages x $0.04/page</t>
  </si>
  <si>
    <t>compelling interest</t>
  </si>
  <si>
    <t>34S-5-24</t>
  </si>
  <si>
    <t>programs</t>
  </si>
  <si>
    <t>props</t>
  </si>
  <si>
    <t>34S-5-25</t>
  </si>
  <si>
    <t>Untitled</t>
  </si>
  <si>
    <t>Reva</t>
  </si>
  <si>
    <t>34S-5-26</t>
  </si>
  <si>
    <t>34S-5-27</t>
  </si>
  <si>
    <t>34S-5-28</t>
  </si>
  <si>
    <t xml:space="preserve">Referee and instructor fees </t>
  </si>
  <si>
    <t>34S-5-29</t>
  </si>
  <si>
    <t>HSBSE P-Set Night</t>
  </si>
  <si>
    <t>Sponsor food for p-setting event</t>
  </si>
  <si>
    <t>34S-5-30</t>
  </si>
  <si>
    <t>AADT Troupe-wide Spring Social</t>
  </si>
  <si>
    <t>34S-5-31</t>
  </si>
  <si>
    <t>Major Key: A Bless Opp Jam</t>
  </si>
  <si>
    <t>videography</t>
  </si>
  <si>
    <t>34S-5-32</t>
  </si>
  <si>
    <t>Popcorn and Performance</t>
  </si>
  <si>
    <t>34S-5-33</t>
  </si>
  <si>
    <t>Philippine Forum</t>
  </si>
  <si>
    <t>Balut study break</t>
  </si>
  <si>
    <t>Study break with snacks</t>
  </si>
  <si>
    <t>34S-5-34</t>
  </si>
  <si>
    <t>Party in Currier</t>
  </si>
  <si>
    <t>food &amp; cups &amp; materials by policy</t>
  </si>
  <si>
    <t>ubers to transport food</t>
  </si>
  <si>
    <t>dj by policy</t>
  </si>
  <si>
    <t>34S-5-35</t>
  </si>
  <si>
    <t>Leadership Institute at Harvard College Retreat</t>
  </si>
  <si>
    <t>34S-5-36</t>
  </si>
  <si>
    <t>Prison Reform Event</t>
  </si>
  <si>
    <t>34S-5-37</t>
  </si>
  <si>
    <t>Banquet</t>
  </si>
  <si>
    <t>34S-5-38</t>
  </si>
  <si>
    <t>ABHW-BMF Valentine's Day Brunch</t>
  </si>
  <si>
    <t>Kelcee</t>
  </si>
  <si>
    <t>34S-5-39</t>
  </si>
  <si>
    <t>HIS Big Sib Little Sib Cookies</t>
  </si>
  <si>
    <t>34S-5-40</t>
  </si>
  <si>
    <t>HIS Big Sib Little Sib Kickoff</t>
  </si>
  <si>
    <t>34S-5-41</t>
  </si>
  <si>
    <t>Harvard-Radcliffe Collegium Musicum</t>
  </si>
  <si>
    <t>American Choral Directors Association Eastern Division Conference</t>
  </si>
  <si>
    <t>alicetang@college.harvard.edu</t>
  </si>
  <si>
    <t>34S-5-42</t>
  </si>
  <si>
    <t>Introductory Meeting - Bringing the Healthcare Industry to You</t>
  </si>
  <si>
    <t>34S-5-43</t>
  </si>
  <si>
    <t>BLGTQ in Non-Profit: Career Panel &amp; Mixer</t>
  </si>
  <si>
    <t>Food for career panel</t>
  </si>
  <si>
    <t>34S-5-44</t>
  </si>
  <si>
    <t>SEAS Sibs</t>
  </si>
  <si>
    <t>34S-5-45</t>
  </si>
  <si>
    <t>First Sibfam Bonding: Valentine's Special</t>
  </si>
  <si>
    <t>34S-5-46</t>
  </si>
  <si>
    <t>QSA Board+ Retreat</t>
  </si>
  <si>
    <t>34S-5-47</t>
  </si>
  <si>
    <t>Chalk</t>
  </si>
  <si>
    <t>programs/scripts</t>
  </si>
  <si>
    <t>lumber/fabric</t>
  </si>
  <si>
    <t>props (chalk, fake blood)</t>
  </si>
  <si>
    <t>costumes/producers fund</t>
  </si>
  <si>
    <t>34S-5-48</t>
  </si>
  <si>
    <t>SNL-style comedy show</t>
  </si>
  <si>
    <t>200 pages * $0.04/page</t>
  </si>
  <si>
    <t>McFadden</t>
  </si>
  <si>
    <t>kylemcfadden@college.harvard.edu</t>
  </si>
  <si>
    <t>34S-5-49</t>
  </si>
  <si>
    <t>Harvard Hawai'i Club</t>
  </si>
  <si>
    <t>Hawai'i Club Spring Lu'au</t>
  </si>
  <si>
    <t>34S-5-50</t>
  </si>
  <si>
    <t>Soundbytes</t>
  </si>
  <si>
    <t>Check MUST be made out to "Harvard University" not HRDC</t>
  </si>
  <si>
    <t>750 pages * $0.04/page</t>
  </si>
  <si>
    <t>Adams Pool Theater</t>
  </si>
  <si>
    <t>Eli</t>
  </si>
  <si>
    <t>Schleicher</t>
  </si>
  <si>
    <t>eschleicher@college.harvard.edu</t>
  </si>
  <si>
    <t>34S-5-51</t>
  </si>
  <si>
    <t>tickets</t>
  </si>
  <si>
    <t>Abdulrahman</t>
  </si>
  <si>
    <t>Jamjoom</t>
  </si>
  <si>
    <t>ajamjoom@college.harvard.edu</t>
  </si>
  <si>
    <t>34S-5-52</t>
  </si>
  <si>
    <t>Harvard College Special Olympics</t>
  </si>
  <si>
    <t>Spring Special Olympics Bowling</t>
  </si>
  <si>
    <t xml:space="preserve">Public service network </t>
  </si>
  <si>
    <t>Steven</t>
  </si>
  <si>
    <t>Tenzer</t>
  </si>
  <si>
    <t>stenzer@college.harvard.edu</t>
  </si>
  <si>
    <t>8:00</t>
  </si>
  <si>
    <t>34S-5-53</t>
  </si>
  <si>
    <t>Admiral Blumenthal on Making the Law</t>
  </si>
  <si>
    <t>34S-5-54</t>
  </si>
  <si>
    <t>Thurm</t>
  </si>
  <si>
    <t>jthurm@college.harvard.edu</t>
  </si>
  <si>
    <t>34S-5-55</t>
  </si>
  <si>
    <t>Celebration of Black Women</t>
  </si>
  <si>
    <t>Dinner and ceremony</t>
  </si>
  <si>
    <t>Awa</t>
  </si>
  <si>
    <t>Nyambi</t>
  </si>
  <si>
    <t>awanyambi@college.harvard.edu</t>
  </si>
  <si>
    <t>34S-5-56</t>
  </si>
  <si>
    <t>Middle Eastern Food Study Break</t>
  </si>
  <si>
    <t>34S-5-57</t>
  </si>
  <si>
    <t>Tea &amp; Cookies Study Break</t>
  </si>
  <si>
    <t>jamieleesolimano@gmail.com</t>
  </si>
  <si>
    <t>34S-5-58</t>
  </si>
  <si>
    <t>No show</t>
  </si>
  <si>
    <t>Harvard College Soulfood Christian Fellowship</t>
  </si>
  <si>
    <t>More than Music Concert</t>
  </si>
  <si>
    <t>Edem</t>
  </si>
  <si>
    <t>Fagbolagun</t>
  </si>
  <si>
    <t>edemfagbolagun@college.harvard.edu</t>
  </si>
  <si>
    <t>34S-5-59</t>
  </si>
  <si>
    <t>HOOP</t>
  </si>
  <si>
    <t>Short story philosophy</t>
  </si>
  <si>
    <t>Food &amp; discussion about philosophy</t>
  </si>
  <si>
    <t>8400 pages x $0.04/page</t>
  </si>
  <si>
    <t>Maddie</t>
  </si>
  <si>
    <t>Snyder</t>
  </si>
  <si>
    <t>Madeleinesnyder@college.harvard.edu</t>
  </si>
  <si>
    <t>34S-5-60</t>
  </si>
  <si>
    <t>Harvard College Voice Actors' Guild</t>
  </si>
  <si>
    <t>Erotica Night: A Night for Young Adults</t>
  </si>
  <si>
    <t>Show in Lowell JCR</t>
  </si>
  <si>
    <t>34S-5-61</t>
  </si>
  <si>
    <t>Harvard-Radcliffe Dramatic Club</t>
  </si>
  <si>
    <t>Thank You For More Than You Know, and Good Morning</t>
  </si>
  <si>
    <t>Hannah</t>
  </si>
  <si>
    <t>Firestone</t>
  </si>
  <si>
    <t>firestone@college.harvard.edu</t>
  </si>
  <si>
    <t>34S-5-62</t>
  </si>
  <si>
    <t>Paper publications</t>
  </si>
  <si>
    <t>Serena</t>
  </si>
  <si>
    <t>Blacklow</t>
  </si>
  <si>
    <t>sblacklow@college.harvard.edu</t>
  </si>
  <si>
    <t>34S-5-63</t>
  </si>
  <si>
    <t>Video Game Development Club</t>
  </si>
  <si>
    <t>Pen Tablets</t>
  </si>
  <si>
    <t xml:space="preserve">Materials and supplies founding stimulus should we fund more? They'll make it available public </t>
  </si>
  <si>
    <t>Signed Up?</t>
  </si>
  <si>
    <t>Attended March 28th Session?</t>
  </si>
  <si>
    <t>Attended April 16th Session?</t>
  </si>
  <si>
    <t>DD 3/10/16</t>
  </si>
  <si>
    <t>34S-5-64</t>
  </si>
  <si>
    <t>The Vibrator Play</t>
  </si>
  <si>
    <t>set, costumes</t>
  </si>
  <si>
    <t>Stephanie</t>
  </si>
  <si>
    <t>Ferrarie</t>
  </si>
  <si>
    <t>sferrarie@college.harvard.edu</t>
  </si>
  <si>
    <t>34S-5-65</t>
  </si>
  <si>
    <t>Measure for Measure</t>
  </si>
  <si>
    <t>400 costumes 50 gobos and gels</t>
  </si>
  <si>
    <t>license for QLab</t>
  </si>
  <si>
    <t>Mia</t>
  </si>
  <si>
    <t>Vitale</t>
  </si>
  <si>
    <t>miavitale@college.harvard.edu</t>
  </si>
  <si>
    <t>34S-5-66</t>
  </si>
  <si>
    <t>The Wonderful World of Dissocia</t>
  </si>
  <si>
    <t>34S-5-67</t>
  </si>
  <si>
    <t>Arab Peace Mixer</t>
  </si>
  <si>
    <t>connect to guest speaker/photographer</t>
  </si>
  <si>
    <t>policy (3 events)</t>
  </si>
  <si>
    <t>decorations</t>
  </si>
  <si>
    <t>(3 hours of speaker * 2 events, 3 hours projector * 2 events)</t>
  </si>
  <si>
    <t>34S-5-68</t>
  </si>
  <si>
    <t>BlackC.A.S.T</t>
  </si>
  <si>
    <t>Did not show up to interview a couple weeks ago but said she got an email from Will saying she could come in.</t>
  </si>
  <si>
    <t>34S-6-1</t>
  </si>
  <si>
    <t>Harvard E-Sports Association (HESPA)</t>
  </si>
  <si>
    <t>LAN Party (LANsanity)</t>
  </si>
  <si>
    <t>Video game party</t>
  </si>
  <si>
    <t>34S-6-2</t>
  </si>
  <si>
    <t>HBio President's Event: "How to Start a Biotech Company- from concept to CEO"</t>
  </si>
  <si>
    <t>Pizza x 30 people</t>
  </si>
  <si>
    <t>34S-6-3</t>
  </si>
  <si>
    <t>The Cultural Rhythms Food Festival</t>
  </si>
  <si>
    <t>Funded through SIC</t>
  </si>
  <si>
    <t>34S-6-4</t>
  </si>
  <si>
    <t>SAMC</t>
  </si>
  <si>
    <t>SAMC Date Event</t>
  </si>
  <si>
    <t>Kais</t>
  </si>
  <si>
    <t>Khimji</t>
  </si>
  <si>
    <t>kaiskhimji@college.harvard.edu</t>
  </si>
  <si>
    <t>34S-6-5</t>
  </si>
  <si>
    <t>Harvard South Asian Men's Collective</t>
  </si>
  <si>
    <t>"Remember December"</t>
  </si>
  <si>
    <t>34S-6-6</t>
  </si>
  <si>
    <t>Queers and Beers</t>
  </si>
  <si>
    <t>"Low-key" party for queer community</t>
  </si>
  <si>
    <t>34S-6-7</t>
  </si>
  <si>
    <t>SIAMA Multiculturalism Indian Food Study Break</t>
  </si>
  <si>
    <t>34S-6-8</t>
  </si>
  <si>
    <t>Brunch for black community</t>
  </si>
  <si>
    <t>34S-6-9</t>
  </si>
  <si>
    <t>15 undergrads</t>
  </si>
  <si>
    <t>th</t>
  </si>
  <si>
    <t>34S-6-10</t>
  </si>
  <si>
    <t>HBio Wine and Cheese</t>
  </si>
  <si>
    <t>snacks x 15 people</t>
  </si>
  <si>
    <t>34S-6-11</t>
  </si>
  <si>
    <t>Bowling with the Dems</t>
  </si>
  <si>
    <t>34S-6-12</t>
  </si>
  <si>
    <t>Harvard Human Rights in North Korea</t>
  </si>
  <si>
    <t>Boston Schools for North Korean Human Rights Meet-up</t>
  </si>
  <si>
    <t>34S-6-13</t>
  </si>
  <si>
    <t>Meriton Ibrahimi</t>
  </si>
  <si>
    <t>HRL Movie Night</t>
  </si>
  <si>
    <t>Ely</t>
  </si>
  <si>
    <t>scottely@college.harvard.edu</t>
  </si>
  <si>
    <t>34S-6-14</t>
  </si>
  <si>
    <t>Nightmarket</t>
  </si>
  <si>
    <t>coverage for remaining</t>
  </si>
  <si>
    <t>34S-6-15</t>
  </si>
  <si>
    <t>Snacks and Sheet Music</t>
  </si>
  <si>
    <t>34S-6-16</t>
  </si>
  <si>
    <t>HAPA's Annual Chinese New Year Dinner</t>
  </si>
  <si>
    <t>34S-6-17</t>
  </si>
  <si>
    <t>Boston Buy Side Trip</t>
  </si>
  <si>
    <t>34S-6-18</t>
  </si>
  <si>
    <t>bypolic</t>
  </si>
  <si>
    <t>bypolicy</t>
  </si>
  <si>
    <t>folders,pens,tape,utensils,sub.</t>
  </si>
  <si>
    <t>15 (printing)</t>
  </si>
  <si>
    <t>34S-6-19</t>
  </si>
  <si>
    <t>Olu Oisaghie</t>
  </si>
  <si>
    <t>Harvard College Film Festival</t>
  </si>
  <si>
    <t>Large Venue</t>
  </si>
  <si>
    <t>Hunter</t>
  </si>
  <si>
    <t>Richards</t>
  </si>
  <si>
    <t>mubinas@college.harvard.edu</t>
  </si>
  <si>
    <t>34S-6-20</t>
  </si>
  <si>
    <t>Team HPV</t>
  </si>
  <si>
    <t>Hepatitis B Dinner Discussion</t>
  </si>
  <si>
    <t>34S-6-21</t>
  </si>
  <si>
    <t>Dinner w/ Dean Khurana</t>
  </si>
  <si>
    <t>ff</t>
  </si>
  <si>
    <t>34S-6-22</t>
  </si>
  <si>
    <t>Theravada Buddhism in Thailand</t>
  </si>
  <si>
    <t>100 undergrads</t>
  </si>
  <si>
    <t>booklets/programs</t>
  </si>
  <si>
    <t>Pakawut (Pro)</t>
  </si>
  <si>
    <t>Jiradilok</t>
  </si>
  <si>
    <t>pjiradilok@college.harvard.edu</t>
  </si>
  <si>
    <t>34S-6-23</t>
  </si>
  <si>
    <t>Gender and Sexuality in Thailand</t>
  </si>
  <si>
    <t>34S-6-24</t>
  </si>
  <si>
    <t>No Show/Reassign</t>
  </si>
  <si>
    <t>Harvard Nigerian Students Association</t>
  </si>
  <si>
    <t>Harvard Nigerian Students Association / Harvard African Students Association Senior Week</t>
  </si>
  <si>
    <t>Ayomide</t>
  </si>
  <si>
    <t>34S-6-25</t>
  </si>
  <si>
    <t>Owambe</t>
  </si>
  <si>
    <t>34S-6-26</t>
  </si>
  <si>
    <t>First Annual New Yam Festival</t>
  </si>
  <si>
    <t>34S-6-27</t>
  </si>
  <si>
    <t>Africa Week Nigerian Identity Panel</t>
  </si>
  <si>
    <t>34S-6-28</t>
  </si>
  <si>
    <t>Nollywood Movie Night</t>
  </si>
  <si>
    <t>aopeyemi@college.harvard.ed</t>
  </si>
  <si>
    <t>34S-6-29</t>
  </si>
  <si>
    <t>Peer Pre-med mentoring Program Conferences</t>
  </si>
  <si>
    <t>starbucks gift cards (they said samarth said it was cool)</t>
  </si>
  <si>
    <t>34S-6-30</t>
  </si>
  <si>
    <t>Harvard Muslim Life Guide</t>
  </si>
  <si>
    <t>Booklet for Harvard Muslim community</t>
  </si>
  <si>
    <t>34S-6-31</t>
  </si>
  <si>
    <t>Synthesis</t>
  </si>
  <si>
    <t>Publication of Journal</t>
  </si>
  <si>
    <t>Ange</t>
  </si>
  <si>
    <t>Clayton</t>
  </si>
  <si>
    <t>aclayton@college.harvard.edu</t>
  </si>
  <si>
    <t>34S-6-32</t>
  </si>
  <si>
    <t>General Meeting: The Role of Music in Promoting Black Politics</t>
  </si>
  <si>
    <t>34S-6-33</t>
  </si>
  <si>
    <t>Act on a Dream</t>
  </si>
  <si>
    <t>DREAM School Graduation: Celebrating undocumented Harvard College Class of 2016</t>
  </si>
  <si>
    <t>act</t>
  </si>
  <si>
    <t xml:space="preserve">food/catering/beverages, </t>
  </si>
  <si>
    <t>posters/flyers/programs</t>
  </si>
  <si>
    <t>centerpieces, event handouts</t>
  </si>
  <si>
    <t>video recorder</t>
  </si>
  <si>
    <t>speaker awards</t>
  </si>
  <si>
    <t>Enrique</t>
  </si>
  <si>
    <t>Ramirez</t>
  </si>
  <si>
    <t>enriqueramirez@college.harvard.edu</t>
  </si>
  <si>
    <t>34S-6-34</t>
  </si>
  <si>
    <t>Sushi Study Break</t>
  </si>
  <si>
    <t>34S-6-35</t>
  </si>
  <si>
    <t>Spring Social Events</t>
  </si>
  <si>
    <t>34S-6-36</t>
  </si>
  <si>
    <t>Spring Performances</t>
  </si>
  <si>
    <t>DD 4/14/16</t>
  </si>
  <si>
    <t>34S-6-37</t>
  </si>
  <si>
    <t>VentureWorks Intro Mixer</t>
  </si>
  <si>
    <t>Burritos for 35 people</t>
  </si>
  <si>
    <t>team2016@harvardventures.org</t>
  </si>
  <si>
    <t>34S-6-38</t>
  </si>
  <si>
    <t>34S-6-39</t>
  </si>
  <si>
    <t>snacks for 40 people</t>
  </si>
  <si>
    <t>Paint for Redocrating Broadcasting Studio</t>
  </si>
  <si>
    <t>34S-6-40</t>
  </si>
  <si>
    <t>iGEM Study Break</t>
  </si>
  <si>
    <t>Gabriela</t>
  </si>
  <si>
    <t>Berner</t>
  </si>
  <si>
    <t>gberner@college.harvard.edu</t>
  </si>
  <si>
    <t>34S-6-41</t>
  </si>
  <si>
    <t>The Kuumba Singers of Harvard College</t>
  </si>
  <si>
    <t>46th Annual Dean Archie C. Epps Spring Concert</t>
  </si>
  <si>
    <t>Jaina</t>
  </si>
  <si>
    <t>Lane</t>
  </si>
  <si>
    <t>jlane@college.harvard.edu</t>
  </si>
  <si>
    <t>34S-6-42</t>
  </si>
  <si>
    <t>Digital Literacy Project</t>
  </si>
  <si>
    <t>by policy (3 times * 30 person)</t>
  </si>
  <si>
    <t>Ann</t>
  </si>
  <si>
    <t>annhwang@college.harvard.edu</t>
  </si>
  <si>
    <t>34S-6-43</t>
  </si>
  <si>
    <t>Harvard College VISION</t>
  </si>
  <si>
    <t>VISITAS Interest Meeting</t>
  </si>
  <si>
    <t>plates, napkins, cups</t>
  </si>
  <si>
    <t>Maria</t>
  </si>
  <si>
    <t>Brouard</t>
  </si>
  <si>
    <t>mariabrouard@college.harvard.edu</t>
  </si>
  <si>
    <t>34S-6-44</t>
  </si>
  <si>
    <t>Linoleum</t>
  </si>
  <si>
    <t>Linoleum tile necessary for practice, can be passed down</t>
  </si>
  <si>
    <t>34S-6-45</t>
  </si>
  <si>
    <t>Journal of Medieval Studies</t>
  </si>
  <si>
    <t>Printing our Spring Issue</t>
  </si>
  <si>
    <t>Nancy</t>
  </si>
  <si>
    <t>O'Neil</t>
  </si>
  <si>
    <t>nancyoneil@college.harvard.edu</t>
  </si>
  <si>
    <t>34S-6-46</t>
  </si>
  <si>
    <t>Veritones</t>
  </si>
  <si>
    <t>Hello, It's Jam!</t>
  </si>
  <si>
    <t>Sound Equipment, Sound Technician, Video Equipment Rental, Video Technician</t>
  </si>
  <si>
    <t>Suproteem</t>
  </si>
  <si>
    <t>Sarkar</t>
  </si>
  <si>
    <t>suproteemsarkar@college.harvard.edu</t>
  </si>
  <si>
    <t>34S-6-47</t>
  </si>
  <si>
    <t>Green Medicine Initiative (GMI)</t>
  </si>
  <si>
    <t>VISITAS Harvard Global Health Clubs Social</t>
  </si>
  <si>
    <t>Food and discussion for prefrosh</t>
  </si>
  <si>
    <t>Audrey</t>
  </si>
  <si>
    <t>Effenberger</t>
  </si>
  <si>
    <t>effenberger@college.harvard.edu</t>
  </si>
  <si>
    <t>34S-6-48</t>
  </si>
  <si>
    <t>In the Workshop of the Night</t>
  </si>
  <si>
    <t>34S-6-49</t>
  </si>
  <si>
    <t>Reply Harvard: The Annual Culture Show Presented by the Harvard Korean Association</t>
  </si>
  <si>
    <t>(50 printing)(63 travel)(50 license)</t>
  </si>
  <si>
    <t>34S-6-50</t>
  </si>
  <si>
    <t>The Harvard­ Radcliffe Collegium Musicum</t>
  </si>
  <si>
    <t>Considering Matthew Shepard</t>
  </si>
  <si>
    <t>want to print a program of 32 pages; they beleive 800 people will benefit; are collaborating with two other organizations - the hardvard glee cub and the radcliffe coral society</t>
  </si>
  <si>
    <t>Borjigin-Wang</t>
  </si>
  <si>
    <t>borjiginwang@college.harvard.edu</t>
  </si>
  <si>
    <t>34S-6-51</t>
  </si>
  <si>
    <t>34S-6-52</t>
  </si>
  <si>
    <t>Healthcare Mixer</t>
  </si>
  <si>
    <t>34S-6-54</t>
  </si>
  <si>
    <t>by policy (30 ppl * 4.20 * 10 trips)</t>
  </si>
  <si>
    <t>34S-6-55</t>
  </si>
  <si>
    <t>Harvard College Students for Scholars at Risk</t>
  </si>
  <si>
    <t>Dinner with Professor Jackie Bhabha</t>
  </si>
  <si>
    <t>Wilder</t>
  </si>
  <si>
    <t>Wohns</t>
  </si>
  <si>
    <t>awohns@college.harvard.edu</t>
  </si>
  <si>
    <t>34S-6-56</t>
  </si>
  <si>
    <t>Harvard Council for Business and the Environment</t>
  </si>
  <si>
    <t>Startup headquarters in downtown Boston</t>
  </si>
  <si>
    <t>* Want money for 9 trips instead of one each</t>
  </si>
  <si>
    <t>Deng-Tung</t>
  </si>
  <si>
    <t>34S-6-57</t>
  </si>
  <si>
    <t>Design Field Trip</t>
  </si>
  <si>
    <t>Day trip to New York</t>
  </si>
  <si>
    <t>T to South Station by policy</t>
  </si>
  <si>
    <t>museum by policy</t>
  </si>
  <si>
    <t>DD 4/28</t>
  </si>
  <si>
    <t>34S-6-58</t>
  </si>
  <si>
    <t>HUGHF Refugee Panel Discussion</t>
  </si>
  <si>
    <t>34S-6-59</t>
  </si>
  <si>
    <t>SatireV</t>
  </si>
  <si>
    <t>Renewal of website domain/web hosting</t>
  </si>
  <si>
    <t>website</t>
  </si>
  <si>
    <t>Antonia</t>
  </si>
  <si>
    <t>antoniachan@college.harvard.edu</t>
  </si>
  <si>
    <t>34S-6-60</t>
  </si>
  <si>
    <t>Joey Bada$$ Speaks</t>
  </si>
  <si>
    <t>34S-6-61</t>
  </si>
  <si>
    <t>Community Appreciation Event</t>
  </si>
  <si>
    <t>34S-6-62</t>
  </si>
  <si>
    <t>After Party</t>
  </si>
  <si>
    <t>Price discrepency in Grant Application made the applicant choose to reapply next week</t>
  </si>
  <si>
    <t>34S-6-63</t>
  </si>
  <si>
    <t>costumes (policy limit)</t>
  </si>
  <si>
    <t>34S-6-64</t>
  </si>
  <si>
    <t>Moscow Nights</t>
  </si>
  <si>
    <t>Classical music performances by students</t>
  </si>
  <si>
    <t>roses for musicians; discretionary</t>
  </si>
  <si>
    <t>34S-6-65</t>
  </si>
  <si>
    <t>Hong Kong Welcomes U</t>
  </si>
  <si>
    <t>30 students by policy</t>
  </si>
  <si>
    <t>34S-6-66</t>
  </si>
  <si>
    <t>Annise Parker Chat</t>
  </si>
  <si>
    <t>34S-6-67</t>
  </si>
  <si>
    <t>MajorKey: A #BlessOpp Jam</t>
  </si>
  <si>
    <t>34S-6-68</t>
  </si>
  <si>
    <t>HCFA</t>
  </si>
  <si>
    <t>You Are More Study Break</t>
  </si>
  <si>
    <t>Healthy snacks for women's groups</t>
  </si>
  <si>
    <t>coloring books, colored pencils, bracelets, etc. discretionary.</t>
  </si>
  <si>
    <t>Victoria</t>
  </si>
  <si>
    <t>Cochran</t>
  </si>
  <si>
    <t>victoriacochran@college.harvard.edu</t>
  </si>
  <si>
    <t>34S-6-69</t>
  </si>
  <si>
    <t>Walter J. Leonard Black Arts Festival Chair</t>
  </si>
  <si>
    <t>ny policy</t>
  </si>
  <si>
    <t>printing costs</t>
  </si>
  <si>
    <t>mts and non mts</t>
  </si>
  <si>
    <t>secuirty policy</t>
  </si>
  <si>
    <t>printing costs ($10), food-70 people times $3 snacks ($210), food-144 people times $4 ($576), MTS audio($45), publicity ($15), HUPD ($229.2), food- 26 undergrad performers times 3 ($87), projector- mts could not service, but at same rate ($337.5)</t>
  </si>
  <si>
    <t>Granderson</t>
  </si>
  <si>
    <t>marcusgranderson@college.harvard.edu</t>
  </si>
  <si>
    <t>34S-6-76</t>
  </si>
  <si>
    <t xml:space="preserve">Not Innovative </t>
  </si>
  <si>
    <t>Hupd</t>
  </si>
  <si>
    <t>34S-6-70</t>
  </si>
  <si>
    <t>34S-6-71</t>
  </si>
  <si>
    <t>Harvard Relay for Life</t>
  </si>
  <si>
    <t>Pizza for 100 Harvard Undergrads</t>
  </si>
  <si>
    <t>Bus for 50+ Harvard Students to Track</t>
  </si>
  <si>
    <t>Streamers/Balloons</t>
  </si>
  <si>
    <t>DJ for Music</t>
  </si>
  <si>
    <t>Could not qualify for large venue grant because it is a recurring event</t>
  </si>
  <si>
    <t>Gabrielle</t>
  </si>
  <si>
    <t>Wilson</t>
  </si>
  <si>
    <t>gabriellewilson@college.harvard.edu</t>
  </si>
  <si>
    <t>34S-6-79</t>
  </si>
  <si>
    <t>Catered dinner for black community</t>
  </si>
  <si>
    <t>Not innovative</t>
  </si>
  <si>
    <t>sound system</t>
  </si>
  <si>
    <t>34S-6-80</t>
  </si>
  <si>
    <t>Ahmed Shujaan</t>
  </si>
  <si>
    <t>Gondal</t>
  </si>
  <si>
    <t>34S-6-81</t>
  </si>
  <si>
    <t>International Development Hackathon</t>
  </si>
  <si>
    <t>Normal Grant, not Large</t>
  </si>
  <si>
    <t>Kimberley</t>
  </si>
  <si>
    <t>kimberleyyu@college.harvard.edu</t>
  </si>
  <si>
    <t>34S-6-77</t>
  </si>
  <si>
    <t>African Development Conference: The African Renaissance</t>
  </si>
  <si>
    <t>Large Venue Grant</t>
  </si>
  <si>
    <t>34S-6-73</t>
  </si>
  <si>
    <t>Open Harvard Grant/No Double Dipping</t>
  </si>
  <si>
    <t>Innovative</t>
  </si>
  <si>
    <t>34S-6-74</t>
  </si>
  <si>
    <t>African Students' Association</t>
  </si>
  <si>
    <t>Africa Night</t>
  </si>
  <si>
    <t>34S-6-75</t>
  </si>
  <si>
    <t>Harvard College Leadership Conference</t>
  </si>
  <si>
    <t>Amended spending to $700 from initial $3000</t>
  </si>
  <si>
    <t>Staples</t>
  </si>
  <si>
    <t>markstaples@college.harvard.edu</t>
  </si>
  <si>
    <t>34S-6-78</t>
  </si>
  <si>
    <t>IvyQ</t>
  </si>
  <si>
    <t>IvyQ Conference 2016</t>
  </si>
  <si>
    <t xml:space="preserve">they want 6k for large venue grants; about 200 would benefit; </t>
  </si>
  <si>
    <t>Kayla</t>
  </si>
  <si>
    <t>Thompson</t>
  </si>
  <si>
    <t>kaylathompson@college.harvard.edu</t>
  </si>
  <si>
    <t>34S-7-1</t>
  </si>
  <si>
    <t>Immigration Teach-In</t>
  </si>
  <si>
    <t>34S-7-2</t>
  </si>
  <si>
    <t>Already had retreat this year</t>
  </si>
  <si>
    <t>Kelvin</t>
  </si>
  <si>
    <t>kelvinwang@college.harvard.edu</t>
  </si>
  <si>
    <t>34S-7-3</t>
  </si>
  <si>
    <t>AAA Presents: Fifty Shades</t>
  </si>
  <si>
    <t>Party</t>
  </si>
  <si>
    <t>34S-7-4</t>
  </si>
  <si>
    <t>AADT Board and Choreographer Social + Dinner</t>
  </si>
  <si>
    <t>Day-long social event (retreat)</t>
  </si>
  <si>
    <t>puzzle hunt app by policy</t>
  </si>
  <si>
    <t>34S-7-5</t>
  </si>
  <si>
    <t>SibFam (Bananas)</t>
  </si>
  <si>
    <t>Upperclassman-freshman mentoring session</t>
  </si>
  <si>
    <t>34S-7-6</t>
  </si>
  <si>
    <t>AAA Coffee House</t>
  </si>
  <si>
    <t>Student performances</t>
  </si>
  <si>
    <t>microphone and medium speaker system</t>
  </si>
  <si>
    <t>34S-7-7</t>
  </si>
  <si>
    <t>Dim Sum With Brown HAPA</t>
  </si>
  <si>
    <t>34S-7-8</t>
  </si>
  <si>
    <t>61st Season Board Retreat</t>
  </si>
  <si>
    <t>34S-7-9</t>
  </si>
  <si>
    <t>Concert III: Remaking the Past</t>
  </si>
  <si>
    <t>music rights + printing</t>
  </si>
  <si>
    <t>instruments</t>
  </si>
  <si>
    <t>34S-7-10</t>
  </si>
  <si>
    <t>Wings Night Social</t>
  </si>
  <si>
    <t>34S-7-11</t>
  </si>
  <si>
    <t xml:space="preserve">Isaac </t>
  </si>
  <si>
    <t>34S-7-12</t>
  </si>
  <si>
    <t>34S-7-13</t>
  </si>
  <si>
    <t>34S-7-14</t>
  </si>
  <si>
    <t>Inside Voices Step Team</t>
  </si>
  <si>
    <t>Uniform Aquisition</t>
  </si>
  <si>
    <t>Duplicate Application</t>
  </si>
  <si>
    <t>Mardini</t>
  </si>
  <si>
    <t>kmardini@college.harvard.edu</t>
  </si>
  <si>
    <t>34S-7-15</t>
  </si>
  <si>
    <t>Snacks and Sheet Music: Reapplication</t>
  </si>
  <si>
    <t>34S-7-16</t>
  </si>
  <si>
    <t>Harvard Dharma</t>
  </si>
  <si>
    <t>Interfaith Panel on Religious Dietary Traditions and Fasting</t>
  </si>
  <si>
    <t>34S-7-17</t>
  </si>
  <si>
    <t>colored powder, discretionary</t>
  </si>
  <si>
    <t>34S-7-18</t>
  </si>
  <si>
    <t>Harvard Latter-day Saint Student Association</t>
  </si>
  <si>
    <t>Meet the Mormons</t>
  </si>
  <si>
    <t>Christian</t>
  </si>
  <si>
    <t>Bennett</t>
  </si>
  <si>
    <t>Christianbennett@college.harvard.edu</t>
  </si>
  <si>
    <t>34S-7-19</t>
  </si>
  <si>
    <t>Introductory Meeting for Our Fellows</t>
  </si>
  <si>
    <t>34S-7-20</t>
  </si>
  <si>
    <t>Coffee Chats: Vent about your problems</t>
  </si>
  <si>
    <t>Mental health discussions over coffee</t>
  </si>
  <si>
    <t>34S-7-21</t>
  </si>
  <si>
    <t>MIHNUET Social and Jam Session</t>
  </si>
  <si>
    <t>34S-7-22</t>
  </si>
  <si>
    <t>Harvard-Radcliffe Science Fiction Organization</t>
  </si>
  <si>
    <t>Baking SIG Brownies</t>
  </si>
  <si>
    <t>Snacks by Policy for 15 people</t>
  </si>
  <si>
    <t>Abigail</t>
  </si>
  <si>
    <t>Gabrieli</t>
  </si>
  <si>
    <t>agabrieli@college.harvard.edu</t>
  </si>
  <si>
    <t>34S-7-23</t>
  </si>
  <si>
    <t>Baking SIG Cookies</t>
  </si>
  <si>
    <t>abigail_gabrieli@yahoo.com</t>
  </si>
  <si>
    <t>34S-7-24</t>
  </si>
  <si>
    <t>Non-Constitutional Nominations</t>
  </si>
  <si>
    <t>34S-7-25</t>
  </si>
  <si>
    <t>Discussion with Annise Parker</t>
  </si>
  <si>
    <t>food 40 people by policy</t>
  </si>
  <si>
    <t>34S-7-26</t>
  </si>
  <si>
    <t>AAA</t>
  </si>
  <si>
    <t>Seiya</t>
  </si>
  <si>
    <t>seiyaliu626@gmail.com</t>
  </si>
  <si>
    <t>34S-7-27</t>
  </si>
  <si>
    <t>34S-7-28</t>
  </si>
  <si>
    <t>34S-7-29</t>
  </si>
  <si>
    <t>34S-7-30</t>
  </si>
  <si>
    <t>34S-7-31</t>
  </si>
  <si>
    <t>34S-7-32</t>
  </si>
  <si>
    <t>34S-7-33</t>
  </si>
  <si>
    <t>34S-7-34</t>
  </si>
  <si>
    <t>Harvard College Candela Dance Troupe</t>
  </si>
  <si>
    <t>Candela Dance Troupe</t>
  </si>
  <si>
    <t>Costumes and dance shoes to be resued accross performances</t>
  </si>
  <si>
    <t>Carlos</t>
  </si>
  <si>
    <t>Rivera</t>
  </si>
  <si>
    <t>carlosrivera@college.harvard.edu</t>
  </si>
  <si>
    <t>34S-7-35</t>
  </si>
  <si>
    <t>Breakeasy 4</t>
  </si>
  <si>
    <t>Inter-school breakdance competition</t>
  </si>
  <si>
    <t>DJs, MCs, judges (required for competition)</t>
  </si>
  <si>
    <t>lilylin@college.harvard.edu</t>
  </si>
  <si>
    <t>34S-7-36</t>
  </si>
  <si>
    <t>Harvard Undergraduate and High School Global Health Challenge</t>
  </si>
  <si>
    <t>Annual case competition for HS &amp; College students</t>
  </si>
  <si>
    <t>certificates by policy</t>
  </si>
  <si>
    <t>Mallika</t>
  </si>
  <si>
    <t>mallikasnyder@college.harvard.edu</t>
  </si>
  <si>
    <t>34S-7-37</t>
  </si>
  <si>
    <t>Passus</t>
  </si>
  <si>
    <t>TAPS and Passus: Rhythms of the City</t>
  </si>
  <si>
    <t>Costumes by policy</t>
  </si>
  <si>
    <t>A/V Staffing</t>
  </si>
  <si>
    <t>HUPD for weekend show by policy</t>
  </si>
  <si>
    <t>34S-7-38</t>
  </si>
  <si>
    <t>Harvard VoxJazz</t>
  </si>
  <si>
    <t>Public Concert and Masterclass with Grammy-award winning NY Voices</t>
  </si>
  <si>
    <t>Paying for group to give free jazz concert and lessons to 60 undergraduates</t>
  </si>
  <si>
    <t>Bean</t>
  </si>
  <si>
    <t>bean@college.harvard.edu</t>
  </si>
  <si>
    <t>34S-7-39</t>
  </si>
  <si>
    <t>Costumes to be resused by team for competition (10+ people)</t>
  </si>
  <si>
    <t>34S-7-40</t>
  </si>
  <si>
    <t>Spring Performances: Reapplication</t>
  </si>
  <si>
    <t>renting from hsa; requested 260 but there total amount requested from the uc at the end was only 250 so we cannot fund more than 250. THey will apply again next week hopefully.</t>
  </si>
  <si>
    <t>liscense</t>
  </si>
  <si>
    <t>34S-7-41</t>
  </si>
  <si>
    <t>Spring Social Events: Reapplication</t>
  </si>
  <si>
    <t>they will check on audio/visual from mts</t>
  </si>
  <si>
    <t>34S-7-42</t>
  </si>
  <si>
    <t>Snacks x 5 events x 30 people/event</t>
  </si>
  <si>
    <t>Posters x 5 events</t>
  </si>
  <si>
    <t>34S-7-43</t>
  </si>
  <si>
    <t>Plushie Making Workshop</t>
  </si>
  <si>
    <t>food for 200 people by policy</t>
  </si>
  <si>
    <t>need wool, needles, etc.</t>
  </si>
  <si>
    <t>34S-7-44</t>
  </si>
  <si>
    <t>The Billy Orman Student Art Gallery at 95 Dunster St. (95 Dunster)</t>
  </si>
  <si>
    <t>Stager</t>
  </si>
  <si>
    <t>nstager@college.harvard.edu</t>
  </si>
  <si>
    <t>34S-7-45</t>
  </si>
  <si>
    <t>Women's Leadership Conference</t>
  </si>
  <si>
    <t>Women's Leadership Project Spring Reunion</t>
  </si>
  <si>
    <t>34S-7-46</t>
  </si>
  <si>
    <t>Study Break and an Evening with Steven Pinker</t>
  </si>
  <si>
    <t>Said they only needed $230, so we awarded that amount</t>
  </si>
  <si>
    <t>34S-7-47</t>
  </si>
  <si>
    <t>Harvard Composers Association Album 2016</t>
  </si>
  <si>
    <t>34S-7-48</t>
  </si>
  <si>
    <t>Feria de Abril- Spanish Garden Party</t>
  </si>
  <si>
    <t>120 people, food by policy</t>
  </si>
  <si>
    <t>maximum by policy</t>
  </si>
  <si>
    <t>34S-7-49</t>
  </si>
  <si>
    <t>34S-7-50</t>
  </si>
  <si>
    <t>34S-7-51</t>
  </si>
  <si>
    <t>34S-7-52</t>
  </si>
  <si>
    <t>34S-7-53</t>
  </si>
  <si>
    <t>34S-7-54</t>
  </si>
  <si>
    <t>by policy (3 meals per person)</t>
  </si>
  <si>
    <t>microphones, speakers</t>
  </si>
  <si>
    <t>34S-7-55</t>
  </si>
  <si>
    <t>34S-7-56</t>
  </si>
  <si>
    <t>34S-7-57</t>
  </si>
  <si>
    <t>34S-7-58</t>
  </si>
  <si>
    <t>34S-7-59</t>
  </si>
  <si>
    <t>34S-7-60</t>
  </si>
  <si>
    <t>34S-7-61</t>
  </si>
  <si>
    <t>34S-7-62</t>
  </si>
  <si>
    <t>34S-7-63</t>
  </si>
  <si>
    <t>34S-7-64</t>
  </si>
  <si>
    <t>DD 4/5/16</t>
  </si>
  <si>
    <t>34S-7-65</t>
  </si>
  <si>
    <t>performance (costumes, lighting, stage manager, make-up, posters)</t>
  </si>
  <si>
    <t>34S-8-1</t>
  </si>
  <si>
    <t>Mysterium</t>
  </si>
  <si>
    <t>Roger</t>
  </si>
  <si>
    <t>rjin@college.harvard.edu</t>
  </si>
  <si>
    <t>34S-8-2</t>
  </si>
  <si>
    <t>Spring Gear Grant</t>
  </si>
  <si>
    <t xml:space="preserve">600 Operations (tent &amp; crampons)  + 600 (costumes, make sure they didnt apply in fall) </t>
  </si>
  <si>
    <t>34S-8-3</t>
  </si>
  <si>
    <t>Caribbean Club</t>
  </si>
  <si>
    <t>Wuk Wuk Wuk</t>
  </si>
  <si>
    <t>Cross-school Caribbean party</t>
  </si>
  <si>
    <t>DJ by policy</t>
  </si>
  <si>
    <t>34S-8-4</t>
  </si>
  <si>
    <t>Big Short Screening</t>
  </si>
  <si>
    <t>34S-8-5</t>
  </si>
  <si>
    <t>CIA Panel and Networking Session</t>
  </si>
  <si>
    <t>34S-8-6</t>
  </si>
  <si>
    <t>March Roundtable Meeting</t>
  </si>
  <si>
    <t>Food at meeting for Latino leaders</t>
  </si>
  <si>
    <t>Itzel</t>
  </si>
  <si>
    <t>34S-8-7</t>
  </si>
  <si>
    <t>CSA Sibfam Bonding Kickoff</t>
  </si>
  <si>
    <t>34S-8-8</t>
  </si>
  <si>
    <t>CSA and BSA Present: Equinox</t>
  </si>
  <si>
    <t>cleaning supplies</t>
  </si>
  <si>
    <t xml:space="preserve">dj </t>
  </si>
  <si>
    <t>34S-8-9</t>
  </si>
  <si>
    <t>AADT Troupe-wide Spring Social (v2)</t>
  </si>
  <si>
    <t>Social w/ food</t>
  </si>
  <si>
    <t>34S-8-10</t>
  </si>
  <si>
    <t>Oodles of Noodles</t>
  </si>
  <si>
    <t>noodles</t>
  </si>
  <si>
    <t>34S-8-11</t>
  </si>
  <si>
    <t>CSA Spring Party</t>
  </si>
  <si>
    <t>pizza/drinks for 130 people</t>
  </si>
  <si>
    <t>glowsticks</t>
  </si>
  <si>
    <t>34S-8-12</t>
  </si>
  <si>
    <t>Food Olympics</t>
  </si>
  <si>
    <t>34S-8-13</t>
  </si>
  <si>
    <t>Coffeehouse-Good Friday Celebration</t>
  </si>
  <si>
    <t>34S-8-14</t>
  </si>
  <si>
    <t>34S-8-15</t>
  </si>
  <si>
    <t>Startup Fellowship Midway Presentations</t>
  </si>
  <si>
    <t>Intern presentations w/ food</t>
  </si>
  <si>
    <t>34S-8-16</t>
  </si>
  <si>
    <t>Harvard Leads Study Break</t>
  </si>
  <si>
    <t>34S-8-17</t>
  </si>
  <si>
    <t>Social w/ music and snacks</t>
  </si>
  <si>
    <t>Event Title</t>
  </si>
  <si>
    <t>Organization</t>
  </si>
  <si>
    <t>Funding Type</t>
  </si>
  <si>
    <t>Check #</t>
  </si>
  <si>
    <t>Graduate School Panel and Reception</t>
  </si>
  <si>
    <t>Undergraduate Council Upfront Funding</t>
  </si>
  <si>
    <t>Apollo</t>
  </si>
  <si>
    <t>Black Faculty Dinner</t>
  </si>
  <si>
    <t>Freshmen Parents Reception</t>
  </si>
  <si>
    <t>Freshmen Retreat</t>
  </si>
  <si>
    <t>Circle of Women Fall Summit</t>
  </si>
  <si>
    <t>Circle of Women Harvard Chapter</t>
  </si>
  <si>
    <t>34S-8-18</t>
  </si>
  <si>
    <t>Introductory Meeting for our Fellows</t>
  </si>
  <si>
    <t>34S-8-19</t>
  </si>
  <si>
    <t>HCHA Presents: How to gain employment in the modern healthcare industry, by National Physicians Director of Tenet Healthcare</t>
  </si>
  <si>
    <t>Talk &amp; workshop from leader of large healthcare company</t>
  </si>
  <si>
    <t>34S-8-20</t>
  </si>
  <si>
    <t>HCHA PresentsThe Chief Pharmacy Officer of the Boston Medical Center: David Twichell</t>
  </si>
  <si>
    <t>Career talk</t>
  </si>
  <si>
    <t>Eating Concerns Hotline and Outreach (ECHO)</t>
  </si>
  <si>
    <t>Indigenous People's Day Celebration</t>
  </si>
  <si>
    <t>FUERZA Latina</t>
  </si>
  <si>
    <t>34S-8-21</t>
  </si>
  <si>
    <t>Jumbo Wild Screening Event</t>
  </si>
  <si>
    <t>HASA's first general meeting</t>
  </si>
  <si>
    <t>licensing</t>
  </si>
  <si>
    <t>HBR Fall Issue</t>
  </si>
  <si>
    <t>Harvard Book Review</t>
  </si>
  <si>
    <t>34S-8-22</t>
  </si>
  <si>
    <t>HCC Board Retreat</t>
  </si>
  <si>
    <t>HCC Study Break</t>
  </si>
  <si>
    <t>The Crunch 2013-2014</t>
  </si>
  <si>
    <t>Harvard College Comics Club</t>
  </si>
  <si>
    <t>HCFA/HCHAA Debate: "Is God Good?"</t>
  </si>
  <si>
    <t>Christmas Dinner</t>
  </si>
  <si>
    <t>Harvard College Francophone Society</t>
  </si>
  <si>
    <t>Freshman Mixer and New Board presentation</t>
  </si>
  <si>
    <t>34S-8-23</t>
  </si>
  <si>
    <t>Movie Screening: a Prophet</t>
  </si>
  <si>
    <t>Movie Screening: Jamel Debbouze</t>
  </si>
  <si>
    <t>Political Panel: Madagascar elections</t>
  </si>
  <si>
    <t>28th of October Oxi Day</t>
  </si>
  <si>
    <t>Harvard College Hellenic Society</t>
  </si>
  <si>
    <t>Elliot Greek Dance Event</t>
  </si>
  <si>
    <t>Technology Study Break</t>
  </si>
  <si>
    <t>Harvard College Technology Review</t>
  </si>
  <si>
    <t>34S-8-24</t>
  </si>
  <si>
    <t>Film Evenings 1</t>
  </si>
  <si>
    <t>Harvard German Club</t>
  </si>
  <si>
    <t>GHAC Introductory Meeting</t>
  </si>
  <si>
    <t>Harvard Global Health and AIDS Coalition</t>
  </si>
  <si>
    <t>Panel Discussion on Cholera</t>
  </si>
  <si>
    <t>First Generation Students Union</t>
  </si>
  <si>
    <t>Latin American Conference</t>
  </si>
  <si>
    <t>Harvard College Dominican Students Association</t>
  </si>
  <si>
    <t>EIC Celebratory Staff Social</t>
  </si>
  <si>
    <t>Harvard International Review</t>
  </si>
  <si>
    <t>34S-8-25</t>
  </si>
  <si>
    <t>DUPLICATE of already-funded event</t>
  </si>
  <si>
    <t>Muslim Tea</t>
  </si>
  <si>
    <t>Chaplain Dinner</t>
  </si>
  <si>
    <t>Harvard Islamic society</t>
  </si>
  <si>
    <t>Annual Fall Square Dance</t>
  </si>
  <si>
    <t>Harvard Premedical Society Peer Advising Program</t>
  </si>
  <si>
    <t>34S-8-26</t>
  </si>
  <si>
    <t>Little Women</t>
  </si>
  <si>
    <t>Harvard University</t>
  </si>
  <si>
    <t>The Bacchae</t>
  </si>
  <si>
    <t>Mosaic</t>
  </si>
  <si>
    <t>UFC 165 Fight Viewing</t>
  </si>
  <si>
    <t>Harvard Self Defense</t>
  </si>
  <si>
    <t>34S-8-27</t>
  </si>
  <si>
    <t>Freshmen Fall Dinner</t>
  </si>
  <si>
    <t>34S-8-28</t>
  </si>
  <si>
    <t>Harvard South Asian Association</t>
  </si>
  <si>
    <t>Board Dinner / Fall Planning Session</t>
  </si>
  <si>
    <t>34S-8-29</t>
  </si>
  <si>
    <t>Harvard Vestis Council's Vestis Magazine</t>
  </si>
  <si>
    <t>Harvard Vestis</t>
  </si>
  <si>
    <t>Isaac's Eye</t>
  </si>
  <si>
    <t>#Queers: An Evening of One Acts</t>
  </si>
  <si>
    <t>34S-8-30</t>
  </si>
  <si>
    <t>Julius Caesar</t>
  </si>
  <si>
    <t>Miss Margarida's Way</t>
  </si>
  <si>
    <t>Raised in Captivity</t>
  </si>
  <si>
    <t>34S-8-31</t>
  </si>
  <si>
    <t>repeat</t>
  </si>
  <si>
    <t>34S-8-32</t>
  </si>
  <si>
    <t>Dia de la Raza</t>
  </si>
  <si>
    <t>Harvard-Radcliffe RAZA</t>
  </si>
  <si>
    <t>34S-8-33</t>
  </si>
  <si>
    <t>34S-8-34</t>
  </si>
  <si>
    <t>43rd Annual Dr. S. Allen Counter Christmas Concert</t>
  </si>
  <si>
    <t>Mag Launch Event</t>
  </si>
  <si>
    <t>Transportation</t>
  </si>
  <si>
    <t>34S-8-35</t>
  </si>
  <si>
    <t>Beyond Pronouns with Avory Faucette</t>
  </si>
  <si>
    <t>Sexual Health Education and Advocacy throughout Harvard College (SHEATH)</t>
  </si>
  <si>
    <t>34S-8-36</t>
  </si>
  <si>
    <t>Harvard for Change Kick-Off</t>
  </si>
  <si>
    <t>Igniting Innovation Summit on Social Entrepreneurship</t>
  </si>
  <si>
    <t>34S-8-37</t>
  </si>
  <si>
    <t>NAQT ICT</t>
  </si>
  <si>
    <t>AAA Info Session</t>
  </si>
  <si>
    <t>Undergraduate Council Retroactive Funding</t>
  </si>
  <si>
    <t>Classy Affair</t>
  </si>
  <si>
    <t>34S-8-38</t>
  </si>
  <si>
    <t>rAAAge</t>
  </si>
  <si>
    <t>Merion</t>
  </si>
  <si>
    <t>ACF Nationals</t>
  </si>
  <si>
    <t>Black Community Leaders Barbecue</t>
  </si>
  <si>
    <t>34S-8-39</t>
  </si>
  <si>
    <t>Mock Tournament</t>
  </si>
  <si>
    <t>discretion/essential for event</t>
  </si>
  <si>
    <t>34S-8-40</t>
  </si>
  <si>
    <t>HBio Symposium (The Second Application)</t>
  </si>
  <si>
    <t>Freshman Initiation</t>
  </si>
  <si>
    <t>Mothers of the movement</t>
  </si>
  <si>
    <t>September First Friday</t>
  </si>
  <si>
    <t>F1-65</t>
  </si>
  <si>
    <t>Freshman Welcome Reception</t>
  </si>
  <si>
    <t>Black Student Association</t>
  </si>
  <si>
    <t>F1-66</t>
  </si>
  <si>
    <t>Is God Good? Debate</t>
  </si>
  <si>
    <t>F1-67</t>
  </si>
  <si>
    <t>PGP Awareness Study Break</t>
  </si>
  <si>
    <t>F1-68</t>
  </si>
  <si>
    <t>HCURA Research Social</t>
  </si>
  <si>
    <t>F1-69</t>
  </si>
  <si>
    <t>F1-70</t>
  </si>
  <si>
    <t>HIS Meeting 1</t>
  </si>
  <si>
    <t>F1-71</t>
  </si>
  <si>
    <t>HIS Meeting 2</t>
  </si>
  <si>
    <t>34S-8-41</t>
  </si>
  <si>
    <t>Quad Sound Studios</t>
  </si>
  <si>
    <t>F1-72</t>
  </si>
  <si>
    <t>Purchasing a LaChapell 583s mk2 tube preamp</t>
  </si>
  <si>
    <t>necessary piece of equipment</t>
  </si>
  <si>
    <t>Miles</t>
  </si>
  <si>
    <t>F1-73</t>
  </si>
  <si>
    <t>Hewitt</t>
  </si>
  <si>
    <t>Meeting with Beth Myers</t>
  </si>
  <si>
    <t>mhewitt@college.harvard.edu</t>
  </si>
  <si>
    <t>34S-8-42</t>
  </si>
  <si>
    <t>F1-74</t>
  </si>
  <si>
    <t>Meeting with Trey Greyson</t>
  </si>
  <si>
    <t>Visitas CarNiTas</t>
  </si>
  <si>
    <t>Latino groups hold bbq for prefrosh</t>
  </si>
  <si>
    <t>F1-75</t>
  </si>
  <si>
    <t>lawn games</t>
  </si>
  <si>
    <t>Special Meeting with Tim Goeghlin</t>
  </si>
  <si>
    <t>Jennifer</t>
  </si>
  <si>
    <t>Ruiz</t>
  </si>
  <si>
    <t>Jenniferleidieruiz@college.harvard.edu</t>
  </si>
  <si>
    <t>F1-76</t>
  </si>
  <si>
    <t>HCIA Mixer</t>
  </si>
  <si>
    <t>Harvard Islamic Society/ Harvard Iranian Society</t>
  </si>
  <si>
    <t>34S-8-43</t>
  </si>
  <si>
    <t>sheet music</t>
  </si>
  <si>
    <t>venue costs</t>
  </si>
  <si>
    <t>F1-77</t>
  </si>
  <si>
    <t>ringers</t>
  </si>
  <si>
    <t>Freshman Week</t>
  </si>
  <si>
    <t>F1-78</t>
  </si>
  <si>
    <t>Get Involved Weekend and Brazilian Independence Day</t>
  </si>
  <si>
    <t>34S-8-44</t>
  </si>
  <si>
    <t>April Roundtable</t>
  </si>
  <si>
    <t>F1-79</t>
  </si>
  <si>
    <t>Harvard Vietnamese Association Introductory Meeting</t>
  </si>
  <si>
    <t>F1-80</t>
  </si>
  <si>
    <t>HVA Dorm Storming</t>
  </si>
  <si>
    <t>34S-8-45</t>
  </si>
  <si>
    <t>F1-81</t>
  </si>
  <si>
    <t>HBio Symposium</t>
  </si>
  <si>
    <t>Sib Family (Group A and B) - Dinner</t>
  </si>
  <si>
    <t>144 undergrads for small meal</t>
  </si>
  <si>
    <t>F1-82</t>
  </si>
  <si>
    <t>Theology of the Lord of the Rings</t>
  </si>
  <si>
    <t>Harvard-Radcliffe Catholic Student Association</t>
  </si>
  <si>
    <t>34S-8-46</t>
  </si>
  <si>
    <t>F1-83</t>
  </si>
  <si>
    <t>Activities Fair Publicity</t>
  </si>
  <si>
    <t>Latinx Awards Night: Homenaje Latino</t>
  </si>
  <si>
    <t>dinner honoring seniors</t>
  </si>
  <si>
    <t>printing</t>
  </si>
  <si>
    <t>F1-84</t>
  </si>
  <si>
    <t>latin american flags</t>
  </si>
  <si>
    <t>performance rights</t>
  </si>
  <si>
    <t>jenniferleidieruiz@college.harvard.edu</t>
  </si>
  <si>
    <t>F1-85</t>
  </si>
  <si>
    <t>Get Involved Weekend Introductory General Meeting</t>
  </si>
  <si>
    <t>DD 4/22/16</t>
  </si>
  <si>
    <t>34S-8-47</t>
  </si>
  <si>
    <t>F1-86</t>
  </si>
  <si>
    <t>Harvard Ventures Comp Completion Presentations</t>
  </si>
  <si>
    <t>September Milk and Cookies</t>
  </si>
  <si>
    <t>Social &amp; presentation by compers</t>
  </si>
  <si>
    <t>F1-87</t>
  </si>
  <si>
    <t>Harvard Leadership Magazine Publication</t>
  </si>
  <si>
    <t>F1-88</t>
  </si>
  <si>
    <t>Big Sib Little Sib Dinner</t>
  </si>
  <si>
    <t>34S-8-48</t>
  </si>
  <si>
    <t>Startups and Mocktails</t>
  </si>
  <si>
    <t>Visitas event for freshmen</t>
  </si>
  <si>
    <t>F1-89</t>
  </si>
  <si>
    <t>Fall General Meeting Bowling Night</t>
  </si>
  <si>
    <t>F1-90</t>
  </si>
  <si>
    <t>Informational Meeting</t>
  </si>
  <si>
    <t>34S-8-49</t>
  </si>
  <si>
    <t>Under Construction's Spring Concert</t>
  </si>
  <si>
    <t>F1-91</t>
  </si>
  <si>
    <t>policy (100 persons * $2)</t>
  </si>
  <si>
    <t>printing (4 pages/150 programs)</t>
  </si>
  <si>
    <t>jamespardue@college.harvard.edu</t>
  </si>
  <si>
    <t>F1-92</t>
  </si>
  <si>
    <t>34S-8-50</t>
  </si>
  <si>
    <t>F1-93</t>
  </si>
  <si>
    <t>Welcome Back to TCS</t>
  </si>
  <si>
    <t>semesterly publication</t>
  </si>
  <si>
    <t>F1-94</t>
  </si>
  <si>
    <t>Auditions</t>
  </si>
  <si>
    <t>34S-8-51</t>
  </si>
  <si>
    <t>Senior Tea/Elections</t>
  </si>
  <si>
    <t>34S-8-52</t>
  </si>
  <si>
    <t>Lopez</t>
  </si>
  <si>
    <t>vanessaelenalopez@college.harvard.edu</t>
  </si>
  <si>
    <t>34S-8-53</t>
  </si>
  <si>
    <t>34S-8-54</t>
  </si>
  <si>
    <t>Middle Eastern Food Outing</t>
  </si>
  <si>
    <t>Group outing to restaurant</t>
  </si>
  <si>
    <t>F1-95</t>
  </si>
  <si>
    <t>Informational Session</t>
  </si>
  <si>
    <t>34S-8-55</t>
  </si>
  <si>
    <t>F2-96</t>
  </si>
  <si>
    <t>Study break w/ food for community</t>
  </si>
  <si>
    <t>Latino Heritage Month Gala</t>
  </si>
  <si>
    <t>F2-97</t>
  </si>
  <si>
    <t>Outside of funding dates - Latino Holiday Dinner</t>
  </si>
  <si>
    <t>34S-8-56</t>
  </si>
  <si>
    <t>F2-98</t>
  </si>
  <si>
    <t>Resume Building Workshop</t>
  </si>
  <si>
    <t>F2-99</t>
  </si>
  <si>
    <t>Words on the Mind: Third Annual Mental Health Open Mic</t>
  </si>
  <si>
    <t>Contact Peer Counseling</t>
  </si>
  <si>
    <t>F2-100</t>
  </si>
  <si>
    <t>Harvard Aikikai Operational Expenses - 2013-2014</t>
  </si>
  <si>
    <t>venue rental dunster dining hall</t>
  </si>
  <si>
    <t>F2-101</t>
  </si>
  <si>
    <t>Dance Workshops</t>
  </si>
  <si>
    <t>Harvard Armenian Students' Association</t>
  </si>
  <si>
    <t>34S-8-57</t>
  </si>
  <si>
    <t>Armenian Students' Association Cultural Dinner and Movie Screening</t>
  </si>
  <si>
    <t>F2-102</t>
  </si>
  <si>
    <t>Movie &amp; food</t>
  </si>
  <si>
    <t>Semester Training Budget</t>
  </si>
  <si>
    <t>Nayiri</t>
  </si>
  <si>
    <t>Ayanian</t>
  </si>
  <si>
    <t>eayanian@college.harvard.edu</t>
  </si>
  <si>
    <t>F2-103</t>
  </si>
  <si>
    <t>Fall Printing Costs</t>
  </si>
  <si>
    <t>Harvard College Economics Review (Harvard Economics Review)</t>
  </si>
  <si>
    <t>34S-8-58</t>
  </si>
  <si>
    <t>F2-104</t>
  </si>
  <si>
    <t>Spring A Cappella Jam</t>
  </si>
  <si>
    <t>Responsible Technology with Jaan Tallinn</t>
  </si>
  <si>
    <t>Harvard College Future Society</t>
  </si>
  <si>
    <t>F2-105</t>
  </si>
  <si>
    <t>Harvard College Venture Partners</t>
  </si>
  <si>
    <t>34S-8-59</t>
  </si>
  <si>
    <t>F2-106</t>
  </si>
  <si>
    <t>November Tasting</t>
  </si>
  <si>
    <t>Harvard College Wine Society</t>
  </si>
  <si>
    <t>Harvard Human Right in North Korea</t>
  </si>
  <si>
    <t>HRiNK End-of-the-Year Dinner</t>
  </si>
  <si>
    <t>N/A</t>
  </si>
  <si>
    <t>Catherine</t>
  </si>
  <si>
    <t>F2-107</t>
  </si>
  <si>
    <t>Myong</t>
  </si>
  <si>
    <t>Maria Roces Talk</t>
  </si>
  <si>
    <t>cmyong@college.harvard.edu</t>
  </si>
  <si>
    <t>Harvard Phillipino Forum</t>
  </si>
  <si>
    <t>34S-8-60</t>
  </si>
  <si>
    <t>Surgery Interest Group Laparoscopic Surgery Simulation Workshop</t>
  </si>
  <si>
    <t>F2-108</t>
  </si>
  <si>
    <t>Funding for Instructors</t>
  </si>
  <si>
    <t>Harvard Shotokan Karate Club</t>
  </si>
  <si>
    <t>34S-8-61</t>
  </si>
  <si>
    <t>Printing</t>
  </si>
  <si>
    <t>Student publication</t>
  </si>
  <si>
    <t>F2-109</t>
  </si>
  <si>
    <t>2013-2014 Alumni Mentor Program Launch Dinner</t>
  </si>
  <si>
    <t>Harvard Undergraduate Alumni Connection</t>
  </si>
  <si>
    <t>printing for publication</t>
  </si>
  <si>
    <t>Mammadova</t>
  </si>
  <si>
    <t>F2-110</t>
  </si>
  <si>
    <t>Not Another Horror Movie</t>
  </si>
  <si>
    <t>DD 5/6/16</t>
  </si>
  <si>
    <t>34S-8-62</t>
  </si>
  <si>
    <t>F2-111</t>
  </si>
  <si>
    <t>Is He Dead (Play)</t>
  </si>
  <si>
    <t>20/10/13</t>
  </si>
  <si>
    <t>Visitas Welcoming Event</t>
  </si>
  <si>
    <t>Presentation w/ food</t>
  </si>
  <si>
    <t>F2-112</t>
  </si>
  <si>
    <t>Outside of funding dates - Harvard Leadership Program</t>
  </si>
  <si>
    <t>F2-113</t>
  </si>
  <si>
    <t>Dinner and conversation with Hafsat Abiola</t>
  </si>
  <si>
    <t>Nigerian Association</t>
  </si>
  <si>
    <t>34S-8-63</t>
  </si>
  <si>
    <t>Bring Down the House: A Winthrop House 5-Floor Party Open to Anyone &amp; Everyone</t>
  </si>
  <si>
    <t>F2-114</t>
  </si>
  <si>
    <t>Suya Joint Outing</t>
  </si>
  <si>
    <t>Faith</t>
  </si>
  <si>
    <t>faithjackson@college.harvard.edu</t>
  </si>
  <si>
    <t>F2-115</t>
  </si>
  <si>
    <t>Learn to cook mixer</t>
  </si>
  <si>
    <t>34S-8-64</t>
  </si>
  <si>
    <t>F2-116</t>
  </si>
  <si>
    <t>Dinner and Movie Mixer</t>
  </si>
  <si>
    <t>HBio Dinner with Dr. Dr. Luk Vandenberghe</t>
  </si>
  <si>
    <t>25 students small meal</t>
  </si>
  <si>
    <t>F2-117</t>
  </si>
  <si>
    <t>October General Meeting</t>
  </si>
  <si>
    <t>F2-118</t>
  </si>
  <si>
    <t>Tempus Fall Issue</t>
  </si>
  <si>
    <t>34S-8-65</t>
  </si>
  <si>
    <t>Founding Startup Stimulus</t>
  </si>
  <si>
    <t>Special stimulus grant (end of policy guide)</t>
  </si>
  <si>
    <t>F2-119</t>
  </si>
  <si>
    <t>RetreAAAt</t>
  </si>
  <si>
    <t>banner</t>
  </si>
  <si>
    <t>F2-120</t>
  </si>
  <si>
    <t>34S-8-66</t>
  </si>
  <si>
    <t>F2-121</t>
  </si>
  <si>
    <t>Initiation</t>
  </si>
  <si>
    <t>Entering the Biotech Start-Up Industry</t>
  </si>
  <si>
    <t>Talk by recent grads in biotech startups</t>
  </si>
  <si>
    <t>F2-122</t>
  </si>
  <si>
    <t>Mid-Autumn Mooncake Festival</t>
  </si>
  <si>
    <t>34S-8-67</t>
  </si>
  <si>
    <t>F2-123</t>
  </si>
  <si>
    <t>Info Meeting</t>
  </si>
  <si>
    <t>Developers for Development</t>
  </si>
  <si>
    <t>PRINT</t>
  </si>
  <si>
    <t>F2-124</t>
  </si>
  <si>
    <t>Informational Fliers</t>
  </si>
  <si>
    <t>Katz</t>
  </si>
  <si>
    <t>daniellekatz@college.harvard.edu</t>
  </si>
  <si>
    <t>F2-125</t>
  </si>
  <si>
    <t>Samosa Drop / Ice Cream</t>
  </si>
  <si>
    <t>34S-8-68</t>
  </si>
  <si>
    <t>Harvard ESports Association</t>
  </si>
  <si>
    <t>LAN events, Visitas welcome, Visitas event, IM funding</t>
  </si>
  <si>
    <t>F2-126</t>
  </si>
  <si>
    <t>Dim Sum</t>
  </si>
  <si>
    <t>jerseys used for many years</t>
  </si>
  <si>
    <t>F2-127</t>
  </si>
  <si>
    <t>Performance Materials</t>
  </si>
  <si>
    <t>34S-8-69</t>
  </si>
  <si>
    <t>F2-128</t>
  </si>
  <si>
    <t>First Boston Debate League Tournament</t>
  </si>
  <si>
    <t>Presencia 2016</t>
  </si>
  <si>
    <t>latino</t>
  </si>
  <si>
    <t>F2-129</t>
  </si>
  <si>
    <t>flags, balloons, streamers</t>
  </si>
  <si>
    <t>Dido and Aeneas</t>
  </si>
  <si>
    <t>projector</t>
  </si>
  <si>
    <t>Harvard Early Music Society</t>
  </si>
  <si>
    <t>F2-130</t>
  </si>
  <si>
    <t>Chinese Outdoor Field Day</t>
  </si>
  <si>
    <t>34S-8-70</t>
  </si>
  <si>
    <t>Harvard Radcliffe Chinese Students Associations</t>
  </si>
  <si>
    <t>Mangoes After Dark 2 and Manny Pacquiao Fight</t>
  </si>
  <si>
    <t>F2-131</t>
  </si>
  <si>
    <t>Freshmen Representative Interviews</t>
  </si>
  <si>
    <t>F2-132</t>
  </si>
  <si>
    <t>HCURA General Meeting 2</t>
  </si>
  <si>
    <t>34S-8-71</t>
  </si>
  <si>
    <t>F2-133</t>
  </si>
  <si>
    <t>HCURA General Meeting 1</t>
  </si>
  <si>
    <t>F2-134</t>
  </si>
  <si>
    <t>Conference Mailing</t>
  </si>
  <si>
    <t>34S-8-72</t>
  </si>
  <si>
    <t>34S-8-73</t>
  </si>
  <si>
    <t>34S-8-74</t>
  </si>
  <si>
    <t>34S-8-75</t>
  </si>
  <si>
    <t>34S-8-76</t>
  </si>
  <si>
    <t>34S-8-77</t>
  </si>
  <si>
    <t>F2-135</t>
  </si>
  <si>
    <t>Native Americans at Harvard College Freshmen Week</t>
  </si>
  <si>
    <t>Native Americans at Harvard College</t>
  </si>
  <si>
    <t>34S-8-78</t>
  </si>
  <si>
    <t>F2-136</t>
  </si>
  <si>
    <t>Freshman Welcome Dinner</t>
  </si>
  <si>
    <t>F2-137</t>
  </si>
  <si>
    <t>Shaved Ice Workshop</t>
  </si>
  <si>
    <t>F2-138</t>
  </si>
  <si>
    <t>Team HBV New Members Training Session</t>
  </si>
  <si>
    <t>34S-8-79</t>
  </si>
  <si>
    <t>Team HBV at Harvard</t>
  </si>
  <si>
    <t>F2-139</t>
  </si>
  <si>
    <t>TECs Mix</t>
  </si>
  <si>
    <t>Women in Computer Science</t>
  </si>
  <si>
    <t>F2-140</t>
  </si>
  <si>
    <t>Can't Find Grant - Board Retreat</t>
  </si>
  <si>
    <t>34S-9-1</t>
  </si>
  <si>
    <t>Harvard Undergraduates for Myanmar</t>
  </si>
  <si>
    <t>F3-141</t>
  </si>
  <si>
    <t>Burmese Tea Study Break</t>
  </si>
  <si>
    <t>F3-142</t>
  </si>
  <si>
    <t>Harvard Boxing Club Equipment, Apparel, and Events</t>
  </si>
  <si>
    <t>jamesho@college.harvard.edu</t>
  </si>
  <si>
    <t>F3-143</t>
  </si>
  <si>
    <t>Harvard Classics (Club A Basketball)</t>
  </si>
  <si>
    <t>F3-144</t>
  </si>
  <si>
    <t>34S-9-2</t>
  </si>
  <si>
    <t>Ghungroo Social</t>
  </si>
  <si>
    <t>F3-145</t>
  </si>
  <si>
    <t>Open dinner at Uno's</t>
  </si>
  <si>
    <t>Harvard Fishing Club</t>
  </si>
  <si>
    <t>F3-146</t>
  </si>
  <si>
    <t>Project SWIM Fall 2013 funds</t>
  </si>
  <si>
    <t>Project SWIM</t>
  </si>
  <si>
    <t>F3-147</t>
  </si>
  <si>
    <t>Club Sport Funding</t>
  </si>
  <si>
    <t>34S-9-3</t>
  </si>
  <si>
    <t>F3-148</t>
  </si>
  <si>
    <t>Cricket Nationals</t>
  </si>
  <si>
    <t>Fall Semester 2013 Funding - UPDATED</t>
  </si>
  <si>
    <t>F3-149</t>
  </si>
  <si>
    <t>Yohann</t>
  </si>
  <si>
    <t>Sequeira</t>
  </si>
  <si>
    <t>sequeira@college.harvard.edu</t>
  </si>
  <si>
    <t>F3-150</t>
  </si>
  <si>
    <t>Harvard Climbing Team</t>
  </si>
  <si>
    <t>34S-9-4</t>
  </si>
  <si>
    <t>HRSFA Spring Party</t>
  </si>
  <si>
    <t>F3-151</t>
  </si>
  <si>
    <t>Small Meal by Policy x 30 people</t>
  </si>
  <si>
    <t>Requested $17.58 for Scavenger Hunt Prizes</t>
  </si>
  <si>
    <t>F3-152</t>
  </si>
  <si>
    <t>Water Polo Club</t>
  </si>
  <si>
    <t>34S-9-5</t>
  </si>
  <si>
    <t>F3-153</t>
  </si>
  <si>
    <t>Annual Club Sports Grant</t>
  </si>
  <si>
    <t>NONE-</t>
  </si>
  <si>
    <t>F3-154</t>
  </si>
  <si>
    <t>2013-2014 Funding</t>
  </si>
  <si>
    <t>Harvard Women's Club Tennis</t>
  </si>
  <si>
    <t>F3-155</t>
  </si>
  <si>
    <t>34S-9-6</t>
  </si>
  <si>
    <t>Harvard Club Swimming</t>
  </si>
  <si>
    <t>Snacks for 15 people by policy</t>
  </si>
  <si>
    <t>F3-156</t>
  </si>
  <si>
    <t>Project Uniform</t>
  </si>
  <si>
    <t>Harvard Men's Rugby Club</t>
  </si>
  <si>
    <t>F3-157</t>
  </si>
  <si>
    <t>Harvard Billiards Club Events</t>
  </si>
  <si>
    <t>34S-9-7</t>
  </si>
  <si>
    <t>F3-158</t>
  </si>
  <si>
    <t>Training and Competition</t>
  </si>
  <si>
    <t>F3-159</t>
  </si>
  <si>
    <t>Women's Club Basketball Season</t>
  </si>
  <si>
    <t>34S-9-8</t>
  </si>
  <si>
    <t>F3-160</t>
  </si>
  <si>
    <t>Triathlon Club Sports Funding</t>
  </si>
  <si>
    <t>F3-161</t>
  </si>
  <si>
    <t>34S-9-9</t>
  </si>
  <si>
    <t>F3-162</t>
  </si>
  <si>
    <t>Fall / Winter 2013 - 2014 Figure Skating Season</t>
  </si>
  <si>
    <t>Figure Skating</t>
  </si>
  <si>
    <t>Alors on Danse Party 2016</t>
  </si>
  <si>
    <t>Food by policy 3*200 people</t>
  </si>
  <si>
    <t>F3-163</t>
  </si>
  <si>
    <t>Funding for Hoopsters Club Basketball</t>
  </si>
  <si>
    <t>34S-9-10</t>
  </si>
  <si>
    <t>February 2016 Concert</t>
  </si>
  <si>
    <t>F3-164</t>
  </si>
  <si>
    <t>2013-2014 Season</t>
  </si>
  <si>
    <t>operational cost (essential)</t>
  </si>
  <si>
    <t>Harrison</t>
  </si>
  <si>
    <t>Besser</t>
  </si>
  <si>
    <t>hbesser@college.harvard.edu</t>
  </si>
  <si>
    <t>F3-165</t>
  </si>
  <si>
    <t>Harvard Men's Ice Hockey Club</t>
  </si>
  <si>
    <t>34S-9-11</t>
  </si>
  <si>
    <t>HBio Members DInner @ 9 Tastes</t>
  </si>
  <si>
    <t>F3-166</t>
  </si>
  <si>
    <t>Club Sports Grant / Winter Practice and Equipment Fund 2013-14</t>
  </si>
  <si>
    <t>Nordic Ski Team</t>
  </si>
  <si>
    <t>F3-167</t>
  </si>
  <si>
    <t>Kendo Fall Season</t>
  </si>
  <si>
    <t>34S-9-12</t>
  </si>
  <si>
    <t>F3-168</t>
  </si>
  <si>
    <t>Science Club for Girls</t>
  </si>
  <si>
    <t>Mentor-Junior Mentor Dinner</t>
  </si>
  <si>
    <t>F3-169</t>
  </si>
  <si>
    <t>Harvard Women's Club Ultimate Fall Season</t>
  </si>
  <si>
    <t>Woolway</t>
  </si>
  <si>
    <t>Harvard Women's Club Ultimate Frisbee</t>
  </si>
  <si>
    <t>emilywoolway@college.harvard.edu</t>
  </si>
  <si>
    <t>F3-170</t>
  </si>
  <si>
    <t>Broomball Club club sport funding</t>
  </si>
  <si>
    <t>Broomball Club of Harvard</t>
  </si>
  <si>
    <t>34S-9-13</t>
  </si>
  <si>
    <t>Brown IEEE Micromouse Competition</t>
  </si>
  <si>
    <t>Transport to robotics competition</t>
  </si>
  <si>
    <t>F3-171</t>
  </si>
  <si>
    <t>Harvard Cricket Club - Fall 2013 Season</t>
  </si>
  <si>
    <t>Harvard Cricket Club (Official Club Sport)</t>
  </si>
  <si>
    <t>registration by policy</t>
  </si>
  <si>
    <t>F3-172</t>
  </si>
  <si>
    <t>34S-9-14</t>
  </si>
  <si>
    <t>Disco Queen</t>
  </si>
  <si>
    <t>F3-173</t>
  </si>
  <si>
    <t>F3-174</t>
  </si>
  <si>
    <t>34S-9-15</t>
  </si>
  <si>
    <t>Asian American Reflections Night</t>
  </si>
  <si>
    <t>F3-175</t>
  </si>
  <si>
    <t>Club Golf Team Practice, Transportation, and Competitions</t>
  </si>
  <si>
    <t xml:space="preserve">by policy for 300 people @ $3 </t>
  </si>
  <si>
    <t>max by policy</t>
  </si>
  <si>
    <t>by policy (needed for lights)</t>
  </si>
  <si>
    <t>F3-176</t>
  </si>
  <si>
    <t>Harvard Handball Club 2013-2014</t>
  </si>
  <si>
    <t>Harvard Handball Club</t>
  </si>
  <si>
    <t>DD 5/24</t>
  </si>
  <si>
    <t>Harvard Xfit</t>
  </si>
  <si>
    <t>34S-9-16</t>
  </si>
  <si>
    <t>Harvard Men's Club Tennis</t>
  </si>
  <si>
    <t>Leen</t>
  </si>
  <si>
    <t>Al Kassab</t>
  </si>
  <si>
    <t>leenalkassab@college.harvard.edu</t>
  </si>
  <si>
    <t>Spike Ball Club</t>
  </si>
  <si>
    <t>34S-9-17</t>
  </si>
  <si>
    <t>Harvard MIT mixer</t>
  </si>
  <si>
    <t>F4-177</t>
  </si>
  <si>
    <t>All Harvard African Mixer</t>
  </si>
  <si>
    <t>African Students Association</t>
  </si>
  <si>
    <t>34S-9-18</t>
  </si>
  <si>
    <t>Calligraphy night</t>
  </si>
  <si>
    <t>F4-178</t>
  </si>
  <si>
    <t>Welcome (Back) Social</t>
  </si>
  <si>
    <t>F4-179</t>
  </si>
  <si>
    <t>ABHW Survival Guide</t>
  </si>
  <si>
    <t>YES</t>
  </si>
  <si>
    <t>34S-9-19</t>
  </si>
  <si>
    <t>Speak out Loud</t>
  </si>
  <si>
    <t>F4-180</t>
  </si>
  <si>
    <t>Speak Out Loud's 2016 Spring Slam!</t>
  </si>
  <si>
    <t>Hapa Soiree</t>
  </si>
  <si>
    <t>F4-181</t>
  </si>
  <si>
    <t>New Association Social</t>
  </si>
  <si>
    <t>Harvard Association for US-China Relations</t>
  </si>
  <si>
    <t>34S-9-20</t>
  </si>
  <si>
    <t>F4-182</t>
  </si>
  <si>
    <t>That Mason Jar Thing</t>
  </si>
  <si>
    <t>8207, 8203</t>
  </si>
  <si>
    <t>HIS Cambridge Connect Week 2</t>
  </si>
  <si>
    <t>F4-183</t>
  </si>
  <si>
    <t>Term-Time Projects Meeting</t>
  </si>
  <si>
    <t>F4-184</t>
  </si>
  <si>
    <t>Biomaterials Case Study Workshop</t>
  </si>
  <si>
    <t>34S-9-21</t>
  </si>
  <si>
    <t>HIS Cambridge Connect Week 1</t>
  </si>
  <si>
    <t>F4-185</t>
  </si>
  <si>
    <t>Discussion with Chris Vein</t>
  </si>
  <si>
    <t>F4-186</t>
  </si>
  <si>
    <t>34S-9-22</t>
  </si>
  <si>
    <t>Huge catered dinner with performances</t>
  </si>
  <si>
    <t>F4-187</t>
  </si>
  <si>
    <t>Harvard Leads Session 3</t>
  </si>
  <si>
    <t>Harvard College Leadership Institute</t>
  </si>
  <si>
    <t>F4-188</t>
  </si>
  <si>
    <t>Harvard Leads Session 2</t>
  </si>
  <si>
    <t>F4-189</t>
  </si>
  <si>
    <t>Harvard Leads Session 1</t>
  </si>
  <si>
    <t>34S-9-23</t>
  </si>
  <si>
    <t>Dinner with Medical Humanities undergraduates and members of Third Space (students at Harvard Medical School)</t>
  </si>
  <si>
    <t>F4-190</t>
  </si>
  <si>
    <t>F4-191</t>
  </si>
  <si>
    <t>First HCMUD Mentorship Session</t>
  </si>
  <si>
    <t>Lauren</t>
  </si>
  <si>
    <t>Claus</t>
  </si>
  <si>
    <t>laurenclaus@college.harvard.edu</t>
  </si>
  <si>
    <t>F4-192</t>
  </si>
  <si>
    <t>HCURA 3rd General Meeting</t>
  </si>
  <si>
    <t>Harvard College Undergraduate Research Association (HCURA)</t>
  </si>
  <si>
    <t>34S-9-24</t>
  </si>
  <si>
    <t>March Madness</t>
  </si>
  <si>
    <t>F4-193</t>
  </si>
  <si>
    <t>HCURA 2nd General Meeting</t>
  </si>
  <si>
    <t>F4-194</t>
  </si>
  <si>
    <t>34S-9-25</t>
  </si>
  <si>
    <t>KDSAP</t>
  </si>
  <si>
    <t>KDSAP Medical School Panel</t>
  </si>
  <si>
    <t>F4-195</t>
  </si>
  <si>
    <t>Dim Sum Run with HHKS</t>
  </si>
  <si>
    <t>Enchi</t>
  </si>
  <si>
    <t>enchichang@college.harvard.edu</t>
  </si>
  <si>
    <t>F4-196</t>
  </si>
  <si>
    <t>Dumpling Run with HHKS</t>
  </si>
  <si>
    <t>34S-9-26</t>
  </si>
  <si>
    <t>The Road Less Traveled: The Diversity of the MD Degree</t>
  </si>
  <si>
    <t>F4-197</t>
  </si>
  <si>
    <t>F4-198</t>
  </si>
  <si>
    <t>Carolina Close-up Convention 2013</t>
  </si>
  <si>
    <t>Harvard Magic Society</t>
  </si>
  <si>
    <t>34S-9-27</t>
  </si>
  <si>
    <t>F4-199</t>
  </si>
  <si>
    <t>Peer Mentor Bonding Event</t>
  </si>
  <si>
    <t>KA Show Performance Social</t>
  </si>
  <si>
    <t>F4-200</t>
  </si>
  <si>
    <t>HSBSE Freshman Representative Elections and Study Break</t>
  </si>
  <si>
    <t>Harvard Society of Black Scientists and Engineers (HSBSE)</t>
  </si>
  <si>
    <t>Jimmy</t>
  </si>
  <si>
    <t>jiang01@college.harvard.edu</t>
  </si>
  <si>
    <t>F4-201</t>
  </si>
  <si>
    <t>34S-9-28</t>
  </si>
  <si>
    <t>F4-202</t>
  </si>
  <si>
    <t>HUMA Mentorship Social</t>
  </si>
  <si>
    <t>Harvard University Math Association</t>
  </si>
  <si>
    <t>F4-203</t>
  </si>
  <si>
    <t>Freshman Representative Introduction Meetings</t>
  </si>
  <si>
    <t>F4-204</t>
  </si>
  <si>
    <t>HVA Sib-Family Pho Runs</t>
  </si>
  <si>
    <t>34S-9-29</t>
  </si>
  <si>
    <t>Sexual Identities and Sexual Assault Response Training</t>
  </si>
  <si>
    <t>F4-205</t>
  </si>
  <si>
    <t>Snacks by policy</t>
  </si>
  <si>
    <t>F4-206</t>
  </si>
  <si>
    <t>HVA General Outing</t>
  </si>
  <si>
    <t>dD 4/18</t>
  </si>
  <si>
    <t>34S-9-30</t>
  </si>
  <si>
    <t>F4-207</t>
  </si>
  <si>
    <t>HVA Retreat</t>
  </si>
  <si>
    <t>Harvard College Red Cross</t>
  </si>
  <si>
    <t>Board Bonding Event- Escape the Room Boston</t>
  </si>
  <si>
    <t>F4-208</t>
  </si>
  <si>
    <t>An Evening Honors Stravinsky's Rite of Spring</t>
  </si>
  <si>
    <t>Ying</t>
  </si>
  <si>
    <t>stephanieying@college.harvard.edu</t>
  </si>
  <si>
    <t>F4-209</t>
  </si>
  <si>
    <t>34S-9-31</t>
  </si>
  <si>
    <t>F4-210</t>
  </si>
  <si>
    <t>October Milk and Cookies</t>
  </si>
  <si>
    <t>Pho Night</t>
  </si>
  <si>
    <t>F4-211</t>
  </si>
  <si>
    <t>Board Retreat/Freshman Welcome</t>
  </si>
  <si>
    <t>by policy 50 ppl</t>
  </si>
  <si>
    <t>cups, bowls, forks</t>
  </si>
  <si>
    <t>F4-212</t>
  </si>
  <si>
    <t>Boston Career forum</t>
  </si>
  <si>
    <t>34S-9-32</t>
  </si>
  <si>
    <t>F4-213</t>
  </si>
  <si>
    <t>Sumo Event</t>
  </si>
  <si>
    <t>Halal Shots</t>
  </si>
  <si>
    <t>F4-214</t>
  </si>
  <si>
    <t>Japanese Meetup event</t>
  </si>
  <si>
    <t>F4-215</t>
  </si>
  <si>
    <t>KA Open House</t>
  </si>
  <si>
    <t>34S-9-33</t>
  </si>
  <si>
    <t>HIS Hot Sauce and Lassi</t>
  </si>
  <si>
    <t>F4-216</t>
  </si>
  <si>
    <t>Freshman Dormstorming</t>
  </si>
  <si>
    <t>34S-9-34</t>
  </si>
  <si>
    <t>HIS Mental Health Event</t>
  </si>
  <si>
    <t>F4-217</t>
  </si>
  <si>
    <t>Latino Heritage Month Event: Frida Kahlo Discussion</t>
  </si>
  <si>
    <t>F4-218</t>
  </si>
  <si>
    <t>Full Club Meeting</t>
  </si>
  <si>
    <t>34S-9-35</t>
  </si>
  <si>
    <t>F4-219</t>
  </si>
  <si>
    <t>September General Meeting</t>
  </si>
  <si>
    <t>Transportation by policy for 10 people</t>
  </si>
  <si>
    <t>F4-220</t>
  </si>
  <si>
    <t>AAB/OAASIS Welcome Reception</t>
  </si>
  <si>
    <t>Asian American Brotherhood</t>
  </si>
  <si>
    <t>34S-9-36</t>
  </si>
  <si>
    <t>F4-221</t>
  </si>
  <si>
    <t>Harvard Pops Spring Concert 2016</t>
  </si>
  <si>
    <t>F4-222</t>
  </si>
  <si>
    <t>HASA/NSA fall feast</t>
  </si>
  <si>
    <t>theateical performance policy</t>
  </si>
  <si>
    <t>Joan</t>
  </si>
  <si>
    <t>joanli@college.harvard.edu</t>
  </si>
  <si>
    <t>34S-9-37</t>
  </si>
  <si>
    <t>Poutine Night</t>
  </si>
  <si>
    <t>34S-9-38</t>
  </si>
  <si>
    <t>34S-9-39</t>
  </si>
  <si>
    <t>34S-9-40</t>
  </si>
  <si>
    <t>House Pride</t>
  </si>
  <si>
    <t>immune</t>
  </si>
  <si>
    <t>34S-9-41</t>
  </si>
  <si>
    <t>34S-9-42</t>
  </si>
  <si>
    <t>F4-223</t>
  </si>
  <si>
    <t>Divest Harvard and Perspective Magazine Present: Melodeego</t>
  </si>
  <si>
    <t>Divest Harvard and Perspective Magazine Present: Melodieego</t>
  </si>
  <si>
    <t>F4-224</t>
  </si>
  <si>
    <t>Electronics, Engineering, and Emacs</t>
  </si>
  <si>
    <t>34S-9-43</t>
  </si>
  <si>
    <t>F4-225</t>
  </si>
  <si>
    <t>F4-226</t>
  </si>
  <si>
    <t>Munch Safety Demo Day</t>
  </si>
  <si>
    <t>Harvard College Munch</t>
  </si>
  <si>
    <t>34S-9-44</t>
  </si>
  <si>
    <t>F4-227</t>
  </si>
  <si>
    <t>Munch Trip to the Rocky Horror Picture Show</t>
  </si>
  <si>
    <t>F4-228</t>
  </si>
  <si>
    <t>Brevia Research Magazine</t>
  </si>
  <si>
    <t>F4-229</t>
  </si>
  <si>
    <t>Super Food Classes</t>
  </si>
  <si>
    <t>34S-9-45</t>
  </si>
  <si>
    <t>Harvard Health Advocacy Project</t>
  </si>
  <si>
    <t>F4-230</t>
  </si>
  <si>
    <t>Sourcing Good Food in the Community</t>
  </si>
  <si>
    <t>F4-231</t>
  </si>
  <si>
    <t>HIR Launch after party</t>
  </si>
  <si>
    <t>34S-9-46</t>
  </si>
  <si>
    <t>F4-232</t>
  </si>
  <si>
    <t>Launch Event</t>
  </si>
  <si>
    <t>F4-233</t>
  </si>
  <si>
    <t>Waffle Workshop</t>
  </si>
  <si>
    <t>34S-9-47</t>
  </si>
  <si>
    <t>duplicate of 34S-8-26</t>
  </si>
  <si>
    <t>F4-234</t>
  </si>
  <si>
    <t>Club Tennis</t>
  </si>
  <si>
    <t>F4-235</t>
  </si>
  <si>
    <t>HPS Mischief Night- Smores!</t>
  </si>
  <si>
    <t>34S-9-48</t>
  </si>
  <si>
    <t>F4-236</t>
  </si>
  <si>
    <t>duplicate of 34S-8-8</t>
  </si>
  <si>
    <t>F4-237</t>
  </si>
  <si>
    <t>Standing Tall for Veterans</t>
  </si>
  <si>
    <t>Harvard Undergraduates Honoring Veterans</t>
  </si>
  <si>
    <t>34S-9-49</t>
  </si>
  <si>
    <t>F4-238</t>
  </si>
  <si>
    <t>Baking Special Interest Group</t>
  </si>
  <si>
    <t>F4-239</t>
  </si>
  <si>
    <t>Japan study break</t>
  </si>
  <si>
    <t>34S-9-50</t>
  </si>
  <si>
    <t>F4-240</t>
  </si>
  <si>
    <t>Leadership Institute Leadership Program</t>
  </si>
  <si>
    <t>duplicate of 34S-8-10</t>
  </si>
  <si>
    <t>F4-241</t>
  </si>
  <si>
    <t>Satire V Newspaper Publication</t>
  </si>
  <si>
    <t>F4-242</t>
  </si>
  <si>
    <t>Dis-Orient Players</t>
  </si>
  <si>
    <t>34S-9-51</t>
  </si>
  <si>
    <t>duplicate of 34S-8-11</t>
  </si>
  <si>
    <t>F4-243</t>
  </si>
  <si>
    <t>Fall Issue</t>
  </si>
  <si>
    <t>Harvard Political Review</t>
  </si>
  <si>
    <t>34S-9-52</t>
  </si>
  <si>
    <t>F4-244</t>
  </si>
  <si>
    <t>F5-245</t>
  </si>
  <si>
    <t>XFit</t>
  </si>
  <si>
    <t>Club XFit</t>
  </si>
  <si>
    <t>F5-246</t>
  </si>
  <si>
    <t>34S-9-53</t>
  </si>
  <si>
    <t>Large Venue: Heaven and Hell</t>
  </si>
  <si>
    <t>Currier House Committee</t>
  </si>
  <si>
    <t>F5-247</t>
  </si>
  <si>
    <t>Large Venue Grants</t>
  </si>
  <si>
    <t>Harvard Community-Wide Social</t>
  </si>
  <si>
    <t>F5-248</t>
  </si>
  <si>
    <t>10-year Anniversary Benefit Gala &amp; Silent Auction</t>
  </si>
  <si>
    <t>34S-9-54</t>
  </si>
  <si>
    <t>F5-249</t>
  </si>
  <si>
    <t>Latin Beats! ft. El Combo Sabroso Large Venue Grant</t>
  </si>
  <si>
    <t>Harvard Organization for Latin America</t>
  </si>
  <si>
    <t>F5-250</t>
  </si>
  <si>
    <t>34S-9-55</t>
  </si>
  <si>
    <t>F5-251</t>
  </si>
  <si>
    <t>Black Friday</t>
  </si>
  <si>
    <t>Lowell House Committee</t>
  </si>
  <si>
    <t>F5-252</t>
  </si>
  <si>
    <t>Fourth Annual Nigerian Independence Day Gala LARGE VENUE (Revised)</t>
  </si>
  <si>
    <t>34S-9-56</t>
  </si>
  <si>
    <t>Drone Fair</t>
  </si>
  <si>
    <t>F5-253</t>
  </si>
  <si>
    <t>[LARGE VENUE] Veritas Financial Group Financial Conference</t>
  </si>
  <si>
    <t>Boucher</t>
  </si>
  <si>
    <t>nboucher@college.harvard.edu</t>
  </si>
  <si>
    <t>F6-254</t>
  </si>
  <si>
    <t>Fall Faculty Mixer</t>
  </si>
  <si>
    <t>34S-9-57</t>
  </si>
  <si>
    <t>Harvard Square Homeless Shelter</t>
  </si>
  <si>
    <t>New Staff Laptop!</t>
  </si>
  <si>
    <t>Cannot fund PBHA groups</t>
  </si>
  <si>
    <t>F6-255</t>
  </si>
  <si>
    <t>Alika</t>
  </si>
  <si>
    <t>Keene</t>
  </si>
  <si>
    <t>akeene@college.harvard.edu</t>
  </si>
  <si>
    <t>F6-256</t>
  </si>
  <si>
    <t>T-Shirt Design</t>
  </si>
  <si>
    <t>34S-9-58</t>
  </si>
  <si>
    <t>F6-257</t>
  </si>
  <si>
    <t>General Meeting</t>
  </si>
  <si>
    <t>Senior Brunch</t>
  </si>
  <si>
    <t>Cannot Fund gifts for students</t>
  </si>
  <si>
    <t>F6-258</t>
  </si>
  <si>
    <t>The Coming of the Hour</t>
  </si>
  <si>
    <t>F6-259</t>
  </si>
  <si>
    <t>Freshman Scavenger Hunt and Barbecue</t>
  </si>
  <si>
    <t>34S-9-59</t>
  </si>
  <si>
    <t>Costumes and Props</t>
  </si>
  <si>
    <t>F6-260</t>
  </si>
  <si>
    <t>New England Games</t>
  </si>
  <si>
    <t>Singaporean, Indonesian and Malaysian Association (SIAMA)</t>
  </si>
  <si>
    <t>800 costumes &amp; 400 essential operational costs</t>
  </si>
  <si>
    <t>F6-261</t>
  </si>
  <si>
    <t>First Concert, Fall Semester</t>
  </si>
  <si>
    <t>Harvard Bach Society Orchestra</t>
  </si>
  <si>
    <t>34S-9-60</t>
  </si>
  <si>
    <t>F6-262</t>
  </si>
  <si>
    <t>Mean Girls Halloween Study Break</t>
  </si>
  <si>
    <t>Queer Students &amp; Allies</t>
  </si>
  <si>
    <t>An Evening with David Glaeser!</t>
  </si>
  <si>
    <t>F6-263</t>
  </si>
  <si>
    <t>Fall Advertising Campaign</t>
  </si>
  <si>
    <t>F6-264</t>
  </si>
  <si>
    <t>Intercultural Speakers Dinner with Professor Marquis</t>
  </si>
  <si>
    <t>34S-9-61</t>
  </si>
  <si>
    <t>F6-265</t>
  </si>
  <si>
    <t>A Taste of Latinoamerica _x0096_ Study Break during Brain Break</t>
  </si>
  <si>
    <t>David Attenborough Documentary Screening</t>
  </si>
  <si>
    <t>Harvard College Latino Men's Collective</t>
  </si>
  <si>
    <t>Genecin</t>
  </si>
  <si>
    <t>michaelgenecin@college.harvard.edu</t>
  </si>
  <si>
    <t>F6-266</t>
  </si>
  <si>
    <t>African frontiers: Opportunities for social innovation and entrepreneurship in Africa</t>
  </si>
  <si>
    <t>F6-267</t>
  </si>
  <si>
    <t>34S-9-62</t>
  </si>
  <si>
    <t>Global China Conference</t>
  </si>
  <si>
    <t>Harvard College Global China Connection</t>
  </si>
  <si>
    <t>Yardfest Pregame</t>
  </si>
  <si>
    <t>F6-268</t>
  </si>
  <si>
    <t>Double Ten Celebration Dinner</t>
  </si>
  <si>
    <t>F6-269</t>
  </si>
  <si>
    <t>34S-9-63</t>
  </si>
  <si>
    <t>Imam Ali Birthday Event</t>
  </si>
  <si>
    <t>F6-270</t>
  </si>
  <si>
    <t>Senior Night</t>
  </si>
  <si>
    <t>F6-271</t>
  </si>
  <si>
    <t>October Black Health Meeting</t>
  </si>
  <si>
    <t>34S-9-64</t>
  </si>
  <si>
    <t>meriton</t>
  </si>
  <si>
    <t>Boba Tea Study Break</t>
  </si>
  <si>
    <t>F6-272</t>
  </si>
  <si>
    <t>Scandal Watch Parties</t>
  </si>
  <si>
    <t>34S-9-65</t>
  </si>
  <si>
    <t>F6-273</t>
  </si>
  <si>
    <t>River Charles Ensemble - Concert 2013-1</t>
  </si>
  <si>
    <t>F6-274</t>
  </si>
  <si>
    <t>Arts Week</t>
  </si>
  <si>
    <t>34S-9-66</t>
  </si>
  <si>
    <t>F6-275</t>
  </si>
  <si>
    <t>Meeting with Ana Navarro</t>
  </si>
  <si>
    <t>F6-276</t>
  </si>
  <si>
    <t>Meditation Cushions</t>
  </si>
  <si>
    <t>Harvard Meditation Club</t>
  </si>
  <si>
    <t>F6-277</t>
  </si>
  <si>
    <t>Japanese interest meetup event</t>
  </si>
  <si>
    <t>34S-9-67</t>
  </si>
  <si>
    <t>April 2016 Concert</t>
  </si>
  <si>
    <t>F6-278</t>
  </si>
  <si>
    <t>Boston Carrer Forum after gathering</t>
  </si>
  <si>
    <t>F6-279</t>
  </si>
  <si>
    <t>Japanese Study Break</t>
  </si>
  <si>
    <t>34S-9-68</t>
  </si>
  <si>
    <t>International Women's Rights Collective</t>
  </si>
  <si>
    <t>IWRC Documentary Screening</t>
  </si>
  <si>
    <t>F6-280</t>
  </si>
  <si>
    <t>The Case for Life by Jay Watts</t>
  </si>
  <si>
    <t>F6-281</t>
  </si>
  <si>
    <t>Organization-wide Retreat</t>
  </si>
  <si>
    <t>Association for US-China Relations</t>
  </si>
  <si>
    <t>34S-9-69</t>
  </si>
  <si>
    <t>F6-282</t>
  </si>
  <si>
    <t>Seminar Leader Mixer</t>
  </si>
  <si>
    <t>Coffee and Empanadas</t>
  </si>
  <si>
    <t>Julio</t>
  </si>
  <si>
    <t>Mendez Cabrera</t>
  </si>
  <si>
    <t>mendezcabrera@college.harvard.edu</t>
  </si>
  <si>
    <t>F6-283</t>
  </si>
  <si>
    <t>HUMA Board Game Social</t>
  </si>
  <si>
    <t>Harvard University Math Association (HUMA)</t>
  </si>
  <si>
    <t>34S-9-70</t>
  </si>
  <si>
    <t>F6-284</t>
  </si>
  <si>
    <t>Fall Conservative Reception</t>
  </si>
  <si>
    <t>Purpose of essential items for HURC for subsequent robotics event</t>
  </si>
  <si>
    <t>Long-term materials</t>
  </si>
  <si>
    <t>F6-285</t>
  </si>
  <si>
    <t>Long-term robotics supplies</t>
  </si>
  <si>
    <t>F6-286</t>
  </si>
  <si>
    <t>Chris Matthews Event</t>
  </si>
  <si>
    <t>34S-9-71</t>
  </si>
  <si>
    <t>F6-287</t>
  </si>
  <si>
    <t>By the Fireside</t>
  </si>
  <si>
    <t>Muslim Monologues</t>
  </si>
  <si>
    <t>microphone by policy</t>
  </si>
  <si>
    <t>F6-288</t>
  </si>
  <si>
    <t>Operational Costs</t>
  </si>
  <si>
    <t>F6-289</t>
  </si>
  <si>
    <t>Three Open Rehearsals</t>
  </si>
  <si>
    <t>34S-9-72</t>
  </si>
  <si>
    <t>AADT End-of-Year Party (Crunkbound)</t>
  </si>
  <si>
    <t>F6-290</t>
  </si>
  <si>
    <t>F6-291</t>
  </si>
  <si>
    <t>Mary Lambert in Concert</t>
  </si>
  <si>
    <t>34S-9-73</t>
  </si>
  <si>
    <t>HIS Day of Service</t>
  </si>
  <si>
    <t>F6-292</t>
  </si>
  <si>
    <t>Chinese Hot Pot Dinner</t>
  </si>
  <si>
    <t>F6-293</t>
  </si>
  <si>
    <t>Latinas Unidas- Latino Men's Collective Mixer</t>
  </si>
  <si>
    <t>34S-9-74</t>
  </si>
  <si>
    <t>F6-294</t>
  </si>
  <si>
    <t>Pre - Queer Prom Social</t>
  </si>
  <si>
    <t>F6-295</t>
  </si>
  <si>
    <t>34S-9-75</t>
  </si>
  <si>
    <t>F6-296</t>
  </si>
  <si>
    <t>Endurance: Trials to Triumph</t>
  </si>
  <si>
    <t>Harvard Undergraduates Speak</t>
  </si>
  <si>
    <t>Annual Post-show Dinner (Feastbound)</t>
  </si>
  <si>
    <t>F6-297</t>
  </si>
  <si>
    <t>Manifesta Volume 2 Issue 2</t>
  </si>
  <si>
    <t>Manifesta Magazine</t>
  </si>
  <si>
    <t>F6-298</t>
  </si>
  <si>
    <t>Billiards Outing</t>
  </si>
  <si>
    <t>34S-9-76</t>
  </si>
  <si>
    <t>HUPD Cost at Eastbound</t>
  </si>
  <si>
    <t>F6-299</t>
  </si>
  <si>
    <t>Relay for Life Craft Night Study Break</t>
  </si>
  <si>
    <t>F6-300</t>
  </si>
  <si>
    <t>RISE Week-Reforming Inequalities, Strengthening Education</t>
  </si>
  <si>
    <t>Harvard Chapter of Students for Education Reform</t>
  </si>
  <si>
    <t>34S-9-77</t>
  </si>
  <si>
    <t>HIS Senior Farewell</t>
  </si>
  <si>
    <t>F6-301</t>
  </si>
  <si>
    <t>Startup Bash!</t>
  </si>
  <si>
    <t>F6-302</t>
  </si>
  <si>
    <t>Make it Pop!</t>
  </si>
  <si>
    <t>Harvard Happiness Project</t>
  </si>
  <si>
    <t>34S-9-78</t>
  </si>
  <si>
    <t>F6-303</t>
  </si>
  <si>
    <t>Spring Exhibition</t>
  </si>
  <si>
    <t>Grand Total</t>
  </si>
  <si>
    <t>Visitas Info Session</t>
  </si>
  <si>
    <t>seiyaliu@college.harvard.edu</t>
  </si>
  <si>
    <t>F6-304</t>
  </si>
  <si>
    <t>Team HBV Fall General Meeting-Social</t>
  </si>
  <si>
    <t>F6-305</t>
  </si>
  <si>
    <t>Puttin' on the Ritz Mainly Jazz Fall Show</t>
  </si>
  <si>
    <t>34S-9-79</t>
  </si>
  <si>
    <t>AAABsynthe</t>
  </si>
  <si>
    <t>F6-306</t>
  </si>
  <si>
    <t>College Access Conference</t>
  </si>
  <si>
    <t>F6-307</t>
  </si>
  <si>
    <t>Shadeism Panel</t>
  </si>
  <si>
    <t>34S-9-80</t>
  </si>
  <si>
    <t>F6-308</t>
  </si>
  <si>
    <t>Cena y Cine</t>
  </si>
  <si>
    <t>HIS Care Packages</t>
  </si>
  <si>
    <t>F6-309</t>
  </si>
  <si>
    <t>Fall 2013 Concert</t>
  </si>
  <si>
    <t>printing by policy</t>
  </si>
  <si>
    <t>F6-310</t>
  </si>
  <si>
    <t>F6-311</t>
  </si>
  <si>
    <t>Harvard Economics Review Comp Costs</t>
  </si>
  <si>
    <t>The Harvard College Economics Review</t>
  </si>
  <si>
    <t>34S-9-81</t>
  </si>
  <si>
    <t>Brown Sugar</t>
  </si>
  <si>
    <t>F6-312</t>
  </si>
  <si>
    <t>Feminism and Submission</t>
  </si>
  <si>
    <t>Munch</t>
  </si>
  <si>
    <t>F7-313</t>
  </si>
  <si>
    <t>De-Stereotype Me Week</t>
  </si>
  <si>
    <t>Harvard College Sustained Dialogue</t>
  </si>
  <si>
    <t>DJ + HUPD by policy</t>
  </si>
  <si>
    <t>F7-314</t>
  </si>
  <si>
    <t>Trip with Hillel</t>
  </si>
  <si>
    <t>F7-315</t>
  </si>
  <si>
    <t>MIHNUET Mixer</t>
  </si>
  <si>
    <t>MINHUET</t>
  </si>
  <si>
    <t>34S-9-82</t>
  </si>
  <si>
    <t>HIS Cambridge Connect Week 3</t>
  </si>
  <si>
    <t>F7-316</t>
  </si>
  <si>
    <t>First Board Meeting</t>
  </si>
  <si>
    <t>F7-317</t>
  </si>
  <si>
    <t>F7-318</t>
  </si>
  <si>
    <t>Pre-Med Alumni Panel</t>
  </si>
  <si>
    <t>34S-9-83</t>
  </si>
  <si>
    <t>F7-319</t>
  </si>
  <si>
    <t>Freshmen Fall Dinner Extra Costs</t>
  </si>
  <si>
    <t>Reception</t>
  </si>
  <si>
    <t>F7-320</t>
  </si>
  <si>
    <t>Peer Mentor November Speaker Series- Talk to the Experts with Dr. LiLi Hsiao</t>
  </si>
  <si>
    <t>F7-321</t>
  </si>
  <si>
    <t>A - Party</t>
  </si>
  <si>
    <t>South Asian Mens Collective</t>
  </si>
  <si>
    <t>34S-9-84</t>
  </si>
  <si>
    <t>HCFA Formal Dinner</t>
  </si>
  <si>
    <t>F7-322</t>
  </si>
  <si>
    <t>Chinese BBQ Food Tasting</t>
  </si>
  <si>
    <t>Full, sit-down dinner for 100 undergrads</t>
  </si>
  <si>
    <t>Supplies for Food &amp; Venue Setup</t>
  </si>
  <si>
    <t>City Entertainment License</t>
  </si>
  <si>
    <t>Elizabeth</t>
  </si>
  <si>
    <t>Sult Case</t>
  </si>
  <si>
    <t>F7-323</t>
  </si>
  <si>
    <t>esultcase@college.harvard.edu</t>
  </si>
  <si>
    <t>LDI Food Panel</t>
  </si>
  <si>
    <t>F7-324</t>
  </si>
  <si>
    <t>34S-9-85</t>
  </si>
  <si>
    <t>Carlos Diaz Meeting</t>
  </si>
  <si>
    <t>Pan-Asian Study Break</t>
  </si>
  <si>
    <t>study break with food and music</t>
  </si>
  <si>
    <t>F7-325</t>
  </si>
  <si>
    <t>Mind Games Social</t>
  </si>
  <si>
    <t>Harvard Undergraduate Math Association (HUMA)</t>
  </si>
  <si>
    <t>F7-326</t>
  </si>
  <si>
    <t>Halloween Event</t>
  </si>
  <si>
    <t>34S-9-86</t>
  </si>
  <si>
    <t>Harvard College Student Enterprise Association</t>
  </si>
  <si>
    <t>F7-327</t>
  </si>
  <si>
    <t>Fundraising for Volunteering trip to Dandelion</t>
  </si>
  <si>
    <t>International Tea Tasting Night</t>
  </si>
  <si>
    <t>F7-328</t>
  </si>
  <si>
    <t>Harvard Comics Website</t>
  </si>
  <si>
    <t>F7-329</t>
  </si>
  <si>
    <t>34S-9-87</t>
  </si>
  <si>
    <t>End of semester banquet</t>
  </si>
  <si>
    <t>F7-330</t>
  </si>
  <si>
    <t>The Intersection of Life Sciences and Business: A Panel with the Founder of Propel Careers</t>
  </si>
  <si>
    <t>F7-331</t>
  </si>
  <si>
    <t>LIHC Study Break</t>
  </si>
  <si>
    <t>34S-9-89</t>
  </si>
  <si>
    <t>Breakers Beanies!</t>
  </si>
  <si>
    <t>F7-332</t>
  </si>
  <si>
    <t>Study Break and Documentary</t>
  </si>
  <si>
    <t>F7-333</t>
  </si>
  <si>
    <t>HRiNK kickoff event</t>
  </si>
  <si>
    <t>Human RIghts in North Korea club</t>
  </si>
  <si>
    <t>F7-334</t>
  </si>
  <si>
    <t>Club sport</t>
  </si>
  <si>
    <t>34S-9-90</t>
  </si>
  <si>
    <t>Breakers Workshop - El Nino</t>
  </si>
  <si>
    <t>F7-335</t>
  </si>
  <si>
    <t>Post-LS1a Midterm Study Break</t>
  </si>
  <si>
    <t>F7-336</t>
  </si>
  <si>
    <t>Primary Care Panel</t>
  </si>
  <si>
    <t>Harvard Undergraduate Crimson Care Collective</t>
  </si>
  <si>
    <t>34S-9-91</t>
  </si>
  <si>
    <t>F7-337</t>
  </si>
  <si>
    <t>Kalpanam</t>
  </si>
  <si>
    <t>Breakers Speakers</t>
  </si>
  <si>
    <t>F7-338</t>
  </si>
  <si>
    <t>Harvard for Change November Education Symposium</t>
  </si>
  <si>
    <t>F7-339</t>
  </si>
  <si>
    <t>Lord of the Flies (Updated Application)</t>
  </si>
  <si>
    <t>34S-9-92</t>
  </si>
  <si>
    <t>F7-340</t>
  </si>
  <si>
    <t>Harvard Dance Marathon</t>
  </si>
  <si>
    <t>_x0093_I Paint My Own Reality_x0094_: Paint Night with LU Honoring Frida Kahlo</t>
  </si>
  <si>
    <t>F7-341</t>
  </si>
  <si>
    <t>HUFE Concert: Dancing Flutes</t>
  </si>
  <si>
    <t xml:space="preserve">policy </t>
  </si>
  <si>
    <t>F8-342</t>
  </si>
  <si>
    <t>The Thing About Air Travel</t>
  </si>
  <si>
    <t>F8-343</t>
  </si>
  <si>
    <t>Vecherinka!</t>
  </si>
  <si>
    <t>34S-9-93</t>
  </si>
  <si>
    <t>Harvard Russian Speakers’ Association</t>
  </si>
  <si>
    <t>Latinx Senior Dinner</t>
  </si>
  <si>
    <t>F8-344</t>
  </si>
  <si>
    <t>Movie Screening</t>
  </si>
  <si>
    <t>Ilian</t>
  </si>
  <si>
    <t>Meza-Pena</t>
  </si>
  <si>
    <t>ilianmezapena@college.harvard.edu</t>
  </si>
  <si>
    <t>F8-345</t>
  </si>
  <si>
    <t>Falls Slams (Nov 2-15)</t>
  </si>
  <si>
    <t>34S-9-94</t>
  </si>
  <si>
    <t>F8-346</t>
  </si>
  <si>
    <t>Dental Interest Group Visit to Tufts Dental School</t>
  </si>
  <si>
    <t>HDF and Pakistan Students' Association (PSA) Host Girl Rising Screening: Harvard University</t>
  </si>
  <si>
    <t>Harvard Development Forum</t>
  </si>
  <si>
    <t>F8-347</t>
  </si>
  <si>
    <t>HITEC Mixer</t>
  </si>
  <si>
    <t>34S-9-95</t>
  </si>
  <si>
    <t>F9-348</t>
  </si>
  <si>
    <t>Fusian East Asian Culture Showcase</t>
  </si>
  <si>
    <t>Building Sustainable Cities</t>
  </si>
  <si>
    <t>reading week</t>
  </si>
  <si>
    <t>UC Wintersession Funding</t>
  </si>
  <si>
    <t>34S-9-96</t>
  </si>
  <si>
    <t>Direct Transfer</t>
  </si>
  <si>
    <t>Replacing Rental Shoes</t>
  </si>
  <si>
    <t>F9-349</t>
  </si>
  <si>
    <t>ARC Wintersession Program</t>
  </si>
  <si>
    <t>F9-350</t>
  </si>
  <si>
    <t>F9-351</t>
  </si>
  <si>
    <t>Winter Session Hope Lodge Community Service</t>
  </si>
  <si>
    <t>Bloxham</t>
  </si>
  <si>
    <t>wbloxham@college.harvard.edu</t>
  </si>
  <si>
    <t>F9-352</t>
  </si>
  <si>
    <t>Frog Pond Ice Skating</t>
  </si>
  <si>
    <t>F9-353</t>
  </si>
  <si>
    <t>Panel: Livable Cities</t>
  </si>
  <si>
    <t>34S-9-97</t>
  </si>
  <si>
    <t>Harvard College Act on a Dream</t>
  </si>
  <si>
    <t>Immigration Debate</t>
  </si>
  <si>
    <t>F9-354</t>
  </si>
  <si>
    <t>Tour of Boston</t>
  </si>
  <si>
    <t>F9-355</t>
  </si>
  <si>
    <t>Chocolate and Beer Tour</t>
  </si>
  <si>
    <t>F9-356</t>
  </si>
  <si>
    <t>Origami crash course</t>
  </si>
  <si>
    <t>34S-9-98</t>
  </si>
  <si>
    <t>Banh Mi Workshop</t>
  </si>
  <si>
    <t>F9-357</t>
  </si>
  <si>
    <t>Panel: Urbanization and the Environment</t>
  </si>
  <si>
    <t>info handouts</t>
  </si>
  <si>
    <t>F9-358</t>
  </si>
  <si>
    <t>TED Talks/Discussion Groups on Building Sustainable Cities</t>
  </si>
  <si>
    <t>34S-9-99</t>
  </si>
  <si>
    <t>Fear Factor or Ignorance Factor? Clearing Misconceptions of Asian Cuisine Project Information</t>
  </si>
  <si>
    <t>flyers/decorations</t>
  </si>
  <si>
    <t>34S-9-100</t>
  </si>
  <si>
    <t>BSA General Meeting: My Blackness</t>
  </si>
  <si>
    <t>34S-9-101</t>
  </si>
  <si>
    <t>The Road Not Taken</t>
  </si>
  <si>
    <t>Insturctor (choreographer) by policy per student-hours</t>
  </si>
  <si>
    <t>Costumes (to be reused) by policy</t>
  </si>
  <si>
    <t>Genevieve</t>
  </si>
  <si>
    <t>Waldorf</t>
  </si>
  <si>
    <t>genevievewaldorf@college.harvard.edu</t>
  </si>
  <si>
    <t>34S-9-102</t>
  </si>
  <si>
    <t>Panel- ASEAN 2015 In Review: Turbulent Waters, Muddy Crossroads</t>
  </si>
  <si>
    <t>34S-9-103</t>
  </si>
  <si>
    <t>Sports Marketing Club</t>
  </si>
  <si>
    <t>Visitas</t>
  </si>
  <si>
    <t>Galindo</t>
  </si>
  <si>
    <t>zgalindo@college.harvard.edu</t>
  </si>
  <si>
    <t>34S-9-104</t>
  </si>
  <si>
    <t>Jullian Duran ***</t>
  </si>
  <si>
    <t>Engineering Field Day</t>
  </si>
  <si>
    <t>for bounce house, other field day supplies</t>
  </si>
  <si>
    <t>8:45</t>
  </si>
  <si>
    <t>34S-9-105</t>
  </si>
  <si>
    <t>34S-9-106</t>
  </si>
  <si>
    <t>Signet</t>
  </si>
  <si>
    <t>Tea-ny Desk Concert</t>
  </si>
  <si>
    <t>Henri</t>
  </si>
  <si>
    <t>Garrison-Desany</t>
  </si>
  <si>
    <t>mgarrisondesany@college.harvard.edu</t>
  </si>
  <si>
    <t>34S-9-108</t>
  </si>
  <si>
    <t>34S-9-109</t>
  </si>
  <si>
    <t>34S-9-110</t>
  </si>
  <si>
    <t>34S-9-111</t>
  </si>
  <si>
    <t>34S-9-112</t>
  </si>
  <si>
    <t>34S-9-113</t>
  </si>
  <si>
    <t>34S-9-114</t>
  </si>
  <si>
    <t>F9-359</t>
  </si>
  <si>
    <t>Society of Physics Students goes to the Museum of Science</t>
  </si>
  <si>
    <t>34S-9-115</t>
  </si>
  <si>
    <t>F9-360</t>
  </si>
  <si>
    <t>Society of Physics Students Presents: The Feynman Lectures on Physics</t>
  </si>
  <si>
    <t>F9-361</t>
  </si>
  <si>
    <t>Laser Tag</t>
  </si>
  <si>
    <t>8:55</t>
  </si>
  <si>
    <t>F9-362</t>
  </si>
  <si>
    <t>Ballroom Dance Classes</t>
  </si>
  <si>
    <t>34S-9-116</t>
  </si>
  <si>
    <t>F9-363</t>
  </si>
  <si>
    <t>Exploring Careers in International Development</t>
  </si>
  <si>
    <t>F9-364</t>
  </si>
  <si>
    <t>Cross-Country Skiing at Weston Ski Track</t>
  </si>
  <si>
    <t>34S-9-117</t>
  </si>
  <si>
    <t>F9-365</t>
  </si>
  <si>
    <t>A Diasporic Dinner</t>
  </si>
  <si>
    <t>F9-366</t>
  </si>
  <si>
    <t>Teaching CS to Middle Schoolers</t>
  </si>
  <si>
    <t>34S-9-118</t>
  </si>
  <si>
    <t>F9-367</t>
  </si>
  <si>
    <t>F9-368</t>
  </si>
  <si>
    <t>Synergy: Social Enterprise Incubator</t>
  </si>
  <si>
    <t>F9-369</t>
  </si>
  <si>
    <t>Solshines in the Wintertime: A Spoken Word Workshop</t>
  </si>
  <si>
    <t>34S-9-119</t>
  </si>
  <si>
    <t>F9-370</t>
  </si>
  <si>
    <t>Reader's Cut</t>
  </si>
  <si>
    <t>F9-371</t>
  </si>
  <si>
    <t>Padame Drum and Dance Workshop Series</t>
  </si>
  <si>
    <t>34S-9-120</t>
  </si>
  <si>
    <t>F9-372</t>
  </si>
  <si>
    <t>HackWeek</t>
  </si>
  <si>
    <t>Harvard Happiness Challenge Study Break</t>
  </si>
  <si>
    <t>F9-373</t>
  </si>
  <si>
    <t>Wintersession Harvard Wellness Conference</t>
  </si>
  <si>
    <t>Tess</t>
  </si>
  <si>
    <t>9:00</t>
  </si>
  <si>
    <t>F9-374</t>
  </si>
  <si>
    <t>Wisdom of the Hive: Winter Beekeeping Workshop</t>
  </si>
  <si>
    <t>F9-375</t>
  </si>
  <si>
    <t>34S-9-121</t>
  </si>
  <si>
    <t>Wintercession Trip</t>
  </si>
  <si>
    <t>NCAA Tournament Watch Party</t>
  </si>
  <si>
    <t>F9-376</t>
  </si>
  <si>
    <t>Unite Harvard! 2014 Wintersession</t>
  </si>
  <si>
    <t>Jack</t>
  </si>
  <si>
    <t>jackkelley@college.harvard.edu</t>
  </si>
  <si>
    <t>F9-377</t>
  </si>
  <si>
    <t>F9-378</t>
  </si>
  <si>
    <t>Outing Club Cabin Wintersession</t>
  </si>
  <si>
    <t>Chinatown Tour and Dinner</t>
  </si>
  <si>
    <t>F9-379</t>
  </si>
  <si>
    <t>HRO Laser Tag</t>
  </si>
  <si>
    <t>Geoff</t>
  </si>
  <si>
    <t>Kristoff</t>
  </si>
  <si>
    <t xml:space="preserve">geoffkristof@gmail.com </t>
  </si>
  <si>
    <t>F9-380</t>
  </si>
  <si>
    <t>Quad Sound Studios Music Education Week</t>
  </si>
  <si>
    <t>34S-9-122</t>
  </si>
  <si>
    <t>F9-381</t>
  </si>
  <si>
    <t>Technical Error/Reapplication</t>
  </si>
  <si>
    <t>Public Service Week</t>
  </si>
  <si>
    <t>F9-382</t>
  </si>
  <si>
    <t>10-Course Gourmet Feast with Cooking Demos</t>
  </si>
  <si>
    <t>F10-383</t>
  </si>
  <si>
    <t>AACF Thanksgiving Dinner</t>
  </si>
  <si>
    <t>34S-10-1</t>
  </si>
  <si>
    <t>F10-384</t>
  </si>
  <si>
    <t>MIHNUET Member Appreciation</t>
  </si>
  <si>
    <t>F10-385</t>
  </si>
  <si>
    <t>CSA Golf: Sib Fam Bonding</t>
  </si>
  <si>
    <t>F10-386</t>
  </si>
  <si>
    <t>Constituency Mixer</t>
  </si>
  <si>
    <t>F10-387</t>
  </si>
  <si>
    <t>CSA Love Lockdown</t>
  </si>
  <si>
    <t>F10-388</t>
  </si>
  <si>
    <t>South Asian Men's Collective</t>
  </si>
  <si>
    <t>F10-389</t>
  </si>
  <si>
    <t>NCRC Staff Appreciation</t>
  </si>
  <si>
    <t>F10-390</t>
  </si>
  <si>
    <t>Brevia Launch Event #1</t>
  </si>
  <si>
    <t>F10-391</t>
  </si>
  <si>
    <t>The Second BSI Hebrew and Greek Conference</t>
  </si>
  <si>
    <t>F10-392</t>
  </si>
  <si>
    <t>Elections and General Meeting</t>
  </si>
  <si>
    <t>F10-393</t>
  </si>
  <si>
    <t>Art All Night</t>
  </si>
  <si>
    <t>Harvard College Stories for Orphans</t>
  </si>
  <si>
    <t>F10-394</t>
  </si>
  <si>
    <t>Cultural Social</t>
  </si>
  <si>
    <t>F10-395</t>
  </si>
  <si>
    <t>F10-396</t>
  </si>
  <si>
    <t>Panel on Summer/Term-Time Undergraduate Research Experiences</t>
  </si>
  <si>
    <t>F10-397</t>
  </si>
  <si>
    <t>Nature Publications Discussion on Career</t>
  </si>
  <si>
    <t>F10-398</t>
  </si>
  <si>
    <t>Sib Family Dinner</t>
  </si>
  <si>
    <t>F10-399</t>
  </si>
  <si>
    <t>F10-400</t>
  </si>
  <si>
    <t>F10-401</t>
  </si>
  <si>
    <t>That String Art Thing</t>
  </si>
  <si>
    <t>F10-402</t>
  </si>
  <si>
    <t>Traditional Pierogi-Making</t>
  </si>
  <si>
    <t>Harvard Polish Society</t>
  </si>
  <si>
    <t>F10-403</t>
  </si>
  <si>
    <t>Poster-Making Event</t>
  </si>
  <si>
    <t>Harvard Student Labor Action Movement (SLAM)</t>
  </si>
  <si>
    <t>F10-404</t>
  </si>
  <si>
    <t>HMC Fall Banquet</t>
  </si>
  <si>
    <t>F10-405</t>
  </si>
  <si>
    <t>Economics Advising Mixer</t>
  </si>
  <si>
    <t>Harvard Undergraduate Economics Association</t>
  </si>
  <si>
    <t>F10-406</t>
  </si>
  <si>
    <t>Concentration and Summer Plans Discussion Forum</t>
  </si>
  <si>
    <t>F10-407</t>
  </si>
  <si>
    <t>Feast</t>
  </si>
  <si>
    <t>F10-408</t>
  </si>
  <si>
    <t>Global China Connection</t>
  </si>
  <si>
    <t>F10-409</t>
  </si>
  <si>
    <t>_x0093_Signs on the Horizonbook reading and discussion on Sufism</t>
  </si>
  <si>
    <t>F10-410</t>
  </si>
  <si>
    <t>November Concert</t>
  </si>
  <si>
    <t>F10-411</t>
  </si>
  <si>
    <t>Translational Research Drug Development Talk</t>
  </si>
  <si>
    <t>F10-412</t>
  </si>
  <si>
    <t>Black Arts Festival I Too Am Harvard Introductory Meeting</t>
  </si>
  <si>
    <t>F10-413</t>
  </si>
  <si>
    <t>Freshmen Study Break</t>
  </si>
  <si>
    <t>F10-414</t>
  </si>
  <si>
    <t>F10-415</t>
  </si>
  <si>
    <t>Ethics of Human Experimentation</t>
  </si>
  <si>
    <t>F10-416</t>
  </si>
  <si>
    <t>Ethics in Caregiving</t>
  </si>
  <si>
    <t>F10-417</t>
  </si>
  <si>
    <t>The Ethics of Vaccine Choice</t>
  </si>
  <si>
    <t>F10-418</t>
  </si>
  <si>
    <t>Dumpling Social</t>
  </si>
  <si>
    <t>Harvard China Forum</t>
  </si>
  <si>
    <t>Funded</t>
  </si>
  <si>
    <t>F10-419</t>
  </si>
  <si>
    <t>China Forum Retreat</t>
  </si>
  <si>
    <t>F10-420</t>
  </si>
  <si>
    <t>Friday Fusion</t>
  </si>
  <si>
    <t>F10-421</t>
  </si>
  <si>
    <t>Blackout</t>
  </si>
  <si>
    <t>F10-422</t>
  </si>
  <si>
    <t>30th Anniversary Concert After Party</t>
  </si>
  <si>
    <t>F10-423</t>
  </si>
  <si>
    <t>Political Panel: How will the newly elected President's policies affect the Francophone world</t>
  </si>
  <si>
    <t>Movie screening: Gad El Maleh</t>
  </si>
  <si>
    <t>F10-424</t>
  </si>
  <si>
    <t>Dumpling Workshop</t>
  </si>
  <si>
    <t>Taiwanese Society</t>
  </si>
  <si>
    <t>F10-425</t>
  </si>
  <si>
    <t>Mentoring event</t>
  </si>
  <si>
    <t>Movie screening: Amelie Poulain</t>
  </si>
  <si>
    <t>F10-426</t>
  </si>
  <si>
    <t>Repeat Triage in Disaster Relief: Cases from Haiti</t>
  </si>
  <si>
    <t>HACIA Democracy: A Taste of the Caribbean</t>
  </si>
  <si>
    <t>Hacia Democracy</t>
  </si>
  <si>
    <t>HCC Movie Screening</t>
  </si>
  <si>
    <t>F10-427</t>
  </si>
  <si>
    <t>Cultural Politics and C.P. Cavafy</t>
  </si>
  <si>
    <t>Hellenic Society</t>
  </si>
  <si>
    <t>HCC Speaker Event</t>
  </si>
  <si>
    <t>F10-428</t>
  </si>
  <si>
    <t>HCURA NCRC Publicity Chat</t>
  </si>
  <si>
    <t>F10-429</t>
  </si>
  <si>
    <t>Harvard Cricket Club Season 2012/13</t>
  </si>
  <si>
    <t>F10-430</t>
  </si>
  <si>
    <t>Photo Competition Gallery</t>
  </si>
  <si>
    <t>Harvard-Yale JS Mixer</t>
  </si>
  <si>
    <t>Harvard Japan Society</t>
  </si>
  <si>
    <t>F10-431</t>
  </si>
  <si>
    <t>Identities Discussion</t>
  </si>
  <si>
    <t>JS Board Retreat/Welcoming Freshman Dinner</t>
  </si>
  <si>
    <t>F10-432</t>
  </si>
  <si>
    <t>Semester-long Bible Study</t>
  </si>
  <si>
    <t>Japanese Curry Study Break</t>
  </si>
  <si>
    <t>Tsukiji and Sushi: Dinner and Discussion with Prof. Ted Bestor</t>
  </si>
  <si>
    <t>F10-433</t>
  </si>
  <si>
    <t>Bahn Mi Workshop</t>
  </si>
  <si>
    <t>F10-434</t>
  </si>
  <si>
    <t>Food Fear Factor</t>
  </si>
  <si>
    <t>Mixer with Japan Societies in Boston</t>
  </si>
  <si>
    <t>F10-435</t>
  </si>
  <si>
    <t>Atlas Shrugged Movie and Discussion</t>
  </si>
  <si>
    <t>Harvard Belly Dance</t>
  </si>
  <si>
    <t>F10-436</t>
  </si>
  <si>
    <t>Harvard Yale Reception</t>
  </si>
  <si>
    <t>HVA Introduction Meeting</t>
  </si>
  <si>
    <t>F10-437</t>
  </si>
  <si>
    <t>Thanksgiving Celebration and General Meeting 3</t>
  </si>
  <si>
    <t>Vietnamese Food Run with HVA</t>
  </si>
  <si>
    <t>F10-438</t>
  </si>
  <si>
    <t>DAPA Events</t>
  </si>
  <si>
    <t>DAPA</t>
  </si>
  <si>
    <t>Harvard Women's Club Tennis 2012-2013</t>
  </si>
  <si>
    <t>Thanksgiving Pachanga</t>
  </si>
  <si>
    <t>Harvard/Radcliffe RAZA</t>
  </si>
  <si>
    <t>F10-439</t>
  </si>
  <si>
    <t>Gap Year Ice Cream Social</t>
  </si>
  <si>
    <t>Gap Year Harvard College</t>
  </si>
  <si>
    <t>Dia de la RAZA</t>
  </si>
  <si>
    <t>F10-440</t>
  </si>
  <si>
    <t>Las Posadas</t>
  </si>
  <si>
    <t>Due to Secretarial Error, this was dropped from Grants Pack</t>
  </si>
  <si>
    <t>F10-441</t>
  </si>
  <si>
    <t>Dim Sum Lunch with HHKS</t>
  </si>
  <si>
    <t>Mi Familia Kickoff Event</t>
  </si>
  <si>
    <t>F10-442</t>
  </si>
  <si>
    <t>Primal Swing</t>
  </si>
  <si>
    <t>Afternoon Tea with Professro Yau Shing Tung</t>
  </si>
  <si>
    <t>Kafeneio study break</t>
  </si>
  <si>
    <t>F10-443</t>
  </si>
  <si>
    <t>Baklava Bake-off</t>
  </si>
  <si>
    <t>F10-444</t>
  </si>
  <si>
    <t>Meeting with Anne MacDonald</t>
  </si>
  <si>
    <t>Lamb roast</t>
  </si>
  <si>
    <t>F10-445</t>
  </si>
  <si>
    <t>Korean Culture Show</t>
  </si>
  <si>
    <t>Discussion with Prime Minister George Papandreou on the current European and Greek debt crisis</t>
  </si>
  <si>
    <t>Fall Semester Season</t>
  </si>
  <si>
    <t>Men's Club Basketball</t>
  </si>
  <si>
    <t>Harvard Men's Club Tennis Season</t>
  </si>
  <si>
    <t>F10-446</t>
  </si>
  <si>
    <t>After-Fellowship Activitiy</t>
  </si>
  <si>
    <t>Asian American Christian Fellowship</t>
  </si>
  <si>
    <t>Talking Circles</t>
  </si>
  <si>
    <t>Multicultural Mixer 2</t>
  </si>
  <si>
    <t>S1-001</t>
  </si>
  <si>
    <t>Lebanese Collegiate Network Conference</t>
  </si>
  <si>
    <t>Harvard College Lebanese Club</t>
  </si>
  <si>
    <t>Multicultural Mixer 1</t>
  </si>
  <si>
    <t>Columbus Day Vigil</t>
  </si>
  <si>
    <t>S1-002</t>
  </si>
  <si>
    <t>All Kinds of Loving Open Mic</t>
  </si>
  <si>
    <t>AlterNative Thanksgiving</t>
  </si>
  <si>
    <t>S1-003</t>
  </si>
  <si>
    <t>Elections</t>
  </si>
  <si>
    <t>2013-2016 Learn to Cook Mixer</t>
  </si>
  <si>
    <t>S1-004</t>
  </si>
  <si>
    <t>Nollywood Movie Night with BLACKCast</t>
  </si>
  <si>
    <t>S1-005</t>
  </si>
  <si>
    <t>February Mentorship Session</t>
  </si>
  <si>
    <t>Freshman Representative Elections</t>
  </si>
  <si>
    <t>S1-006</t>
  </si>
  <si>
    <t>Discussion on Nigeria's Brain Drain</t>
  </si>
  <si>
    <t>HCCG Board Retreat</t>
  </si>
  <si>
    <t>Harvard College Consulting Group</t>
  </si>
  <si>
    <t>The River Charles Ensemble Inaugural Season Concert #1 Funding</t>
  </si>
  <si>
    <t>S1-007</t>
  </si>
  <si>
    <t>Tempus Spring Issue</t>
  </si>
  <si>
    <t>Mediterranean-Latino Fusion Dance</t>
  </si>
  <si>
    <t>S1-008</t>
  </si>
  <si>
    <t>Simpl Spring Issue</t>
  </si>
  <si>
    <t>Arabic Table and Politics</t>
  </si>
  <si>
    <t>S1-009</t>
  </si>
  <si>
    <t>Association of Harvard Black Women</t>
  </si>
  <si>
    <t>Arabic Table</t>
  </si>
  <si>
    <t>S1-010</t>
  </si>
  <si>
    <t>Salome</t>
  </si>
  <si>
    <t>Cabot House - Benjamin Chabanon</t>
  </si>
  <si>
    <t>S1-011</t>
  </si>
  <si>
    <t>KA Bowling Tournament</t>
  </si>
  <si>
    <t>Fall Freshman Parents' Dinner</t>
  </si>
  <si>
    <t>South Asian Associatoin</t>
  </si>
  <si>
    <t>S1-012</t>
  </si>
  <si>
    <t>Spotlight on Comedy</t>
  </si>
  <si>
    <t>Harvard College Stand-up Comic Society</t>
  </si>
  <si>
    <t>Three issues of the Harvard Salient (newspaper)</t>
  </si>
  <si>
    <t>$ -</t>
  </si>
  <si>
    <t>The Harvard Salient</t>
  </si>
  <si>
    <t>S1-013</t>
  </si>
  <si>
    <t>Education Inequality Panel</t>
  </si>
  <si>
    <t>Latino BBQ</t>
  </si>
  <si>
    <t>S1-014</t>
  </si>
  <si>
    <t>Traditional Greek Dancing Costumes for Greek Independence Day</t>
  </si>
  <si>
    <t>Les Intouchables, Movie Screening</t>
  </si>
  <si>
    <t>S1-015</t>
  </si>
  <si>
    <t>The New Black Screening</t>
  </si>
  <si>
    <t>HCC Information Session</t>
  </si>
  <si>
    <t>S1-016</t>
  </si>
  <si>
    <t>Baking Special Interest Group Spring 2014</t>
  </si>
  <si>
    <t>Dumplings Playgroup for Mid-Autumn Moon Festival</t>
  </si>
  <si>
    <t>S1-017</t>
  </si>
  <si>
    <t>UFC Fight Viewing Night</t>
  </si>
  <si>
    <t>Self Defense Club/Jujitsu</t>
  </si>
  <si>
    <t>New Students Welcome Event</t>
  </si>
  <si>
    <t>Harvard College Chinese International Students Soc.</t>
  </si>
  <si>
    <t>S1-018</t>
  </si>
  <si>
    <t>National Symposium on the Advancement of Women in STEM</t>
  </si>
  <si>
    <t>Women in Science at Harvard-Radcliffe</t>
  </si>
  <si>
    <t>Fall Intro Meeting (Get Involved Weekend)</t>
  </si>
  <si>
    <t>S1-019</t>
  </si>
  <si>
    <t>Laverne Cox Luncheon and Reception</t>
  </si>
  <si>
    <t>Ramadan</t>
  </si>
  <si>
    <t>S1-020</t>
  </si>
  <si>
    <t>Chinese New Year Banquet</t>
  </si>
  <si>
    <t>Constitution Day</t>
  </si>
  <si>
    <t>HOLA Mixer</t>
  </si>
  <si>
    <t>Harvard Organization for Latin America (HOLA)</t>
  </si>
  <si>
    <t>S1-021</t>
  </si>
  <si>
    <t>HRO Arts First</t>
  </si>
  <si>
    <t>Kidney Disease Screening and Awareness Program</t>
  </si>
  <si>
    <t>S1-022</t>
  </si>
  <si>
    <t>In the Dark</t>
  </si>
  <si>
    <t>NSA Mixer</t>
  </si>
  <si>
    <t>S1-023</t>
  </si>
  <si>
    <t>WISHR Alumni Pre-Medical Career Discussion and Spotlight</t>
  </si>
  <si>
    <t>Women in Science at Harvard Radcliffe</t>
  </si>
  <si>
    <t>inSAAnity</t>
  </si>
  <si>
    <t>S1-024</t>
  </si>
  <si>
    <t>In Other Words</t>
  </si>
  <si>
    <t>Harvard Radcliffe Dramatic Club (Harvard Radcliffe Dramatic Club)</t>
  </si>
  <si>
    <t>Freshmen Samosa Drop</t>
  </si>
  <si>
    <t>S1-025</t>
  </si>
  <si>
    <t>Songs for a New World</t>
  </si>
  <si>
    <t>Fall General Meeting #1</t>
  </si>
  <si>
    <t>S1-026</t>
  </si>
  <si>
    <t>Beginning</t>
  </si>
  <si>
    <t>Freshmen Introductory Meeting</t>
  </si>
  <si>
    <t>S1-027</t>
  </si>
  <si>
    <t>Emilie La Marquise Du Chatelet Defends Her Life Tonight</t>
  </si>
  <si>
    <t>The Mind on Words: The Second Annual Evening of Spoken Word Poetry and Stories about Mental Health</t>
  </si>
  <si>
    <t>S1-028</t>
  </si>
  <si>
    <t>Harvard Din &amp; Tonics Information Session</t>
  </si>
  <si>
    <t>Harvard Din &amp; Tonics Meet-and-Greet and Auditions</t>
  </si>
  <si>
    <t>S1-029</t>
  </si>
  <si>
    <t>Feb. General Meeting</t>
  </si>
  <si>
    <t>S1-030</t>
  </si>
  <si>
    <t>Meeting with Christina Bain</t>
  </si>
  <si>
    <t>THUD New Member Welcome Social</t>
  </si>
  <si>
    <t>THUD (The Harvard Undergraduate Drummers)</t>
  </si>
  <si>
    <t>S1-031</t>
  </si>
  <si>
    <t>Piano Battle: Harvard vs. Princeton</t>
  </si>
  <si>
    <t>Business Clubs Mixer</t>
  </si>
  <si>
    <t>Harvard Student Agencies</t>
  </si>
  <si>
    <t>Star Ash</t>
  </si>
  <si>
    <t>S1-032</t>
  </si>
  <si>
    <t>Chinese New Year Dinner 2014</t>
  </si>
  <si>
    <t>Jenna's Birthday</t>
  </si>
  <si>
    <t>Harvard University (Adams Pool)</t>
  </si>
  <si>
    <t>S1-033</t>
  </si>
  <si>
    <t>Social Outreach Committee's Leadership Workshops</t>
  </si>
  <si>
    <t>Training Budget</t>
  </si>
  <si>
    <t>Intro Meetings for Climate Change Divestment</t>
  </si>
  <si>
    <t>S1-034</t>
  </si>
  <si>
    <t>Pops Gets a Clue</t>
  </si>
  <si>
    <t>Global Energy Initiative</t>
  </si>
  <si>
    <t>The Harvard Pops Orchestra</t>
  </si>
  <si>
    <t>S1-035</t>
  </si>
  <si>
    <t>God &amp; Evolution</t>
  </si>
  <si>
    <t>Harvard College Faith in Action</t>
  </si>
  <si>
    <t>Panel About Divestment from Fossil Fuels</t>
  </si>
  <si>
    <t>S1-036</t>
  </si>
  <si>
    <t>Sunday Dim Sum Outing</t>
  </si>
  <si>
    <t>Sanders Jam (Fall Concert) Programs</t>
  </si>
  <si>
    <t>S1-037</t>
  </si>
  <si>
    <t>Intercultural Speakers Dinner with Professor Ezra Vogel</t>
  </si>
  <si>
    <t>First Concert Cycle</t>
  </si>
  <si>
    <t>Harvard Bach Society</t>
  </si>
  <si>
    <t>S1-038</t>
  </si>
  <si>
    <t>Smoking Lesson</t>
  </si>
  <si>
    <t>The West by Damilare Sinioki</t>
  </si>
  <si>
    <t>Harvard Black Men's Forum</t>
  </si>
  <si>
    <t>Brotherhood Walk</t>
  </si>
  <si>
    <t>S2-039</t>
  </si>
  <si>
    <t>Harvard College Iranian Association</t>
  </si>
  <si>
    <t>Senior Panel</t>
  </si>
  <si>
    <t>S2-040</t>
  </si>
  <si>
    <t>Sojourner House</t>
  </si>
  <si>
    <t>Harvard Financial Analyst Club</t>
  </si>
  <si>
    <t>Harvard China Care Mentoring Moon Festival Gathering</t>
  </si>
  <si>
    <t>S2-041</t>
  </si>
  <si>
    <t>Latin American Alumni Networking Event</t>
  </si>
  <si>
    <t>Harvard Club Hockey</t>
  </si>
  <si>
    <t>S2-042</t>
  </si>
  <si>
    <t>Dim Sum Outing</t>
  </si>
  <si>
    <t>Fall Semester Funding</t>
  </si>
  <si>
    <t>S2-043</t>
  </si>
  <si>
    <t>"You Built That" Sundae Study Break</t>
  </si>
  <si>
    <t>Inspiring Innovation in Education Conference</t>
  </si>
  <si>
    <t>Harvard College Education Society</t>
  </si>
  <si>
    <t>S2-044</t>
  </si>
  <si>
    <t>First Generation Study Break</t>
  </si>
  <si>
    <t>F2-93</t>
  </si>
  <si>
    <t>Intro Meeting/Mixer</t>
  </si>
  <si>
    <t>Harvard College First Generation Student Union</t>
  </si>
  <si>
    <t>Harvard College Geological Society</t>
  </si>
  <si>
    <t>F2-94</t>
  </si>
  <si>
    <t>Filmabende - Movie Nights September/October</t>
  </si>
  <si>
    <t>Harvard College German Club</t>
  </si>
  <si>
    <t>S2-045</t>
  </si>
  <si>
    <t>We Found Love at a Study Break...</t>
  </si>
  <si>
    <t>F2-95</t>
  </si>
  <si>
    <t>Annual Freshmen Welcome Dinner</t>
  </si>
  <si>
    <t>Harvard College Korean International Student Association</t>
  </si>
  <si>
    <t>S2-046</t>
  </si>
  <si>
    <t>Igniting Innovation Summit 2012</t>
  </si>
  <si>
    <t>Black History Month Opening Ceremony</t>
  </si>
  <si>
    <t>Fishing Club</t>
  </si>
  <si>
    <t>S2-047</t>
  </si>
  <si>
    <t>N-word discussion</t>
  </si>
  <si>
    <t>Anarchy, State, and Utopia Reading + Dinner Discussion</t>
  </si>
  <si>
    <t>S2-048</t>
  </si>
  <si>
    <t>HASA valentines gifts</t>
  </si>
  <si>
    <t>I, Pencil Day</t>
  </si>
  <si>
    <t>Independence Day Gala</t>
  </si>
  <si>
    <t>S2-049</t>
  </si>
  <si>
    <t>Middle School Computer Science Teaching Program</t>
  </si>
  <si>
    <t>Harvard Political Review Photography Essay Project</t>
  </si>
  <si>
    <t>S2-050</t>
  </si>
  <si>
    <t>Discussions for Development #1</t>
  </si>
  <si>
    <t>Slice of Pie (Updated!)</t>
  </si>
  <si>
    <t>Harvard Undergraduate Mathematics Association</t>
  </si>
  <si>
    <t>S2-051</t>
  </si>
  <si>
    <t>Discussions for Development #2</t>
  </si>
  <si>
    <t>Human Rights in North Korea Kickoff Dinner</t>
  </si>
  <si>
    <t>Badminton Club</t>
  </si>
  <si>
    <t>S2-052</t>
  </si>
  <si>
    <t>Sushi Making Workshop Study Break</t>
  </si>
  <si>
    <t>SWS Information Session</t>
  </si>
  <si>
    <t>Smart Woman Securities</t>
  </si>
  <si>
    <t>S2-053</t>
  </si>
  <si>
    <t>Executive Board Retreat</t>
  </si>
  <si>
    <t>Fong Tai Experience</t>
  </si>
  <si>
    <t>SFER Fall Learning and Planning Retreat</t>
  </si>
  <si>
    <t>S2-054</t>
  </si>
  <si>
    <t>Students for Education Reform</t>
  </si>
  <si>
    <t>Lunar New Year Hot Pot</t>
  </si>
  <si>
    <t>S2-055</t>
  </si>
  <si>
    <t>Harvard Outing Club Square Dance</t>
  </si>
  <si>
    <t>Frosh Rep Welcoming Event</t>
  </si>
  <si>
    <t>Harvard Conservative Reception</t>
  </si>
  <si>
    <t>True Love Revolution</t>
  </si>
  <si>
    <t>S2-056</t>
  </si>
  <si>
    <t>HUMA Kickoff Event</t>
  </si>
  <si>
    <t>Cabaret</t>
  </si>
  <si>
    <t>S2-057</t>
  </si>
  <si>
    <t>Gap Year Fall Social</t>
  </si>
  <si>
    <t>Gap Year Harvard</t>
  </si>
  <si>
    <t>S2-058</t>
  </si>
  <si>
    <t>Life Is Good Parties</t>
  </si>
  <si>
    <t>ABHW Annual Fall Retreat</t>
  </si>
  <si>
    <t>S2-059</t>
  </si>
  <si>
    <t>Chinese snack and mochi food workshop</t>
  </si>
  <si>
    <t>Holiday Study Group</t>
  </si>
  <si>
    <t>A Conversation with Professor Greenhalgh</t>
  </si>
  <si>
    <t>S2-060</t>
  </si>
  <si>
    <t>Seashell</t>
  </si>
  <si>
    <t>Macaron Making Workshop</t>
  </si>
  <si>
    <t>Soiree</t>
  </si>
  <si>
    <t>S2-061</t>
  </si>
  <si>
    <t>The Freshman Musical</t>
  </si>
  <si>
    <t>S2-062</t>
  </si>
  <si>
    <t>Puerto Rican Fiesta!</t>
  </si>
  <si>
    <t>La Organización de Puertorriqueños en Harvard</t>
  </si>
  <si>
    <t>Harvard Aikikai Operational Expenses</t>
  </si>
  <si>
    <t>S2-063</t>
  </si>
  <si>
    <t>Biannual Puerto Rican Community Dinner</t>
  </si>
  <si>
    <t>Fall Conference</t>
  </si>
  <si>
    <t>S2-064</t>
  </si>
  <si>
    <t>Beyond the 2012 Vote: Latino Politics Conversation with Jorge Ramos</t>
  </si>
  <si>
    <t>Mooncake Festival</t>
  </si>
  <si>
    <t>Harvard College International Chinese Students Society</t>
  </si>
  <si>
    <t>S2-065</t>
  </si>
  <si>
    <t>Queer Latinidad Conversation with Cherrie Moraga</t>
  </si>
  <si>
    <t>concilio latino</t>
  </si>
  <si>
    <t>Fall Panel: Humanitarian Aid and Conflict</t>
  </si>
  <si>
    <t>Harvard College Project for Sustainable Development</t>
  </si>
  <si>
    <t>S2-066</t>
  </si>
  <si>
    <t>CarNiTas - Latino Barbecue</t>
  </si>
  <si>
    <t>The Raine Group Networking and Information Session</t>
  </si>
  <si>
    <t>S2-067</t>
  </si>
  <si>
    <t>Afrolatinidad Conversation with Josefina Baez</t>
  </si>
  <si>
    <t>Next to Normal</t>
  </si>
  <si>
    <t>S2-068</t>
  </si>
  <si>
    <t>Homenaje Latino</t>
  </si>
  <si>
    <t>Harvard Taekwondo Annual Halloween Social</t>
  </si>
  <si>
    <t>S2-069</t>
  </si>
  <si>
    <t>Latino Town Hall</t>
  </si>
  <si>
    <t>Fall Semester Instructor Fees</t>
  </si>
  <si>
    <t>HUMA Presents: Blackjack with David Liu</t>
  </si>
  <si>
    <t>Harvard Undergraduate Math Association</t>
  </si>
  <si>
    <t>S2-070</t>
  </si>
  <si>
    <t>Farewell Gathering</t>
  </si>
  <si>
    <t>F3-128</t>
  </si>
  <si>
    <t>RPG Open House</t>
  </si>
  <si>
    <t>F3-129</t>
  </si>
  <si>
    <t>S2-071</t>
  </si>
  <si>
    <t>Party Like a Lebanese / French Club Party</t>
  </si>
  <si>
    <t>Harvard College Society of Arab Students</t>
  </si>
  <si>
    <t>F3-130</t>
  </si>
  <si>
    <t>Personal Finance Workshop</t>
  </si>
  <si>
    <t>S2-072</t>
  </si>
  <si>
    <t>Study Break / Tarneeb Tournament</t>
  </si>
  <si>
    <t>F3-131</t>
  </si>
  <si>
    <t>Freshman Representative Welcome Event</t>
  </si>
  <si>
    <t>S2-073</t>
  </si>
  <si>
    <t>Welcome Back Event</t>
  </si>
  <si>
    <t>F3-132</t>
  </si>
  <si>
    <t>S2-074</t>
  </si>
  <si>
    <t>BSA+Boston University Mixer</t>
  </si>
  <si>
    <t>F3-133</t>
  </si>
  <si>
    <t>Sushi Dinner</t>
  </si>
  <si>
    <t>F3-134</t>
  </si>
  <si>
    <t>S2-075</t>
  </si>
  <si>
    <t>IGP Ties</t>
  </si>
  <si>
    <t>March General Meeting:TED Talks</t>
  </si>
  <si>
    <t>6877, 7043</t>
  </si>
  <si>
    <t>F3-135</t>
  </si>
  <si>
    <t>S2-076</t>
  </si>
  <si>
    <t>F3-136</t>
  </si>
  <si>
    <t>JP Morgan Diversity Event</t>
  </si>
  <si>
    <t>S2-077</t>
  </si>
  <si>
    <t>F3-137</t>
  </si>
  <si>
    <t>S2-078</t>
  </si>
  <si>
    <t>Encuentros</t>
  </si>
  <si>
    <t>F3-138</t>
  </si>
  <si>
    <t>S2-079</t>
  </si>
  <si>
    <t>F3-139</t>
  </si>
  <si>
    <t>Latino Karaoke</t>
  </si>
  <si>
    <t>Harvard Student Mental Health Liaisons General Meeting</t>
  </si>
  <si>
    <t>Harvard Student Mental Health Liaisons</t>
  </si>
  <si>
    <t>F3-140</t>
  </si>
  <si>
    <t>Dorm Storming</t>
  </si>
  <si>
    <t>S2-080</t>
  </si>
  <si>
    <t>Revisiting Shadeism</t>
  </si>
  <si>
    <t>Korean Activities Open House</t>
  </si>
  <si>
    <t>S2-081</t>
  </si>
  <si>
    <t>Fuerza Arts Week</t>
  </si>
  <si>
    <t>S2-082</t>
  </si>
  <si>
    <t>The Mass Incarceration of Women of Color</t>
  </si>
  <si>
    <t>Sib Fam Speed Dating</t>
  </si>
  <si>
    <t>El Misterio de Irma Vap</t>
  </si>
  <si>
    <t>S2-083</t>
  </si>
  <si>
    <t>Harvard College TEATRO!</t>
  </si>
  <si>
    <t>HASA second general meeting</t>
  </si>
  <si>
    <t>Street Hockey</t>
  </si>
  <si>
    <t>S2-084</t>
  </si>
  <si>
    <t>Soccer with LMC</t>
  </si>
  <si>
    <t>Club Sport: Kendo</t>
  </si>
  <si>
    <t>Harvard Club Kendo</t>
  </si>
  <si>
    <t>S2-085</t>
  </si>
  <si>
    <t>Harvard College Running Club Fall Season '12-'13</t>
  </si>
  <si>
    <t>S2-086</t>
  </si>
  <si>
    <t>HASA 2014/15 Board Election</t>
  </si>
  <si>
    <t>Students For Liberty Regional Conference</t>
  </si>
  <si>
    <t>Sweeney Todd: The Demon Barber of Fleet Street</t>
  </si>
  <si>
    <t>S2-087</t>
  </si>
  <si>
    <t>Harvard Office for the Arts</t>
  </si>
  <si>
    <t>Dog Sees God</t>
  </si>
  <si>
    <t>Taming of the Shrew</t>
  </si>
  <si>
    <t>S2-088</t>
  </si>
  <si>
    <t>Harvard Bhangra</t>
  </si>
  <si>
    <t>I-Fest</t>
  </si>
  <si>
    <t>Harvard Students for Israel</t>
  </si>
  <si>
    <t>S2-089</t>
  </si>
  <si>
    <t>Queer East Asian and Pacific Islander Weekend</t>
  </si>
  <si>
    <t>Fall Ultimate Frisbee Season</t>
  </si>
  <si>
    <t>S2-090</t>
  </si>
  <si>
    <t>The Celebration of Black Women</t>
  </si>
  <si>
    <t>The Harvard Black Men's Forum</t>
  </si>
  <si>
    <t>The Immoralist</t>
  </si>
  <si>
    <t>Office of the Arts</t>
  </si>
  <si>
    <t>S2-091</t>
  </si>
  <si>
    <t>Wordplays</t>
  </si>
  <si>
    <t>Issue 2 and Issue 3, 2013-2014</t>
  </si>
  <si>
    <t>OTI 2012 Publicity</t>
  </si>
  <si>
    <t>On Thin Ice</t>
  </si>
  <si>
    <t>S2-092</t>
  </si>
  <si>
    <t>N/a</t>
  </si>
  <si>
    <t>F4-156</t>
  </si>
  <si>
    <t>Sex Week @ Harvard</t>
  </si>
  <si>
    <t>Sexual Health and Advocacy Throughout Harvard</t>
  </si>
  <si>
    <t>F4-157</t>
  </si>
  <si>
    <t>S2-093</t>
  </si>
  <si>
    <t>Conservative Political Action Conference</t>
  </si>
  <si>
    <t>South Asian Dance Company</t>
  </si>
  <si>
    <t>F4-158</t>
  </si>
  <si>
    <t>Veritas Financial Group Financial Conference</t>
  </si>
  <si>
    <t>S2-094</t>
  </si>
  <si>
    <t>The Drowsy Chaperone</t>
  </si>
  <si>
    <t>F4-159</t>
  </si>
  <si>
    <t>Canadian Thanksgiving Feast</t>
  </si>
  <si>
    <t>S2-095</t>
  </si>
  <si>
    <t>A Midsummer Night's Dream</t>
  </si>
  <si>
    <t>F4-160</t>
  </si>
  <si>
    <t>Medical Drives Introductory Meeting</t>
  </si>
  <si>
    <t>FIMRC-Harvard College</t>
  </si>
  <si>
    <t>F4-161</t>
  </si>
  <si>
    <t>FAP T Shirts</t>
  </si>
  <si>
    <t>Freshman Arts Program</t>
  </si>
  <si>
    <t>S2-096</t>
  </si>
  <si>
    <t>Queer Students and Allies (QSA)</t>
  </si>
  <si>
    <t>F4-162</t>
  </si>
  <si>
    <t>Disaster Services Workshop: Client Casework</t>
  </si>
  <si>
    <t>S2-097</t>
  </si>
  <si>
    <t>Harvard College Friends of the Red Cross</t>
  </si>
  <si>
    <t>F4-163</t>
  </si>
  <si>
    <t>S2-098</t>
  </si>
  <si>
    <t>F4-164</t>
  </si>
  <si>
    <t>A Nation of Cowards</t>
  </si>
  <si>
    <t>F4-165</t>
  </si>
  <si>
    <t>S2-099</t>
  </si>
  <si>
    <t>Line Dancing and Potluck Social</t>
  </si>
  <si>
    <t>Conference: Intercultural &amp; Interconnected: The Power of Social Capital Within Culturally Diverse Communities</t>
  </si>
  <si>
    <t>United World Club at Harvard</t>
  </si>
  <si>
    <t>F4-166</t>
  </si>
  <si>
    <t>Trey Grayson Speaks to HRC</t>
  </si>
  <si>
    <t>S2-100</t>
  </si>
  <si>
    <t>spotlight</t>
  </si>
  <si>
    <t>Harvard College Stand-Up Comics Society</t>
  </si>
  <si>
    <t>F4-167</t>
  </si>
  <si>
    <t>Flute Ensemble Music</t>
  </si>
  <si>
    <t>S2-101</t>
  </si>
  <si>
    <t>Daisy</t>
  </si>
  <si>
    <t>F4-168</t>
  </si>
  <si>
    <t>F4-169</t>
  </si>
  <si>
    <t>S3-102</t>
  </si>
  <si>
    <t>Crimson Krav Maga Club Sport</t>
  </si>
  <si>
    <t>Little Sibling/Big Sibling Event</t>
  </si>
  <si>
    <t>Crimson Krav Maga</t>
  </si>
  <si>
    <t>F4-170</t>
  </si>
  <si>
    <t>Movie Screening and Discussion with Act on A Dream</t>
  </si>
  <si>
    <t>S3-103</t>
  </si>
  <si>
    <t>Men's Soccer Team</t>
  </si>
  <si>
    <t>Men's Club Soccer</t>
  </si>
  <si>
    <t>F4-171</t>
  </si>
  <si>
    <t>Stargazing and Salsa Dancing</t>
  </si>
  <si>
    <t>S3-104</t>
  </si>
  <si>
    <t>Annual Women's Club Tennis Grant</t>
  </si>
  <si>
    <t>F4-172</t>
  </si>
  <si>
    <t>Palestine Solidarity Committee</t>
  </si>
  <si>
    <t>F4-173</t>
  </si>
  <si>
    <t>S3-105</t>
  </si>
  <si>
    <t>Bollywood Movie Night: Dilwale Dulhania Le Jayenge</t>
  </si>
  <si>
    <t>F4-174</t>
  </si>
  <si>
    <t>October Mixer</t>
  </si>
  <si>
    <t>S3-106</t>
  </si>
  <si>
    <t>F4-175</t>
  </si>
  <si>
    <t>2012-2013 Season</t>
  </si>
  <si>
    <t>S3-107</t>
  </si>
  <si>
    <t>Club Basketball (A Team --Classics)</t>
  </si>
  <si>
    <t>Dekole</t>
  </si>
  <si>
    <t>S3-108</t>
  </si>
  <si>
    <t>Haitian Alliance</t>
  </si>
  <si>
    <t>Harvard Club Climbing Team USAC Competitions</t>
  </si>
  <si>
    <t>Benefit Dinner &amp; Silent Auction</t>
  </si>
  <si>
    <t>S3-109</t>
  </si>
  <si>
    <t>Harvard Polo Fan Bus</t>
  </si>
  <si>
    <t>Tree of Life Conference</t>
  </si>
  <si>
    <t>S3-110</t>
  </si>
  <si>
    <t>3rd Annual Nigerian Independence Day Gala</t>
  </si>
  <si>
    <t>F6-180</t>
  </si>
  <si>
    <t>2012-13 Alumni Mentor Program Launch Dinner</t>
  </si>
  <si>
    <t>Harvard University Alumni Committee</t>
  </si>
  <si>
    <t>S3-111</t>
  </si>
  <si>
    <t>Women's Basketball</t>
  </si>
  <si>
    <t>F6-181</t>
  </si>
  <si>
    <t>A Magical Dinner for the Island of Enchantment</t>
  </si>
  <si>
    <t>La Organización de Puertorriqueños en Harvard; emmanuel.f.albertorio@gmail.com</t>
  </si>
  <si>
    <t>S3-112</t>
  </si>
  <si>
    <t>Annual Grant and Nationals Funding</t>
  </si>
  <si>
    <t>F6-182</t>
  </si>
  <si>
    <t>Advertising Campaign</t>
  </si>
  <si>
    <t>F6-183</t>
  </si>
  <si>
    <t>Affirmative Action</t>
  </si>
  <si>
    <t>S3-113</t>
  </si>
  <si>
    <t>Quidditch World Cup</t>
  </si>
  <si>
    <t>Harvard Quiddich</t>
  </si>
  <si>
    <t>Bellwether Improv Festival</t>
  </si>
  <si>
    <t>Immediate Gratification Players</t>
  </si>
  <si>
    <t>S3-114</t>
  </si>
  <si>
    <t>BMF &amp; Wellesley</t>
  </si>
  <si>
    <t>S3-115</t>
  </si>
  <si>
    <t>Hoopsters Club Basketball Team</t>
  </si>
  <si>
    <t>Bollywood Movie Night: Kaho Naa Pyaar Hai</t>
  </si>
  <si>
    <t>S3-116</t>
  </si>
  <si>
    <t>2013-2014 Season: Spring Semester</t>
  </si>
  <si>
    <t>Brazilian Mix &amp; Mingle</t>
  </si>
  <si>
    <t>Harvard Undergraduate Brazilian Association (HUBA)</t>
  </si>
  <si>
    <t>Chile-Argentina Match Event</t>
  </si>
  <si>
    <t>S3-117</t>
  </si>
  <si>
    <t>Harvard Club Soccer</t>
  </si>
  <si>
    <t>S3-118</t>
  </si>
  <si>
    <t>Men's Volleyball</t>
  </si>
  <si>
    <t>Company Finance Analysis</t>
  </si>
  <si>
    <t>S3-119</t>
  </si>
  <si>
    <t>Spring 2014 Figure Skating Season</t>
  </si>
  <si>
    <t>Cooking Night</t>
  </si>
  <si>
    <t>Day of the Creole Song Celebration</t>
  </si>
  <si>
    <t>S3-120</t>
  </si>
  <si>
    <t>Divided Families Screening</t>
  </si>
  <si>
    <t>S3-121</t>
  </si>
  <si>
    <t>Training, Competition, and Equipment</t>
  </si>
  <si>
    <t>Speedskating Club</t>
  </si>
  <si>
    <t>Double Ten Day Celebration</t>
  </si>
  <si>
    <t>S3-122</t>
  </si>
  <si>
    <t>Fall Feast</t>
  </si>
  <si>
    <t>Fall Freshman Parent's Dinner Extra Costs</t>
  </si>
  <si>
    <t>S3-123</t>
  </si>
  <si>
    <t>Club Field Hockey</t>
  </si>
  <si>
    <t>Fall General Meeting #2</t>
  </si>
  <si>
    <t>S3-124</t>
  </si>
  <si>
    <t>Franco-Canadian Cuisine Night</t>
  </si>
  <si>
    <t>Freshmen Welcome Event</t>
  </si>
  <si>
    <t>S3-125</t>
  </si>
  <si>
    <t>S3-126</t>
  </si>
  <si>
    <t>Spring TermInstructor Fees--Taekwondo</t>
  </si>
  <si>
    <t>Haitian Folkloric Dance Workshop</t>
  </si>
  <si>
    <t>S3-127</t>
  </si>
  <si>
    <t>Harvard Broomball Club</t>
  </si>
  <si>
    <t>Billiards Club Spring '14</t>
  </si>
  <si>
    <t>S3-128</t>
  </si>
  <si>
    <t>Harvard Women's Club Volleyball Spring Semester Funding</t>
  </si>
  <si>
    <t>HASA Monthly Meeting - November</t>
  </si>
  <si>
    <t>S3-129</t>
  </si>
  <si>
    <t>HASA Monthly Meeting - October</t>
  </si>
  <si>
    <t>18th Annual Shoryuhai Intercollegiate Kendo Tournament</t>
  </si>
  <si>
    <t>HCSO Kick Off Event</t>
  </si>
  <si>
    <t>S3-130</t>
  </si>
  <si>
    <t>Harvard Club Badminton</t>
  </si>
  <si>
    <t>HPS Movie Nites: Meet "The Doctor"</t>
  </si>
  <si>
    <t>S3-131</t>
  </si>
  <si>
    <t>Harvard Shooting Team Spring Events</t>
  </si>
  <si>
    <t>HSBSE 12th Annual Step Show</t>
  </si>
  <si>
    <t>S3-132</t>
  </si>
  <si>
    <t>HUMA Mentoring Program</t>
  </si>
  <si>
    <t>The Spring Season</t>
  </si>
  <si>
    <t>S3-133</t>
  </si>
  <si>
    <t>Large Venue -- Benefit Dinner &amp; Silent Auction</t>
  </si>
  <si>
    <t>Harvard Women's Club Lacrosse</t>
  </si>
  <si>
    <t>S3-134</t>
  </si>
  <si>
    <t>Letter Writing Session for Incarcerated Victims of Domestic Violence</t>
  </si>
  <si>
    <t>Harvard College International Women's Rights Collective</t>
  </si>
  <si>
    <t>S3-135</t>
  </si>
  <si>
    <t>S3-136</t>
  </si>
  <si>
    <t>Harvard Cricket Club - Spring Season 2014</t>
  </si>
  <si>
    <t>New Light Blind Church Concert</t>
  </si>
  <si>
    <t>New Member Recruitment</t>
  </si>
  <si>
    <t>Students for Educational Reform</t>
  </si>
  <si>
    <t>S3-137</t>
  </si>
  <si>
    <t>Spring Season 2014 Funding</t>
  </si>
  <si>
    <t>S3-138</t>
  </si>
  <si>
    <t>Harvard Women's Ultimate Spring Season</t>
  </si>
  <si>
    <t>Harvard Women's Ultimate Frisbee Club (Quasar)</t>
  </si>
  <si>
    <t>Printing Fall Semester Issue</t>
  </si>
  <si>
    <t>S3-139</t>
  </si>
  <si>
    <t>Salsa, Merengue and Regagaeton Fiesta !</t>
  </si>
  <si>
    <t>La Organización de Puertorriqueños en Harvardemmanuel.f.albertorio@gmail.com</t>
  </si>
  <si>
    <t>S3-140</t>
  </si>
  <si>
    <t>Harvard Hockey</t>
  </si>
  <si>
    <t>SEA Sweets</t>
  </si>
  <si>
    <t>Southeast Asian Coalition</t>
  </si>
  <si>
    <t>SIAMA's Mooncake Study Break</t>
  </si>
  <si>
    <t>S3-141</t>
  </si>
  <si>
    <t>Boxing: 6th Annual Kenneth Moskow Memorial Fight Night</t>
  </si>
  <si>
    <t>Harvard Club Boxing</t>
  </si>
  <si>
    <t>S4-142</t>
  </si>
  <si>
    <t>S4-143</t>
  </si>
  <si>
    <t>HCIS Inaugural Event</t>
  </si>
  <si>
    <t>S4-144</t>
  </si>
  <si>
    <t>Dim Sum (February)</t>
  </si>
  <si>
    <t>Smartphones in the Developing World (Talk/Discussion)</t>
  </si>
  <si>
    <t>S4-145</t>
  </si>
  <si>
    <t>HCURA Introductory and Recruitment Meeting</t>
  </si>
  <si>
    <t>Social with members of College Access Program</t>
  </si>
  <si>
    <t>S4-146</t>
  </si>
  <si>
    <t>Brevia Covers Meeting: Work-night and Social</t>
  </si>
  <si>
    <t>SWS Financial Mixer</t>
  </si>
  <si>
    <t>That Melted Crayon Thing</t>
  </si>
  <si>
    <t>S4-147</t>
  </si>
  <si>
    <t>German Movie Evening 2</t>
  </si>
  <si>
    <t>German Club</t>
  </si>
  <si>
    <t>Tough Mudder Fall Competition (Club Sport)</t>
  </si>
  <si>
    <t>Harvard Tough Mudders</t>
  </si>
  <si>
    <t>S4-148</t>
  </si>
  <si>
    <t>General Board Meeting to plan events for the semester</t>
  </si>
  <si>
    <t>Harvard College European Business Group</t>
  </si>
  <si>
    <t>Welcome Back Mixer</t>
  </si>
  <si>
    <t>Russian Speakers' Association</t>
  </si>
  <si>
    <t>S4-149</t>
  </si>
  <si>
    <t>Alpha Course</t>
  </si>
  <si>
    <t>WISHR Meeting</t>
  </si>
  <si>
    <t>S4-150</t>
  </si>
  <si>
    <t>F7-229</t>
  </si>
  <si>
    <t>Winter Soiree</t>
  </si>
  <si>
    <t>Harvard Ski Extravaganza 3</t>
  </si>
  <si>
    <t>Aaron Deutsch</t>
  </si>
  <si>
    <t>F7-230</t>
  </si>
  <si>
    <t>PADAME Drumming Workshops</t>
  </si>
  <si>
    <t>Abiola Laniyonu</t>
  </si>
  <si>
    <t>S4-151</t>
  </si>
  <si>
    <t>F7-231</t>
  </si>
  <si>
    <t>The Harvard Advocate January Workshop</t>
  </si>
  <si>
    <t>Alexander Wells</t>
  </si>
  <si>
    <t>S4-152</t>
  </si>
  <si>
    <t>HHKS General Meeting and Dinner</t>
  </si>
  <si>
    <t>F7-232</t>
  </si>
  <si>
    <t>Progressive Activist Development Program</t>
  </si>
  <si>
    <t>Allison Welton</t>
  </si>
  <si>
    <t>S4-153</t>
  </si>
  <si>
    <t>Lucky Red Out Celebration</t>
  </si>
  <si>
    <t>F7-233</t>
  </si>
  <si>
    <t>SPS: Combative Optical Pumping of Metastable States</t>
  </si>
  <si>
    <t>Amy Chen</t>
  </si>
  <si>
    <t>S4-154</t>
  </si>
  <si>
    <t>Hot Pot Tasting Night</t>
  </si>
  <si>
    <t>Hot Pot Excursion</t>
  </si>
  <si>
    <t>Belinda Pang</t>
  </si>
  <si>
    <t>S4-155</t>
  </si>
  <si>
    <t>Pan American Intercollegiate Chess Championship</t>
  </si>
  <si>
    <t>Manifesta Writer's Bonanza</t>
  </si>
  <si>
    <t>Benjamin Ascherman</t>
  </si>
  <si>
    <t>Wintersession at the Harvard Outing Club Cabin</t>
  </si>
  <si>
    <t>Benjamin Raderstorf</t>
  </si>
  <si>
    <t>S4-156</t>
  </si>
  <si>
    <t>Spring 2014 Issue (printing)</t>
  </si>
  <si>
    <t>S4-157</t>
  </si>
  <si>
    <t>Meeting with Bob White</t>
  </si>
  <si>
    <t>Hunger Banquet</t>
  </si>
  <si>
    <t>Bernadette Lim</t>
  </si>
  <si>
    <t>S4-158</t>
  </si>
  <si>
    <t>Gap Year Dinner</t>
  </si>
  <si>
    <t>Harvard College's 2nd Annual Yoga Retreat Week (HYR)</t>
  </si>
  <si>
    <t>Bethania Bacigalupe</t>
  </si>
  <si>
    <t>Underground: A Spoken Word Workshop</t>
  </si>
  <si>
    <t>Cassandra Euphrat Weston</t>
  </si>
  <si>
    <t>S4-159</t>
  </si>
  <si>
    <t>3rd Annual HRO Welcome Back Laser Tag</t>
  </si>
  <si>
    <t>Cerianne Robertson</t>
  </si>
  <si>
    <t>S4-160</t>
  </si>
  <si>
    <t>Public Radio &amp; How to Make It</t>
  </si>
  <si>
    <t>Alpha After Hours</t>
  </si>
  <si>
    <t>Daniel Gross</t>
  </si>
  <si>
    <t>Roots of Narrative Journalism: Seminar and Workshop</t>
  </si>
  <si>
    <t>S4-161</t>
  </si>
  <si>
    <t>Valentine's Day Card Making</t>
  </si>
  <si>
    <t>S4-162</t>
  </si>
  <si>
    <t>Advocating For Global Health: Global Health and AIDS Coalition Wintersession</t>
  </si>
  <si>
    <t>Senior Saturday - Karaoke</t>
  </si>
  <si>
    <t>Darshali Vyas</t>
  </si>
  <si>
    <t>The Ultimate Foodie Adventure</t>
  </si>
  <si>
    <t>Dongeun Seo</t>
  </si>
  <si>
    <t>S4-163</t>
  </si>
  <si>
    <t>Harvard China Care Winternship Program 2013</t>
  </si>
  <si>
    <t>Hurnan Vongsachang</t>
  </si>
  <si>
    <t>Harvard Self Defense Open Ju-Jitsu Grappling Tournament</t>
  </si>
  <si>
    <t>S4-164</t>
  </si>
  <si>
    <t>Jeffrey Iuliano</t>
  </si>
  <si>
    <t>Prime</t>
  </si>
  <si>
    <t>National Collegiate Research Conference 2013</t>
  </si>
  <si>
    <t>Johanna Lee</t>
  </si>
  <si>
    <t>S4-165</t>
  </si>
  <si>
    <t>S4-166</t>
  </si>
  <si>
    <t>Boston Food Tours</t>
  </si>
  <si>
    <t>Julie Cooper: Genesis Prayer</t>
  </si>
  <si>
    <t>Jordan Feyko</t>
  </si>
  <si>
    <t>S4-167</t>
  </si>
  <si>
    <t>Lakmé</t>
  </si>
  <si>
    <t>Prudential Skywalk</t>
  </si>
  <si>
    <t>S4-168</t>
  </si>
  <si>
    <t>Road to Success</t>
  </si>
  <si>
    <t>Ethnic Cooking!</t>
  </si>
  <si>
    <t>Joseph Glynias</t>
  </si>
  <si>
    <t>S4-169</t>
  </si>
  <si>
    <t>ABHW Birthday and Alumnae Weekend</t>
  </si>
  <si>
    <t>HCVP's How To Write a Winning Business Plan</t>
  </si>
  <si>
    <t>Kasey Uhlenhuth</t>
  </si>
  <si>
    <t>S4-170</t>
  </si>
  <si>
    <t>Vestis</t>
  </si>
  <si>
    <t>Boston Celtics vs. Detroit Pistons - Basketball</t>
  </si>
  <si>
    <t>Khin-Kyemon Aung</t>
  </si>
  <si>
    <t>Paint Your Own Pottery!</t>
  </si>
  <si>
    <t>S4-171</t>
  </si>
  <si>
    <t>Spring 2014 Printing</t>
  </si>
  <si>
    <t>Harvard College Economic Review</t>
  </si>
  <si>
    <t>Sky Zone Indoor Trampoline Park</t>
  </si>
  <si>
    <t>S4-172</t>
  </si>
  <si>
    <t>I, Too, Am Harvard'</t>
  </si>
  <si>
    <t>S4-173</t>
  </si>
  <si>
    <t>Soulful Sounds: The Jazz and Neo-Soul Experience</t>
  </si>
  <si>
    <t>F7-261</t>
  </si>
  <si>
    <t>Satire Seminar</t>
  </si>
  <si>
    <t>Leah Schulson</t>
  </si>
  <si>
    <t>S4-174</t>
  </si>
  <si>
    <t>The 'Creative Force' Kuumba Museum</t>
  </si>
  <si>
    <t>F7-262</t>
  </si>
  <si>
    <t>Hack Week, sponsored by HackHarvard</t>
  </si>
  <si>
    <t>Lexis Ross</t>
  </si>
  <si>
    <t>S4-175</t>
  </si>
  <si>
    <t>Sing It Sister!'</t>
  </si>
  <si>
    <t>F7-263</t>
  </si>
  <si>
    <t>Cheese of the World</t>
  </si>
  <si>
    <t>Lynette Bye</t>
  </si>
  <si>
    <t>S4-176</t>
  </si>
  <si>
    <t>Artist of the Year Performance Arts Showcase</t>
  </si>
  <si>
    <t>F7-264</t>
  </si>
  <si>
    <t>Ballroom Workshops</t>
  </si>
  <si>
    <t>S4-177</t>
  </si>
  <si>
    <t>F7-265</t>
  </si>
  <si>
    <t>Teen Mentee Field Trip</t>
  </si>
  <si>
    <t>Harvard Pre-Medical Society | Public Service Opportunities and Medical School Visits Program</t>
  </si>
  <si>
    <t>Mee Won Park</t>
  </si>
  <si>
    <t>S4-178</t>
  </si>
  <si>
    <t>Symmetry Breaking</t>
  </si>
  <si>
    <t>F7-266</t>
  </si>
  <si>
    <t>Ed Reform 101: Turning Passion into Action</t>
  </si>
  <si>
    <t>Mikia Manley</t>
  </si>
  <si>
    <t>S4-179</t>
  </si>
  <si>
    <t>KA (korean association-HRINK (human rights in north korea) korea awareness social</t>
  </si>
  <si>
    <t>Human RIght in North Korea club</t>
  </si>
  <si>
    <t>F7-267</t>
  </si>
  <si>
    <t>Harvard College US-India Initiative Ice-Skating and Chai Social</t>
  </si>
  <si>
    <t>Namrata Anand</t>
  </si>
  <si>
    <t>S4-180</t>
  </si>
  <si>
    <t>Speaker event (with catered food)</t>
  </si>
  <si>
    <t>F7-268</t>
  </si>
  <si>
    <t>Harvard Students Attend the New England Aikido Club Winter Seminar</t>
  </si>
  <si>
    <t>Oliver Hauser</t>
  </si>
  <si>
    <t>S4-181</t>
  </si>
  <si>
    <t>F7-269</t>
  </si>
  <si>
    <t>Spring Publication</t>
  </si>
  <si>
    <t>Harvard Undergraduate Art Journal</t>
  </si>
  <si>
    <t>The Harvard College Wellness Conference</t>
  </si>
  <si>
    <t>Rachel Bervell</t>
  </si>
  <si>
    <t>F7-270</t>
  </si>
  <si>
    <t>S4-182</t>
  </si>
  <si>
    <t>Latino Youth Leadership Conference</t>
  </si>
  <si>
    <t>Rony Cepeda</t>
  </si>
  <si>
    <t>F7-271</t>
  </si>
  <si>
    <t>Alzheimer's Buddies Winter Wonderland</t>
  </si>
  <si>
    <t>Ryan Christ</t>
  </si>
  <si>
    <t>S4-183</t>
  </si>
  <si>
    <t>Harvard College Association for the Practice and Learning of Yan Xin Life Sciences</t>
  </si>
  <si>
    <t>F7-272</t>
  </si>
  <si>
    <t>Harvard College Social Innovation Collaborative Synergy</t>
  </si>
  <si>
    <t>Sandy Liang</t>
  </si>
  <si>
    <t>S5-184</t>
  </si>
  <si>
    <t>UC Large Venue Grant</t>
  </si>
  <si>
    <t>F7-273</t>
  </si>
  <si>
    <t>From Port-au-Prince to Cambridge: Harvard Recruiting Trip to Port-au-Prince, Haiti</t>
  </si>
  <si>
    <t>Stephanie Charles</t>
  </si>
  <si>
    <t>S5-185</t>
  </si>
  <si>
    <t>F7-274</t>
  </si>
  <si>
    <t>Nowruz Persian New Year</t>
  </si>
  <si>
    <t>Iranian Association</t>
  </si>
  <si>
    <t>TED Talk on Civil and Minority Rights</t>
  </si>
  <si>
    <t>Xiaojing Yang</t>
  </si>
  <si>
    <t>F7-275</t>
  </si>
  <si>
    <t>Women's Rights</t>
  </si>
  <si>
    <t>S5-186</t>
  </si>
  <si>
    <t>Southeast Asia (SEA) Night -- Large Venue Grant</t>
  </si>
  <si>
    <t>S5-187</t>
  </si>
  <si>
    <t>Large Venue: "Bachateame Mama" Concert</t>
  </si>
  <si>
    <t>Harvard College Dominican Student Association</t>
  </si>
  <si>
    <t>S5-188</t>
  </si>
  <si>
    <t>Large Venue - HCCG Case Competition</t>
  </si>
  <si>
    <t>S5-189</t>
  </si>
  <si>
    <t>Harvard Undergraduate Television</t>
  </si>
  <si>
    <t>Mooncake Festival Celebration</t>
  </si>
  <si>
    <t>S5-190</t>
  </si>
  <si>
    <t>Eleganza Show 2014</t>
  </si>
  <si>
    <t>A Lunch Discussion on Buddhism with Janet Gyatso</t>
  </si>
  <si>
    <t>S5-191</t>
  </si>
  <si>
    <t>IDENTITIES Fashion Show check 10091</t>
  </si>
  <si>
    <t>Utopia Afterparty</t>
  </si>
  <si>
    <t>S6-192</t>
  </si>
  <si>
    <t>Harvard IO</t>
  </si>
  <si>
    <t>(Harvard Undergraduate) Women in CS</t>
  </si>
  <si>
    <t>S6-193</t>
  </si>
  <si>
    <t>American Cancer Society</t>
  </si>
  <si>
    <t>Harvard China Care Mentoring Bonding</t>
  </si>
  <si>
    <t>S6-194</t>
  </si>
  <si>
    <t>Junior Parents Weekend Event</t>
  </si>
  <si>
    <t>Harvard China Care Mentoring Sleepover</t>
  </si>
  <si>
    <t>S6-195</t>
  </si>
  <si>
    <t>Black and Brilliant</t>
  </si>
  <si>
    <t>F8-283</t>
  </si>
  <si>
    <t>Apollo Night Performance</t>
  </si>
  <si>
    <t>Harvard College Candela Salsa Troupe</t>
  </si>
  <si>
    <t>F8-284</t>
  </si>
  <si>
    <t>Harvest Fest 2012</t>
  </si>
  <si>
    <t>Harvard College Community Garden</t>
  </si>
  <si>
    <t>S6-196</t>
  </si>
  <si>
    <t>F8-285</t>
  </si>
  <si>
    <t>Scandinavian afternoon FIKA</t>
  </si>
  <si>
    <t>Harvard College Scandinavian Society</t>
  </si>
  <si>
    <t>S6-197</t>
  </si>
  <si>
    <t>Dems Trivia Night</t>
  </si>
  <si>
    <t>Democrats</t>
  </si>
  <si>
    <t>F8-286</t>
  </si>
  <si>
    <t>S6-198</t>
  </si>
  <si>
    <t>Eleganza Date Auction</t>
  </si>
  <si>
    <t>F8-287</t>
  </si>
  <si>
    <t>HCVP Pitch Workshop and Competition</t>
  </si>
  <si>
    <t>S6-199</t>
  </si>
  <si>
    <t>F8-288</t>
  </si>
  <si>
    <t>Street of Walls Information Session</t>
  </si>
  <si>
    <t>S6-200</t>
  </si>
  <si>
    <t>Movie Evening 3</t>
  </si>
  <si>
    <t>F8-289</t>
  </si>
  <si>
    <t>Ichthus Editing Meeting</t>
  </si>
  <si>
    <t>Harvard Ichthus</t>
  </si>
  <si>
    <t>S6-201</t>
  </si>
  <si>
    <t>F8-290</t>
  </si>
  <si>
    <t>Harvard Noteables</t>
  </si>
  <si>
    <t>F8-291</t>
  </si>
  <si>
    <t>First HPF Mentoring Program Social</t>
  </si>
  <si>
    <t>S6-202</t>
  </si>
  <si>
    <t>F8-292</t>
  </si>
  <si>
    <t>Faith &amp; Struggle on Smokey Mountain: A Book Discussion with Fr. Ben</t>
  </si>
  <si>
    <t>F8-293</t>
  </si>
  <si>
    <t>S6-203</t>
  </si>
  <si>
    <t>Polish Grill</t>
  </si>
  <si>
    <t>Harvard China Care and Chinese Students Association Fall Gala</t>
  </si>
  <si>
    <t>F8-294</t>
  </si>
  <si>
    <t>Virtual Phone Banking</t>
  </si>
  <si>
    <t>S6-204</t>
  </si>
  <si>
    <t>Anual Dominican Gala</t>
  </si>
  <si>
    <t>F8-295</t>
  </si>
  <si>
    <t>IOP Fellow Mark McKinnon Discusses Campaigns</t>
  </si>
  <si>
    <t>Undergraduate Council Retroactive Grant</t>
  </si>
  <si>
    <t>S6-205</t>
  </si>
  <si>
    <t>Mentor/Mentee Dinner</t>
  </si>
  <si>
    <t>F8-296</t>
  </si>
  <si>
    <t>HSBSE Mentorship Luncheon</t>
  </si>
  <si>
    <t>Harvard Society of Black Scientists and Engineers</t>
  </si>
  <si>
    <t>S6-206</t>
  </si>
  <si>
    <t>Entrepreneurship and Venture Capital Speaker Event</t>
  </si>
  <si>
    <t>F8-297</t>
  </si>
  <si>
    <t>S6-207</t>
  </si>
  <si>
    <t>March General Meeting</t>
  </si>
  <si>
    <t>F8-298</t>
  </si>
  <si>
    <t>HSBSE Freshman Rep Elections and Study Break</t>
  </si>
  <si>
    <t>F8-299</t>
  </si>
  <si>
    <t>S6-208</t>
  </si>
  <si>
    <t>F8-300</t>
  </si>
  <si>
    <t>Feria d'Abril</t>
  </si>
  <si>
    <t>Meet the Doctors Panel</t>
  </si>
  <si>
    <t>S6-209</t>
  </si>
  <si>
    <t>FGSU Study Break</t>
  </si>
  <si>
    <t>F8-301</t>
  </si>
  <si>
    <t>Health Screening Volunteer Launch</t>
  </si>
  <si>
    <t>S6-210</t>
  </si>
  <si>
    <t>F8-302</t>
  </si>
  <si>
    <t>Buttons for Visitas</t>
  </si>
  <si>
    <t>Halloween Study Break</t>
  </si>
  <si>
    <t>F8-303</t>
  </si>
  <si>
    <t>Frosh Lock-in</t>
  </si>
  <si>
    <t>S6-211</t>
  </si>
  <si>
    <t>HAP Harvard Thinks Healthy</t>
  </si>
  <si>
    <t>F8-304</t>
  </si>
  <si>
    <t>Cricket Match Screening</t>
  </si>
  <si>
    <t>Pakistan Club</t>
  </si>
  <si>
    <t>S6-212</t>
  </si>
  <si>
    <t>HCKAMP February Meeting</t>
  </si>
  <si>
    <t>Harvard College Korean Adoptee Mentorship Meeting</t>
  </si>
  <si>
    <t>F8-305</t>
  </si>
  <si>
    <t>Halloween Pumpkin Painting</t>
  </si>
  <si>
    <t>S6-213</t>
  </si>
  <si>
    <t>HCKAMP March Meeting</t>
  </si>
  <si>
    <t>F8-306</t>
  </si>
  <si>
    <t>Introductory meeting for the HRC</t>
  </si>
  <si>
    <t>Republican CLub</t>
  </si>
  <si>
    <t>S6-214</t>
  </si>
  <si>
    <t>Harvard College Korean Adoptee Mentorship Program April Event</t>
  </si>
  <si>
    <t>F8-307</t>
  </si>
  <si>
    <t>Patrick Griffin Discusses the 2012 election</t>
  </si>
  <si>
    <t>S6-215</t>
  </si>
  <si>
    <t>March Mentorship Session</t>
  </si>
  <si>
    <t>F8-308</t>
  </si>
  <si>
    <t>Ghungroo Introductory Information Session</t>
  </si>
  <si>
    <t>F8-309</t>
  </si>
  <si>
    <t>F8-310</t>
  </si>
  <si>
    <t>Team HYPE of Harvard College</t>
  </si>
  <si>
    <t>F8-311</t>
  </si>
  <si>
    <t>Din &amp; Tonics Concert Part 2</t>
  </si>
  <si>
    <t>F8-312</t>
  </si>
  <si>
    <t>Din &amp; Tonics Concert</t>
  </si>
  <si>
    <t>F8-313</t>
  </si>
  <si>
    <t>Sib Family (Group A) - Dinner</t>
  </si>
  <si>
    <t>F8-314</t>
  </si>
  <si>
    <t>F8-315</t>
  </si>
  <si>
    <t>F8-316</t>
  </si>
  <si>
    <t>F8-317</t>
  </si>
  <si>
    <t>Harvard Latino Holiday Dinner</t>
  </si>
  <si>
    <t>S6-216</t>
  </si>
  <si>
    <t>These Birds Walk Film Screening</t>
  </si>
  <si>
    <t>F8-318</t>
  </si>
  <si>
    <t>Harvard College Pakistani Students Association</t>
  </si>
  <si>
    <t>Harvard Yale Latino Breakfast</t>
  </si>
  <si>
    <t>F8-319</t>
  </si>
  <si>
    <t>S6-217</t>
  </si>
  <si>
    <t>Figure Skating Fall Season</t>
  </si>
  <si>
    <t>Brevia Spring 2014 Edition</t>
  </si>
  <si>
    <t>Figure Skating Club</t>
  </si>
  <si>
    <t>F8-320</t>
  </si>
  <si>
    <t>Folkloric Dance Workshop</t>
  </si>
  <si>
    <t>S6-218</t>
  </si>
  <si>
    <t>The Future of Life: A Cosmic Perpective - A Talk by Max Tegmark</t>
  </si>
  <si>
    <t>Harvard Effective Altruism</t>
  </si>
  <si>
    <t>F8-321</t>
  </si>
  <si>
    <t>New Declarers Welcoming Event</t>
  </si>
  <si>
    <t>Harvard Anthropology Club</t>
  </si>
  <si>
    <t>S6-219</t>
  </si>
  <si>
    <t>Emotion, Reason, and Altruism: A Talk by Joshua Greene</t>
  </si>
  <si>
    <t>F8-322</t>
  </si>
  <si>
    <t>Harvard College European Society Welcome Dinner</t>
  </si>
  <si>
    <t>F8-323</t>
  </si>
  <si>
    <t>S6-220</t>
  </si>
  <si>
    <t>HCPS Mixer</t>
  </si>
  <si>
    <t>An n' Pale Discussion Series</t>
  </si>
  <si>
    <t>F8-324</t>
  </si>
  <si>
    <t>HCPS Fall Recital</t>
  </si>
  <si>
    <t>S6-221</t>
  </si>
  <si>
    <t>Ban m' Yon Break Study Breaks</t>
  </si>
  <si>
    <t>F8-325</t>
  </si>
  <si>
    <t>Gingerbread Cookie Person Decoration!</t>
  </si>
  <si>
    <t>Harvard College QSA</t>
  </si>
  <si>
    <t>S6-222</t>
  </si>
  <si>
    <t>Film Screening of Jean Gentil: Justice for Haitian Immigrants in the Dominican Republic</t>
  </si>
  <si>
    <t>F8-326</t>
  </si>
  <si>
    <t>Wine Tasting with HBS and HLS</t>
  </si>
  <si>
    <t>S6-223</t>
  </si>
  <si>
    <t>Spring and Summer Roll Workshop</t>
  </si>
  <si>
    <t>F8-327</t>
  </si>
  <si>
    <t>Tools and Equipment for Harvard Cycling Team</t>
  </si>
  <si>
    <t>Harvard Cycling Team</t>
  </si>
  <si>
    <t>S6-224</t>
  </si>
  <si>
    <t>Egglette Waffle and Mochi Study Break</t>
  </si>
  <si>
    <t>F8-328</t>
  </si>
  <si>
    <t>Winter Practice and Equipment Fund</t>
  </si>
  <si>
    <t>S6-225</t>
  </si>
  <si>
    <t>The Harvard Ichthus Magazine</t>
  </si>
  <si>
    <t>F8-329</t>
  </si>
  <si>
    <t>S6-226</t>
  </si>
  <si>
    <t>F8-330</t>
  </si>
  <si>
    <t>Meeting with Steven Levitsky</t>
  </si>
  <si>
    <t>Harvard Asian American Alumni Alumni Alliance Global Leadership Program</t>
  </si>
  <si>
    <t>F8-331</t>
  </si>
  <si>
    <t>Harvard Women's Club Basketball Season</t>
  </si>
  <si>
    <t>S6-227</t>
  </si>
  <si>
    <t>Pi Day 2014</t>
  </si>
  <si>
    <t>F8-332</t>
  </si>
  <si>
    <t>December Milk and Cookies</t>
  </si>
  <si>
    <t>S6-228</t>
  </si>
  <si>
    <t>Women in Math/CS/Physics Social</t>
  </si>
  <si>
    <t>F8-333</t>
  </si>
  <si>
    <t>HCER Fall Semester Issue</t>
  </si>
  <si>
    <t>HCER</t>
  </si>
  <si>
    <t>S6-229</t>
  </si>
  <si>
    <t>Flatland Movie Social</t>
  </si>
  <si>
    <t>F8-334</t>
  </si>
  <si>
    <t>Harvard-Yale Latin American Mixer</t>
  </si>
  <si>
    <t>HOLA</t>
  </si>
  <si>
    <t>S6-230</t>
  </si>
  <si>
    <t>F8-335</t>
  </si>
  <si>
    <t>HVA Sib-Family Outings</t>
  </si>
  <si>
    <t>Drenched</t>
  </si>
  <si>
    <t>S6-231</t>
  </si>
  <si>
    <t>F8-336</t>
  </si>
  <si>
    <t>Angels in America</t>
  </si>
  <si>
    <t>Moondance: featuring Mainly Jazz Dance Company and TAPS</t>
  </si>
  <si>
    <t>F8-337</t>
  </si>
  <si>
    <t>S6-232</t>
  </si>
  <si>
    <t>JKA/SKDI Fall Championships</t>
  </si>
  <si>
    <t>Shotokan Karate</t>
  </si>
  <si>
    <t>The Garage Sale- Original Play</t>
  </si>
  <si>
    <t>F8-338</t>
  </si>
  <si>
    <t>November Poetry Slam</t>
  </si>
  <si>
    <t>S6-233</t>
  </si>
  <si>
    <t>NonCon Nominations</t>
  </si>
  <si>
    <t>F8-339</t>
  </si>
  <si>
    <t>Recruitment Study Break</t>
  </si>
  <si>
    <t>S6-234</t>
  </si>
  <si>
    <t>F9-340</t>
  </si>
  <si>
    <t>Greatest Hits Scene Recital</t>
  </si>
  <si>
    <t>F9-341</t>
  </si>
  <si>
    <t>Chinese Dessert Study Break</t>
  </si>
  <si>
    <t>F9-342</t>
  </si>
  <si>
    <t>Chinese Food and Ice Cream Study Break</t>
  </si>
  <si>
    <t>F9-343</t>
  </si>
  <si>
    <t>F9-344</t>
  </si>
  <si>
    <t>LAN Party</t>
  </si>
  <si>
    <t>F9-345</t>
  </si>
  <si>
    <t>F9-346</t>
  </si>
  <si>
    <t>Szechuan Food Cultural Tasting Workshop</t>
  </si>
  <si>
    <t>F9-347</t>
  </si>
  <si>
    <t>Medical Drives Annual Planning Meeting</t>
  </si>
  <si>
    <t>ALL HARVARD AFRICAN MIXER</t>
  </si>
  <si>
    <t>HARVARD AFRICAN STUDENTS ASSOCIATION</t>
  </si>
  <si>
    <t>Crimson Syllabus Challenge</t>
  </si>
  <si>
    <t>That Henna Thing</t>
  </si>
  <si>
    <t>Geosoc Mixer</t>
  </si>
  <si>
    <t>Celebracion Del Dia de La Cancion Criolla</t>
  </si>
  <si>
    <t>Harvard College Peruvian Association</t>
  </si>
  <si>
    <t>Online Dating Panel</t>
  </si>
  <si>
    <t>Student Pre-Football Tailgate</t>
  </si>
  <si>
    <t>Harvard H-Club</t>
  </si>
  <si>
    <t>Patrick Griffin Discusses the 2012 Elections</t>
  </si>
  <si>
    <t>Concentrations Advising Panel</t>
  </si>
  <si>
    <t>Wrentham Winter Clothes Outing</t>
  </si>
  <si>
    <t>Holomua O Hawaii</t>
  </si>
  <si>
    <t>Korean Konnection - Fall 2012 (Informal dinner, panel, and networking)</t>
  </si>
  <si>
    <t>Halloween Senior Spooktacular Event</t>
  </si>
  <si>
    <t>Senior Class Committee</t>
  </si>
  <si>
    <t>Israel-Fest</t>
  </si>
  <si>
    <t>Students for Israel</t>
  </si>
  <si>
    <t>THURJ dinner outing</t>
  </si>
  <si>
    <t>THURJ General Meeting</t>
  </si>
  <si>
    <t>THURJ Intro Meeting</t>
  </si>
  <si>
    <t>THURJ Social and Welcome Party</t>
  </si>
  <si>
    <t>Career Information Session &amp; Resume Review Panel</t>
  </si>
  <si>
    <t>Board Planning Meeting</t>
  </si>
  <si>
    <t>FRESHMEN STUDY BREAK</t>
  </si>
  <si>
    <t>HASA UPPERCLASSMEN STUDY BREAK</t>
  </si>
  <si>
    <t>HASA/ NSA HARVARD YALE MIXER</t>
  </si>
  <si>
    <t>Big Sib - Small Sib Dinner</t>
  </si>
  <si>
    <t>Harvard Club Cheerleading</t>
  </si>
  <si>
    <t>S6-235</t>
  </si>
  <si>
    <t>Les Phys</t>
  </si>
  <si>
    <t>Art of Sound</t>
  </si>
  <si>
    <t>S7-236</t>
  </si>
  <si>
    <t>Coffee House</t>
  </si>
  <si>
    <t>Advising Program Social</t>
  </si>
  <si>
    <t>S7-237</t>
  </si>
  <si>
    <t>50 Shades</t>
  </si>
  <si>
    <t>S7-238</t>
  </si>
  <si>
    <t>Movie Evening 4</t>
  </si>
  <si>
    <t>Hong Kong Society Mixer</t>
  </si>
  <si>
    <t>S7-239</t>
  </si>
  <si>
    <t>Semester Funding: Cheerleading Club Sport</t>
  </si>
  <si>
    <t>Harvard Ichthus Fall Issue</t>
  </si>
  <si>
    <t>Premed Peer Advising Outing</t>
  </si>
  <si>
    <t>S7-240</t>
  </si>
  <si>
    <t>Refresh Bolivia Awareness Dinner</t>
  </si>
  <si>
    <t>Balkan Food Tasting</t>
  </si>
  <si>
    <t>Harvard South Slavic Society</t>
  </si>
  <si>
    <t>S7-241</t>
  </si>
  <si>
    <t>Equipment Funding</t>
  </si>
  <si>
    <t>Harvard College Broadcast News</t>
  </si>
  <si>
    <t>Solving Cubic Equations with Professor Gross event</t>
  </si>
  <si>
    <t>Harvard Undergraduate Research Journal</t>
  </si>
  <si>
    <t>F9-383</t>
  </si>
  <si>
    <t>Mal Blum and Zoe Boekbinder Concert</t>
  </si>
  <si>
    <t>S7-242</t>
  </si>
  <si>
    <t>HCURA Staff Appreciation and Social</t>
  </si>
  <si>
    <t>F9-384</t>
  </si>
  <si>
    <t>Case Study Discussion with Professor David Edwards</t>
  </si>
  <si>
    <t>S7-243</t>
  </si>
  <si>
    <t>Year-end dinner</t>
  </si>
  <si>
    <t>Harvard Council on Business and the Environment</t>
  </si>
  <si>
    <t>F9-385</t>
  </si>
  <si>
    <t>Brownies with brownies</t>
  </si>
  <si>
    <t>F9-386</t>
  </si>
  <si>
    <t>S7-244</t>
  </si>
  <si>
    <t>Winter Holiday Study Break</t>
  </si>
  <si>
    <t>Green Business week</t>
  </si>
  <si>
    <t>F9-387</t>
  </si>
  <si>
    <t>Fall General Meeting #3</t>
  </si>
  <si>
    <t>S7-245</t>
  </si>
  <si>
    <t>Senior Appreciation Dinner</t>
  </si>
  <si>
    <t>F9-388</t>
  </si>
  <si>
    <t>VC Coffee chats</t>
  </si>
  <si>
    <t>S7-246</t>
  </si>
  <si>
    <t>Turon Study Break</t>
  </si>
  <si>
    <t>F9-389</t>
  </si>
  <si>
    <t>Poetry Night</t>
  </si>
  <si>
    <t>Woobridge International Society</t>
  </si>
  <si>
    <t>F9-390</t>
  </si>
  <si>
    <t>S7-247</t>
  </si>
  <si>
    <t>Genital Cosmetic Surgery: Seeking Perfection Below the Belt</t>
  </si>
  <si>
    <t>Harvard Pops Orchestra 2014 Spring Concert (Concert Title: "Los Popseadores")</t>
  </si>
  <si>
    <t>F9-391</t>
  </si>
  <si>
    <t>S7-248</t>
  </si>
  <si>
    <t>Manny/Fox/Angel: A One-and-a-Half-Man Show</t>
  </si>
  <si>
    <t>ABHW BMF Cocktail</t>
  </si>
  <si>
    <t>S7-249</t>
  </si>
  <si>
    <t>Meeting with Harvey Mansfield</t>
  </si>
  <si>
    <t>A Night of What It Iz &amp; DJ Kool Herc</t>
  </si>
  <si>
    <t>(Class)</t>
  </si>
  <si>
    <t>The Freshman Musical (title tbd)</t>
  </si>
  <si>
    <t>S7-250</t>
  </si>
  <si>
    <t>Meeting with Shira Center</t>
  </si>
  <si>
    <t>Freshman Musical (Harvard University)</t>
  </si>
  <si>
    <t>S7-251</t>
  </si>
  <si>
    <t>Seva Magazine</t>
  </si>
  <si>
    <t>Film screening of "Omar"</t>
  </si>
  <si>
    <t>Global Initiative for Women Empowerment</t>
  </si>
  <si>
    <t>International Start-up Case Study Competition</t>
  </si>
  <si>
    <t>S7-252</t>
  </si>
  <si>
    <t>Harard College Venture Partners</t>
  </si>
  <si>
    <t>D-Series</t>
  </si>
  <si>
    <t>HHKS Election Night</t>
  </si>
  <si>
    <t>S7-253</t>
  </si>
  <si>
    <t>Masquerade for malaria</t>
  </si>
  <si>
    <t>First Generation College Panel and Dinner</t>
  </si>
  <si>
    <t>S7-254</t>
  </si>
  <si>
    <t>Ken Fan Dinner</t>
  </si>
  <si>
    <t>Networking Workshops Conference</t>
  </si>
  <si>
    <t>S7-255</t>
  </si>
  <si>
    <t>Pad Thai &amp; Board Games Mentorship Social</t>
  </si>
  <si>
    <t>Final Dinner</t>
  </si>
  <si>
    <t>Leadership Institute at Harvard</t>
  </si>
  <si>
    <t>S7-256</t>
  </si>
  <si>
    <t>CSA GLOW</t>
  </si>
  <si>
    <t>Magazine Launch</t>
  </si>
  <si>
    <t>Twelve Angry Men</t>
  </si>
  <si>
    <t>S7-257</t>
  </si>
  <si>
    <t>Speaker Series with Professor Deng</t>
  </si>
  <si>
    <t>November Study Break</t>
  </si>
  <si>
    <t>S7-258</t>
  </si>
  <si>
    <t>Last Train Home Documentary Screening</t>
  </si>
  <si>
    <t>S7-259</t>
  </si>
  <si>
    <t>Islamic Society</t>
  </si>
  <si>
    <t>S7-260</t>
  </si>
  <si>
    <t>General Meeting with Berryline</t>
  </si>
  <si>
    <t>S7-261</t>
  </si>
  <si>
    <t>Ticknor Study Break: Destressed Study Break</t>
  </si>
  <si>
    <t>S7-262</t>
  </si>
  <si>
    <t>LIHC Conference 2014</t>
  </si>
  <si>
    <t>Latinos in Health Careers</t>
  </si>
  <si>
    <t>FNBS (Thanksgiving Dinner)</t>
  </si>
  <si>
    <t>S7-263</t>
  </si>
  <si>
    <t>LIHC First Social</t>
  </si>
  <si>
    <t>LIHC</t>
  </si>
  <si>
    <t>FNBS (2)</t>
  </si>
  <si>
    <t>S7-264</t>
  </si>
  <si>
    <t>Surgery Interest Group Speaker Event</t>
  </si>
  <si>
    <t>Pre-Med Society</t>
  </si>
  <si>
    <t>FNBS</t>
  </si>
  <si>
    <t>S7-265</t>
  </si>
  <si>
    <t>The Female-Bodied Orgasm Seminar</t>
  </si>
  <si>
    <t>S7-266</t>
  </si>
  <si>
    <t>A Sanders Debut: Beethoven, Chopin, and folksongs of China</t>
  </si>
  <si>
    <t>CityStep Fall Social</t>
  </si>
  <si>
    <t>S7-267</t>
  </si>
  <si>
    <t>Global Energy</t>
  </si>
  <si>
    <t>S7-268</t>
  </si>
  <si>
    <t>Global energy initiative</t>
  </si>
  <si>
    <t>Movie screening and discussion of Philippe Niange's 'Toussaint L'Ouverture'</t>
  </si>
  <si>
    <t>S7-269</t>
  </si>
  <si>
    <t>Semester Funding</t>
  </si>
  <si>
    <t>HAS Ghibli Movie Night</t>
  </si>
  <si>
    <t>Harvard Anime Society</t>
  </si>
  <si>
    <t>S7-270</t>
  </si>
  <si>
    <t>This Will Be: A Night of A Cappella</t>
  </si>
  <si>
    <t>The Radcliffe Pitches</t>
  </si>
  <si>
    <t>HCC Alumni Mixer</t>
  </si>
  <si>
    <t>S7-271</t>
  </si>
  <si>
    <t>VISITAS Study Break for Women in Science</t>
  </si>
  <si>
    <t>Winternships Workshop</t>
  </si>
  <si>
    <t>MIT Mixer</t>
  </si>
  <si>
    <t>S7-272</t>
  </si>
  <si>
    <t>Spring Fever</t>
  </si>
  <si>
    <t>Harvard-MIT Mixer</t>
  </si>
  <si>
    <t>S7-273</t>
  </si>
  <si>
    <t>BRAZUSC - First Brazilian Undergraduate Student Conference</t>
  </si>
  <si>
    <t>Lebanese Movie Screening: "Where do go now?"</t>
  </si>
  <si>
    <t>S7-274</t>
  </si>
  <si>
    <t>A conversation on Sexual Abuse and Power: Dinner and Discussion with journalist Maureen Orth</t>
  </si>
  <si>
    <t>Tarneeb Tournament</t>
  </si>
  <si>
    <t>S8-275</t>
  </si>
  <si>
    <t>Crush</t>
  </si>
  <si>
    <t>Study Break with the Lebanese: Knafeh Night</t>
  </si>
  <si>
    <t>S8-276</t>
  </si>
  <si>
    <t>Friday Night Bible Study: Jan - Mar</t>
  </si>
  <si>
    <t>LGBTQ Health Panel</t>
  </si>
  <si>
    <t>S8-277</t>
  </si>
  <si>
    <t>Queer Board Game Night</t>
  </si>
  <si>
    <t>Speaker Series Event</t>
  </si>
  <si>
    <t>Queer Salsa Workshop</t>
  </si>
  <si>
    <t>S8-278</t>
  </si>
  <si>
    <t>Half of A Yellow Sun movie screening</t>
  </si>
  <si>
    <t>S8-279</t>
  </si>
  <si>
    <t>National Tournaments</t>
  </si>
  <si>
    <t>Republic Day Reception</t>
  </si>
  <si>
    <t>Harvard College Turkish Student Association</t>
  </si>
  <si>
    <t>French Dinner</t>
  </si>
  <si>
    <t>S8-280</t>
  </si>
  <si>
    <t>Harvard Francophone Society</t>
  </si>
  <si>
    <t>HCFA DOXA: Feb 7</t>
  </si>
  <si>
    <t>French Breakfast</t>
  </si>
  <si>
    <t>S8-281</t>
  </si>
  <si>
    <t>HCFA Super Bowl Party</t>
  </si>
  <si>
    <t>Summer Opportunities in Global Health at Harvard</t>
  </si>
  <si>
    <t>Evening Discussion about Global Health Career Opportunities</t>
  </si>
  <si>
    <t>Quick and Simple Lunch with HHKS</t>
  </si>
  <si>
    <t>Midday meal with HHKS</t>
  </si>
  <si>
    <t>Pastry Tasting event</t>
  </si>
  <si>
    <t>Wanted</t>
  </si>
  <si>
    <t>Harvard Thinks Medicine: Diversity of Fields in Medicine</t>
  </si>
  <si>
    <t>Harvard Pre-Medical Society</t>
  </si>
  <si>
    <t>Harvard Thinks Healthcare: Ted Talks</t>
  </si>
  <si>
    <t>Ethical Issues in the Genetic Era</t>
  </si>
  <si>
    <t>The Future of Health Care Reform</t>
  </si>
  <si>
    <t>HVA College Workshop</t>
  </si>
  <si>
    <t>Pho Run</t>
  </si>
  <si>
    <t>Health Screening Volunteer Lunch</t>
  </si>
  <si>
    <t>Latinas Unidas November Meeting</t>
  </si>
  <si>
    <t>Latinas Unidas Study Break with HAPA</t>
  </si>
  <si>
    <t>Board of Advisors Dinner</t>
  </si>
  <si>
    <t>International Impact Panel</t>
  </si>
  <si>
    <t>F10-447</t>
  </si>
  <si>
    <t>PSC Retreat</t>
  </si>
  <si>
    <t>S8-282</t>
  </si>
  <si>
    <t>Semester Challenge Study Break</t>
  </si>
  <si>
    <t>Harvard College Happiness Project</t>
  </si>
  <si>
    <t>S8-283</t>
  </si>
  <si>
    <t>Visitas Social</t>
  </si>
  <si>
    <t>Harvard College Magicians' Society</t>
  </si>
  <si>
    <t>S8-284</t>
  </si>
  <si>
    <t>Python Bee</t>
  </si>
  <si>
    <t>S8-285</t>
  </si>
  <si>
    <t>Harvard Holi</t>
  </si>
  <si>
    <t>S8-286</t>
  </si>
  <si>
    <t>CSA-KA Joint Mixer</t>
  </si>
  <si>
    <t>S8-287</t>
  </si>
  <si>
    <t>F10-448</t>
  </si>
  <si>
    <t>HBS Case Study Workshop</t>
  </si>
  <si>
    <t>S8-288</t>
  </si>
  <si>
    <t>What is the Value of a Human Life?</t>
  </si>
  <si>
    <t>F10-449</t>
  </si>
  <si>
    <t>SWS Families</t>
  </si>
  <si>
    <t>F10-450</t>
  </si>
  <si>
    <t>Finance Case Study</t>
  </si>
  <si>
    <t>S8-289</t>
  </si>
  <si>
    <t>HBIO Board Retreat</t>
  </si>
  <si>
    <t>Harvard Undergraduate Biotech Technology Association</t>
  </si>
  <si>
    <t>F10-451</t>
  </si>
  <si>
    <t>DCF Work Shop</t>
  </si>
  <si>
    <t>S8-290</t>
  </si>
  <si>
    <t>International Development Dessert Social</t>
  </si>
  <si>
    <t>Harvard University Engineers Without Borders</t>
  </si>
  <si>
    <t>F10-452</t>
  </si>
  <si>
    <t>Discussion with Sonal Shah</t>
  </si>
  <si>
    <t>S8-291</t>
  </si>
  <si>
    <t>F10-453</t>
  </si>
  <si>
    <t>Sushi and Mocktails</t>
  </si>
  <si>
    <t>L.A. Burdick Run</t>
  </si>
  <si>
    <t>Harvard_Radcliffe Asian AmericanAssociation</t>
  </si>
  <si>
    <t>F10-454</t>
  </si>
  <si>
    <t>S8-292</t>
  </si>
  <si>
    <t>Pan-Asian BBQ</t>
  </si>
  <si>
    <t>Mahjong Game Night</t>
  </si>
  <si>
    <t>F10-455</t>
  </si>
  <si>
    <t>Bubble Tea Run</t>
  </si>
  <si>
    <t>S8-293</t>
  </si>
  <si>
    <t>Chinese Soup Sampling!</t>
  </si>
  <si>
    <t>F10-456</t>
  </si>
  <si>
    <t>Sib Fam Uno's Gathering</t>
  </si>
  <si>
    <t>S8-294</t>
  </si>
  <si>
    <t>HCCG Mid-Semester Social</t>
  </si>
  <si>
    <t>F10-457</t>
  </si>
  <si>
    <t>Men's Ultimate Frisbee</t>
  </si>
  <si>
    <t>S8-295</t>
  </si>
  <si>
    <t>Korean Association: Annual Culture Show</t>
  </si>
  <si>
    <t>F10-458</t>
  </si>
  <si>
    <t>Graveyard of Civil Liberties</t>
  </si>
  <si>
    <t>S8-296</t>
  </si>
  <si>
    <t>Music Equipment</t>
  </si>
  <si>
    <t>F11-459</t>
  </si>
  <si>
    <t>50 Years at the Harvard Cabin</t>
  </si>
  <si>
    <t>F11-460</t>
  </si>
  <si>
    <t>D-Hall Caffeine HYPE</t>
  </si>
  <si>
    <t>S8-297</t>
  </si>
  <si>
    <t>Harvard Queer-Straight Alliance</t>
  </si>
  <si>
    <t>F11-461</t>
  </si>
  <si>
    <t>Fall Concert: Jamanji</t>
  </si>
  <si>
    <t>S8-298</t>
  </si>
  <si>
    <t>35th Anniversary Concert</t>
  </si>
  <si>
    <t>F11-462</t>
  </si>
  <si>
    <t>Financing Global Health: Launch Party</t>
  </si>
  <si>
    <t>S8-299</t>
  </si>
  <si>
    <t>Spring A Cappella Jam: The Lonely Hearts Club Jam</t>
  </si>
  <si>
    <t>Harvard College Global Health Review</t>
  </si>
  <si>
    <t>F11-463</t>
  </si>
  <si>
    <t>How to Survive a Plague (Movie Screening)</t>
  </si>
  <si>
    <t>S8-300</t>
  </si>
  <si>
    <t>Shared Roots: Islam and Black America</t>
  </si>
  <si>
    <t>F11-464</t>
  </si>
  <si>
    <t>Hyperion Scene Recital</t>
  </si>
  <si>
    <t>S8-301</t>
  </si>
  <si>
    <t>Company</t>
  </si>
  <si>
    <t>F11-465</t>
  </si>
  <si>
    <t>National Independence Day Celebration - Revised</t>
  </si>
  <si>
    <t>F11-466</t>
  </si>
  <si>
    <t>S9-302</t>
  </si>
  <si>
    <t>Harvard Undergraduate Biological Sciences Society</t>
  </si>
  <si>
    <t>Absolut</t>
  </si>
  <si>
    <t>F11-467</t>
  </si>
  <si>
    <t>Pre-Thanksgiving Mixer with Mixers</t>
  </si>
  <si>
    <t>S9-303</t>
  </si>
  <si>
    <t>AAAsia - Cook and Field Day</t>
  </si>
  <si>
    <t>F11-468</t>
  </si>
  <si>
    <t>Stock Pitches</t>
  </si>
  <si>
    <t>S9-304</t>
  </si>
  <si>
    <t>Friday Night Bible Study: April</t>
  </si>
  <si>
    <t>Asian Baptist Association</t>
  </si>
  <si>
    <t>F11-469</t>
  </si>
  <si>
    <t>Sweet Talk</t>
  </si>
  <si>
    <t>S9-305</t>
  </si>
  <si>
    <t>End of year dinner</t>
  </si>
  <si>
    <t>F11-470</t>
  </si>
  <si>
    <t>SWS End of Semester Dinner</t>
  </si>
  <si>
    <t>S9-306</t>
  </si>
  <si>
    <t>BCL BBQ</t>
  </si>
  <si>
    <t>F11-471</t>
  </si>
  <si>
    <t>Under Water: a Harvard-Yale jam</t>
  </si>
  <si>
    <t>S9-307</t>
  </si>
  <si>
    <t>End of Year Dinner</t>
  </si>
  <si>
    <t>F11-472</t>
  </si>
  <si>
    <t>CSA Baking Workshop</t>
  </si>
  <si>
    <t>F11-473</t>
  </si>
  <si>
    <t>Cookie Study Break</t>
  </si>
  <si>
    <t>S9-308</t>
  </si>
  <si>
    <t>Third Concert Cycle</t>
  </si>
  <si>
    <t>Bach Society</t>
  </si>
  <si>
    <t>F11-474</t>
  </si>
  <si>
    <t>Dinner with Michael Puett</t>
  </si>
  <si>
    <t>F11-475</t>
  </si>
  <si>
    <t>F11-476</t>
  </si>
  <si>
    <t>House of Flying Dagger Movie Screening</t>
  </si>
  <si>
    <t>F11-477</t>
  </si>
  <si>
    <t>GCC Mixer</t>
  </si>
  <si>
    <t>F11-478</t>
  </si>
  <si>
    <t>Credit Swisse Networking Event</t>
  </si>
  <si>
    <t>F11-479</t>
  </si>
  <si>
    <t>F11-480</t>
  </si>
  <si>
    <t>SIAMA's Fall Gathering</t>
  </si>
  <si>
    <t>SIAMA</t>
  </si>
  <si>
    <t>F11-481</t>
  </si>
  <si>
    <t>HPR Elections Breakfast</t>
  </si>
  <si>
    <t>F11-482</t>
  </si>
  <si>
    <t>HPR Elections Lunch</t>
  </si>
  <si>
    <t>F11-483</t>
  </si>
  <si>
    <t>Freshman Bible Studies</t>
  </si>
  <si>
    <t>S9-309</t>
  </si>
  <si>
    <t>Speaker Series: April Edition - Harvard Square - Falafel Corner and Lizzy's</t>
  </si>
  <si>
    <t>F11-484</t>
  </si>
  <si>
    <t>F11-485</t>
  </si>
  <si>
    <t>Joint Dinner with HRCF &amp; BCF</t>
  </si>
  <si>
    <t>F11-486</t>
  </si>
  <si>
    <t>HBSE Introductory Meeting</t>
  </si>
  <si>
    <t>F11-487</t>
  </si>
  <si>
    <t>S9-310</t>
  </si>
  <si>
    <t>Culture of Food</t>
  </si>
  <si>
    <t>F11-488</t>
  </si>
  <si>
    <t>S9-311</t>
  </si>
  <si>
    <t>F11-489</t>
  </si>
  <si>
    <t>francophone Society</t>
  </si>
  <si>
    <t>Summer Opportunities Fair</t>
  </si>
  <si>
    <t>F11-490</t>
  </si>
  <si>
    <t>Taste of Thai</t>
  </si>
  <si>
    <t>S9-312</t>
  </si>
  <si>
    <t>F11-491</t>
  </si>
  <si>
    <t>Movie Evening 5</t>
  </si>
  <si>
    <t>Asian Women's Showcase</t>
  </si>
  <si>
    <t>Spring Preliminary 1-492</t>
  </si>
  <si>
    <t>The Triple Helix Conference</t>
  </si>
  <si>
    <t>The Triple Helix</t>
  </si>
  <si>
    <t>S9-313</t>
  </si>
  <si>
    <t>Final Movie Evenings</t>
  </si>
  <si>
    <t>Spring Preliminary 1-493</t>
  </si>
  <si>
    <t>S9-314</t>
  </si>
  <si>
    <t>Renewing organization website</t>
  </si>
  <si>
    <t>Global Health Review</t>
  </si>
  <si>
    <t>Spring Preliminary 2-494</t>
  </si>
  <si>
    <t>Spring Preliminary 2-495</t>
  </si>
  <si>
    <t>What the Hell</t>
  </si>
  <si>
    <t>S9-315</t>
  </si>
  <si>
    <t>Hapawaii</t>
  </si>
  <si>
    <t>Spring Preliminary 2-496</t>
  </si>
  <si>
    <t>Spring Grant</t>
  </si>
  <si>
    <t>Spring Preliminary 2-497</t>
  </si>
  <si>
    <t>IvyQ 2013</t>
  </si>
  <si>
    <t>S9-316</t>
  </si>
  <si>
    <t>Last HAMC Meeting and Party</t>
  </si>
  <si>
    <t>Harvard Advertising and Marketing Club</t>
  </si>
  <si>
    <t>Spring Preliminary 2-498</t>
  </si>
  <si>
    <t>S9-317</t>
  </si>
  <si>
    <t>Harvard China Care Carnival</t>
  </si>
  <si>
    <t>Spring Preliminary 2-499</t>
  </si>
  <si>
    <t>Running Club</t>
  </si>
  <si>
    <t>Already Cut</t>
  </si>
  <si>
    <t>S9-318</t>
  </si>
  <si>
    <t>Global Health Review Spring 2014 issue</t>
  </si>
  <si>
    <t>S1-500</t>
  </si>
  <si>
    <t>HCPS Winter Welcome</t>
  </si>
  <si>
    <t>S9-319</t>
  </si>
  <si>
    <t>HAP Visitas Life Is Good Party</t>
  </si>
  <si>
    <t>S1-501</t>
  </si>
  <si>
    <t>SuperBowl Watch Party</t>
  </si>
  <si>
    <t>S1-502</t>
  </si>
  <si>
    <t>Dumpling and Traditional Chinese Calligraphy Workshop</t>
  </si>
  <si>
    <t>S9-320</t>
  </si>
  <si>
    <t>Screening of the Academy Award winning movie "The Great Beauty"</t>
  </si>
  <si>
    <t>S1-503</t>
  </si>
  <si>
    <t>Winter Soiree: Back to Class, With Class</t>
  </si>
  <si>
    <t>S1-504</t>
  </si>
  <si>
    <t>Chinese Cultural Shabu Shabu Hotpot Dinner</t>
  </si>
  <si>
    <t>S9-321</t>
  </si>
  <si>
    <t>Harvard Leadership Magazine Printing Costs</t>
  </si>
  <si>
    <t>S1-505</t>
  </si>
  <si>
    <t>Concilio Board Retreat</t>
  </si>
  <si>
    <t>S1-506</t>
  </si>
  <si>
    <t>S9-322</t>
  </si>
  <si>
    <t>S1-507</t>
  </si>
  <si>
    <t>AFRICAN CUP OF NATIONS WATCH PARTY</t>
  </si>
  <si>
    <t>S9-323</t>
  </si>
  <si>
    <t>S1-508</t>
  </si>
  <si>
    <t>Bulgarian Party</t>
  </si>
  <si>
    <t>Harvard Bulgarian Club</t>
  </si>
  <si>
    <t>S1-509</t>
  </si>
  <si>
    <t>HCC Kickoff Event</t>
  </si>
  <si>
    <t>Harvard China Care (HCC)</t>
  </si>
  <si>
    <t>S9-324</t>
  </si>
  <si>
    <t>HEA Organizers Meeting</t>
  </si>
  <si>
    <t>S1-510</t>
  </si>
  <si>
    <t>Peking University Panel Discussion</t>
  </si>
  <si>
    <t>S9-325</t>
  </si>
  <si>
    <t>AidGrade Research-a-thon</t>
  </si>
  <si>
    <t>S1-511</t>
  </si>
  <si>
    <t>Speaker Talk</t>
  </si>
  <si>
    <t>S9-326</t>
  </si>
  <si>
    <t>S1-512</t>
  </si>
  <si>
    <t>Asset Management and Senior Panel Meeting</t>
  </si>
  <si>
    <t>The CUPSI Qualify Spring Poetry Slam</t>
  </si>
  <si>
    <t>Harvard College Speak Out Loud</t>
  </si>
  <si>
    <t>S1-513</t>
  </si>
  <si>
    <t>Meeting with IOP Fellow Karen Hughes</t>
  </si>
  <si>
    <t>S9-327</t>
  </si>
  <si>
    <t>AQR Campus Talk</t>
  </si>
  <si>
    <t>S1-514</t>
  </si>
  <si>
    <t>Spring Introductory Meeting</t>
  </si>
  <si>
    <t>S9-328</t>
  </si>
  <si>
    <t>S1-515</t>
  </si>
  <si>
    <t>Diversity Discussion Group</t>
  </si>
  <si>
    <t>Economics Thai Food Study Break</t>
  </si>
  <si>
    <t>Harvard Half Asian People Association</t>
  </si>
  <si>
    <t>S9-329</t>
  </si>
  <si>
    <t>S1-516</t>
  </si>
  <si>
    <t>S9-330</t>
  </si>
  <si>
    <t>Kayak Pool Rolling Sessions</t>
  </si>
  <si>
    <t>Undergraduate Retroactive Funding</t>
  </si>
  <si>
    <t>S9-331</t>
  </si>
  <si>
    <t>Photo Exhibition</t>
  </si>
  <si>
    <t>Harvard Photography Club</t>
  </si>
  <si>
    <t>S9-332</t>
  </si>
  <si>
    <t>Medical School Speaker Panel</t>
  </si>
  <si>
    <t>S9-333</t>
  </si>
  <si>
    <t>Pizza and Pop Study Break</t>
  </si>
  <si>
    <t>S1-517</t>
  </si>
  <si>
    <t>Harvard Undergraduate Women in Computer Science</t>
  </si>
  <si>
    <t>S9-334</t>
  </si>
  <si>
    <t>Harvard Premedical Society Visitas Info Session</t>
  </si>
  <si>
    <t>S1-518</t>
  </si>
  <si>
    <t>S1-519</t>
  </si>
  <si>
    <t>S9-335</t>
  </si>
  <si>
    <t>HASA/NSA Game Night</t>
  </si>
  <si>
    <t>Meeting with Jeffrey Miron</t>
  </si>
  <si>
    <t>S1-520</t>
  </si>
  <si>
    <t>Education Companies</t>
  </si>
  <si>
    <t>Students For Education Reform</t>
  </si>
  <si>
    <t>S1-521</t>
  </si>
  <si>
    <t>S9-336</t>
  </si>
  <si>
    <t>S1-522</t>
  </si>
  <si>
    <t>Harvard Club Field Hockey Spring Tournament</t>
  </si>
  <si>
    <t>S1-523</t>
  </si>
  <si>
    <t>Entry Fees &amp; Tools for Harvard Cycling Team racing season</t>
  </si>
  <si>
    <t>S1-524</t>
  </si>
  <si>
    <t>S1-525</t>
  </si>
  <si>
    <t>Measure Up</t>
  </si>
  <si>
    <t>Office of Art- Harvard University</t>
  </si>
  <si>
    <t>S1-526</t>
  </si>
  <si>
    <t>Dr. Horrible's Sing-Along Blog</t>
  </si>
  <si>
    <t>S1-527</t>
  </si>
  <si>
    <t>punkplay</t>
  </si>
  <si>
    <t>S1-528</t>
  </si>
  <si>
    <t>Flor y Canto (Co-sponsored with RAZA)</t>
  </si>
  <si>
    <t>Ballet Folklorico de Aztlan</t>
  </si>
  <si>
    <t>S1-529</t>
  </si>
  <si>
    <t>Ballet Folklorico de Aztlan Website Renewal</t>
  </si>
  <si>
    <t>S1-530</t>
  </si>
  <si>
    <t>Flautas &amp;Folklorico</t>
  </si>
  <si>
    <t>S1-531</t>
  </si>
  <si>
    <t>Regional Charro Suits</t>
  </si>
  <si>
    <t>Ballet Folklorico de Aztlán</t>
  </si>
  <si>
    <t>S1-532</t>
  </si>
  <si>
    <t>Black &amp; Brilliant</t>
  </si>
  <si>
    <t>S1-533</t>
  </si>
  <si>
    <t>Latino Professional Development Workshop</t>
  </si>
  <si>
    <t>S1-534</t>
  </si>
  <si>
    <t>La Bienvenida: Visitas BBQ</t>
  </si>
  <si>
    <t>S1-535</t>
  </si>
  <si>
    <t>S1-536</t>
  </si>
  <si>
    <t>Latinos in the Political Arena</t>
  </si>
  <si>
    <t>S1-537</t>
  </si>
  <si>
    <t>Big Sib/Little Sib Program</t>
  </si>
  <si>
    <t>S1-538</t>
  </si>
  <si>
    <t>Latinidad y Sexualidad</t>
  </si>
  <si>
    <t>S1-539</t>
  </si>
  <si>
    <t>ExperiMentors Board Retreat</t>
  </si>
  <si>
    <t>ExperiMentors</t>
  </si>
  <si>
    <t>S1-540</t>
  </si>
  <si>
    <t>Queer Latinidad</t>
  </si>
  <si>
    <t>S1-541</t>
  </si>
  <si>
    <t>Art's Week</t>
  </si>
  <si>
    <t>S1-542</t>
  </si>
  <si>
    <t>Fuerza-RAZA Senior Dinner</t>
  </si>
  <si>
    <t>S1-543</t>
  </si>
  <si>
    <t>Safe Zone #2</t>
  </si>
  <si>
    <t>Gay, Lesbian, or Whatever</t>
  </si>
  <si>
    <t>S1-544</t>
  </si>
  <si>
    <t>Safe Zone #3</t>
  </si>
  <si>
    <t>S1-545</t>
  </si>
  <si>
    <t>Safe Zone #4</t>
  </si>
  <si>
    <t>S1-546</t>
  </si>
  <si>
    <t>QPOC PreMed Discussion</t>
  </si>
  <si>
    <t>S1-547</t>
  </si>
  <si>
    <t>QPOC party</t>
  </si>
  <si>
    <t>S1-548</t>
  </si>
  <si>
    <t>QWOC Party</t>
  </si>
  <si>
    <t>S1-549</t>
  </si>
  <si>
    <t>So... What Are You Anyway?</t>
  </si>
  <si>
    <t>Half-Asian People's Association</t>
  </si>
  <si>
    <t>S1-550</t>
  </si>
  <si>
    <t>The Oral Tradition</t>
  </si>
  <si>
    <t>S1-551</t>
  </si>
  <si>
    <t>HASA VALENTINES DAY SURPRISE EVENT</t>
  </si>
  <si>
    <t>S1-552</t>
  </si>
  <si>
    <t>HARVARD AFRICAN DEVELOPMENT CONFERENCE</t>
  </si>
  <si>
    <t>Meeting with Ruth Wisse</t>
  </si>
  <si>
    <t>S1-553</t>
  </si>
  <si>
    <t>Regional Dresses: Chiapas</t>
  </si>
  <si>
    <t>Harvard Ballet Folklorico de Aztlan</t>
  </si>
  <si>
    <t>S1-554</t>
  </si>
  <si>
    <t>Bulgarian National Independence Day Celebration</t>
  </si>
  <si>
    <t>S9-337</t>
  </si>
  <si>
    <t>Semester Publication</t>
  </si>
  <si>
    <t>Harvard Review of Environment and Society</t>
  </si>
  <si>
    <t>S1-555</t>
  </si>
  <si>
    <t>Harvard Cheerleading Spring</t>
  </si>
  <si>
    <t>S1-556</t>
  </si>
  <si>
    <t>S9-338</t>
  </si>
  <si>
    <t>HCC Study Break/Thank-a-thon</t>
  </si>
  <si>
    <t>Spring Concert 2014</t>
  </si>
  <si>
    <t>Harvard Under Construction</t>
  </si>
  <si>
    <t>S1-557</t>
  </si>
  <si>
    <t>HCES Venetian Ball</t>
  </si>
  <si>
    <t>S9-339</t>
  </si>
  <si>
    <t>S1-558</t>
  </si>
  <si>
    <t>CONTEXTUALIZING BIOETHICS: THE SOCIAL SCIENCE CRITIQUE OF BIOETHICS</t>
  </si>
  <si>
    <t>Senior Farewell Dinner</t>
  </si>
  <si>
    <t>S1-559</t>
  </si>
  <si>
    <t>Party like a Lebanese</t>
  </si>
  <si>
    <t>S9-340</t>
  </si>
  <si>
    <t>IMMIGRATION AND THE ETHICS OF PUBLIC HEALTH</t>
  </si>
  <si>
    <t>S1-560</t>
  </si>
  <si>
    <t>S1-561</t>
  </si>
  <si>
    <t>Getting to Know the Lebanese Community</t>
  </si>
  <si>
    <t>S1-562</t>
  </si>
  <si>
    <t>S9-341</t>
  </si>
  <si>
    <t>S1-563</t>
  </si>
  <si>
    <t>Economics Thesis Panel</t>
  </si>
  <si>
    <t>UC Funding for Harvard Shooting Team Practices</t>
  </si>
  <si>
    <t>Harvard Shooting Team</t>
  </si>
  <si>
    <t>S1-564</t>
  </si>
  <si>
    <t>Putnam Pizza Party</t>
  </si>
  <si>
    <t>S9-342</t>
  </si>
  <si>
    <t>Dinner Discussion with Dr. Sean Palfrey</t>
  </si>
  <si>
    <t>S1-565</t>
  </si>
  <si>
    <t>HUMA Website</t>
  </si>
  <si>
    <t>S1-566</t>
  </si>
  <si>
    <t>HUMA Board Retreat</t>
  </si>
  <si>
    <t>S1-567</t>
  </si>
  <si>
    <t>2013 Spring Season</t>
  </si>
  <si>
    <t>S1-568</t>
  </si>
  <si>
    <t>Upfront Funding Harvard Women's Club Volleyball Team</t>
  </si>
  <si>
    <t>Harvard Women's Club Volleyball Team</t>
  </si>
  <si>
    <t>S1-569</t>
  </si>
  <si>
    <t>True West</t>
  </si>
  <si>
    <t>Harvard Office of the Arts</t>
  </si>
  <si>
    <t>S9-343</t>
  </si>
  <si>
    <t>Good Will Hunting Movie Screening</t>
  </si>
  <si>
    <t>S1-570</t>
  </si>
  <si>
    <t>S9-344</t>
  </si>
  <si>
    <t>After Fellowship Activity: Smoothie Bar</t>
  </si>
  <si>
    <t>S1-571</t>
  </si>
  <si>
    <t>Dreamgirls</t>
  </si>
  <si>
    <t>Harvard Black Community and Student Theatre</t>
  </si>
  <si>
    <t>S9-345</t>
  </si>
  <si>
    <t>Ladies Night (re-submit)</t>
  </si>
  <si>
    <t>S1-572</t>
  </si>
  <si>
    <t>Eurydice</t>
  </si>
  <si>
    <t>S1-573</t>
  </si>
  <si>
    <t>S9-346</t>
  </si>
  <si>
    <t>IAM Reasoning and Science in Islam</t>
  </si>
  <si>
    <t>Freshmen Bible Studies</t>
  </si>
  <si>
    <t>S1-574</t>
  </si>
  <si>
    <t>Dinner with HIS Chaplain and Speaker</t>
  </si>
  <si>
    <t>S9-347</t>
  </si>
  <si>
    <t>S1-575</t>
  </si>
  <si>
    <t>Muslims Student Mixer</t>
  </si>
  <si>
    <t>S1-576</t>
  </si>
  <si>
    <t>Frybread Formal 2013</t>
  </si>
  <si>
    <t>S9-348</t>
  </si>
  <si>
    <t>S1-577</t>
  </si>
  <si>
    <t>Multicultural Mixers 2013</t>
  </si>
  <si>
    <t>S9-349</t>
  </si>
  <si>
    <t>Speaker Series with Paul Lee</t>
  </si>
  <si>
    <t>S1-578</t>
  </si>
  <si>
    <t>Talking Circles 2013</t>
  </si>
  <si>
    <t>S1-579</t>
  </si>
  <si>
    <t>NAHC Spring Social 2013</t>
  </si>
  <si>
    <t>S9-350</t>
  </si>
  <si>
    <t>Speaker series with Dr. Hippo</t>
  </si>
  <si>
    <t>S1-580</t>
  </si>
  <si>
    <t>NAHC Crafting Seminars 2013</t>
  </si>
  <si>
    <t>S1-581</t>
  </si>
  <si>
    <t>You Sabi Nigeria? (You Know Nigeria?)</t>
  </si>
  <si>
    <t>Nigerian Students Assocation</t>
  </si>
  <si>
    <t>S1-582</t>
  </si>
  <si>
    <t>S9-351</t>
  </si>
  <si>
    <t>March 2014 Concert</t>
  </si>
  <si>
    <t>S1-583</t>
  </si>
  <si>
    <t>Dinner and Conversation with Hafsat Abiola</t>
  </si>
  <si>
    <t>S9-352</t>
  </si>
  <si>
    <t>April 2014 Concert</t>
  </si>
  <si>
    <t>S1-584</t>
  </si>
  <si>
    <t>NSA Executive Board Elections</t>
  </si>
  <si>
    <t>S1-585</t>
  </si>
  <si>
    <t>Public Education Awareness Campaign</t>
  </si>
  <si>
    <t>S9-353</t>
  </si>
  <si>
    <t>S2-586</t>
  </si>
  <si>
    <t>ExperiMentors Volunteer Study Break</t>
  </si>
  <si>
    <t>S2-587</t>
  </si>
  <si>
    <t>Harvard College Comics Publication</t>
  </si>
  <si>
    <t>S9-354</t>
  </si>
  <si>
    <t>HBASIS (Harvard BGLTQ and Allied Students in the Sciences)</t>
  </si>
  <si>
    <t>S2-588</t>
  </si>
  <si>
    <t>Panel Discussion - Corporate Social Responsibility</t>
  </si>
  <si>
    <t>S2-589</t>
  </si>
  <si>
    <t>Discussion - Business in China</t>
  </si>
  <si>
    <t>S2-590</t>
  </si>
  <si>
    <t>Pizza Party with Peking University Students</t>
  </si>
  <si>
    <t>S2-591</t>
  </si>
  <si>
    <t>Spring Semester Opening</t>
  </si>
  <si>
    <t>S2-592</t>
  </si>
  <si>
    <t>Welcome Back Gaming!</t>
  </si>
  <si>
    <t>S2-593</t>
  </si>
  <si>
    <t>LIHC Spring Semester Recruitment</t>
  </si>
  <si>
    <t>S2-594</t>
  </si>
  <si>
    <t>LIHC Exec Board Retreat</t>
  </si>
  <si>
    <t>S2-595</t>
  </si>
  <si>
    <t>Traditional Taiwanese Dessert Study Break</t>
  </si>
  <si>
    <t>S2-596</t>
  </si>
  <si>
    <t>Taiwanese Cultural Society Board Bonding</t>
  </si>
  <si>
    <t>S2-597</t>
  </si>
  <si>
    <t>Winter Welcome Back</t>
  </si>
  <si>
    <t>S2-598</t>
  </si>
  <si>
    <t>AADT Dumplings Social</t>
  </si>
  <si>
    <t>S2-599</t>
  </si>
  <si>
    <t>S2-600</t>
  </si>
  <si>
    <t>S2-601</t>
  </si>
  <si>
    <t>Los Ochenta Son Nuestros</t>
  </si>
  <si>
    <t>Harvard College THEATRO</t>
  </si>
  <si>
    <t>S2-602</t>
  </si>
  <si>
    <t>Harvard Undergraduate Beekeepers (HUB) Beehive Project - Film Screening</t>
  </si>
  <si>
    <t>S2-603</t>
  </si>
  <si>
    <t>Bee Banquet</t>
  </si>
  <si>
    <t>S2-604</t>
  </si>
  <si>
    <t>Movie Screening for ACA Week</t>
  </si>
  <si>
    <t>Harvard Health Policy Society</t>
  </si>
  <si>
    <t>S2-605</t>
  </si>
  <si>
    <t>Musical: The Musical</t>
  </si>
  <si>
    <t>S2-606</t>
  </si>
  <si>
    <t>Purchase of voice recorder/ HPR</t>
  </si>
  <si>
    <t>S2-607</t>
  </si>
  <si>
    <t>Premed Peer-Advising Program Study Break</t>
  </si>
  <si>
    <t>S2-608</t>
  </si>
  <si>
    <t>Acres of Diamonds</t>
  </si>
  <si>
    <t>Harvard Radcliff Dramatic Club</t>
  </si>
  <si>
    <t>S2-609</t>
  </si>
  <si>
    <t>S2-610</t>
  </si>
  <si>
    <t>S2-611</t>
  </si>
  <si>
    <t>Titus Andronicus</t>
  </si>
  <si>
    <t>S2-612</t>
  </si>
  <si>
    <t>Identities Fashion Show</t>
  </si>
  <si>
    <t>Identities</t>
  </si>
  <si>
    <t>S2-613</t>
  </si>
  <si>
    <t>A Streetcar Named Desire by Tennessee Williams</t>
  </si>
  <si>
    <t>Office for the Arts at Harvard (OFA)</t>
  </si>
  <si>
    <t>S2-614</t>
  </si>
  <si>
    <t>Senior Study Break (Quad)</t>
  </si>
  <si>
    <t>S3-615</t>
  </si>
  <si>
    <t>Large Venue- Visitas Undergraduate Research Symposium</t>
  </si>
  <si>
    <t>S3-616</t>
  </si>
  <si>
    <t>Latino Formal Large Venue Grant</t>
  </si>
  <si>
    <t>S9-355</t>
  </si>
  <si>
    <t>S3-617</t>
  </si>
  <si>
    <t>Large Venue: Harvard Relay for Life</t>
  </si>
  <si>
    <t>S3-618</t>
  </si>
  <si>
    <t>S9-356</t>
  </si>
  <si>
    <t>Creative Advocacy and Fundraiser for Global Maternal Health - Large Venue Grant</t>
  </si>
  <si>
    <t>Kuumba Museum and Archival Project</t>
  </si>
  <si>
    <t>S3-619</t>
  </si>
  <si>
    <t>S3-620</t>
  </si>
  <si>
    <t>Mental Space (Large Venue Grant)</t>
  </si>
  <si>
    <t>Harvard College Mental Space</t>
  </si>
  <si>
    <t>S9-357</t>
  </si>
  <si>
    <t>Senior Saturday (Smoothie Break)</t>
  </si>
  <si>
    <t>S3-621</t>
  </si>
  <si>
    <t>Large Venue Grant Happiness Semester Challenge Happy Break</t>
  </si>
  <si>
    <t>The Happiness Project</t>
  </si>
  <si>
    <t>S9-358</t>
  </si>
  <si>
    <t>Dinner and Pubbing for Visitas</t>
  </si>
  <si>
    <t>S3-622</t>
  </si>
  <si>
    <t>An Evening with Champions</t>
  </si>
  <si>
    <t>S3-623</t>
  </si>
  <si>
    <t>LARGE VENUE GRANT: KATIKA, AN AFRICAN PARTY</t>
  </si>
  <si>
    <t>S9-359</t>
  </si>
  <si>
    <t>Dance Performance</t>
  </si>
  <si>
    <t>S3-624</t>
  </si>
  <si>
    <t>Large Venue Grant: Lantern Festival Celebration</t>
  </si>
  <si>
    <t>S3-625</t>
  </si>
  <si>
    <t>S9-360</t>
  </si>
  <si>
    <t>Latina Empowerment and Development Conference (Large Venue Grant)</t>
  </si>
  <si>
    <t>QSA Visitas Piqniq</t>
  </si>
  <si>
    <t>S3-626</t>
  </si>
  <si>
    <t>22nd Annual Harvard Invitational (Large Venue Grant)</t>
  </si>
  <si>
    <t>Harvard-Radcliffe Ballroom Dance Club</t>
  </si>
  <si>
    <t>S3-627</t>
  </si>
  <si>
    <t>MacCrimmon and DUNYA Concert (Large Venue Grant)</t>
  </si>
  <si>
    <t>S9-361</t>
  </si>
  <si>
    <t>S3-628</t>
  </si>
  <si>
    <t>LARGE VENUE: Queer Prom</t>
  </si>
  <si>
    <t>O4U Information Session</t>
  </si>
  <si>
    <t>S3-629</t>
  </si>
  <si>
    <t>HCES Venetian Ball, Large Venue</t>
  </si>
  <si>
    <t>S9-362</t>
  </si>
  <si>
    <t>Conservative Reception</t>
  </si>
  <si>
    <t>Right to Life</t>
  </si>
  <si>
    <t>S3-630</t>
  </si>
  <si>
    <t>Large Venue Grant - Tribute To Black Men</t>
  </si>
  <si>
    <t>S3-631</t>
  </si>
  <si>
    <t>Chinese New Year Celebration</t>
  </si>
  <si>
    <t>Harvard Half-Asian People's Association</t>
  </si>
  <si>
    <t>S9-363</t>
  </si>
  <si>
    <t>Volume 5 Journal</t>
  </si>
  <si>
    <t>Sententiae</t>
  </si>
  <si>
    <t>S4-632</t>
  </si>
  <si>
    <t>Hei La Moon Member and Comper Meet and Greet</t>
  </si>
  <si>
    <t>S4-633</t>
  </si>
  <si>
    <t>S9-364</t>
  </si>
  <si>
    <t>Black AIDS Day</t>
  </si>
  <si>
    <t>S4-634</t>
  </si>
  <si>
    <t>Valentines Day Party</t>
  </si>
  <si>
    <t>S9-365</t>
  </si>
  <si>
    <t>Poetas (Visitas Event)</t>
  </si>
  <si>
    <t>S4-635</t>
  </si>
  <si>
    <t>Thanksgiving meal</t>
  </si>
  <si>
    <t>Black men's forum</t>
  </si>
  <si>
    <t>S9-366</t>
  </si>
  <si>
    <t>S4-636</t>
  </si>
  <si>
    <t>S9-367</t>
  </si>
  <si>
    <t>Taiwanese Breakfast Study Break</t>
  </si>
  <si>
    <t>S4-637</t>
  </si>
  <si>
    <t>End of Semester</t>
  </si>
  <si>
    <t>S4-638</t>
  </si>
  <si>
    <t>S9-368</t>
  </si>
  <si>
    <t>Bubble Tea and Shaved Ice Study Break</t>
  </si>
  <si>
    <t>S4-639</t>
  </si>
  <si>
    <t>??</t>
  </si>
  <si>
    <t>S4-640</t>
  </si>
  <si>
    <t>the Black Politician</t>
  </si>
  <si>
    <t>S9-369</t>
  </si>
  <si>
    <t>Hepatitis B Awareness Tabling</t>
  </si>
  <si>
    <t>S4-641</t>
  </si>
  <si>
    <t>BMF and the cadets of West Point Academy</t>
  </si>
  <si>
    <t>S4-642</t>
  </si>
  <si>
    <t>Comics Workshop - Mateirlas</t>
  </si>
  <si>
    <t>S9-370</t>
  </si>
  <si>
    <t>S4-643</t>
  </si>
  <si>
    <t>Plushie Workshop</t>
  </si>
  <si>
    <t>Markey/Lynch Endorsement Meeting</t>
  </si>
  <si>
    <t>S4-644</t>
  </si>
  <si>
    <t>Kick-Off with the Dems</t>
  </si>
  <si>
    <t>S9-371</t>
  </si>
  <si>
    <t>S4-645</t>
  </si>
  <si>
    <t>Weekly Discussion on Theological Topics</t>
  </si>
  <si>
    <t>Spring Auditions</t>
  </si>
  <si>
    <t>S4-646</t>
  </si>
  <si>
    <t>Big Sib-Little Sib Dessert Night</t>
  </si>
  <si>
    <t>S9-372</t>
  </si>
  <si>
    <t>S4-647</t>
  </si>
  <si>
    <t>The Fortune Cookie Show</t>
  </si>
  <si>
    <t>Publishing Grant</t>
  </si>
  <si>
    <t>Three Letter Improv</t>
  </si>
  <si>
    <t>S4-648</t>
  </si>
  <si>
    <t>Blizzard Beach</t>
  </si>
  <si>
    <t>Harvard Queer Students and Allies</t>
  </si>
  <si>
    <t>S4-649</t>
  </si>
  <si>
    <t>Meeting with IOP Fellow John Murray</t>
  </si>
  <si>
    <t>S9-373</t>
  </si>
  <si>
    <t>Bananagrams Tournament</t>
  </si>
  <si>
    <t>S4-650</t>
  </si>
  <si>
    <t>Conversation with Christina Bain</t>
  </si>
  <si>
    <t>S9-374</t>
  </si>
  <si>
    <t>Woodbridge Picnic</t>
  </si>
  <si>
    <t>S4-651</t>
  </si>
  <si>
    <t>Soha Bayoumi Lecture</t>
  </si>
  <si>
    <t>S9-375</t>
  </si>
  <si>
    <t>S4-652</t>
  </si>
  <si>
    <t>Dessert Discussion with Dan Brock</t>
  </si>
  <si>
    <t>S4-653</t>
  </si>
  <si>
    <t>Dinner Discussion with Professor Sheila Jasanoff</t>
  </si>
  <si>
    <t>S9-376</t>
  </si>
  <si>
    <t>Bunny All Night</t>
  </si>
  <si>
    <t>S4-654</t>
  </si>
  <si>
    <t>Sib Family (Group B) - Dinner</t>
  </si>
  <si>
    <t>S4-655</t>
  </si>
  <si>
    <t>HVA General Meeting</t>
  </si>
  <si>
    <t>S4-656</t>
  </si>
  <si>
    <t>S9-377</t>
  </si>
  <si>
    <t>Hot Pot Outing</t>
  </si>
  <si>
    <t>DAPA Carnival</t>
  </si>
  <si>
    <t>S4-657</t>
  </si>
  <si>
    <t>NonCons Nominations</t>
  </si>
  <si>
    <t>S9-378</t>
  </si>
  <si>
    <t>S4-658</t>
  </si>
  <si>
    <t>End of the year celebration</t>
  </si>
  <si>
    <t>S4-659</t>
  </si>
  <si>
    <t>HFAC Paintball Board Member Bonding</t>
  </si>
  <si>
    <t>Harvarrd Financial Analysts Club</t>
  </si>
  <si>
    <t>S4-660</t>
  </si>
  <si>
    <t>Republican Movie Night</t>
  </si>
  <si>
    <t>S4-661</t>
  </si>
  <si>
    <t>Bonchon and North Korea</t>
  </si>
  <si>
    <t>Human Rights in North Korea (HRiNK)</t>
  </si>
  <si>
    <t>S4-662</t>
  </si>
  <si>
    <t>New Member Celebration</t>
  </si>
  <si>
    <t>S4-663</t>
  </si>
  <si>
    <t>S4-664</t>
  </si>
  <si>
    <t>Board Bonding</t>
  </si>
  <si>
    <t>S4-665</t>
  </si>
  <si>
    <t>Website Domain re-registration</t>
  </si>
  <si>
    <t>S4-666</t>
  </si>
  <si>
    <t>Mentoring Kick-off Event</t>
  </si>
  <si>
    <t>Social Innovation Collaborative (SIC)</t>
  </si>
  <si>
    <t>S4-667</t>
  </si>
  <si>
    <t>S4-668</t>
  </si>
  <si>
    <t>Ghungroo Afterparty</t>
  </si>
  <si>
    <t>S4-669</t>
  </si>
  <si>
    <t>Alumni and Parents Reception</t>
  </si>
  <si>
    <t>S4-670</t>
  </si>
  <si>
    <t>Sunday Study Break</t>
  </si>
  <si>
    <t>S4-671</t>
  </si>
  <si>
    <t>Spring General Meeting #1</t>
  </si>
  <si>
    <t>S4-672</t>
  </si>
  <si>
    <t>Harvard Din &amp; Tonics Concert</t>
  </si>
  <si>
    <t>S4-673</t>
  </si>
  <si>
    <t>THURJ Spring kick-off event</t>
  </si>
  <si>
    <t>S4-674</t>
  </si>
  <si>
    <t>S4-675</t>
  </si>
  <si>
    <t>S4-676</t>
  </si>
  <si>
    <t>Bonchon Member and Comper Meet and Greet</t>
  </si>
  <si>
    <t>S4-677</t>
  </si>
  <si>
    <t>S4-678</t>
  </si>
  <si>
    <t>Girl Rising Movie Screening</t>
  </si>
  <si>
    <t>Circle of Women</t>
  </si>
  <si>
    <t>S4-679</t>
  </si>
  <si>
    <t>Spring Baseball Season</t>
  </si>
  <si>
    <t>S4-680</t>
  </si>
  <si>
    <t>Website for the Happiness Project (and the Happiness Challenge)</t>
  </si>
  <si>
    <t>S4-681</t>
  </si>
  <si>
    <t>HBC Spring 2013: Instructor and Equipment</t>
  </si>
  <si>
    <t>S4-682</t>
  </si>
  <si>
    <t>S4-683</t>
  </si>
  <si>
    <t>HCS Board Outing</t>
  </si>
  <si>
    <t>S4-684</t>
  </si>
  <si>
    <t>S9-379</t>
  </si>
  <si>
    <t>DOXA: Andy Sun Memorial</t>
  </si>
  <si>
    <t>S4-685</t>
  </si>
  <si>
    <t>Harvard-Radcliffe Christian Fellowship</t>
  </si>
  <si>
    <t>Printing of the Harvard College Economics Review Magazine</t>
  </si>
  <si>
    <t>Harvard College Economics Review</t>
  </si>
  <si>
    <t>S4-686</t>
  </si>
  <si>
    <t>S4-687</t>
  </si>
  <si>
    <t>FINAL UPDATED VERSION: The Next Step: Mentorship Starts Here</t>
  </si>
  <si>
    <t>S4-688</t>
  </si>
  <si>
    <t>Harvard Cricket Club Season 2013</t>
  </si>
  <si>
    <t>S4-689</t>
  </si>
  <si>
    <t>S4-690</t>
  </si>
  <si>
    <t>Harvard Ichthus Spring Issue</t>
  </si>
  <si>
    <t>S4-691</t>
  </si>
  <si>
    <t>IAM Study Break</t>
  </si>
  <si>
    <t>S4-692</t>
  </si>
  <si>
    <t>IAM Poetry Night</t>
  </si>
  <si>
    <t>S4-693</t>
  </si>
  <si>
    <t>S4-694</t>
  </si>
  <si>
    <t>Boston Bellydance Colloquium</t>
  </si>
  <si>
    <t>Harvard Middle Eastern Dance</t>
  </si>
  <si>
    <t>S4-695</t>
  </si>
  <si>
    <t>HAA Awards Dinner</t>
  </si>
  <si>
    <t>S4-696</t>
  </si>
  <si>
    <t>17th Annual Shoryuhai Intercollegiate Kendo Tournament</t>
  </si>
  <si>
    <t>S4-697</t>
  </si>
  <si>
    <t>Spring 2013 Instructor Fees</t>
  </si>
  <si>
    <t>S4-698</t>
  </si>
  <si>
    <t>S4-699</t>
  </si>
  <si>
    <t>S4-700</t>
  </si>
  <si>
    <t>S4-701</t>
  </si>
  <si>
    <t>Transportation Costs</t>
  </si>
  <si>
    <t>S4-702</t>
  </si>
  <si>
    <t>40 trainings assuming five board members and trainings of 20</t>
  </si>
  <si>
    <t>5K for NK Halfway Mark Dinner</t>
  </si>
  <si>
    <t>Determine rate of expenditure</t>
  </si>
  <si>
    <t>S4-703</t>
  </si>
  <si>
    <t>Harvard Leadership Program</t>
  </si>
  <si>
    <t>CARES unavailable until March, Spring Break or after</t>
  </si>
  <si>
    <t>Leverett and Adams have signed onto the program</t>
  </si>
  <si>
    <t>S4-704</t>
  </si>
  <si>
    <t>John Briscoe - Water Policy Event</t>
  </si>
  <si>
    <t>Lump trainings together on one big saturday</t>
  </si>
  <si>
    <t>S4-705</t>
  </si>
  <si>
    <t>That thing you do!</t>
  </si>
  <si>
    <t>Tie it into sexual assault awareness month in April</t>
  </si>
  <si>
    <t>Office for the Arts</t>
  </si>
  <si>
    <t>S4-706</t>
  </si>
  <si>
    <t>Careers in Social Innovation</t>
  </si>
  <si>
    <t>S4-707</t>
  </si>
  <si>
    <t>Poetry Competition</t>
  </si>
  <si>
    <t>S4-708</t>
  </si>
  <si>
    <t>Visitas Rootbeer Float Recruitment</t>
  </si>
  <si>
    <t>S4-709</t>
  </si>
  <si>
    <t>Education Thinkfast Event</t>
  </si>
  <si>
    <t>S4-710</t>
  </si>
  <si>
    <t>Ed School/SFER talk</t>
  </si>
  <si>
    <t>S4-711</t>
  </si>
  <si>
    <t>S5-712</t>
  </si>
  <si>
    <t>S5-713</t>
  </si>
  <si>
    <t>HCC Dumping Playgroup</t>
  </si>
  <si>
    <t>S5-714</t>
  </si>
  <si>
    <t>Harvard College Education Leadership Transition Retreat</t>
  </si>
  <si>
    <t>S5-715</t>
  </si>
  <si>
    <t>Steinway Trip Gifts</t>
  </si>
  <si>
    <t>S5-716</t>
  </si>
  <si>
    <t>Atheist Coming Out Week, Movie Nigh,t and Party</t>
  </si>
  <si>
    <t>Harvard Community of Humanists, Atheists, and Agnostics (Previously Harvard Secular Society)</t>
  </si>
  <si>
    <t>S5-717</t>
  </si>
  <si>
    <t>Harvard Hoopsters Club Basketball Funding</t>
  </si>
  <si>
    <t>S5-718</t>
  </si>
  <si>
    <t>Indy500</t>
  </si>
  <si>
    <t>Harvard Independent</t>
  </si>
  <si>
    <t>S5-719</t>
  </si>
  <si>
    <t>Harvard Notables</t>
  </si>
  <si>
    <t>S5-720</t>
  </si>
  <si>
    <t>pool (no water)</t>
  </si>
  <si>
    <t>S5-721</t>
  </si>
  <si>
    <t>mHealth Discussion Panel</t>
  </si>
  <si>
    <t>S5-722</t>
  </si>
  <si>
    <t>SEA Night</t>
  </si>
  <si>
    <t>Phillipean Forum</t>
  </si>
  <si>
    <t>S5-723</t>
  </si>
  <si>
    <t>S5-724</t>
  </si>
  <si>
    <t>Finance Social</t>
  </si>
  <si>
    <t>Smart Women Securities</t>
  </si>
  <si>
    <t>S5-725</t>
  </si>
  <si>
    <t>SWS Coffee Chat</t>
  </si>
  <si>
    <t>S5-726</t>
  </si>
  <si>
    <t>Comp Meeting</t>
  </si>
  <si>
    <t>S5-727</t>
  </si>
  <si>
    <t>S5-728</t>
  </si>
  <si>
    <t>Advanced Comp Meeting</t>
  </si>
  <si>
    <t>S5-729</t>
  </si>
  <si>
    <t>S5-730</t>
  </si>
  <si>
    <t>S5-731</t>
  </si>
  <si>
    <t>S5-732</t>
  </si>
  <si>
    <t>Spring Pancakes and Pong</t>
  </si>
  <si>
    <t>S5-733</t>
  </si>
  <si>
    <t>Spring Square Dance</t>
  </si>
  <si>
    <t>Adams HoCo</t>
  </si>
  <si>
    <t>S5-734</t>
  </si>
  <si>
    <t>Eastbound 2013</t>
  </si>
  <si>
    <t>S5-735</t>
  </si>
  <si>
    <t>Assocaition of Black Harvard Women</t>
  </si>
  <si>
    <t>S5-736</t>
  </si>
  <si>
    <t>Circle of Women Harvard College</t>
  </si>
  <si>
    <t>S5-737</t>
  </si>
  <si>
    <t>Club Basketball</t>
  </si>
  <si>
    <t>S5-738</t>
  </si>
  <si>
    <t>Break Easy 2</t>
  </si>
  <si>
    <t>S5-739</t>
  </si>
  <si>
    <t>S5-740</t>
  </si>
  <si>
    <t>Spring Semester Club Squash Funding</t>
  </si>
  <si>
    <t>S5-741</t>
  </si>
  <si>
    <t>S5-742</t>
  </si>
  <si>
    <t>Performance by Alok Vaid-Menon</t>
  </si>
  <si>
    <t>Harvard GLOW</t>
  </si>
  <si>
    <t>S5-743</t>
  </si>
  <si>
    <t>Iranian New Year Event</t>
  </si>
  <si>
    <t>Harvard Iranian Student Association</t>
  </si>
  <si>
    <t>S5-744</t>
  </si>
  <si>
    <t>Closer</t>
  </si>
  <si>
    <t>S5-745</t>
  </si>
  <si>
    <t>DOGS</t>
  </si>
  <si>
    <t>S5-746</t>
  </si>
  <si>
    <t>S5-747</t>
  </si>
  <si>
    <t>Harvard Leadership Magazine - Printing Costs</t>
  </si>
  <si>
    <t>S5-748</t>
  </si>
  <si>
    <t>Harvard Leadership Magazine- Launch Event</t>
  </si>
  <si>
    <t>S5-749</t>
  </si>
  <si>
    <t>S6-750</t>
  </si>
  <si>
    <t>March MAAAdness</t>
  </si>
  <si>
    <t>S6-751</t>
  </si>
  <si>
    <t>Ice Cream and Movie Study Break</t>
  </si>
  <si>
    <t>S6-752</t>
  </si>
  <si>
    <t>Advanced Comp</t>
  </si>
  <si>
    <t>S6-753</t>
  </si>
  <si>
    <t>Family Feud</t>
  </si>
  <si>
    <t>S6-754</t>
  </si>
  <si>
    <t>Conversation with Keith Richburg</t>
  </si>
  <si>
    <t>S6-755</t>
  </si>
  <si>
    <t>Intercultural Dinner with Professor Meg Rithmire</t>
  </si>
  <si>
    <t>S6-756</t>
  </si>
  <si>
    <t>The Dunster House Opera Production of Cinderella - Revised Application</t>
  </si>
  <si>
    <t>The Dunster House Opera</t>
  </si>
  <si>
    <t>S6-757</t>
  </si>
  <si>
    <t>Kiss me, I'm International' Woodbridge Social Event</t>
  </si>
  <si>
    <t>S6-758</t>
  </si>
  <si>
    <t>Five Broken Cameras Documentary Screening</t>
  </si>
  <si>
    <t>Harvard College Palestine Solidarity Committee</t>
  </si>
  <si>
    <t>S6-759</t>
  </si>
  <si>
    <t>Coffeehouse</t>
  </si>
  <si>
    <t>S6-760</t>
  </si>
  <si>
    <t>Fat Thursday</t>
  </si>
  <si>
    <t>Polish Society</t>
  </si>
  <si>
    <t>S6-761</t>
  </si>
  <si>
    <t>GeoSoc - Outing Club Get Together</t>
  </si>
  <si>
    <t>Geological Society</t>
  </si>
  <si>
    <t>S6-762</t>
  </si>
  <si>
    <t>Chinese-style Ramen Bar</t>
  </si>
  <si>
    <t>S6-763</t>
  </si>
  <si>
    <t>The Veritas Forum</t>
  </si>
  <si>
    <t>S6-764</t>
  </si>
  <si>
    <t>Remembering Swami Vikekananda</t>
  </si>
  <si>
    <t>S6-765</t>
  </si>
  <si>
    <t>S6-766</t>
  </si>
  <si>
    <t>Beasts of the Southern Wild Movie Screening</t>
  </si>
  <si>
    <t>Phillip Brooks House Association Alternative Spring Break Freshman Trip</t>
  </si>
  <si>
    <t>S6-767</t>
  </si>
  <si>
    <t>Dim Sum Run!</t>
  </si>
  <si>
    <t>S6-768</t>
  </si>
  <si>
    <t>Dutch Language and Cultural Society</t>
  </si>
  <si>
    <t>S6-769</t>
  </si>
  <si>
    <t>HCSO Kick-Off</t>
  </si>
  <si>
    <t>S6-770</t>
  </si>
  <si>
    <t>Harvard Leadership Magazine - Tabling</t>
  </si>
  <si>
    <t>S6-771</t>
  </si>
  <si>
    <t>Turkish-Greek-Slavic Dinner</t>
  </si>
  <si>
    <t>S6-772</t>
  </si>
  <si>
    <t>Commemorative Community Dinner: A Tribute to José de Diego</t>
  </si>
  <si>
    <t>S6-773</t>
  </si>
  <si>
    <t>hap (health advocacy program)</t>
  </si>
  <si>
    <t>S6-774</t>
  </si>
  <si>
    <t>Queer Prom</t>
  </si>
  <si>
    <t>S6-775</t>
  </si>
  <si>
    <t>S6-776</t>
  </si>
  <si>
    <t>Civil Liberties and Public Policy Conference</t>
  </si>
  <si>
    <t>S6-777</t>
  </si>
  <si>
    <t>S6-778</t>
  </si>
  <si>
    <t>The Spark Award Banquet</t>
  </si>
  <si>
    <t>S6-779</t>
  </si>
  <si>
    <t>Bananagram Night</t>
  </si>
  <si>
    <t>S6-780</t>
  </si>
  <si>
    <t>Recreational Experience and Arts Creativity with Harvard (R.E.A.C.H.)</t>
  </si>
  <si>
    <t>S6-781</t>
  </si>
  <si>
    <t>Tempus Volume 14 Issue 1</t>
  </si>
  <si>
    <t>S6-782</t>
  </si>
  <si>
    <t>CUPSI Showcase</t>
  </si>
  <si>
    <t>S6-783</t>
  </si>
  <si>
    <t>S6-784</t>
  </si>
  <si>
    <t>2 German Films</t>
  </si>
  <si>
    <t>S6-785</t>
  </si>
  <si>
    <t>March Concert #3</t>
  </si>
  <si>
    <t>S6-786</t>
  </si>
  <si>
    <t>Speed DAAAting</t>
  </si>
  <si>
    <t>S6-787</t>
  </si>
  <si>
    <t>S6-788</t>
  </si>
  <si>
    <t>PSC Mixer</t>
  </si>
  <si>
    <t>Undergraduate Council Upfront Grant</t>
  </si>
  <si>
    <t>S6-789</t>
  </si>
  <si>
    <t>Harvard Vietnamese Assosiation</t>
  </si>
  <si>
    <t>S6-790</t>
  </si>
  <si>
    <t>Lowell Bells</t>
  </si>
  <si>
    <t>Lowell Bell Society</t>
  </si>
  <si>
    <t>Undergraduate Council Upfornt Grant</t>
  </si>
  <si>
    <t>S6-791</t>
  </si>
  <si>
    <t>HVDT celebratody dinner</t>
  </si>
  <si>
    <t>S6-792</t>
  </si>
  <si>
    <t>S6-793</t>
  </si>
  <si>
    <t>December Concert</t>
  </si>
  <si>
    <t>S6-794</t>
  </si>
  <si>
    <t>Simplicissimus Journal Printing</t>
  </si>
  <si>
    <t>Harvard College Simplicissimus</t>
  </si>
  <si>
    <t>S7-795</t>
  </si>
  <si>
    <t>Tuesday Magazine Spring 2013 Issue</t>
  </si>
  <si>
    <t>S7-796</t>
  </si>
  <si>
    <t>Harvard University Triathlon Team</t>
  </si>
  <si>
    <t>S7-797</t>
  </si>
  <si>
    <t>Speaker Event: Andre Agassi</t>
  </si>
  <si>
    <t>S7-798</t>
  </si>
  <si>
    <t>HASA- NSA SENIOR TRIBUTE</t>
  </si>
  <si>
    <t>HARVARD NIGERIAN STUDENTS ASSOCIATION</t>
  </si>
  <si>
    <t>S7-799</t>
  </si>
  <si>
    <t>AFRICA NIGHT</t>
  </si>
  <si>
    <t>S7-800</t>
  </si>
  <si>
    <t>S7-801</t>
  </si>
  <si>
    <t>The Water Crisis</t>
  </si>
  <si>
    <t>S7-802</t>
  </si>
  <si>
    <t>Year-End Showcase</t>
  </si>
  <si>
    <t>S7-803</t>
  </si>
  <si>
    <t>S7-804</t>
  </si>
  <si>
    <t>Harvard Japan Society and Harvard Hong Kong Society Visitas Info Meeting</t>
  </si>
  <si>
    <t>S7-805</t>
  </si>
  <si>
    <t>April Concert</t>
  </si>
  <si>
    <t>S7-806</t>
  </si>
  <si>
    <t>S7-807</t>
  </si>
  <si>
    <t>Glow In the Dark Party</t>
  </si>
  <si>
    <t>S7-808</t>
  </si>
  <si>
    <t>S7-809</t>
  </si>
  <si>
    <t>HASA FOOTBALL (SOCCER) TOURNAMENT</t>
  </si>
  <si>
    <t>S7-810</t>
  </si>
  <si>
    <t>Board of Advisor Social - John Harvard</t>
  </si>
  <si>
    <t>S7-811</t>
  </si>
  <si>
    <t>DIY Jackson Pollock Night</t>
  </si>
  <si>
    <t>S7-812</t>
  </si>
  <si>
    <t>Chinese Graduate School Mixer</t>
  </si>
  <si>
    <t>S7-813</t>
  </si>
  <si>
    <t>Movie Screening (Life of Pi)</t>
  </si>
  <si>
    <t>S7-814</t>
  </si>
  <si>
    <t>Easter Celebration</t>
  </si>
  <si>
    <t>S7-815</t>
  </si>
  <si>
    <t>S7-816</t>
  </si>
  <si>
    <t>Ethics of Medical Marijuana</t>
  </si>
  <si>
    <t>S7-817</t>
  </si>
  <si>
    <t>Choice and Self Determination in the Mental Health Care Field</t>
  </si>
  <si>
    <t>S7-818</t>
  </si>
  <si>
    <t>Spring Semester First Concert</t>
  </si>
  <si>
    <t>S7-819</t>
  </si>
  <si>
    <t>Medical School Panel</t>
  </si>
  <si>
    <t>S7-820</t>
  </si>
  <si>
    <t>Mike Feinberg on Non-Profits, the Business of Education, and KIPP</t>
  </si>
  <si>
    <t>S7-821</t>
  </si>
  <si>
    <t>Signed Tamora Pierce Books for Library</t>
  </si>
  <si>
    <t>S7-822</t>
  </si>
  <si>
    <t>[BOARD RETREAT] Hong Kong Outing</t>
  </si>
  <si>
    <t>S7-823</t>
  </si>
  <si>
    <t>Housing Day Party</t>
  </si>
  <si>
    <t>S7-824</t>
  </si>
  <si>
    <t>Sweet talk</t>
  </si>
  <si>
    <t>Assosiation of Black Harvard women</t>
  </si>
  <si>
    <t>S7-825</t>
  </si>
  <si>
    <t>Dinner Discussion with Professor James Huang on Chinese Linguistics</t>
  </si>
  <si>
    <t>S7-826</t>
  </si>
  <si>
    <t>HAPA Dim Sum</t>
  </si>
  <si>
    <t>Half-Asian People Association</t>
  </si>
  <si>
    <t>S7-827</t>
  </si>
  <si>
    <t>DAPA All-Staff Meetings</t>
  </si>
  <si>
    <t>Drug and Alcohol Peer Advisers</t>
  </si>
  <si>
    <t>S8-828</t>
  </si>
  <si>
    <t>Bamboo Ceiling: An Asian American Career Panel</t>
  </si>
  <si>
    <t>S8-829</t>
  </si>
  <si>
    <t>Chinese-Style Ramen Break</t>
  </si>
  <si>
    <t>Undergraduate Council REtroactive Funding</t>
  </si>
  <si>
    <t>S8-830</t>
  </si>
  <si>
    <t>S8-831</t>
  </si>
  <si>
    <t>Designing Technology for Development</t>
  </si>
  <si>
    <t>S8-832</t>
  </si>
  <si>
    <t>La Vie en Rose Screening</t>
  </si>
  <si>
    <t>Undergradate Council Retroactive Funding</t>
  </si>
  <si>
    <t>S8-833</t>
  </si>
  <si>
    <t>Social Mixer</t>
  </si>
  <si>
    <t>S8-834</t>
  </si>
  <si>
    <t>French Kiss Party</t>
  </si>
  <si>
    <t>S8-835</t>
  </si>
  <si>
    <t>Visitas Student Panel</t>
  </si>
  <si>
    <t>S8-836</t>
  </si>
  <si>
    <t>Mixer with MIT GCC and Boston alumni</t>
  </si>
  <si>
    <t>S8-837</t>
  </si>
  <si>
    <t>Farewell to the Sackler Museum</t>
  </si>
  <si>
    <t>Harvard Art Museums Undergraduate Connection</t>
  </si>
  <si>
    <t>S8-838</t>
  </si>
  <si>
    <t>BG Networking Event</t>
  </si>
  <si>
    <t>S8-839</t>
  </si>
  <si>
    <t>HCC Community Dinner</t>
  </si>
  <si>
    <t>S8-840</t>
  </si>
  <si>
    <t>HCC Mentoring Event</t>
  </si>
  <si>
    <t>S8-841</t>
  </si>
  <si>
    <t>Future Of...</t>
  </si>
  <si>
    <t>S8-842</t>
  </si>
  <si>
    <t>HCS Bootcamp</t>
  </si>
  <si>
    <t>S8-843</t>
  </si>
  <si>
    <t>SSL Certificate Renewal</t>
  </si>
  <si>
    <t>S8-844</t>
  </si>
  <si>
    <t>S8-845</t>
  </si>
  <si>
    <t>S8-846</t>
  </si>
  <si>
    <t>Meeting with Jon Huntsman</t>
  </si>
  <si>
    <t>S8-847</t>
  </si>
  <si>
    <t>S8-848</t>
  </si>
  <si>
    <t>Spring Conservative Reception</t>
  </si>
  <si>
    <t>S8-849</t>
  </si>
  <si>
    <t>S8-850</t>
  </si>
  <si>
    <t>Sushi Work shop</t>
  </si>
  <si>
    <t>Japan society</t>
  </si>
  <si>
    <t>S8-851</t>
  </si>
  <si>
    <t>Japan Society board retreat</t>
  </si>
  <si>
    <t>S8-852</t>
  </si>
  <si>
    <t>Easter Sunday</t>
  </si>
  <si>
    <t>S8-853</t>
  </si>
  <si>
    <t>Ah Boys to Men'</t>
  </si>
  <si>
    <t>Singapore, Indonesia, and Malaysia Association</t>
  </si>
  <si>
    <t>S8-854</t>
  </si>
  <si>
    <t>S8-855</t>
  </si>
  <si>
    <t>S8-856</t>
  </si>
  <si>
    <t>CSA Info Session and Karaoke</t>
  </si>
  <si>
    <t>S8-857</t>
  </si>
  <si>
    <t>Pan-Asian Barbecue</t>
  </si>
  <si>
    <t>S8-858</t>
  </si>
  <si>
    <t>CSA Welcome Social: Life at Harvard</t>
  </si>
  <si>
    <t>S8-859</t>
  </si>
  <si>
    <t>S8-860</t>
  </si>
  <si>
    <t>Club Pool tournament</t>
  </si>
  <si>
    <t>S8-861</t>
  </si>
  <si>
    <t>Harvard Boxing Club Exhibition Fight Night</t>
  </si>
  <si>
    <t>S8-862</t>
  </si>
  <si>
    <t>Orthodox Easter Celebration</t>
  </si>
  <si>
    <t>S8-863</t>
  </si>
  <si>
    <t>Feria Garden Party</t>
  </si>
  <si>
    <t>S8-864</t>
  </si>
  <si>
    <t>Public Address by the Haitian Prime Minister</t>
  </si>
  <si>
    <t>S8-865</t>
  </si>
  <si>
    <t>Harvard Health Policy Review Publication</t>
  </si>
  <si>
    <t>S8-866</t>
  </si>
  <si>
    <t>Board, Mentor, and Mentee Retreat</t>
  </si>
  <si>
    <t>S8-867</t>
  </si>
  <si>
    <t>Bowling</t>
  </si>
  <si>
    <t>harvard radcliffe orchestra</t>
  </si>
  <si>
    <t>S8-868</t>
  </si>
  <si>
    <t>Science Museum trip</t>
  </si>
  <si>
    <t>S8-869</t>
  </si>
  <si>
    <t>S8-870</t>
  </si>
  <si>
    <t>Harvard I/O</t>
  </si>
  <si>
    <t>S8-871</t>
  </si>
  <si>
    <t>MIHNUET Visitas</t>
  </si>
  <si>
    <t>S8-872</t>
  </si>
  <si>
    <t>The Song and the Sunrise</t>
  </si>
  <si>
    <t>S8-873</t>
  </si>
  <si>
    <t>S8-874</t>
  </si>
  <si>
    <t>Visitas Open Gaming</t>
  </si>
  <si>
    <t>S8-875</t>
  </si>
  <si>
    <t>JS freshman dinner</t>
  </si>
  <si>
    <t>S8-876</t>
  </si>
  <si>
    <t>Haiku study break</t>
  </si>
  <si>
    <t>S8-877</t>
  </si>
  <si>
    <t>prefrosh weekend JS introduction session</t>
  </si>
  <si>
    <t>S8-878</t>
  </si>
  <si>
    <t>S8-879</t>
  </si>
  <si>
    <t>Arts First Funding</t>
  </si>
  <si>
    <t>S8-880</t>
  </si>
  <si>
    <t>Manifesta Magazine Issue 2</t>
  </si>
  <si>
    <t>S8-881</t>
  </si>
  <si>
    <t>S8-882</t>
  </si>
  <si>
    <t>S9-883</t>
  </si>
  <si>
    <t>S9-884</t>
  </si>
  <si>
    <t>Immigration Study Break</t>
  </si>
  <si>
    <t>S9-885</t>
  </si>
  <si>
    <t>Breakfast with high school students</t>
  </si>
  <si>
    <t>Black Mens Forum</t>
  </si>
  <si>
    <t>S9-886</t>
  </si>
  <si>
    <t>BMF's Senior Roast</t>
  </si>
  <si>
    <t>S9-887</t>
  </si>
  <si>
    <t>An Evening with George Church - A Talk on Synthetic Biology</t>
  </si>
  <si>
    <t>Harvard Biotechnology Association</t>
  </si>
  <si>
    <t>S9-888</t>
  </si>
  <si>
    <t>Mental Health with Hakeem Rahim</t>
  </si>
  <si>
    <t>S9-889</t>
  </si>
  <si>
    <t>Jollies</t>
  </si>
  <si>
    <t>S9-890</t>
  </si>
  <si>
    <t>Harvard Breakers Organization</t>
  </si>
  <si>
    <t>S9-891</t>
  </si>
  <si>
    <t>HCC Dumplings</t>
  </si>
  <si>
    <t>S9-892</t>
  </si>
  <si>
    <t>Mentor/Mentee Social</t>
  </si>
  <si>
    <t>Harvard Undergrad Math Association</t>
  </si>
  <si>
    <t>S9-893</t>
  </si>
  <si>
    <t>Meet Math @ Harvard - Prefrosh Mochi Ice Cream Social</t>
  </si>
  <si>
    <t>S9-894</t>
  </si>
  <si>
    <t>Board and Associates Appreciation Dinner</t>
  </si>
  <si>
    <t>S9-895</t>
  </si>
  <si>
    <t>Sushi Workshop</t>
  </si>
  <si>
    <t>ABHW Speed Dating</t>
  </si>
  <si>
    <t>Samosa Drop</t>
  </si>
  <si>
    <t>Safezone Meeting</t>
  </si>
  <si>
    <t>Harvard College GLOW (Gay, Lesbian, or Whatever)</t>
  </si>
  <si>
    <t>How to Groove Workshop</t>
  </si>
  <si>
    <t>Breakdancing Workshop</t>
  </si>
  <si>
    <t>SIAMA Freshmen Welcome</t>
  </si>
  <si>
    <t>Singapore, Indonesian and Malaysian Association</t>
  </si>
  <si>
    <t>2nd Bioethics Meeting</t>
  </si>
  <si>
    <t>Kalpanam Chai</t>
  </si>
  <si>
    <t>S9-896</t>
  </si>
  <si>
    <t>SIAMA-GCC Mixer</t>
  </si>
  <si>
    <t>S9-897</t>
  </si>
  <si>
    <t>S9-898</t>
  </si>
  <si>
    <t>Harvard Flute Ensemble</t>
  </si>
  <si>
    <t>S9-899</t>
  </si>
  <si>
    <t>Senior-Freshman Tea</t>
  </si>
  <si>
    <t>S9-900</t>
  </si>
  <si>
    <t>End Of The Year Dinner</t>
  </si>
  <si>
    <t>S9-901</t>
  </si>
  <si>
    <t>HCC Carnival</t>
  </si>
  <si>
    <t>S9-902</t>
  </si>
  <si>
    <t>Berryline for Pre-frosh</t>
  </si>
  <si>
    <t>S9-903</t>
  </si>
  <si>
    <t>Farewell Dinner</t>
  </si>
  <si>
    <t>S9-904</t>
  </si>
  <si>
    <t>HIS Spring Dinner</t>
  </si>
  <si>
    <t>S9-905</t>
  </si>
  <si>
    <t>Harvard Project SWIM</t>
  </si>
  <si>
    <t>S9-906</t>
  </si>
  <si>
    <t>MIHNUET Member Appreciation Dinner</t>
  </si>
  <si>
    <t>S9-907</t>
  </si>
  <si>
    <t>Myld Hunt</t>
  </si>
  <si>
    <t>S9-908</t>
  </si>
  <si>
    <t>Henry V</t>
  </si>
  <si>
    <t>S9-909</t>
  </si>
  <si>
    <t>Of The Sorrows</t>
  </si>
  <si>
    <t>Office of Fine Arts</t>
  </si>
  <si>
    <t>S9-910</t>
  </si>
  <si>
    <t>End of Semester Celebration</t>
  </si>
  <si>
    <t>Responsible Economy Committee</t>
  </si>
  <si>
    <t>S9-911</t>
  </si>
  <si>
    <t>2nd Inaugural Concert</t>
  </si>
  <si>
    <t>S9-912</t>
  </si>
  <si>
    <t>Harvard ArtsFirst Launch - Beethoven 5</t>
  </si>
  <si>
    <t>S9-913</t>
  </si>
  <si>
    <t>Senior Thesis Panel Presentation Featuring Ann Georgi</t>
  </si>
  <si>
    <t>S9-914</t>
  </si>
  <si>
    <t>Panel Discussion: Serbia_x0092_s Strategic Culture and Search for Identity: Foundational Issues, (In)security Standpoints, and Institutional Design</t>
  </si>
  <si>
    <t>S9-915</t>
  </si>
  <si>
    <t>Film Screening: "Halimin Put"</t>
  </si>
  <si>
    <t>S10-916</t>
  </si>
  <si>
    <t>Africa Development conference</t>
  </si>
  <si>
    <t>African Students Assosiation</t>
  </si>
  <si>
    <t>S10-917</t>
  </si>
  <si>
    <t>Avenue AAA</t>
  </si>
  <si>
    <t>S10-918</t>
  </si>
  <si>
    <t>S10-919</t>
  </si>
  <si>
    <t>Yuri's Night Party</t>
  </si>
  <si>
    <t>Astronomers Society</t>
  </si>
  <si>
    <t>S10-920</t>
  </si>
  <si>
    <t>Graffiti</t>
  </si>
  <si>
    <t>S10-921</t>
  </si>
  <si>
    <t>Bulgarian Food Night</t>
  </si>
  <si>
    <t>S10-922</t>
  </si>
  <si>
    <t>2013 Northeast Spikeball Open</t>
  </si>
  <si>
    <t>Harvard Club Spikeball</t>
  </si>
  <si>
    <t>S10-923</t>
  </si>
  <si>
    <t>Scandal DJ</t>
  </si>
  <si>
    <t>S10-924</t>
  </si>
  <si>
    <t>S10-925</t>
  </si>
  <si>
    <t>HCURA Formal Social</t>
  </si>
  <si>
    <t>S10-926</t>
  </si>
  <si>
    <t>Berryline Social</t>
  </si>
  <si>
    <t>S10-927</t>
  </si>
  <si>
    <t>S10-928</t>
  </si>
  <si>
    <t>May day</t>
  </si>
  <si>
    <t>S10-929</t>
  </si>
  <si>
    <t>Senior Tea and Elections</t>
  </si>
  <si>
    <t>S10-930</t>
  </si>
  <si>
    <t>Same-Sex Mock Wedding</t>
  </si>
  <si>
    <t>S10-931</t>
  </si>
  <si>
    <t>The HIV/AIDS Epidemic in Iran</t>
  </si>
  <si>
    <t>S10-932</t>
  </si>
  <si>
    <t>Halal River Run</t>
  </si>
  <si>
    <t>S10-933</t>
  </si>
  <si>
    <t>Harvard Model Congress Asia</t>
  </si>
  <si>
    <t>S10-934</t>
  </si>
  <si>
    <t>S10-935</t>
  </si>
  <si>
    <t>What I wish I'd known when Applying to Medical School</t>
  </si>
  <si>
    <t>S10-936</t>
  </si>
  <si>
    <t>Meeting with Charlie Cook</t>
  </si>
  <si>
    <t>S10-937</t>
  </si>
  <si>
    <t>Informal Dinner and Movie Night</t>
  </si>
  <si>
    <t>S10-938</t>
  </si>
  <si>
    <t>Senior Dinner</t>
  </si>
  <si>
    <t>Harvard SAA</t>
  </si>
  <si>
    <t>S10-939</t>
  </si>
  <si>
    <t>S10-940</t>
  </si>
  <si>
    <t>MIT Sloan Sports Business Conference Sponsored by ESPN</t>
  </si>
  <si>
    <t>Harvard Sports Analysis Collective</t>
  </si>
  <si>
    <t>S10-941</t>
  </si>
  <si>
    <t>Biology to Policy: Reproductive Ethics</t>
  </si>
  <si>
    <t>S10-942</t>
  </si>
  <si>
    <t>Final Meeting</t>
  </si>
  <si>
    <t>S10-943</t>
  </si>
  <si>
    <t>HUCCC Inaugral Social</t>
  </si>
  <si>
    <t>Harvard Undergraduate Crimson Care Collaborative</t>
  </si>
  <si>
    <t>S10-944</t>
  </si>
  <si>
    <t>S10-945</t>
  </si>
  <si>
    <t>Sib Family Brunch</t>
  </si>
  <si>
    <t>S10-946</t>
  </si>
  <si>
    <t>Alumni Sharing Event</t>
  </si>
  <si>
    <t>S10-947</t>
  </si>
  <si>
    <t>Dungeons and Dragons One-Shots</t>
  </si>
  <si>
    <t>S10-948</t>
  </si>
  <si>
    <t>Holoimua O Hawaii Luau</t>
  </si>
  <si>
    <t>Holoimua O Hawaii</t>
  </si>
  <si>
    <t>S10-949</t>
  </si>
  <si>
    <t>TCM presentations/YLC reunion</t>
  </si>
  <si>
    <t>S10-950</t>
  </si>
  <si>
    <t>S10-951</t>
  </si>
  <si>
    <t>S10-952</t>
  </si>
  <si>
    <t>S10-953</t>
  </si>
  <si>
    <t>Appreciation Gala</t>
  </si>
  <si>
    <t>S10-954</t>
  </si>
  <si>
    <t>Mentoring Speed Dating Event</t>
  </si>
  <si>
    <t>Social innovation Collaborative</t>
  </si>
  <si>
    <t>S10-955</t>
  </si>
  <si>
    <t>Arabic Dinner Table</t>
  </si>
  <si>
    <t>S10-956</t>
  </si>
  <si>
    <t>Arabic Study Break</t>
  </si>
  <si>
    <t>S10-957</t>
  </si>
  <si>
    <t>SAA Board Elections</t>
  </si>
  <si>
    <t>S10-958</t>
  </si>
  <si>
    <t>Spring General Meeting #2</t>
  </si>
  <si>
    <t>S10-959</t>
  </si>
  <si>
    <t>Balls of Curry</t>
  </si>
  <si>
    <t>S10-960</t>
  </si>
  <si>
    <t>Soiree- SAA Formal</t>
  </si>
  <si>
    <t>S10-961</t>
  </si>
  <si>
    <t>SMHL General Meeting Dinners</t>
  </si>
  <si>
    <t>Student Mental Health Liaisons (SMHL)</t>
  </si>
  <si>
    <t>S10-962</t>
  </si>
  <si>
    <t>AAA Coffeehouse</t>
  </si>
  <si>
    <t>S10-963</t>
  </si>
  <si>
    <t>Dim Sum Rum</t>
  </si>
  <si>
    <t>S10-964</t>
  </si>
  <si>
    <t>S10-965</t>
  </si>
  <si>
    <t>SibFam Event</t>
  </si>
  <si>
    <t>S10-966</t>
  </si>
  <si>
    <t>S10-967</t>
  </si>
  <si>
    <t>Mochi Workshop</t>
  </si>
  <si>
    <t>S10-968</t>
  </si>
  <si>
    <t>S10-969</t>
  </si>
  <si>
    <t>Dinner Discussion with Sean Paulfry</t>
  </si>
  <si>
    <t>S10-970</t>
  </si>
  <si>
    <t>PPSF Operating Grant</t>
  </si>
  <si>
    <t>S10-971</t>
  </si>
  <si>
    <t>Wing Night</t>
  </si>
  <si>
    <t>S10-972</t>
  </si>
  <si>
    <t>A Taste of Asia Study Break: China</t>
  </si>
  <si>
    <t>S10-973</t>
  </si>
  <si>
    <t>Dinner and Dialogue</t>
  </si>
  <si>
    <t>S10-974</t>
  </si>
  <si>
    <t>Reflections</t>
  </si>
  <si>
    <t>S10-975</t>
  </si>
  <si>
    <t>HASA General elections and 2012 Board Appreciation</t>
  </si>
  <si>
    <t>S10-976</t>
  </si>
  <si>
    <t>HCC Orphanage Director Reception</t>
  </si>
  <si>
    <t>S10-977</t>
  </si>
  <si>
    <t>S10-978</t>
  </si>
  <si>
    <t>HCPS Spring Recital Refreshments</t>
  </si>
  <si>
    <t>S10-979</t>
  </si>
  <si>
    <t>New England Season Opener</t>
  </si>
  <si>
    <t>Harvard College Triathalon Club</t>
  </si>
  <si>
    <t>S10-980</t>
  </si>
  <si>
    <t>S10-981</t>
  </si>
  <si>
    <t>FCC: Dessert Study Break</t>
  </si>
  <si>
    <t>Harvard Foundation</t>
  </si>
  <si>
    <t>S10-982</t>
  </si>
  <si>
    <t>S10-983</t>
  </si>
  <si>
    <t>Senior Roast</t>
  </si>
  <si>
    <t>S10-984</t>
  </si>
  <si>
    <t>Chivalry in the modern age</t>
  </si>
  <si>
    <t>Harvard Salient</t>
  </si>
  <si>
    <t>S10-985</t>
  </si>
  <si>
    <t>HUCCC Launch</t>
  </si>
  <si>
    <t>Harvard University Crimson Care Collaborative</t>
  </si>
  <si>
    <t>S10-986</t>
  </si>
  <si>
    <t>S10-987</t>
  </si>
  <si>
    <t>Women's Leadership Conference Orientation</t>
  </si>
  <si>
    <t>Harvard-Radcliffe Women's Leadership Conference</t>
  </si>
  <si>
    <t>S10-988</t>
  </si>
  <si>
    <t>MIHNUET End of Year Bash</t>
  </si>
  <si>
    <t>S10-989</t>
  </si>
  <si>
    <t>MiddCORE Workshops</t>
  </si>
  <si>
    <t>S10-990</t>
  </si>
  <si>
    <t>Harvard Invitational</t>
  </si>
  <si>
    <t>Harvard Ballroom Dance Club</t>
  </si>
  <si>
    <t>S10-991</t>
  </si>
  <si>
    <t>S10-992</t>
  </si>
  <si>
    <t>S10-993</t>
  </si>
  <si>
    <t>S10-994</t>
  </si>
  <si>
    <t>S10-995</t>
  </si>
  <si>
    <t>Harvard-Radcliffe Rugby Football</t>
  </si>
  <si>
    <t>S10-996</t>
  </si>
  <si>
    <t>S10-997</t>
  </si>
  <si>
    <t>Club Broomball</t>
  </si>
  <si>
    <t>S10-998</t>
  </si>
  <si>
    <t>S10-999</t>
  </si>
  <si>
    <t>Of the Sorrows</t>
  </si>
  <si>
    <t>S10-1000</t>
  </si>
  <si>
    <t>HRO December Concert</t>
  </si>
  <si>
    <t>S10-1001</t>
  </si>
  <si>
    <t>Lowell House Society of Russian Bell Ringers at Harvard College</t>
  </si>
  <si>
    <t>S10-1002</t>
  </si>
  <si>
    <t>Hiking Boots</t>
  </si>
  <si>
    <t>Annual Big Sib/Lil Sib Program Kickoff Dinner</t>
  </si>
  <si>
    <t>S10-1003</t>
  </si>
  <si>
    <t>BlackCAST</t>
  </si>
  <si>
    <t>Harvard AIESEC Comp Info Session</t>
  </si>
  <si>
    <t>Harvard AIESEC</t>
  </si>
  <si>
    <t>Intro Meeting / Episode Screening</t>
  </si>
  <si>
    <t>Harvard Health Management Group</t>
  </si>
  <si>
    <t>Wall Street Luncheon</t>
  </si>
  <si>
    <t>Aspiring Minority Business Leaders and Entrepreneurs</t>
  </si>
  <si>
    <t>David Walker Scholars Program Chat</t>
  </si>
  <si>
    <t>BMF Experiences Discussion</t>
  </si>
  <si>
    <t>Senior Advice Panel</t>
  </si>
  <si>
    <t>Welcome Reception</t>
  </si>
  <si>
    <t>Fall Intro Meeting</t>
  </si>
  <si>
    <t>Nigerian Independence Day African Gala</t>
  </si>
  <si>
    <t>Seeding Labs</t>
  </si>
  <si>
    <t>Freshman retreat</t>
  </si>
  <si>
    <t>The Black Student Association</t>
  </si>
  <si>
    <t>Talk with John Lithgow</t>
  </si>
  <si>
    <t>Dance Costumes for Various Campus Cultural Performances</t>
  </si>
  <si>
    <t>Sibling Family Kickoff</t>
  </si>
  <si>
    <t>Harvard Chinese Students Association</t>
  </si>
  <si>
    <t>6520, 6628</t>
  </si>
  <si>
    <t>Introductory general meeting</t>
  </si>
  <si>
    <t>6521, 6629</t>
  </si>
  <si>
    <t>Pops Fall Retreat</t>
  </si>
  <si>
    <t>Activities Fair and Recruitment</t>
  </si>
  <si>
    <t>Tech Tutorial</t>
  </si>
  <si>
    <t>TCS Board Retreat</t>
  </si>
  <si>
    <t>To the Left, To the Left</t>
  </si>
  <si>
    <t>Communications Strategy Meeting</t>
  </si>
  <si>
    <t>HCPSA Freshman Welcome</t>
  </si>
  <si>
    <t>Sitting Council</t>
  </si>
  <si>
    <t>Semester</t>
  </si>
  <si>
    <t>Year</t>
  </si>
  <si>
    <t>Production</t>
  </si>
  <si>
    <t>Dynamo Science Bowl</t>
  </si>
  <si>
    <t>Dynamo</t>
  </si>
  <si>
    <t>Fall</t>
  </si>
  <si>
    <t>A Musical Revue</t>
  </si>
  <si>
    <t>Fall Info Session</t>
  </si>
  <si>
    <t>B O X</t>
  </si>
  <si>
    <t>HPSD Fall Welcome Social</t>
  </si>
  <si>
    <t>Harvard Project for Sustainable Development</t>
  </si>
  <si>
    <t>CryHurtFood</t>
  </si>
  <si>
    <t>HPSD Intro Meeting</t>
  </si>
  <si>
    <t>Dracula</t>
  </si>
  <si>
    <t>Red Cross Intro Meeting</t>
  </si>
  <si>
    <t>Harvard Red Cross</t>
  </si>
  <si>
    <t>Far Away</t>
  </si>
  <si>
    <t>Board Retreat: Fall Outing</t>
  </si>
  <si>
    <t>Play It Again, Sam</t>
  </si>
  <si>
    <t>Freshman Welcome Study Break</t>
  </si>
  <si>
    <t>HABIC Exec Dinner</t>
  </si>
  <si>
    <t>Back-to-School Welcome Vecherinka</t>
  </si>
  <si>
    <t>Harvard College Russian Speakers Association</t>
  </si>
  <si>
    <t>Nourish &amp; Serve Weekend (Trip to Food Bank)</t>
  </si>
  <si>
    <t>Freshman Samosa Drop</t>
  </si>
  <si>
    <t>The Shape of Things</t>
  </si>
  <si>
    <t>Spring</t>
  </si>
  <si>
    <t>Cain and Cain</t>
  </si>
  <si>
    <t>Hair</t>
  </si>
  <si>
    <t>Square Dance</t>
  </si>
  <si>
    <t>Highway 91</t>
  </si>
  <si>
    <t>Two Weeks of Publications</t>
  </si>
  <si>
    <t>Hot Mess</t>
  </si>
  <si>
    <t>Dance performances throughout the year</t>
  </si>
  <si>
    <t>Rope</t>
  </si>
  <si>
    <t>Spring Formal</t>
  </si>
  <si>
    <t>FoodFest</t>
  </si>
  <si>
    <t>The Graveyard Book</t>
  </si>
  <si>
    <t>tick, tick... Boom!</t>
  </si>
  <si>
    <t>Labour's Love's Lost: A Shakespearean Scene Recital</t>
  </si>
  <si>
    <t>Twelfth Night: UC Grant</t>
  </si>
  <si>
    <t>BlackCAST Arts and Activism Showcase</t>
  </si>
  <si>
    <t>BlackCAST Presents 3rd Annual Poetry Slam</t>
  </si>
  <si>
    <t>Armenian Independence Day Party</t>
  </si>
  <si>
    <t>Armenian Society</t>
  </si>
  <si>
    <t>Armenia and the Armenians of Today (Seminar)</t>
  </si>
  <si>
    <t>Spitak Earthquake Remembrance and Soviet Armenian (Seminar)</t>
  </si>
  <si>
    <t>Charents: In Search of My Armenian Poet (Seminar)</t>
  </si>
  <si>
    <t>Bible Study</t>
  </si>
  <si>
    <t>National Team HBV Collegiate Conference</t>
  </si>
  <si>
    <t>Make It Happen Launch Party</t>
  </si>
  <si>
    <t>Harvard Undergraduate Women in Business</t>
  </si>
  <si>
    <t>Make it Happen Magazine</t>
  </si>
  <si>
    <t>Harvard College Global Health Review Winter 2012 Publication</t>
  </si>
  <si>
    <t>Harvestfest</t>
  </si>
  <si>
    <t>Consulting Conference</t>
  </si>
  <si>
    <t>Reading with Ben Loory</t>
  </si>
  <si>
    <t>Okonomiyaki/Shaved Ice Study Break</t>
  </si>
  <si>
    <t>Movie Screening Study Break</t>
  </si>
  <si>
    <t>Samosas and Empanadas</t>
  </si>
  <si>
    <t>Movie Screening and Discussion: Princess Ka`iulani</t>
  </si>
  <si>
    <t>Holoimua O Hawai`i</t>
  </si>
  <si>
    <t>HAPA - Hawai`i Mixer</t>
  </si>
  <si>
    <t>Ukulele Jam Sessions</t>
  </si>
  <si>
    <t>Harvard Hula Halau</t>
  </si>
  <si>
    <t>Aloha Friday Dinners #3: Spam Musubi Making</t>
  </si>
  <si>
    <t>Aloha Friday Dinners #2: Mochi Making</t>
  </si>
  <si>
    <t>REAL VERSION Aloha Friday Dinners #1: Sweet Potato Poi Pounding</t>
  </si>
  <si>
    <t>Latino Political Series</t>
  </si>
  <si>
    <t>Holiday Dinner</t>
  </si>
  <si>
    <t>Dancing and Drumming lessons</t>
  </si>
  <si>
    <t>Performance Miscellaneous Fees</t>
  </si>
  <si>
    <t>Movie Screenings: Mulan</t>
  </si>
  <si>
    <t>Wushu</t>
  </si>
  <si>
    <t>Winter 2011 Figure Skating Season</t>
  </si>
  <si>
    <t>The Harvard University Figure Skating Club</t>
  </si>
  <si>
    <t>Monthly Foreign Film Series-only one event.</t>
  </si>
  <si>
    <t>Harvard European Society</t>
  </si>
  <si>
    <t>Big Sib/Lil Sib</t>
  </si>
  <si>
    <t>F1-96</t>
  </si>
  <si>
    <t>F1-97</t>
  </si>
  <si>
    <t>WISHR meeting</t>
  </si>
  <si>
    <t>F1-98</t>
  </si>
  <si>
    <t>Welcome dinner</t>
  </si>
  <si>
    <t>F1-99</t>
  </si>
  <si>
    <t>AIESEC Ice Cream Social</t>
  </si>
  <si>
    <t>Harvard College AIESEC</t>
  </si>
  <si>
    <t>F1-100</t>
  </si>
  <si>
    <t>Men's Club Lacrosse Season</t>
  </si>
  <si>
    <t>F1-101</t>
  </si>
  <si>
    <t>Adams House Drama Society/Harvard Radcliffe Dramatic Club</t>
  </si>
  <si>
    <t>6216, 6620</t>
  </si>
  <si>
    <t>F1-102</t>
  </si>
  <si>
    <t>Fall Season</t>
  </si>
  <si>
    <t>F1-103</t>
  </si>
  <si>
    <t>Cube Club Rubik's Cube Tournament - Harvard Fall 2011</t>
  </si>
  <si>
    <t>Harvard College Cube Club</t>
  </si>
  <si>
    <t>F1-104</t>
  </si>
  <si>
    <t>F1-105</t>
  </si>
  <si>
    <t>GLOW's Community and Allies Open House</t>
  </si>
  <si>
    <t>Gay, Lesbian Or Whatever</t>
  </si>
  <si>
    <t>F1-106</t>
  </si>
  <si>
    <t>F1-107</t>
  </si>
  <si>
    <t>Women in Science at Harvard-Radcliffe (WISHR)</t>
  </si>
  <si>
    <t>F1-108</t>
  </si>
  <si>
    <t>President's Workshops</t>
  </si>
  <si>
    <t>The Presidents' Forum</t>
  </si>
  <si>
    <t>HULM Issue #4</t>
  </si>
  <si>
    <t>Discussion Forum (#1): A Discussion with Women's Leadership Groups</t>
  </si>
  <si>
    <t>Workshop/Internal Trainings</t>
  </si>
  <si>
    <t>Military Leadership Panel</t>
  </si>
  <si>
    <t>Speaker Series</t>
  </si>
  <si>
    <t>Harvard Undergraduate Ad Club</t>
  </si>
  <si>
    <t>This Is Our Youth</t>
  </si>
  <si>
    <t>New College Theater (check to Harvard University)</t>
  </si>
  <si>
    <t>6229, 6605</t>
  </si>
  <si>
    <t>The Harvard Voice Inaugural Issue</t>
  </si>
  <si>
    <t>The Harvard Voice</t>
  </si>
  <si>
    <t>Cornhole Team</t>
  </si>
  <si>
    <t>Immigration Summit</t>
  </si>
  <si>
    <t>Harvard Arab Weekend</t>
  </si>
  <si>
    <t>Harvard Arab Weekend Meeting x2</t>
  </si>
  <si>
    <t>Issue publishing</t>
  </si>
  <si>
    <t>Triple Helix at Harvard College</t>
  </si>
  <si>
    <t>Sexuality, Integrity, and the University</t>
  </si>
  <si>
    <t>Liem's Breakdancing Workshop</t>
  </si>
  <si>
    <t>Equipment and Tournaments</t>
  </si>
  <si>
    <t>Harvard University Spikeball Club</t>
  </si>
  <si>
    <t>Mochi study break</t>
  </si>
  <si>
    <t>Ramen study break</t>
  </si>
  <si>
    <t>Weekly Cooking Planning Meeting</t>
  </si>
  <si>
    <t>6522, 6618</t>
  </si>
  <si>
    <t>Monthly Dimsum Run</t>
  </si>
  <si>
    <t>6381, 6618</t>
  </si>
  <si>
    <t>Fall Board Bonding</t>
  </si>
  <si>
    <t>UNO's Study Break and Freshman Rep Elections</t>
  </si>
  <si>
    <t>Freshman Welcome</t>
  </si>
  <si>
    <t>Never Been to Fuerza</t>
  </si>
  <si>
    <t>Freshmen Welcome Party</t>
  </si>
  <si>
    <t>Harvard College Chinese International Students Society</t>
  </si>
  <si>
    <t>Men's Club Basketball Season</t>
  </si>
  <si>
    <t>F2-141</t>
  </si>
  <si>
    <t>Science and Superstition: Night at the Sackler</t>
  </si>
  <si>
    <t>F2-142</t>
  </si>
  <si>
    <t>Latino Arts Series</t>
  </si>
  <si>
    <t>F2-143</t>
  </si>
  <si>
    <t>Palabra</t>
  </si>
  <si>
    <t>F2-144</t>
  </si>
  <si>
    <t>Big Sib/ Little Sib Program</t>
  </si>
  <si>
    <t>F2-145</t>
  </si>
  <si>
    <t>Publicity: T-Shirts</t>
  </si>
  <si>
    <t>F2-146</t>
  </si>
  <si>
    <t>Discussion Forum (#3): A Discussion with Performing Arts Groups</t>
  </si>
  <si>
    <t>the Leadership Institute at Harvard College</t>
  </si>
  <si>
    <t>F2-147</t>
  </si>
  <si>
    <t>Discussion Forum (#2): A Discussion with Cultural Groups</t>
  </si>
  <si>
    <t>F2-148</t>
  </si>
  <si>
    <t>Magazine Launch Party</t>
  </si>
  <si>
    <t>F2-149</t>
  </si>
  <si>
    <t>Graduate Student Discussion Forum</t>
  </si>
  <si>
    <t>F2-150</t>
  </si>
  <si>
    <t>LIHC End of Semester Full Club Dinner</t>
  </si>
  <si>
    <t>F2-151</t>
  </si>
  <si>
    <t>GeoSoc Volcano Lunch</t>
  </si>
  <si>
    <t>GeoSociety</t>
  </si>
  <si>
    <t>F2-152</t>
  </si>
  <si>
    <t>HCPSA's Friday Chai and Study Break</t>
  </si>
  <si>
    <t>Harvard College Pakistan Student Association (HCPSA)</t>
  </si>
  <si>
    <t>F2-153</t>
  </si>
  <si>
    <t>F2-154</t>
  </si>
  <si>
    <t>Newly Elected Execs Welcome Dinner</t>
  </si>
  <si>
    <t>The Harvard Advertising and Marketing Club</t>
  </si>
  <si>
    <t>F2-155</t>
  </si>
  <si>
    <t>Conversation with Jeff Miron</t>
  </si>
  <si>
    <t>F2-156</t>
  </si>
  <si>
    <t>A Discussion of the Death Penalty</t>
  </si>
  <si>
    <t>6525, 6630</t>
  </si>
  <si>
    <t>F2-157</t>
  </si>
  <si>
    <t>Meet and Greet!</t>
  </si>
  <si>
    <t>F2-158</t>
  </si>
  <si>
    <t>Utopia mixer</t>
  </si>
  <si>
    <t>F2-159</t>
  </si>
  <si>
    <t>General informational meeting</t>
  </si>
  <si>
    <t>F2-160</t>
  </si>
  <si>
    <t>Harvard Asian-American Women's Association</t>
  </si>
  <si>
    <t>F2-161</t>
  </si>
  <si>
    <t>Latinos!</t>
  </si>
  <si>
    <t>F2-162</t>
  </si>
  <si>
    <t>Talk with John Lithgow (EDIT)</t>
  </si>
  <si>
    <t>F2-163</t>
  </si>
  <si>
    <t>Harvard Italian American Association</t>
  </si>
  <si>
    <t>F2-164</t>
  </si>
  <si>
    <t>Prayer Meeting</t>
  </si>
  <si>
    <t>F2-165</t>
  </si>
  <si>
    <t>Simple Dinner with Hong Kong (End Date Fixed)</t>
  </si>
  <si>
    <t>6389, 6618</t>
  </si>
  <si>
    <t>F2-166</t>
  </si>
  <si>
    <t>Hong Kong Typical Lunch</t>
  </si>
  <si>
    <t>F2-167</t>
  </si>
  <si>
    <t>Freshman Ice Cream Social</t>
  </si>
  <si>
    <t>F2-168</t>
  </si>
  <si>
    <t>HPAIR Information Session</t>
  </si>
  <si>
    <t>The Harvard Project of Asian and International Relations</t>
  </si>
  <si>
    <t>F2-169</t>
  </si>
  <si>
    <t>Three Open Rehearsals.</t>
  </si>
  <si>
    <t>6530, 6632</t>
  </si>
  <si>
    <t>F2-170</t>
  </si>
  <si>
    <t>Affordable Rates and Color TV</t>
  </si>
  <si>
    <t>F2-171</t>
  </si>
  <si>
    <t>Stock pitch</t>
  </si>
  <si>
    <t>Glass Etching and Open Studio</t>
  </si>
  <si>
    <t>HUFE Music</t>
  </si>
  <si>
    <t>Harvard University Ensemble</t>
  </si>
  <si>
    <t>Initiating Mutual Understanding through Student Exchange</t>
  </si>
  <si>
    <t>IMUSE info session</t>
  </si>
  <si>
    <t>Doing Business in China: Opportunities, Risks, and Possibilities</t>
  </si>
  <si>
    <t>F3-177</t>
  </si>
  <si>
    <t>That Thing: Room Decor</t>
  </si>
  <si>
    <t>F3-178</t>
  </si>
  <si>
    <t>Latino Barbecue</t>
  </si>
  <si>
    <t>F3-179</t>
  </si>
  <si>
    <t>The Tempest</t>
  </si>
  <si>
    <t>6240, 6606</t>
  </si>
  <si>
    <t>F3-180</t>
  </si>
  <si>
    <t>Guest Speaker on Human Rights</t>
  </si>
  <si>
    <t>La Organizacion de Puertoriqquenos en Harvard</t>
  </si>
  <si>
    <t>F3-181</t>
  </si>
  <si>
    <t>Reunion of Puerto Rican members of the Harvard Community</t>
  </si>
  <si>
    <t>F3-182</t>
  </si>
  <si>
    <t>Hole in the Wall</t>
  </si>
  <si>
    <t>Harvard Culinary Society</t>
  </si>
  <si>
    <t>F3-183</t>
  </si>
  <si>
    <t>Conference on Puerto Rican Economic Development</t>
  </si>
  <si>
    <t>F3-184</t>
  </si>
  <si>
    <t>Film Screening of "Biutiful"</t>
  </si>
  <si>
    <t>F3-185</t>
  </si>
  <si>
    <t>F3-186</t>
  </si>
  <si>
    <t>HHA Dinner</t>
  </si>
  <si>
    <t>F3-187</t>
  </si>
  <si>
    <t>Harvard Women's Club Tennis Season</t>
  </si>
  <si>
    <t>F3-188</t>
  </si>
  <si>
    <t>6248, 6607</t>
  </si>
  <si>
    <t>F3-189</t>
  </si>
  <si>
    <t>Fall 2011 Season</t>
  </si>
  <si>
    <t>F3-190</t>
  </si>
  <si>
    <t>Mike Wilson and the Tohono O'odham Nation</t>
  </si>
  <si>
    <t>F3-191</t>
  </si>
  <si>
    <t>F3-192</t>
  </si>
  <si>
    <t>F3-193</t>
  </si>
  <si>
    <t>Natives in Media</t>
  </si>
  <si>
    <t>F3-194</t>
  </si>
  <si>
    <t>Multicultural Mixers</t>
  </si>
  <si>
    <t>F3-195</t>
  </si>
  <si>
    <t>The Sacred Paddle</t>
  </si>
  <si>
    <t>F3-196</t>
  </si>
  <si>
    <t>Multiplay 12 Starcraft 2 Tournament</t>
  </si>
  <si>
    <t>Harvard College Interactive Media Group</t>
  </si>
  <si>
    <t>F3-197</t>
  </si>
  <si>
    <t>Occupy WStreet Discussion and Freshmen Rep Election</t>
  </si>
  <si>
    <t>F3-198</t>
  </si>
  <si>
    <t>Freshmen Welcome</t>
  </si>
  <si>
    <t>F3-199</t>
  </si>
  <si>
    <t>Girl's Night</t>
  </si>
  <si>
    <t>F3-200</t>
  </si>
  <si>
    <t>A Discussion with Governor Ed Rendell</t>
  </si>
  <si>
    <t>F3-201</t>
  </si>
  <si>
    <t>Scandinavian Society BBQ and kick-off event</t>
  </si>
  <si>
    <t>F3-202</t>
  </si>
  <si>
    <t>Mix and Mingle Social</t>
  </si>
  <si>
    <t>F3-203</t>
  </si>
  <si>
    <t>GLEE! Study Break</t>
  </si>
  <si>
    <t>F3-204</t>
  </si>
  <si>
    <t>F3-205</t>
  </si>
  <si>
    <t>F3-206</t>
  </si>
  <si>
    <t>Commemorating the Discovery of Puerto Rico</t>
  </si>
  <si>
    <t>La Organización de Puertorriqueños en Harvard ("La O")</t>
  </si>
  <si>
    <t>F3-207</t>
  </si>
  <si>
    <t>Fall Freshman's Parents Dinner</t>
  </si>
  <si>
    <t>Harvard SAA (South Asian Association)</t>
  </si>
  <si>
    <t>F3-208</t>
  </si>
  <si>
    <t>Freshman Representative Dinner</t>
  </si>
  <si>
    <t>F3-209</t>
  </si>
  <si>
    <t>Weekly Speaker Series</t>
  </si>
  <si>
    <t>The Advertising and Marketing Club</t>
  </si>
  <si>
    <t>F3-210</t>
  </si>
  <si>
    <t>HAMC Exec Meeting</t>
  </si>
  <si>
    <t>F3-211</t>
  </si>
  <si>
    <t>Dosa/Pancake Brunch</t>
  </si>
  <si>
    <t>F3-212</t>
  </si>
  <si>
    <t>Harvard Cricket (Club Sport)</t>
  </si>
  <si>
    <t>F3-213</t>
  </si>
  <si>
    <t>HPSD Fall Forum</t>
  </si>
  <si>
    <t>Diversitas 214</t>
  </si>
  <si>
    <t>Diversitas 215</t>
  </si>
  <si>
    <t>Diversitas 216</t>
  </si>
  <si>
    <t>Diversitas 217</t>
  </si>
  <si>
    <t>Diversitas 218</t>
  </si>
  <si>
    <t>6271, 6608</t>
  </si>
  <si>
    <t>Diversitas 219</t>
  </si>
  <si>
    <t>Harvard Black Student's Association</t>
  </si>
  <si>
    <t>Diversitas 220</t>
  </si>
  <si>
    <t>Diversitas 221</t>
  </si>
  <si>
    <t>Harvard Latino Men's Collective</t>
  </si>
  <si>
    <t>Diversitas 222</t>
  </si>
  <si>
    <t>Diversitas 223</t>
  </si>
  <si>
    <t>Diversitas 224</t>
  </si>
  <si>
    <t>Diversitas 225</t>
  </si>
  <si>
    <t>Hawaii Club</t>
  </si>
  <si>
    <t>Diversitas 226</t>
  </si>
  <si>
    <t>Harvard Candela Dance Troupe</t>
  </si>
  <si>
    <t>Diversitas 227</t>
  </si>
  <si>
    <t>Diversitas 228</t>
  </si>
  <si>
    <t>Diversitas 229</t>
  </si>
  <si>
    <t>Diversitas 230</t>
  </si>
  <si>
    <t>Diversitas 231</t>
  </si>
  <si>
    <t>Diversitas 232</t>
  </si>
  <si>
    <t>Harvard College Italian American Association</t>
  </si>
  <si>
    <t>Diversitas 233</t>
  </si>
  <si>
    <t>Harvard Global China Connection</t>
  </si>
  <si>
    <t>Diversitas 234</t>
  </si>
  <si>
    <t>Sangeet</t>
  </si>
  <si>
    <t>Diversitas 235</t>
  </si>
  <si>
    <t>Diversitas 236</t>
  </si>
  <si>
    <t>CAUSA</t>
  </si>
  <si>
    <t>Diversitas 237</t>
  </si>
  <si>
    <t>Ballet Foklorico de Aztlan (BFA)</t>
  </si>
  <si>
    <t>6290 &amp; 6609</t>
  </si>
  <si>
    <t>Diversitas 238</t>
  </si>
  <si>
    <t>Diversitas 239</t>
  </si>
  <si>
    <t>Diversitas 240</t>
  </si>
  <si>
    <t>Diversitas 241</t>
  </si>
  <si>
    <t>HLS / HBS Mentorship</t>
  </si>
  <si>
    <t>Language in a Day</t>
  </si>
  <si>
    <t>Igniting U.S.-India Renewable Energy Collaboration and Innovation</t>
  </si>
  <si>
    <t>Harvard College Global Energy Initiative</t>
  </si>
  <si>
    <t>F4-245</t>
  </si>
  <si>
    <t>China and the US: Building an Era of Cooperation</t>
  </si>
  <si>
    <t>F4-246</t>
  </si>
  <si>
    <t>Boston University--Novice Tournament</t>
  </si>
  <si>
    <t>Harvard Speech and Parliamentary Debate Society</t>
  </si>
  <si>
    <t>F4-247</t>
  </si>
  <si>
    <t>ABHW Freshman Initiation</t>
  </si>
  <si>
    <t>F4-248</t>
  </si>
  <si>
    <t>Harvard College Stem Cell Society</t>
  </si>
  <si>
    <t>F4-249</t>
  </si>
  <si>
    <t>GLOW Community and Allies Open House: Deconstructing Stereotypes</t>
  </si>
  <si>
    <t>F4-250</t>
  </si>
  <si>
    <t>Discussion with Dr. Benedikt Herrmann from the European Commission</t>
  </si>
  <si>
    <t>F4-251</t>
  </si>
  <si>
    <t>Middle Eastern Mix, Mingle &amp; Munch</t>
  </si>
  <si>
    <t>F4-252</t>
  </si>
  <si>
    <t>Harvard Shooting team events throughout the year</t>
  </si>
  <si>
    <t>F4-253</t>
  </si>
  <si>
    <t>F4-254</t>
  </si>
  <si>
    <t>HUBSS Halloween Social - "Night at the Museum"</t>
  </si>
  <si>
    <t>6327, 6612</t>
  </si>
  <si>
    <t>F4-255</t>
  </si>
  <si>
    <t>ABHW Road to Success</t>
  </si>
  <si>
    <t>F4-256</t>
  </si>
  <si>
    <t>General Operations</t>
  </si>
  <si>
    <t>F4-257</t>
  </si>
  <si>
    <t>HUEA - A Catered Dinner with Professor Rogoff</t>
  </si>
  <si>
    <t>F4-258</t>
  </si>
  <si>
    <t>Othello</t>
  </si>
  <si>
    <t>6332, 6613</t>
  </si>
  <si>
    <t>F4-259</t>
  </si>
  <si>
    <t>F4-260</t>
  </si>
  <si>
    <t>HAMC/OCS Speaker Series</t>
  </si>
  <si>
    <t>F4-261</t>
  </si>
  <si>
    <t>Board retreat and Walk</t>
  </si>
  <si>
    <t>F4-262</t>
  </si>
  <si>
    <t>Tommy Amaker Discussion</t>
  </si>
  <si>
    <t>F4-263</t>
  </si>
  <si>
    <t>Fresstyle competition</t>
  </si>
  <si>
    <t>F4-264</t>
  </si>
  <si>
    <t>35 -- HRMDC 35th Anniversary Performance</t>
  </si>
  <si>
    <t>SUM of Requested</t>
  </si>
  <si>
    <t>Harvard-Radcliffe Modern Dance Company</t>
  </si>
  <si>
    <t>SUM of Allocated</t>
  </si>
  <si>
    <t>F4-265</t>
  </si>
  <si>
    <t>Harvard Vestis Council</t>
  </si>
  <si>
    <t xml:space="preserve"> Total</t>
  </si>
  <si>
    <t>F4-266</t>
  </si>
  <si>
    <t>Sibfam Kickoff</t>
  </si>
  <si>
    <t>2011 Total</t>
  </si>
  <si>
    <t>F4-267</t>
  </si>
  <si>
    <t>HUEA - First Peer Advising Meeting</t>
  </si>
  <si>
    <t>2012 Total</t>
  </si>
  <si>
    <t>F4-268</t>
  </si>
  <si>
    <t>2013 Total</t>
  </si>
  <si>
    <t>Women's Leadership Project Open House</t>
  </si>
  <si>
    <t>Women's Leadership Project</t>
  </si>
  <si>
    <t>2014 Total</t>
  </si>
  <si>
    <t>F4-269</t>
  </si>
  <si>
    <t>Speaker Event: "Progress on flapping-wing robotic insects with Professor Robert J. Wood</t>
  </si>
  <si>
    <t>F4-270</t>
  </si>
  <si>
    <t>Dinner with Steven Levitsky</t>
  </si>
  <si>
    <t>2015 Total</t>
  </si>
  <si>
    <t>F4-271</t>
  </si>
  <si>
    <t>F4-272</t>
  </si>
  <si>
    <t>Holiday Study Break</t>
  </si>
  <si>
    <t>F4-273</t>
  </si>
  <si>
    <t>Abriendo Caminos</t>
  </si>
  <si>
    <t>F4-274</t>
  </si>
  <si>
    <t>Reunion of Puerto Rican members of the Harvard community</t>
  </si>
  <si>
    <t>F4-275</t>
  </si>
  <si>
    <t>F4-276</t>
  </si>
  <si>
    <t>LS1a and Pre-Med Post-Midterm Study Break Celebration</t>
  </si>
  <si>
    <t>F5-277</t>
  </si>
  <si>
    <t>Publicity for AMP Expo and Speaker Series</t>
  </si>
  <si>
    <t>the Harvard Advertising and Marketing Club</t>
  </si>
  <si>
    <t>F5-278</t>
  </si>
  <si>
    <t>Team HBV Executive Board Dinner</t>
  </si>
  <si>
    <t>F5-279</t>
  </si>
  <si>
    <t>Performance and Dinner With the Kroks</t>
  </si>
  <si>
    <t>Harvard Krokodiloes, Inc.</t>
  </si>
  <si>
    <t>F5-280</t>
  </si>
  <si>
    <t>Stoplight Dance</t>
  </si>
  <si>
    <t>6457, 6621</t>
  </si>
  <si>
    <t>F5-281</t>
  </si>
  <si>
    <t>Bridging the Gap: "From Poverty to Sustainability"</t>
  </si>
  <si>
    <t>Students Taking on Poverty (STOP)</t>
  </si>
  <si>
    <t>F5-282</t>
  </si>
  <si>
    <t>World Food Day</t>
  </si>
  <si>
    <t>Global Hunger Initiative</t>
  </si>
  <si>
    <t>F5-283</t>
  </si>
  <si>
    <t>Basketball Games and Nationals</t>
  </si>
  <si>
    <t>F5-284</t>
  </si>
  <si>
    <t>F5-285</t>
  </si>
  <si>
    <t>Weekly Transportation</t>
  </si>
  <si>
    <t>Harvard S.T.A.G.E.</t>
  </si>
  <si>
    <t>F5-286</t>
  </si>
  <si>
    <t>F5-287</t>
  </si>
  <si>
    <t>Sustainable Web Development</t>
  </si>
  <si>
    <t>The Voice</t>
  </si>
  <si>
    <t>F5-288</t>
  </si>
  <si>
    <t>Gift Of life</t>
  </si>
  <si>
    <t>Gift of Life</t>
  </si>
  <si>
    <t>F5-289</t>
  </si>
  <si>
    <t>F5-290</t>
  </si>
  <si>
    <t>Fall HUII Programming Events Planning Dinner/Retreat</t>
  </si>
  <si>
    <t>Harvard U.S. India Initiative</t>
  </si>
  <si>
    <t>F5-291</t>
  </si>
  <si>
    <t>F5-292</t>
  </si>
  <si>
    <t>National Hellenic Students Association Conference Reception</t>
  </si>
  <si>
    <t>F5-293</t>
  </si>
  <si>
    <t>Fall Tea Party</t>
  </si>
  <si>
    <t>Woodbridge International Soceity</t>
  </si>
  <si>
    <t>F5-294</t>
  </si>
  <si>
    <t>Harvard College Tree of Life Conference</t>
  </si>
  <si>
    <t>F5-295</t>
  </si>
  <si>
    <t>Margin Call Movie Outing</t>
  </si>
  <si>
    <t>F5-296</t>
  </si>
  <si>
    <t>F5-297</t>
  </si>
  <si>
    <t>Harvard HAPA Dim Sum</t>
  </si>
  <si>
    <t>F5-298</t>
  </si>
  <si>
    <t>Mi Familia Kick-Off</t>
  </si>
  <si>
    <t>Harvard Radcliffe RAZA</t>
  </si>
  <si>
    <t>F5-299</t>
  </si>
  <si>
    <t>YLC Reunion</t>
  </si>
  <si>
    <t>F5-300</t>
  </si>
  <si>
    <t>Pset Night at the Queen's Head Pub</t>
  </si>
  <si>
    <t>The Harvard Undergraduate Research Journal (THURJ)</t>
  </si>
  <si>
    <t>F5-301</t>
  </si>
  <si>
    <t>Harvard College Future Society Inaugural Meeting</t>
  </si>
  <si>
    <t>F5-302</t>
  </si>
  <si>
    <t>Dinner with Professor Shah Khoshbin and Laura Khoshbin</t>
  </si>
  <si>
    <t>F5-303</t>
  </si>
  <si>
    <t>Tang Yuan Night</t>
  </si>
  <si>
    <t>F5-304</t>
  </si>
  <si>
    <t>Meeting IOP fellow Ron Christie</t>
  </si>
  <si>
    <t>F5-305</t>
  </si>
  <si>
    <t>Which America?</t>
  </si>
  <si>
    <t>F5-306</t>
  </si>
  <si>
    <t>Freshmen Representative Elections</t>
  </si>
  <si>
    <t>F5-307</t>
  </si>
  <si>
    <t>Soul Food dinner</t>
  </si>
  <si>
    <t>Harvard College Black Christian Fellowship</t>
  </si>
  <si>
    <t>F5-308</t>
  </si>
  <si>
    <t>HCURA Kickoff Meeting</t>
  </si>
  <si>
    <t>F5-309</t>
  </si>
  <si>
    <t>Harvard ZiongDi/JieMei Mentoring</t>
  </si>
  <si>
    <t>6466, 6622</t>
  </si>
  <si>
    <t>F5-310</t>
  </si>
  <si>
    <t>HUII Information Session</t>
  </si>
  <si>
    <t>F5-311</t>
  </si>
  <si>
    <t>Mi Familia Outing: Reading Period Edition</t>
  </si>
  <si>
    <t>F5-312</t>
  </si>
  <si>
    <t>CSA Diversitas Tent</t>
  </si>
  <si>
    <t>F5-313</t>
  </si>
  <si>
    <t>DIVERSITAS: Wushu Performance</t>
  </si>
  <si>
    <t>F6-314</t>
  </si>
  <si>
    <t>EngiVeering party</t>
  </si>
  <si>
    <t>Harvard College Engineering society</t>
  </si>
  <si>
    <t>F6-315</t>
  </si>
  <si>
    <t>Freestyle competition</t>
  </si>
  <si>
    <t>F6-316</t>
  </si>
  <si>
    <t>Ron Christie Meeting</t>
  </si>
  <si>
    <t>F6-317</t>
  </si>
  <si>
    <t>Political discussion with MIT Alphas</t>
  </si>
  <si>
    <t>F6-318</t>
  </si>
  <si>
    <t>ABHW-BMF Karoaeke</t>
  </si>
  <si>
    <t>F6-319</t>
  </si>
  <si>
    <t>Introduction to Finance sponsored by Goldman Sachs</t>
  </si>
  <si>
    <t>F6-320</t>
  </si>
  <si>
    <t>F6-321</t>
  </si>
  <si>
    <t>Pizza and Football</t>
  </si>
  <si>
    <t>F6-322</t>
  </si>
  <si>
    <t>Ethics &amp; The University Endowment: Land Grabs in Africa</t>
  </si>
  <si>
    <t>Harvard College Social Responsibility Trust</t>
  </si>
  <si>
    <t>F6-323</t>
  </si>
  <si>
    <t>Printng</t>
  </si>
  <si>
    <t>F6-324</t>
  </si>
  <si>
    <t>After-party for Concert</t>
  </si>
  <si>
    <t>F6-325</t>
  </si>
  <si>
    <t>HIV Transmission Overseas</t>
  </si>
  <si>
    <t>F6-326</t>
  </si>
  <si>
    <t>Portable Speakers for Public Practices</t>
  </si>
  <si>
    <t>F6-327</t>
  </si>
  <si>
    <t>Advisor-Staff Dinner</t>
  </si>
  <si>
    <t>F6-328</t>
  </si>
  <si>
    <t>Journal Publicity</t>
  </si>
  <si>
    <t>Sententiae: The Harvard Undergraduate Journal of Medieval Studies</t>
  </si>
  <si>
    <t>F6-329</t>
  </si>
  <si>
    <t>F to eMbody performance and workshop</t>
  </si>
  <si>
    <t>F6-330</t>
  </si>
  <si>
    <t>Flipside: A Charity Dance for Domestic Violence Awareness</t>
  </si>
  <si>
    <t>Organization of Asian American Sisters in Service</t>
  </si>
  <si>
    <t>F6-331</t>
  </si>
  <si>
    <t>SEA Sweet</t>
  </si>
  <si>
    <t>SEA Coalition</t>
  </si>
  <si>
    <t>F6-332</t>
  </si>
  <si>
    <t>1st General Meeting Kick Off</t>
  </si>
  <si>
    <t>Students For Education Reform Harvard College</t>
  </si>
  <si>
    <t>F6-333</t>
  </si>
  <si>
    <t>F6-334</t>
  </si>
  <si>
    <t>Diversitas</t>
  </si>
  <si>
    <t>Southern Students Association</t>
  </si>
  <si>
    <t>6349, 6614, 6695</t>
  </si>
  <si>
    <t>F6-335</t>
  </si>
  <si>
    <t>F6-336</t>
  </si>
  <si>
    <t>ABHW and LU Meeting</t>
  </si>
  <si>
    <t>F6-337</t>
  </si>
  <si>
    <t>Winternships Workshops</t>
  </si>
  <si>
    <t>F6-338</t>
  </si>
  <si>
    <t>Pies and Sorbet Social</t>
  </si>
  <si>
    <t>F6-339</t>
  </si>
  <si>
    <t>Multiki</t>
  </si>
  <si>
    <t>F6-340</t>
  </si>
  <si>
    <t>Minority Women Unite</t>
  </si>
  <si>
    <t>F6-341</t>
  </si>
  <si>
    <t>Freshman Study Break</t>
  </si>
  <si>
    <t>F6-342</t>
  </si>
  <si>
    <t>F6-343</t>
  </si>
  <si>
    <t>Philosophy and Proust: A Talk with Richard Moran</t>
  </si>
  <si>
    <t>F6-344</t>
  </si>
  <si>
    <t>AphrodASIA speed dating event</t>
  </si>
  <si>
    <t>F6-345</t>
  </si>
  <si>
    <t>F6-346</t>
  </si>
  <si>
    <t>F6-347</t>
  </si>
  <si>
    <t>F6-348</t>
  </si>
  <si>
    <t>Film Screening of "Wild Target"</t>
  </si>
  <si>
    <t>F6-349</t>
  </si>
  <si>
    <t>Mid-Year Celebration</t>
  </si>
  <si>
    <t>F6-350</t>
  </si>
  <si>
    <t>PSC</t>
  </si>
  <si>
    <t>6476, 6623</t>
  </si>
  <si>
    <t>F6-351</t>
  </si>
  <si>
    <t>6477, 6621</t>
  </si>
  <si>
    <t>F6-352</t>
  </si>
  <si>
    <t>Semeter Funding</t>
  </si>
  <si>
    <t>Harvard Curling Club</t>
  </si>
  <si>
    <t>F6-353</t>
  </si>
  <si>
    <t>Bach Society Orchestra Concert 1</t>
  </si>
  <si>
    <t>F7-354</t>
  </si>
  <si>
    <t>HPR Elections</t>
  </si>
  <si>
    <t>F7-355</t>
  </si>
  <si>
    <t>Halloween Body Art and Cupcake Event</t>
  </si>
  <si>
    <t>Harvard College Art Society (hART)</t>
  </si>
  <si>
    <t>F7-356</t>
  </si>
  <si>
    <t>MIHNUET Volunteer Appreciation Socials and Yen-Ching Study-Break</t>
  </si>
  <si>
    <t>F7-357</t>
  </si>
  <si>
    <t>5th Annual Sights and Sounds of Mexico</t>
  </si>
  <si>
    <t>Mariachi Veritas de Harvard</t>
  </si>
  <si>
    <t>F7-358</t>
  </si>
  <si>
    <t>Rhythmic Damage Competition</t>
  </si>
  <si>
    <t>F7-359</t>
  </si>
  <si>
    <t>Division I Fall Inaugural Ivy League Season</t>
  </si>
  <si>
    <t>Harvard-Radcliffe Rugby Football Club</t>
  </si>
  <si>
    <t>F7-360</t>
  </si>
  <si>
    <t>Dinner Party &amp; Dialogue</t>
  </si>
  <si>
    <t>F7-361</t>
  </si>
  <si>
    <t>Dinner with Marketing Professionals</t>
  </si>
  <si>
    <t>F7-362</t>
  </si>
  <si>
    <t>Awareness Campaign</t>
  </si>
  <si>
    <t>F7-363</t>
  </si>
  <si>
    <t>Diversitas Booth</t>
  </si>
  <si>
    <t>6481, 6624</t>
  </si>
  <si>
    <t>F7-364</t>
  </si>
  <si>
    <t>DIVERSITAS</t>
  </si>
  <si>
    <t>F7-365</t>
  </si>
  <si>
    <t>Dinner with Doctor Somava Stout</t>
  </si>
  <si>
    <t>F7-366</t>
  </si>
  <si>
    <t>HCAP Alumni Social</t>
  </si>
  <si>
    <t>F7-367</t>
  </si>
  <si>
    <t>Barry Bloom Dinner</t>
  </si>
  <si>
    <t>6567, 6482</t>
  </si>
  <si>
    <t>F7-368</t>
  </si>
  <si>
    <t>writers and illustrators social</t>
  </si>
  <si>
    <t>F7-369</t>
  </si>
  <si>
    <t>6483, 6642</t>
  </si>
  <si>
    <t>F7-370</t>
  </si>
  <si>
    <t>HUEA Policy Talk: The European Crisis</t>
  </si>
  <si>
    <t>F7-371</t>
  </si>
  <si>
    <t>HUEA - Concentration Advising Panel</t>
  </si>
  <si>
    <t>F7-372</t>
  </si>
  <si>
    <t>Activities Fair/KA Mixer</t>
  </si>
  <si>
    <t>F7-373</t>
  </si>
  <si>
    <t>Big Sib, Lil Sib event</t>
  </si>
  <si>
    <t>F7-374</t>
  </si>
  <si>
    <t>Speaker Event</t>
  </si>
  <si>
    <t>Harvard College Actuarial Society</t>
  </si>
  <si>
    <t>F7-375</t>
  </si>
  <si>
    <t>Taste Newsletter</t>
  </si>
  <si>
    <t>F7-376</t>
  </si>
  <si>
    <t>F8-377</t>
  </si>
  <si>
    <t>Respectably French! Wintersession Sketch Comedy Workshop</t>
  </si>
  <si>
    <t>Respectably French!</t>
  </si>
  <si>
    <t>F8-378</t>
  </si>
  <si>
    <t>Immigration in Boston: A Film Project</t>
  </si>
  <si>
    <t>6484, 6625, 6768</t>
  </si>
  <si>
    <t>F8-379</t>
  </si>
  <si>
    <t>Wintersession: Harvard Breakers Learn-to-House Bootcamp</t>
  </si>
  <si>
    <t>The Harvard Breakers Organization</t>
  </si>
  <si>
    <t>F8-380</t>
  </si>
  <si>
    <t>It Gets Better</t>
  </si>
  <si>
    <t>F8-381</t>
  </si>
  <si>
    <t>2nd Annual Wintercession HRO Welcome Back Laser Tag</t>
  </si>
  <si>
    <t>F8-382</t>
  </si>
  <si>
    <t>Speak Out Loud (recently recognized)</t>
  </si>
  <si>
    <t>F8-383</t>
  </si>
  <si>
    <t>F8-384</t>
  </si>
  <si>
    <t>Wintersession: Harvard Wellness Conference</t>
  </si>
  <si>
    <t>Harvard Wellness Project/Global Initiative for Women's Empowerment (GIVE)</t>
  </si>
  <si>
    <t>F8-385</t>
  </si>
  <si>
    <t>WINTER SESSION - National Collegiate Research Conference at Harvard</t>
  </si>
  <si>
    <t>Undergraduate Research Association</t>
  </si>
  <si>
    <t>F8-386</t>
  </si>
  <si>
    <t>J-term Health Leads Research Team</t>
  </si>
  <si>
    <t>6365, 6615</t>
  </si>
  <si>
    <t>F8-387</t>
  </si>
  <si>
    <t>Winter Session: Program in Leadership Essentials</t>
  </si>
  <si>
    <t>F8-388</t>
  </si>
  <si>
    <t>Wintersession: Senior Thesis Study Break for J-term</t>
  </si>
  <si>
    <t>F8-389</t>
  </si>
  <si>
    <t>Dessert and a View</t>
  </si>
  <si>
    <t>6370, 6616</t>
  </si>
  <si>
    <t>F8-390</t>
  </si>
  <si>
    <t>Beyond Animal House: Exploring the Culture of Beer</t>
  </si>
  <si>
    <t>F8-391</t>
  </si>
  <si>
    <t>Wintersession Experimental Cooking Class</t>
  </si>
  <si>
    <t>6489, 6626</t>
  </si>
  <si>
    <t>F8-392</t>
  </si>
  <si>
    <t>Personal Finance Program</t>
  </si>
  <si>
    <t>F8-393</t>
  </si>
  <si>
    <t>Winter Session: Taste This!</t>
  </si>
  <si>
    <t>Winter Session</t>
  </si>
  <si>
    <t>F8-394</t>
  </si>
  <si>
    <t>Wintersession: Blah blah, etc.</t>
  </si>
  <si>
    <t>Blah Blah</t>
  </si>
  <si>
    <t>F8-395</t>
  </si>
  <si>
    <t>Winter Session: Sweets for the Sweet</t>
  </si>
  <si>
    <t>F8-396</t>
  </si>
  <si>
    <t>Martial Arts Training Week</t>
  </si>
  <si>
    <t>F8-397</t>
  </si>
  <si>
    <t>Harvard Outing Club Winter Skills Trip</t>
  </si>
  <si>
    <t>F8-398</t>
  </si>
  <si>
    <t>Ski Trip to Stowe</t>
  </si>
  <si>
    <t>Ski Club</t>
  </si>
  <si>
    <t>F8-399</t>
  </si>
  <si>
    <t>Frog Pond Ice Skating (Winter)</t>
  </si>
  <si>
    <t>F8-400</t>
  </si>
  <si>
    <t>Wintersession: Harvard Ski Extravaganza!</t>
  </si>
  <si>
    <t>F8-401</t>
  </si>
  <si>
    <t>Wintersession: Performing at Rosie's Place</t>
  </si>
  <si>
    <t>F8-402</t>
  </si>
  <si>
    <t>(Re)Learn How to Network Conference: Building Your Career Foundation</t>
  </si>
  <si>
    <t>Harvard Alumni Undergraduate Connection</t>
  </si>
  <si>
    <t>F9-403</t>
  </si>
  <si>
    <t>Twas the Jam Before Christmas</t>
  </si>
  <si>
    <t>F9-404</t>
  </si>
  <si>
    <t>Rocketry Workshop</t>
  </si>
  <si>
    <t>F9-405</t>
  </si>
  <si>
    <t>Harvard Club Squash Socioeconomic Diversity Racquet and Travel</t>
  </si>
  <si>
    <t>F9-406</t>
  </si>
  <si>
    <t>Harvard College Interfaith Council End of the Year Celebration: Season of Lights</t>
  </si>
  <si>
    <t>Harvard College Interfaith Council</t>
  </si>
  <si>
    <t>F9-407</t>
  </si>
  <si>
    <t>Harvard China Care Benefit Poster</t>
  </si>
  <si>
    <t>F9-408</t>
  </si>
  <si>
    <t>Olympic weights</t>
  </si>
  <si>
    <t>Club X Fit</t>
  </si>
  <si>
    <t>F9-409</t>
  </si>
  <si>
    <t>North Korea Documentary Screening</t>
  </si>
  <si>
    <t>HRiNK (Human Rights in North Korea)</t>
  </si>
  <si>
    <t>F9-410</t>
  </si>
  <si>
    <t>F9-411</t>
  </si>
  <si>
    <t>Micro Loan Foundation Fundraiser</t>
  </si>
  <si>
    <t>Pan-African Dance and Music Ensemble (PADAME)</t>
  </si>
  <si>
    <t>F9-412</t>
  </si>
  <si>
    <t>Tuesday Magazine Fall 2011 Issue</t>
  </si>
  <si>
    <t>F9-413</t>
  </si>
  <si>
    <t>Mixer with the NAHC</t>
  </si>
  <si>
    <t>FiCom Contributors 2015-2016</t>
  </si>
  <si>
    <t>F9-414</t>
  </si>
  <si>
    <t>Treasurer Labels</t>
  </si>
  <si>
    <t>Event Types</t>
  </si>
  <si>
    <t>FiCom Contributors 2016-2017</t>
  </si>
  <si>
    <t>Binary</t>
  </si>
  <si>
    <t>F9-415</t>
  </si>
  <si>
    <t>Party/Social</t>
  </si>
  <si>
    <t>Publication of fall 2011 issue</t>
  </si>
  <si>
    <t>F9-416</t>
  </si>
  <si>
    <t>Board Meeting</t>
  </si>
  <si>
    <t>Wine and Cheese Night</t>
  </si>
  <si>
    <t>General Club Meeting</t>
  </si>
  <si>
    <t>F9-417</t>
  </si>
  <si>
    <t>Kueh Fest</t>
  </si>
  <si>
    <t>Singapore Indonesian and Malaysian Association</t>
  </si>
  <si>
    <t>Conference</t>
  </si>
  <si>
    <t>F9-418</t>
  </si>
  <si>
    <t>UConn Husky Cup</t>
  </si>
  <si>
    <t xml:space="preserve">Michael </t>
  </si>
  <si>
    <t>F9-419</t>
  </si>
  <si>
    <t>Harvard Ichthus Christmas Issue</t>
  </si>
  <si>
    <t>Club Special Event</t>
  </si>
  <si>
    <t>Ziko Mclean</t>
  </si>
  <si>
    <t>F9-420</t>
  </si>
  <si>
    <t>Satire V Fall 2011 Issue</t>
  </si>
  <si>
    <t>F9-421</t>
  </si>
  <si>
    <t>THURJ Fall Issue Publication</t>
  </si>
  <si>
    <t>F9-422</t>
  </si>
  <si>
    <t>Winter 2011 Issue, Print &amp; Distribution</t>
  </si>
  <si>
    <t>F9-423</t>
  </si>
  <si>
    <t>Observatory Supplies</t>
  </si>
  <si>
    <t>Student Astronomers at Harvard-Radcliffe (STAHR)</t>
  </si>
  <si>
    <t>F9-424</t>
  </si>
  <si>
    <t>F9-425</t>
  </si>
  <si>
    <t>Fall Semester Instruction</t>
  </si>
  <si>
    <t>F9-426</t>
  </si>
  <si>
    <t>La Calisto</t>
  </si>
  <si>
    <t>F9-427</t>
  </si>
  <si>
    <t>Harvard College Korean Adoptee Mentorship Program Monthly Meetings and Events</t>
  </si>
  <si>
    <t>F9-428</t>
  </si>
  <si>
    <t>Perspective Magazine Fall Semester</t>
  </si>
  <si>
    <t>Perspective Magazine</t>
  </si>
  <si>
    <t>F9-429</t>
  </si>
  <si>
    <t>Discovering Public Service Law and Related Opportunities</t>
  </si>
  <si>
    <t>Small Claims Advisory Service</t>
  </si>
  <si>
    <t>F9-430</t>
  </si>
  <si>
    <t>F9-431</t>
  </si>
  <si>
    <t>F9-432</t>
  </si>
  <si>
    <t>F9-433</t>
  </si>
  <si>
    <t>FEAST</t>
  </si>
  <si>
    <t>F9-434</t>
  </si>
  <si>
    <t>From Russia With Pops</t>
  </si>
  <si>
    <t>F9-435</t>
  </si>
  <si>
    <t>Reintegrating Veterans and their Families</t>
  </si>
  <si>
    <t>Harvard College Helping Heroes</t>
  </si>
  <si>
    <t>F9-436</t>
  </si>
  <si>
    <t>KA Food Workshop</t>
  </si>
  <si>
    <t>F9-437</t>
  </si>
  <si>
    <t>KA Film Screening</t>
  </si>
  <si>
    <t>F9-438</t>
  </si>
  <si>
    <t>KA/KISA/Gaongil/HCKAMP Open House</t>
  </si>
  <si>
    <t>F9-439</t>
  </si>
  <si>
    <t>Digital Arts Launch Party</t>
  </si>
  <si>
    <t>Harvard College Digital Art Club</t>
  </si>
  <si>
    <t>F9-440</t>
  </si>
  <si>
    <t>African Students Association (HASA)</t>
  </si>
  <si>
    <t>F9-441</t>
  </si>
  <si>
    <t>Culinary Board Dinner</t>
  </si>
  <si>
    <t>Harvard College Culinary Society</t>
  </si>
  <si>
    <t>F9-442</t>
  </si>
  <si>
    <t>Medlife Intro Meeting</t>
  </si>
  <si>
    <t>6567, 6634</t>
  </si>
  <si>
    <t>F9-443</t>
  </si>
  <si>
    <t>Retoractive</t>
  </si>
  <si>
    <t>F9-444</t>
  </si>
  <si>
    <t>Prata Bash</t>
  </si>
  <si>
    <t>F9-445</t>
  </si>
  <si>
    <t>Harold and Kumar Party</t>
  </si>
  <si>
    <t>F9-446</t>
  </si>
  <si>
    <t>HCEF Elevator Pitch Competition and Exhibition</t>
  </si>
  <si>
    <t>Harvard College Entrepreneurship Forum</t>
  </si>
  <si>
    <t>F9-447</t>
  </si>
  <si>
    <t>DailyFeats Social Entrepreneurship Talk</t>
  </si>
  <si>
    <t>F9-448</t>
  </si>
  <si>
    <t>Legal Training for Tech Engineers</t>
  </si>
  <si>
    <t>F9-449</t>
  </si>
  <si>
    <t>Akrivis Technologies Talk - Starting Up in Life Sciences</t>
  </si>
  <si>
    <t>F9-450</t>
  </si>
  <si>
    <t>PSC End-of-the-Year Cookout</t>
  </si>
  <si>
    <t>F9-451</t>
  </si>
  <si>
    <t>Pachanga</t>
  </si>
  <si>
    <t>F9-452</t>
  </si>
  <si>
    <t>Latinos and Law School</t>
  </si>
  <si>
    <t>F9-453</t>
  </si>
  <si>
    <t>Occupy Quincy</t>
  </si>
  <si>
    <t>F9-454</t>
  </si>
  <si>
    <t>HUGHF Happy Holidays and Internship Information Session</t>
  </si>
  <si>
    <t>Harvard University Global Health Forum</t>
  </si>
  <si>
    <t>F9-455</t>
  </si>
  <si>
    <t>Public Service and Business Development in Africa</t>
  </si>
  <si>
    <t>F9-456</t>
  </si>
  <si>
    <t>Finance in Africa</t>
  </si>
  <si>
    <t>Africa Business and Investment Club</t>
  </si>
  <si>
    <t>F9-457</t>
  </si>
  <si>
    <t>Scott Brown Campaign Update</t>
  </si>
  <si>
    <t>F9-458</t>
  </si>
  <si>
    <t>The Business of Being Born</t>
  </si>
  <si>
    <t>Harvard College Health Policy Society</t>
  </si>
  <si>
    <t>F9-459</t>
  </si>
  <si>
    <t>DOXA Social</t>
  </si>
  <si>
    <t>F9-460</t>
  </si>
  <si>
    <t>F9-461</t>
  </si>
  <si>
    <t>African Poetry Night</t>
  </si>
  <si>
    <t>Harvard College Poetry Society</t>
  </si>
  <si>
    <t>F9-462</t>
  </si>
  <si>
    <t>Banh Mi (Vietnamese Sandwich) Workshop</t>
  </si>
  <si>
    <t>F9-463</t>
  </si>
  <si>
    <t>F9-464</t>
  </si>
  <si>
    <t>Harvard China Care Study Break</t>
  </si>
  <si>
    <t>F9-465</t>
  </si>
  <si>
    <t>Energy Innovation Showcase</t>
  </si>
  <si>
    <t>F9-466</t>
  </si>
  <si>
    <t>Harvard-Radcliffe Raza</t>
  </si>
  <si>
    <t>F9-467</t>
  </si>
  <si>
    <t>Meeting with snacks</t>
  </si>
  <si>
    <t>Harvard College Act on a DREAM</t>
  </si>
  <si>
    <t>F9-468</t>
  </si>
  <si>
    <t>BFA Social</t>
  </si>
  <si>
    <t>F9-469</t>
  </si>
  <si>
    <t>BFA Retreat</t>
  </si>
  <si>
    <t>F9-470</t>
  </si>
  <si>
    <t>HCPSA Thanksgiving Study Break</t>
  </si>
  <si>
    <t>F9-471</t>
  </si>
  <si>
    <t>Fall 2011 Launch Event</t>
  </si>
  <si>
    <t>F9-472</t>
  </si>
  <si>
    <t>Autumn Harvest Study Break</t>
  </si>
  <si>
    <t>F9-473</t>
  </si>
  <si>
    <t>HPAIR Thanksgiving Feast!</t>
  </si>
  <si>
    <t>HPAIR</t>
  </si>
  <si>
    <t>F9-474</t>
  </si>
  <si>
    <t>Harvard Red Cross "Thank-You" Study Break</t>
  </si>
  <si>
    <t>F9-475</t>
  </si>
  <si>
    <t>AAAW: Food (Delicacies)</t>
  </si>
  <si>
    <t>6532, 6633</t>
  </si>
  <si>
    <t>F9-476</t>
  </si>
  <si>
    <t>AAAW: Asian American Health</t>
  </si>
  <si>
    <t>F9-477</t>
  </si>
  <si>
    <t>AAAW: Who Killed Vincent Chen?</t>
  </si>
  <si>
    <t>F9-478</t>
  </si>
  <si>
    <t>AAAW: Dive into the Continent (Arts &amp; Dance)</t>
  </si>
  <si>
    <t>F9-479</t>
  </si>
  <si>
    <t>Freshman Meet &amp; Greet</t>
  </si>
  <si>
    <t>F9-480</t>
  </si>
  <si>
    <t>Social Entreprise: Starting a Business in Africa</t>
  </si>
  <si>
    <t>F9-481</t>
  </si>
  <si>
    <t>F9-482</t>
  </si>
  <si>
    <t>SEA Style Food and Talk: Thanksgiving with Exotic Food</t>
  </si>
  <si>
    <t>F9-483</t>
  </si>
  <si>
    <t>Harvard Red Cross Social</t>
  </si>
  <si>
    <t>F9-484</t>
  </si>
  <si>
    <t>Speaker Event with Dr. Nelson</t>
  </si>
  <si>
    <t>F9-485</t>
  </si>
  <si>
    <t>F9-486</t>
  </si>
  <si>
    <t>Meeting with Steve Grand</t>
  </si>
  <si>
    <t>F9-487</t>
  </si>
  <si>
    <t>HUEA - The Perfect Complements: Economics and Dinner-Mixer</t>
  </si>
  <si>
    <t>F9-488</t>
  </si>
  <si>
    <t>Iron Chef Celebration</t>
  </si>
  <si>
    <t>F9-489</t>
  </si>
  <si>
    <t>What Are You Thankful For</t>
  </si>
  <si>
    <t>F9-490</t>
  </si>
  <si>
    <t>Professor Lee Rubin speaks about Stem Cells</t>
  </si>
  <si>
    <t>F9-491</t>
  </si>
  <si>
    <t>Gnocchi Making Event</t>
  </si>
  <si>
    <t>F9-492</t>
  </si>
  <si>
    <t>Mr. R. Ramakrishnan Speaker Event</t>
  </si>
  <si>
    <t>Harvard U.S.-India Initiative</t>
  </si>
  <si>
    <t>F9-493</t>
  </si>
  <si>
    <t>HSBSE Annual Summer Oportunities Fair</t>
  </si>
  <si>
    <t>F9-494</t>
  </si>
  <si>
    <t>F9-495</t>
  </si>
  <si>
    <t>F9-496</t>
  </si>
  <si>
    <t>F9-497</t>
  </si>
  <si>
    <t>F9-498</t>
  </si>
  <si>
    <t>Wu Gui with Sword!</t>
  </si>
  <si>
    <t>F9-499</t>
  </si>
  <si>
    <t>HRC Holiday Party</t>
  </si>
  <si>
    <t>F9-500</t>
  </si>
  <si>
    <t>Latino Holiday Dinner</t>
  </si>
  <si>
    <t>F9-501</t>
  </si>
  <si>
    <t>THURJ Fall Launch Event</t>
  </si>
  <si>
    <t>F9-502</t>
  </si>
  <si>
    <t>Hockey Night</t>
  </si>
  <si>
    <t>F9-503</t>
  </si>
  <si>
    <t>December Event</t>
  </si>
  <si>
    <t>Freshman Class Council</t>
  </si>
  <si>
    <t>F9-504</t>
  </si>
  <si>
    <t>Annenberg Coffee House</t>
  </si>
  <si>
    <t>AADT Soiree</t>
  </si>
  <si>
    <t>AADT</t>
  </si>
  <si>
    <t>Black and Brillant</t>
  </si>
  <si>
    <t>Break Easy</t>
  </si>
  <si>
    <t>European Short Film Festival</t>
  </si>
  <si>
    <t>Laaysa 2012</t>
  </si>
  <si>
    <t>Harvard Deepam</t>
  </si>
  <si>
    <t>Asset Management Introductory Meeting</t>
  </si>
  <si>
    <t>Alumni Reception</t>
  </si>
  <si>
    <t>Lunar New Year Collaboration Extravaganza</t>
  </si>
  <si>
    <t>Pizza Ex Machina: A Slice of Destiny</t>
  </si>
  <si>
    <t>SCAS Social</t>
  </si>
  <si>
    <t>Mardi Gras</t>
  </si>
  <si>
    <t>Educational Inequity Awareness Project</t>
  </si>
  <si>
    <t>Wu Gui with Sword</t>
  </si>
  <si>
    <t>HAPIE General Meetings</t>
  </si>
  <si>
    <t>the Harvard college Association for the Promotion of Interplanetary Expansion (HAPIE)</t>
  </si>
  <si>
    <t>Three Open Rehearsals Spring 2012 (correct version, ignore the other one)</t>
  </si>
  <si>
    <t>S2-26</t>
  </si>
  <si>
    <t>S2-27</t>
  </si>
  <si>
    <t>Spring 2012 Figure Skating Season</t>
  </si>
  <si>
    <t>S2-28</t>
  </si>
  <si>
    <t>So... What Are You Anyway? Conference</t>
  </si>
  <si>
    <t>S2-29</t>
  </si>
  <si>
    <t>Harvard Women's Club Volleyball Team Spring 2012</t>
  </si>
  <si>
    <t>S2-30</t>
  </si>
  <si>
    <t>B!tch: A Play About Antigone</t>
  </si>
  <si>
    <t>Harvard Classical Club</t>
  </si>
  <si>
    <t>S2-31</t>
  </si>
  <si>
    <t>Engineering Survival Kits</t>
  </si>
  <si>
    <t>S2-32</t>
  </si>
  <si>
    <t>Spring Ultimate Frisbee Season</t>
  </si>
  <si>
    <t>S2-33</t>
  </si>
  <si>
    <t>Comper's Waffle Workshop</t>
  </si>
  <si>
    <t>S2-34</t>
  </si>
  <si>
    <t>Spring Funding</t>
  </si>
  <si>
    <t>S2-35</t>
  </si>
  <si>
    <t>Harvard Undergraduate Leadership Magazine Website</t>
  </si>
  <si>
    <t>S2-36</t>
  </si>
  <si>
    <t>Harvard Ichthus Winter Issue</t>
  </si>
  <si>
    <t>S2-37</t>
  </si>
  <si>
    <t>Winter 2012 Launch Event and Comp Introduction</t>
  </si>
  <si>
    <t>S2-38</t>
  </si>
  <si>
    <t>S2-39</t>
  </si>
  <si>
    <t>Sticker Awareness Campaign</t>
  </si>
  <si>
    <t>S2-40</t>
  </si>
  <si>
    <t>Website</t>
  </si>
  <si>
    <t>S2-41</t>
  </si>
  <si>
    <t>Back to School Bashment</t>
  </si>
  <si>
    <t>S2-42</t>
  </si>
  <si>
    <t>S2-43</t>
  </si>
  <si>
    <t>S2-44</t>
  </si>
  <si>
    <t>Friday Night Social</t>
  </si>
  <si>
    <t>S2-45</t>
  </si>
  <si>
    <t>Pancake Study Break</t>
  </si>
  <si>
    <t>S2-46</t>
  </si>
  <si>
    <t>Summer Initiative</t>
  </si>
  <si>
    <t>S2-47</t>
  </si>
  <si>
    <t>2012 HCURA Elections</t>
  </si>
  <si>
    <t>S2-48</t>
  </si>
  <si>
    <t>Second Reunion of Puerto Rican members of the Harvard community</t>
  </si>
  <si>
    <t>La Organizacion de Puertorriquenos en Harvard (La O)</t>
  </si>
  <si>
    <t>S2-49</t>
  </si>
  <si>
    <t>Harvard College Global Health and AIDS Coalition</t>
  </si>
  <si>
    <t>S2-50</t>
  </si>
  <si>
    <t>S3-51</t>
  </si>
  <si>
    <t>S3-52</t>
  </si>
  <si>
    <t>Exploring the Stories of the Bold, Beautiful, and Empowered</t>
  </si>
  <si>
    <t>S3-53</t>
  </si>
  <si>
    <t>S3-54</t>
  </si>
  <si>
    <t>The Dragons are Dead</t>
  </si>
  <si>
    <t>S3-55</t>
  </si>
  <si>
    <t>Salsa Workshop</t>
  </si>
  <si>
    <t>S3-56</t>
  </si>
  <si>
    <t>S3-57</t>
  </si>
  <si>
    <t>Greek Glendi</t>
  </si>
  <si>
    <t>S3-58</t>
  </si>
  <si>
    <t>Islam 101</t>
  </si>
  <si>
    <t>S3-59</t>
  </si>
  <si>
    <t>S3-60</t>
  </si>
  <si>
    <t>S3-61</t>
  </si>
  <si>
    <t>Suhaib Webb</t>
  </si>
  <si>
    <t>S3-62</t>
  </si>
  <si>
    <t>Arab -Greek Culture Mixer</t>
  </si>
  <si>
    <t>S3-63</t>
  </si>
  <si>
    <t>HAPA-AAA Beer Pong Tournament</t>
  </si>
  <si>
    <t>S3-64</t>
  </si>
  <si>
    <t>Interracial Discussion Dinner</t>
  </si>
  <si>
    <t>S3-65</t>
  </si>
  <si>
    <t>Prefrosh Welcome Lunch</t>
  </si>
  <si>
    <t>S3-66</t>
  </si>
  <si>
    <t>Mixer w/ Nigerian Grad. Student Groups</t>
  </si>
  <si>
    <t>S3-67</t>
  </si>
  <si>
    <t>Haiku Competition</t>
  </si>
  <si>
    <t>S3-68</t>
  </si>
  <si>
    <t>3.11 Commemoration</t>
  </si>
  <si>
    <t>S3-69</t>
  </si>
  <si>
    <t>The "Inter"-Conference: Interdisciplinary Intersex Perspectives</t>
  </si>
  <si>
    <t>Queer Student's Association</t>
  </si>
  <si>
    <t>S3-70</t>
  </si>
  <si>
    <t>Spring Semester Season</t>
  </si>
  <si>
    <t>S3-71</t>
  </si>
  <si>
    <t>Record Hospital Fest</t>
  </si>
  <si>
    <t>WHRB Radio</t>
  </si>
  <si>
    <t>ABHW Spring Board Retreat</t>
  </si>
  <si>
    <t>New England Tough Mudders</t>
  </si>
  <si>
    <t>Harvard College Tough Mudders</t>
  </si>
  <si>
    <t>Indy 500</t>
  </si>
  <si>
    <t>ABHW/BMF Super Bowl Viewing Party</t>
  </si>
  <si>
    <t>SWS Intro Session for Financial Education</t>
  </si>
  <si>
    <t>Brothehood food run 1</t>
  </si>
  <si>
    <t>HPSD Spring Social</t>
  </si>
  <si>
    <t>HPSD</t>
  </si>
  <si>
    <t>HPSD Spring Dinner</t>
  </si>
  <si>
    <t>Meeting with George Nethercutt</t>
  </si>
  <si>
    <t>SINEMA Show Off</t>
  </si>
  <si>
    <t>Elizabeth Warren Phonathon</t>
  </si>
  <si>
    <t>25 Years On: Philippine Democratic Movement</t>
  </si>
  <si>
    <t>Blocking Group Meeting w/ ABHW</t>
  </si>
  <si>
    <t>BMF Senior Night</t>
  </si>
  <si>
    <t>S3-91</t>
  </si>
  <si>
    <t>2012 Board Retreat</t>
  </si>
  <si>
    <t>S3-92</t>
  </si>
  <si>
    <t>S3-93</t>
  </si>
  <si>
    <t>Spring Recruitment Demo Debate</t>
  </si>
  <si>
    <t>S3-94</t>
  </si>
  <si>
    <t>Guest Speaker Series - Dr. Andrew Meyers and Dr. Matthew Shair</t>
  </si>
  <si>
    <t>S3-95</t>
  </si>
  <si>
    <t>Sell out?</t>
  </si>
  <si>
    <t>S3-96</t>
  </si>
  <si>
    <t>The Third Root Discussion: Afro-Latinidad</t>
  </si>
  <si>
    <t>S3-97</t>
  </si>
  <si>
    <t>Combatting Machismo Panel Discussion</t>
  </si>
  <si>
    <t>GLOW</t>
  </si>
  <si>
    <t>S3-98</t>
  </si>
  <si>
    <t>Chicano Comedy Night</t>
  </si>
  <si>
    <t>S3-99</t>
  </si>
  <si>
    <t>César Chávez Day</t>
  </si>
  <si>
    <t>S3-100</t>
  </si>
  <si>
    <t>Cinco de Mayo</t>
  </si>
  <si>
    <t>S3-101</t>
  </si>
  <si>
    <t>Islamic Scholars Event</t>
  </si>
  <si>
    <t>Sushi Making Study Break</t>
  </si>
  <si>
    <t>NSA 2012/2015 Mixer</t>
  </si>
  <si>
    <t>General Meeting: Nigerian Dating</t>
  </si>
  <si>
    <t>Dinner &amp; Conversation Event w/ Chimamanda Adichie</t>
  </si>
  <si>
    <t>Fuerza Latina presents: Gaypril</t>
  </si>
  <si>
    <t>Latino Perspectives: Occupy Movement</t>
  </si>
  <si>
    <t>Harvard China Care Medical Speaker Evet</t>
  </si>
  <si>
    <t>International Humanitarian Law Seminar</t>
  </si>
  <si>
    <t>Harvard Club Squash Spring Semester Funding Project</t>
  </si>
  <si>
    <t>Fall Issue Launch Party</t>
  </si>
  <si>
    <t>Publication Printing</t>
  </si>
  <si>
    <t>Harvard Synthesis</t>
  </si>
  <si>
    <t>3rd Root Discussion</t>
  </si>
  <si>
    <t>40th Anniversary</t>
  </si>
  <si>
    <t>Combating Machismo</t>
  </si>
  <si>
    <t>S4-124</t>
  </si>
  <si>
    <t>Ceasar Chavez Day</t>
  </si>
  <si>
    <t>S4-125</t>
  </si>
  <si>
    <t>Cinco De Mayo</t>
  </si>
  <si>
    <t>S4-126</t>
  </si>
  <si>
    <t>S4-127</t>
  </si>
  <si>
    <t>Note to Self Website</t>
  </si>
  <si>
    <t>Student Mental Health Liaisons</t>
  </si>
  <si>
    <t>S4-128</t>
  </si>
  <si>
    <t>S4-129</t>
  </si>
  <si>
    <t>Black History Month Education Panel</t>
  </si>
  <si>
    <t>S4-130</t>
  </si>
  <si>
    <t>S4-131</t>
  </si>
  <si>
    <t>Fall Concert - Large Venue</t>
  </si>
  <si>
    <t>S4-132</t>
  </si>
  <si>
    <t>S4-133</t>
  </si>
  <si>
    <t>Nightmarket Volunteer Dim Sum Run</t>
  </si>
  <si>
    <t>S4-134</t>
  </si>
  <si>
    <t>S4-135</t>
  </si>
  <si>
    <t>A Conversation with Governor Strickland</t>
  </si>
  <si>
    <t>S4-136</t>
  </si>
  <si>
    <t>AAA Winter Board Retreat</t>
  </si>
  <si>
    <t>S4-137</t>
  </si>
  <si>
    <t>Harvard Oscar Party</t>
  </si>
  <si>
    <t>S4-138</t>
  </si>
  <si>
    <t>Valentine's Day Speed Friending</t>
  </si>
  <si>
    <t>S4-139</t>
  </si>
  <si>
    <t>S4-140</t>
  </si>
  <si>
    <t>S4-141</t>
  </si>
  <si>
    <t>Loan 1</t>
  </si>
  <si>
    <t>College Unions' Poetry Slam Invitational</t>
  </si>
  <si>
    <t>Loan</t>
  </si>
  <si>
    <t>Papers Screening</t>
  </si>
  <si>
    <t>African Party</t>
  </si>
  <si>
    <t>African Student Association</t>
  </si>
  <si>
    <t>Chinatown Tour and Dimsum</t>
  </si>
  <si>
    <t>S5-150</t>
  </si>
  <si>
    <t>Flautas and Folklorico</t>
  </si>
  <si>
    <t>Ballet Folklórico de Aztlán</t>
  </si>
  <si>
    <t>S5-151</t>
  </si>
  <si>
    <t>Regional Dresses: Guerrero</t>
  </si>
  <si>
    <t>S5-152</t>
  </si>
  <si>
    <t>Screening of Better</t>
  </si>
  <si>
    <t>S5-153</t>
  </si>
  <si>
    <t>Chinese New Year Banquet After-Party</t>
  </si>
  <si>
    <t>S5-154</t>
  </si>
  <si>
    <t>Body of Work</t>
  </si>
  <si>
    <t>Eating Concerns Hotline and Outreach</t>
  </si>
  <si>
    <t>S5-155</t>
  </si>
  <si>
    <t>Dinner with Tsinghua students</t>
  </si>
  <si>
    <t>S5-156</t>
  </si>
  <si>
    <t>Breakfasts with PKU and Tsinghua</t>
  </si>
  <si>
    <t>S5-157</t>
  </si>
  <si>
    <t>Welcome event for Student Delegation from Beijing</t>
  </si>
  <si>
    <t>S5-158</t>
  </si>
  <si>
    <t>Mixer for PKU Delegation</t>
  </si>
  <si>
    <t>S5-159</t>
  </si>
  <si>
    <t>Panel Discussion (cosponsor: IOP)</t>
  </si>
  <si>
    <t>S5-160</t>
  </si>
  <si>
    <t>Harvard African Development Conference</t>
  </si>
  <si>
    <t>harvard African Students' Association</t>
  </si>
  <si>
    <t>S5-161</t>
  </si>
  <si>
    <t>S5-162</t>
  </si>
  <si>
    <t>Bipartisan Bash</t>
  </si>
  <si>
    <t>S5-163</t>
  </si>
  <si>
    <t>S5-164</t>
  </si>
  <si>
    <t>Peer Advising Program</t>
  </si>
  <si>
    <t>S5-165</t>
  </si>
  <si>
    <t>Student Real Estate Consortium Mixer</t>
  </si>
  <si>
    <t>Harvard College Real Estate Club</t>
  </si>
  <si>
    <t>S5-166</t>
  </si>
  <si>
    <t>Exploratory Course in Real Estate Launch</t>
  </si>
  <si>
    <t>S5-167</t>
  </si>
  <si>
    <t>Allston Excursion</t>
  </si>
  <si>
    <t>S5-168</t>
  </si>
  <si>
    <t>Spring HUII Programming Events Planning Dinner/Retreat</t>
  </si>
  <si>
    <t>S5-169</t>
  </si>
  <si>
    <t>After Chinese New Year Celebration</t>
  </si>
  <si>
    <t>S5-170</t>
  </si>
  <si>
    <t>The Fifth Annual Latina Empowerment and Development (LEAD) Conference</t>
  </si>
  <si>
    <t>S5-171</t>
  </si>
  <si>
    <t>All the Lights</t>
  </si>
  <si>
    <t>Latino Men's Collective</t>
  </si>
  <si>
    <t>S5-172</t>
  </si>
  <si>
    <t>NAHC Spring Social</t>
  </si>
  <si>
    <t>S5-173</t>
  </si>
  <si>
    <t>S5-174</t>
  </si>
  <si>
    <t>NAHC Talking Circles</t>
  </si>
  <si>
    <t>S5-175</t>
  </si>
  <si>
    <t>Frybread Formal</t>
  </si>
  <si>
    <t>S5-176</t>
  </si>
  <si>
    <t>Harvard Intertribal Indian Dance Troupe</t>
  </si>
  <si>
    <t>S5-177</t>
  </si>
  <si>
    <t>NAHC/SAA Joint Social</t>
  </si>
  <si>
    <t>S5-178</t>
  </si>
  <si>
    <t>Spring Outdoor Music Stage</t>
  </si>
  <si>
    <t>not availabe</t>
  </si>
  <si>
    <t>S5-179</t>
  </si>
  <si>
    <t>Immigration Brain Break Event in Annenberg</t>
  </si>
  <si>
    <t>not available</t>
  </si>
  <si>
    <t>S5-180</t>
  </si>
  <si>
    <t>S5-181</t>
  </si>
  <si>
    <t>Sustained Dialogue Spring Kick-off</t>
  </si>
  <si>
    <t>Sustained Dailogue</t>
  </si>
  <si>
    <t>S5-182</t>
  </si>
  <si>
    <t>S5-183</t>
  </si>
  <si>
    <t>Introduction to the Harvard International Review</t>
  </si>
  <si>
    <t>CSA Speaker Series</t>
  </si>
  <si>
    <t>Meeting with Steven Schrage</t>
  </si>
  <si>
    <t>Study Break: Pariah</t>
  </si>
  <si>
    <t>Lantern Festival Yusheng Reunion</t>
  </si>
  <si>
    <t>HUEA - Summer Experiences Panel</t>
  </si>
  <si>
    <t>S5-192</t>
  </si>
  <si>
    <t>Spring Roll Study Break</t>
  </si>
  <si>
    <t>S5-193</t>
  </si>
  <si>
    <t>Mochi Study Break</t>
  </si>
  <si>
    <t>S5-194</t>
  </si>
  <si>
    <t>Fat Friday</t>
  </si>
  <si>
    <t>Southern Student Association</t>
  </si>
  <si>
    <t>S5-195</t>
  </si>
  <si>
    <t>Networking Finance Session</t>
  </si>
  <si>
    <t>Smart Women's Securities</t>
  </si>
  <si>
    <t>H4A Reception</t>
  </si>
  <si>
    <t>Retroactive Funding</t>
  </si>
  <si>
    <t>7704, 7701</t>
  </si>
  <si>
    <t>ECHO</t>
  </si>
  <si>
    <t>Upfront Funding</t>
  </si>
  <si>
    <t>Revolve 2012 (Annual Marketing Conference)</t>
  </si>
  <si>
    <t>Harvard Cheer Club Sport Spring Season</t>
  </si>
  <si>
    <t>Coach</t>
  </si>
  <si>
    <t>Harvard Din and Tonics</t>
  </si>
  <si>
    <t>Launch Event (Spatial Issue)</t>
  </si>
  <si>
    <t>21st annual Harvard invitational</t>
  </si>
  <si>
    <t>Harvard Radcliffe Ballroom dance club</t>
  </si>
  <si>
    <t>16th Annual Shoryuhai Intercollegiate Kendo Tournaments</t>
  </si>
  <si>
    <t>Ghungroo Dress Rehearsal(s)</t>
  </si>
  <si>
    <t>Competition Fees for Collegiate Nationals Tournament</t>
  </si>
  <si>
    <t>Spring Semester Instructor Fees</t>
  </si>
  <si>
    <t>Korean Konnection</t>
  </si>
  <si>
    <t>Spring Show: Poker Face</t>
  </si>
  <si>
    <t>HPS Presents: Medical School - Arranging, Applying, Attending!</t>
  </si>
  <si>
    <t>The Harvard Pre-Medical Society</t>
  </si>
  <si>
    <t>Southern Movie Viewing</t>
  </si>
  <si>
    <t>Girlspot Study Break: Phantom of the Opera</t>
  </si>
  <si>
    <t>Diva - A QSA Party</t>
  </si>
  <si>
    <t>Drag Night at the Cambridge Queen's Head</t>
  </si>
  <si>
    <t>AAB/OAASIS Soiree</t>
  </si>
  <si>
    <t>Harvard Asian American Brotherhood</t>
  </si>
  <si>
    <t>HArvard South Asian Association</t>
  </si>
  <si>
    <t>That Glow in the Dark Thing</t>
  </si>
  <si>
    <t>Canada Careers Seminar</t>
  </si>
  <si>
    <t>Ghungroo Post-Mortem 6802</t>
  </si>
  <si>
    <t>Ghungroo Transportation 6802</t>
  </si>
  <si>
    <t>6802, 7739</t>
  </si>
  <si>
    <t>RUN AS ONE 6807</t>
  </si>
  <si>
    <t>Harvard College Veterans Engagement Initiative</t>
  </si>
  <si>
    <t>Harvard College South East Asian Coalition</t>
  </si>
  <si>
    <t>March Belt Test</t>
  </si>
  <si>
    <t>African Night</t>
  </si>
  <si>
    <t>S7-234</t>
  </si>
  <si>
    <t>S7-235</t>
  </si>
  <si>
    <t>Smart Sex: Finding True Love in a Hookup World (6806)</t>
  </si>
  <si>
    <t>Culture Show Afterparty</t>
  </si>
  <si>
    <t>Culture Show</t>
  </si>
  <si>
    <t>Oleanna</t>
  </si>
  <si>
    <t>Check written to Harvard University</t>
  </si>
  <si>
    <t>Venetian Ball Additional Funding</t>
  </si>
  <si>
    <t>Broomball Club</t>
  </si>
  <si>
    <t>Boxers for your Thoughts</t>
  </si>
  <si>
    <t>OSAPR</t>
  </si>
  <si>
    <t>Harvard Shooting Team Spring Semester Events</t>
  </si>
  <si>
    <t>[Board Retreat] Kong after Constitution Signing</t>
  </si>
  <si>
    <t>China Care Mentoring Chinese New Year Study Group</t>
  </si>
  <si>
    <t>Screening of "Waiting for Superman"</t>
  </si>
  <si>
    <t>Urbanization in China</t>
  </si>
  <si>
    <t>Slingshot Hip-Hop Film Screening</t>
  </si>
  <si>
    <t>What the ___ is Asian Food?</t>
  </si>
  <si>
    <t>Presidents Day with the Lebanese Club</t>
  </si>
  <si>
    <t>Rachel Glennester Event</t>
  </si>
  <si>
    <t>Harvard High Impact Philanthropy</t>
  </si>
  <si>
    <t>Paul Farmer Event</t>
  </si>
  <si>
    <t>ABHW-BMF-LMC-LU Talk Finance</t>
  </si>
  <si>
    <t>Cid Wilson Speaking Event</t>
  </si>
  <si>
    <t>The Harvard Dems Present: Ending Second Class Citizenship in America</t>
  </si>
  <si>
    <t>Ramen Study Break</t>
  </si>
  <si>
    <t>Nutella/Fruit Study Break</t>
  </si>
  <si>
    <t>Cookie/Cupcake/Chai Study Break</t>
  </si>
  <si>
    <t>American Born Vietnamese: Discussion on Vietnamese-American/Asian-American Identity</t>
  </si>
  <si>
    <t>Courses 4-8 in Real Estate</t>
  </si>
  <si>
    <t>Guest Speaker Series - David Haber and Spark Capital</t>
  </si>
  <si>
    <t>Spring 2012 Launch</t>
  </si>
  <si>
    <t>S8-268</t>
  </si>
  <si>
    <t>S8-269</t>
  </si>
  <si>
    <t>The Marriage of Figaro</t>
  </si>
  <si>
    <t>Dunster House Opera</t>
  </si>
  <si>
    <t>S8-270</t>
  </si>
  <si>
    <t>Exposed</t>
  </si>
  <si>
    <t>Expressions Dance Company</t>
  </si>
  <si>
    <t>S8-271</t>
  </si>
  <si>
    <t>S8-272</t>
  </si>
  <si>
    <t>S8-273</t>
  </si>
  <si>
    <t>Fuerza Senior Dinner</t>
  </si>
  <si>
    <t>S8-274</t>
  </si>
  <si>
    <t>Latino Art Series</t>
  </si>
  <si>
    <t>Fuerza Welcome Back</t>
  </si>
  <si>
    <t>Spring Issue Publication</t>
  </si>
  <si>
    <t>Website Redesign</t>
  </si>
  <si>
    <t>Publication, Issue, 2012</t>
  </si>
  <si>
    <t>Harvard Health Policy Review (under Harvard Health Policy Society)</t>
  </si>
  <si>
    <t>Legally Blonde the Musical</t>
  </si>
  <si>
    <t>Puccini _x0096_ Tosca, Acts 2 &amp; 3</t>
  </si>
  <si>
    <t>"Happy" Screening for Mental Health Awareness Month</t>
  </si>
  <si>
    <t>Student Mental Health Liasons</t>
  </si>
  <si>
    <t>Harvard College Financial Competition</t>
  </si>
  <si>
    <t>On Thin Ice: Senior Show</t>
  </si>
  <si>
    <t>Sex Week at Harvard</t>
  </si>
  <si>
    <t>Social Entrepreneurship Panel</t>
  </si>
  <si>
    <t>BMF Annual Elections</t>
  </si>
  <si>
    <t>Kony 2012 and Trayvon Martin</t>
  </si>
  <si>
    <t>Angry Eye Meeting</t>
  </si>
  <si>
    <t>OSAPR Meeting</t>
  </si>
  <si>
    <t>Spring Concert 2012</t>
  </si>
  <si>
    <t>Sur Mexico Dance Workshop</t>
  </si>
  <si>
    <t>Jose Tena Folklorico Workshop</t>
  </si>
  <si>
    <t>General SCC Meeting</t>
  </si>
  <si>
    <t>Harvard Class of 2012</t>
  </si>
  <si>
    <t>Pinkberry Run</t>
  </si>
  <si>
    <t>Boston Tea Stop Run</t>
  </si>
  <si>
    <t>L.A. Burdick's Run</t>
  </si>
  <si>
    <t>Volunteer Appreciation Dinner</t>
  </si>
  <si>
    <t>Experimentors</t>
  </si>
  <si>
    <t>S8-302</t>
  </si>
  <si>
    <t>United We Stand: A Discussion on Black Identity at Harvard</t>
  </si>
  <si>
    <t>S8-303</t>
  </si>
  <si>
    <t>"Are Better Schools Possible? A Discussion with Prof. Ferguson"</t>
  </si>
  <si>
    <t>S8-304</t>
  </si>
  <si>
    <t>Bubble Tea Break</t>
  </si>
  <si>
    <t>S8-305</t>
  </si>
  <si>
    <t>HCURA Science Forum</t>
  </si>
  <si>
    <t>S8-306</t>
  </si>
  <si>
    <t>S8-307</t>
  </si>
  <si>
    <t>S8-308</t>
  </si>
  <si>
    <t>Immigration Discussion</t>
  </si>
  <si>
    <t>S8-309</t>
  </si>
  <si>
    <t>S8-310</t>
  </si>
  <si>
    <t>S8-311</t>
  </si>
  <si>
    <t>ABHW - BMF Relationship Meeting</t>
  </si>
  <si>
    <t>S8-312</t>
  </si>
  <si>
    <t>Talk Finance</t>
  </si>
  <si>
    <t>Houlihan Lokey Presentation + Dinner</t>
  </si>
  <si>
    <t>Harvard Club Field Hockey, 2011-2012 Season</t>
  </si>
  <si>
    <t>Lebanese Food and Music Event</t>
  </si>
  <si>
    <t>Spring Concert 2012 (reconsideration)</t>
  </si>
  <si>
    <t>Harvard Noteabales</t>
  </si>
  <si>
    <t>Student-Alumni Dinner</t>
  </si>
  <si>
    <t>Spring Semester Publication</t>
  </si>
  <si>
    <t>Literature Supplement</t>
  </si>
  <si>
    <t>The Painters Dance Installation</t>
  </si>
  <si>
    <t>11th Annual No Half Steppin' Step Show and Afterparty</t>
  </si>
  <si>
    <t>Slumdog Millionaire Movie Night</t>
  </si>
  <si>
    <t>Harvard Student Art show</t>
  </si>
  <si>
    <t>New Members Mixer</t>
  </si>
  <si>
    <t>Spring Picnic Study Break</t>
  </si>
  <si>
    <t>Culture Show - Additional Budget Request</t>
  </si>
  <si>
    <t>Cultural Rhythms food festival</t>
  </si>
  <si>
    <t>Mentorship Luncheon</t>
  </si>
  <si>
    <t>HFAC Wall Street Trip</t>
  </si>
  <si>
    <t>Sexual Health Careers Panel</t>
  </si>
  <si>
    <t>Peer Contraceptive Counselors</t>
  </si>
  <si>
    <t>Harvard College Piano Society Pre-Frosh Welcome Session</t>
  </si>
  <si>
    <t>AAWA: Spring Social</t>
  </si>
  <si>
    <t>Asian American Women Association</t>
  </si>
  <si>
    <t>Meeting with Carlos Diaz</t>
  </si>
  <si>
    <t>Freshman Mixer</t>
  </si>
  <si>
    <t>Harvard Bracketology</t>
  </si>
  <si>
    <t>Postering</t>
  </si>
  <si>
    <t>Harvard College Historical Review</t>
  </si>
  <si>
    <t>Shivrati Puja</t>
  </si>
  <si>
    <t>Samosas and Chaat</t>
  </si>
  <si>
    <t>HSBSE Study Break</t>
  </si>
  <si>
    <t>Scholars at Risk</t>
  </si>
  <si>
    <t>Dinner</t>
  </si>
  <si>
    <t>S10-350</t>
  </si>
  <si>
    <t>S10-351</t>
  </si>
  <si>
    <t>Black Community Leaders Prefrosh BBQ</t>
  </si>
  <si>
    <t>S10-352</t>
  </si>
  <si>
    <t>Bach Society Orchestra Concert 3</t>
  </si>
  <si>
    <t>S10-353</t>
  </si>
  <si>
    <t>Semester Happiness Challenge</t>
  </si>
  <si>
    <t>S10-354</t>
  </si>
  <si>
    <t>S10-355</t>
  </si>
  <si>
    <t>Film Screening of "Soul Kitchen"</t>
  </si>
  <si>
    <t>S10-356</t>
  </si>
  <si>
    <t>Owen Lamont Speech</t>
  </si>
  <si>
    <t>S10-357</t>
  </si>
  <si>
    <t>Website Development Grant</t>
  </si>
  <si>
    <t>S10-358</t>
  </si>
  <si>
    <t>Compers Vanguard</t>
  </si>
  <si>
    <t>S10-359</t>
  </si>
  <si>
    <t>Andaaz/Andaaz Reception-Afterparty</t>
  </si>
  <si>
    <t>S10-360</t>
  </si>
  <si>
    <t>S10-361</t>
  </si>
  <si>
    <t>Mentor Program Launch Dinner and Awareness Week</t>
  </si>
  <si>
    <t>7728, 7701</t>
  </si>
  <si>
    <t>S10-362</t>
  </si>
  <si>
    <t>Southeast Asia (SEA) Night 2012</t>
  </si>
  <si>
    <t>S10-363</t>
  </si>
  <si>
    <t>Beyond the SEA: Photo Exhibition of the Exotic Asia</t>
  </si>
  <si>
    <t>S10-364</t>
  </si>
  <si>
    <t>Publication 2012</t>
  </si>
  <si>
    <t>7729, 7624</t>
  </si>
  <si>
    <t>S10-365</t>
  </si>
  <si>
    <t>Fiesta Mondiale</t>
  </si>
  <si>
    <t>S10-366</t>
  </si>
  <si>
    <t>Gap Year Harvard College Visitas Gathering</t>
  </si>
  <si>
    <t>S10-367</t>
  </si>
  <si>
    <t>7 Deadly Sins</t>
  </si>
  <si>
    <t>S10-368</t>
  </si>
  <si>
    <t>PPP Pizza-Bagel Study Break</t>
  </si>
  <si>
    <t>S10-369</t>
  </si>
  <si>
    <t>S10-370</t>
  </si>
  <si>
    <t>S10-371</t>
  </si>
  <si>
    <t>Post Concert Reception</t>
  </si>
  <si>
    <t>Harvard Krokodiloes</t>
  </si>
  <si>
    <t>S10-372</t>
  </si>
  <si>
    <t>FIMRC Introductory Study Break</t>
  </si>
  <si>
    <t>S10-373</t>
  </si>
  <si>
    <t>Board Retreat on the Cape</t>
  </si>
  <si>
    <t>S10-374</t>
  </si>
  <si>
    <t>Research and Social Media</t>
  </si>
  <si>
    <t>Harvard Undergraduate Research Association</t>
  </si>
  <si>
    <t>S10-375</t>
  </si>
  <si>
    <t>SEA Games</t>
  </si>
  <si>
    <t>S10-376</t>
  </si>
  <si>
    <t>Elizabeth Warren Strategy Night</t>
  </si>
  <si>
    <t>S10-377</t>
  </si>
  <si>
    <t>John Briscoe Forum Event</t>
  </si>
  <si>
    <t>S10-378</t>
  </si>
  <si>
    <t>Chinese Anthropology Workshop with Professor Roman Flad</t>
  </si>
  <si>
    <t>Chinese Student Association</t>
  </si>
  <si>
    <t>S10-379</t>
  </si>
  <si>
    <t>Speakers Dinner with Professor Henrietta Harrison</t>
  </si>
  <si>
    <t>S10-380</t>
  </si>
  <si>
    <t>ABHW 37th Birthday</t>
  </si>
  <si>
    <t>S10-381</t>
  </si>
  <si>
    <t>Monstrous Doubles</t>
  </si>
  <si>
    <t>Through the Office of the Arts</t>
  </si>
  <si>
    <t>S10-382</t>
  </si>
  <si>
    <t>Large Net</t>
  </si>
  <si>
    <t>The Generalist</t>
  </si>
  <si>
    <t>S11-383</t>
  </si>
  <si>
    <t>S11-384</t>
  </si>
  <si>
    <t>S11-385</t>
  </si>
  <si>
    <t>Pan Asian Barbeque</t>
  </si>
  <si>
    <t>S11-386</t>
  </si>
  <si>
    <t>AAA Sib Fam Outing</t>
  </si>
  <si>
    <t>S11-387</t>
  </si>
  <si>
    <t>Special Speaker Dinner</t>
  </si>
  <si>
    <t>S11-388</t>
  </si>
  <si>
    <t>Latino Contigo Social Dance</t>
  </si>
  <si>
    <t>Ball Room Dance Team</t>
  </si>
  <si>
    <t>S11-389</t>
  </si>
  <si>
    <t>S11-390</t>
  </si>
  <si>
    <t>CSA General Meeting</t>
  </si>
  <si>
    <t>S11-391</t>
  </si>
  <si>
    <t>Club Spikeball (Dartmouth tournament &amp; uniforms)</t>
  </si>
  <si>
    <t>S11-392</t>
  </si>
  <si>
    <t>Latino '16 Welcome BBQ</t>
  </si>
  <si>
    <t>Concilio Latino de Harvard</t>
  </si>
  <si>
    <t>S11-393</t>
  </si>
  <si>
    <t>S11-394</t>
  </si>
  <si>
    <t>Out for the Holidays?</t>
  </si>
  <si>
    <t>S11-395</t>
  </si>
  <si>
    <t>S11-396</t>
  </si>
  <si>
    <t>FAP pageant</t>
  </si>
  <si>
    <t>S11-397</t>
  </si>
  <si>
    <t>Senior Dinner and Senior Study Break (combined)</t>
  </si>
  <si>
    <t>Harvad Vietnamese Association</t>
  </si>
  <si>
    <t>S11-398</t>
  </si>
  <si>
    <t>Explore Careers (and Cuisine!) in Africa</t>
  </si>
  <si>
    <t>S11-399</t>
  </si>
  <si>
    <t>A Farewell to Harvard: Capture the Memory</t>
  </si>
  <si>
    <t>S11-400</t>
  </si>
  <si>
    <t>BMF/ABHW Challenge</t>
  </si>
  <si>
    <t>S11-401</t>
  </si>
  <si>
    <t>BMF Roast</t>
  </si>
  <si>
    <t>S11-402</t>
  </si>
  <si>
    <t>Second Track of Breakouts</t>
  </si>
  <si>
    <t>S11-403</t>
  </si>
  <si>
    <t>First Track of Breakouts</t>
  </si>
  <si>
    <t>S11-404</t>
  </si>
  <si>
    <t>Year in Review</t>
  </si>
  <si>
    <t>S11-405</t>
  </si>
  <si>
    <t>Bridging the Gap: Freshman to Senior Year</t>
  </si>
  <si>
    <t>S11-406</t>
  </si>
  <si>
    <t>Spring Reflection</t>
  </si>
  <si>
    <t>S11-407</t>
  </si>
  <si>
    <t>Harvard BMF Brotherhood and Alumni Brunch</t>
  </si>
  <si>
    <t>S11-408</t>
  </si>
  <si>
    <t>the Harvard Black Man</t>
  </si>
  <si>
    <t>S11-409</t>
  </si>
  <si>
    <t>Spring Fling</t>
  </si>
  <si>
    <t>S11-410</t>
  </si>
  <si>
    <t>S11-411</t>
  </si>
  <si>
    <t>Discussion with Brandon Terry</t>
  </si>
  <si>
    <t>S11-412</t>
  </si>
  <si>
    <t>BMF: Through the Years</t>
  </si>
  <si>
    <t>S11-413</t>
  </si>
  <si>
    <t>Commencement Issue Publication</t>
  </si>
  <si>
    <t>S11-414</t>
  </si>
  <si>
    <t>Relay goes Retro</t>
  </si>
  <si>
    <t>S11-415</t>
  </si>
  <si>
    <t>Senior Champagne Brunch</t>
  </si>
  <si>
    <t>S11-416</t>
  </si>
  <si>
    <t>S11-417</t>
  </si>
  <si>
    <t>Tejid@s Junt@s an Alta Gracia Documentary</t>
  </si>
  <si>
    <t>S11-418</t>
  </si>
  <si>
    <t>Feria de Abril Garden Party</t>
  </si>
  <si>
    <t>S11-419</t>
  </si>
  <si>
    <t>Senior Gift Campaign Study Break</t>
  </si>
  <si>
    <t>Harvard College Fund</t>
  </si>
  <si>
    <t>S11-420</t>
  </si>
  <si>
    <t>Semester Socials</t>
  </si>
  <si>
    <t>S11-421</t>
  </si>
  <si>
    <t>The Pakistan Conference at Harvard</t>
  </si>
  <si>
    <t>S11-422</t>
  </si>
  <si>
    <t>HPSD Spring Panel</t>
  </si>
  <si>
    <t>S11-423</t>
  </si>
  <si>
    <t>S11-424</t>
  </si>
  <si>
    <t>HFAC Final Comp Pitches</t>
  </si>
  <si>
    <t>S11-425</t>
  </si>
  <si>
    <t>Harvard Flute Ensemble Music</t>
  </si>
  <si>
    <t>S11-426</t>
  </si>
  <si>
    <t>Practices, Sectional and Regional Tournaments</t>
  </si>
  <si>
    <t>S11-427</t>
  </si>
  <si>
    <t>S11-428</t>
  </si>
  <si>
    <t>Dance Costumes for Various Campus Performances</t>
  </si>
  <si>
    <t>S11-429</t>
  </si>
  <si>
    <t>APOPScalypse</t>
  </si>
  <si>
    <t>S11-430</t>
  </si>
  <si>
    <t>Pre-Frosh Weekend Sushi Making Event</t>
  </si>
  <si>
    <t>Harvard Radcliffe Association</t>
  </si>
  <si>
    <t>S11-431</t>
  </si>
  <si>
    <t>S11-432</t>
  </si>
  <si>
    <t>CSA KA Mixer (Updated!!!!)</t>
  </si>
  <si>
    <t>S11-433</t>
  </si>
  <si>
    <t>A Conversation with Professor Liu</t>
  </si>
  <si>
    <t>S11-434</t>
  </si>
  <si>
    <t>Alchemy</t>
  </si>
  <si>
    <t>S11-435</t>
  </si>
  <si>
    <t>S11-436</t>
  </si>
  <si>
    <t>S11-437</t>
  </si>
  <si>
    <t>SAA Board and Members Formal Dinner</t>
  </si>
  <si>
    <t>S11-438</t>
  </si>
  <si>
    <t>S11-439</t>
  </si>
  <si>
    <t>NIRSA NCSS Regional Basketball Championshop</t>
  </si>
  <si>
    <t>S11-440</t>
  </si>
  <si>
    <t>Harvard-Radcliffe Mozart Society Orchestra</t>
  </si>
  <si>
    <t>S11-441</t>
  </si>
  <si>
    <t>Hawaii Club Luau</t>
  </si>
  <si>
    <t>S11-442</t>
  </si>
  <si>
    <t>Hong Kong Society and Japan Society Info Session</t>
  </si>
  <si>
    <t>S11-443</t>
  </si>
  <si>
    <t>Latinas Unidas de Harvard college</t>
  </si>
  <si>
    <t>S11-444</t>
  </si>
  <si>
    <t>Board of Advisors Dinners</t>
  </si>
  <si>
    <t>S11-445</t>
  </si>
  <si>
    <t>S11-446</t>
  </si>
  <si>
    <t>Africa is Many Countries: Rep Your Country</t>
  </si>
  <si>
    <t>S11-447</t>
  </si>
  <si>
    <t>BG Networking</t>
  </si>
  <si>
    <t>S11-448</t>
  </si>
  <si>
    <t>O Magnum Mysterium</t>
  </si>
  <si>
    <t>S11-449</t>
  </si>
  <si>
    <t>Female Orgasm Seminar</t>
  </si>
  <si>
    <t>S11-450</t>
  </si>
  <si>
    <t>Relay For Life</t>
  </si>
  <si>
    <t>S11-451</t>
  </si>
  <si>
    <t>Satire V Web Transition</t>
  </si>
  <si>
    <t>S11-452</t>
  </si>
  <si>
    <t>S11-453</t>
  </si>
  <si>
    <t>Science@Harvard</t>
  </si>
  <si>
    <t>Science Organizations</t>
  </si>
  <si>
    <t>S11-454</t>
  </si>
  <si>
    <t>Introducing SWS Families</t>
  </si>
  <si>
    <t>S11-455</t>
  </si>
  <si>
    <t>SWS: Investing</t>
  </si>
  <si>
    <t>S11-456</t>
  </si>
  <si>
    <t>movie screening with a reception</t>
  </si>
  <si>
    <t>S11-457</t>
  </si>
  <si>
    <t>S11-458</t>
  </si>
  <si>
    <t>The Gamut - Spring 2012 Issue</t>
  </si>
  <si>
    <t>The Gamut</t>
  </si>
  <si>
    <t>S11-459</t>
  </si>
  <si>
    <t>The Harvard Black Student Assocation</t>
  </si>
  <si>
    <t>S11-460</t>
  </si>
  <si>
    <t>Black Identities</t>
  </si>
  <si>
    <t>S11-461</t>
  </si>
  <si>
    <t>renaissance ball</t>
  </si>
  <si>
    <t>S11-462</t>
  </si>
  <si>
    <t>First Issue of the Harvard Salient</t>
  </si>
  <si>
    <t>S11-463</t>
  </si>
  <si>
    <t>Print issue of the Salient</t>
  </si>
  <si>
    <t>S11-464</t>
  </si>
  <si>
    <t>S11-465</t>
  </si>
  <si>
    <t>THURJ Bowl</t>
  </si>
  <si>
    <t>S11-466</t>
  </si>
  <si>
    <t>THURJ Spring Publication</t>
  </si>
  <si>
    <t>S11-467</t>
  </si>
  <si>
    <t>Tuesday Magazine publication</t>
  </si>
  <si>
    <t>S11-468</t>
  </si>
  <si>
    <t>Senior celebration</t>
  </si>
  <si>
    <t>S11-469</t>
  </si>
  <si>
    <t>ABHW's 37th Birthday</t>
  </si>
  <si>
    <t>S11-470</t>
  </si>
  <si>
    <t>Islam Awareness Fortnight</t>
  </si>
  <si>
    <t>S11-471</t>
  </si>
  <si>
    <t>Multiplay 13: Halo: Reach</t>
  </si>
  <si>
    <t>Harvard Games and Multimedia Entertainment Society</t>
  </si>
  <si>
    <t>S11-472</t>
  </si>
  <si>
    <t>Leadership in Evolutionary Thought</t>
  </si>
  <si>
    <t>S11-473</t>
  </si>
  <si>
    <t>Speaker Events with HMS students about Global Health Opportunities in Medical School</t>
  </si>
  <si>
    <t>S11-474</t>
  </si>
  <si>
    <t>Blue Asia Asian Food Discussion</t>
  </si>
  <si>
    <t>S11-475</t>
  </si>
  <si>
    <t>Berryline Study Break</t>
  </si>
  <si>
    <t>S11-476</t>
  </si>
  <si>
    <t>Social Enterprise Forum Kick-Off Event</t>
  </si>
  <si>
    <t>S11-477</t>
  </si>
  <si>
    <t>Pakistan-US Relations: The Way Forward</t>
  </si>
  <si>
    <t>S11-478</t>
  </si>
  <si>
    <t>General organizing meeting &amp; elections</t>
  </si>
  <si>
    <t>S11-479</t>
  </si>
  <si>
    <t>Exploring Non-Profit Consulting</t>
  </si>
  <si>
    <t>S11-480</t>
  </si>
  <si>
    <t>Study Break with the Lebanese!</t>
  </si>
  <si>
    <t>S11-481</t>
  </si>
  <si>
    <t>BlackCAST Board Retreat</t>
  </si>
  <si>
    <t>S11-482</t>
  </si>
  <si>
    <t>The Future of Research: A discussion with Professor Alyssa Goodman</t>
  </si>
  <si>
    <t>S11-483</t>
  </si>
  <si>
    <t>Harvard Boxing Club BBQ</t>
  </si>
  <si>
    <t>S11-484</t>
  </si>
  <si>
    <t>Pizza Night</t>
  </si>
  <si>
    <t>S11-485</t>
  </si>
  <si>
    <t>Chocolate Hangout</t>
  </si>
  <si>
    <t>S11-486</t>
  </si>
  <si>
    <t>Shaved Ice Night</t>
  </si>
  <si>
    <t>S11-487</t>
  </si>
  <si>
    <t>Taiwanese Students Mixer</t>
  </si>
  <si>
    <t>S11-488</t>
  </si>
  <si>
    <t>THURJ Wing NIght</t>
  </si>
  <si>
    <t>S11-489</t>
  </si>
  <si>
    <t>Taiwanese Cultural Society Senior Dinner</t>
  </si>
  <si>
    <t>S11-490</t>
  </si>
  <si>
    <t>S11-491</t>
  </si>
  <si>
    <t>S11-492</t>
  </si>
  <si>
    <t>Harvard International Review Business for Prefrosh</t>
  </si>
  <si>
    <t>S11-493</t>
  </si>
  <si>
    <t>SIAMA Senior Farewell</t>
  </si>
  <si>
    <t>S11-494</t>
  </si>
  <si>
    <t>Beyond the SEAs: Photo Exhibition and Dessert Night</t>
  </si>
  <si>
    <t>S11-495</t>
  </si>
  <si>
    <t>Discussion of Issues / Mixer with West Point</t>
  </si>
  <si>
    <t>S11-496</t>
  </si>
  <si>
    <t>Turon and Tinikling</t>
  </si>
  <si>
    <t>S11-497</t>
  </si>
  <si>
    <t>Visitas Weekend Party</t>
  </si>
  <si>
    <t>S11-498</t>
  </si>
  <si>
    <t>Prescribed Suicide: Consequences and Relevant Viewpoints</t>
  </si>
  <si>
    <t>S11-499</t>
  </si>
  <si>
    <t>CAUSA's End of the Mixer</t>
  </si>
  <si>
    <t>S11-500</t>
  </si>
  <si>
    <t>Hepatitis B Awareness Week (HBAW) Study Break</t>
  </si>
  <si>
    <t>Team HBV at Harvard College</t>
  </si>
  <si>
    <t>S11-501</t>
  </si>
  <si>
    <t>The Jade Forum</t>
  </si>
  <si>
    <t>S11-502</t>
  </si>
  <si>
    <t>S11-503</t>
  </si>
  <si>
    <t>S11-504</t>
  </si>
  <si>
    <t>Filmabende</t>
  </si>
  <si>
    <t>S11-505</t>
  </si>
  <si>
    <t>Scientific Research Freedom vs. National Security</t>
  </si>
  <si>
    <t>S11-506</t>
  </si>
  <si>
    <t>End-Of-Year Pinoy Fiesta</t>
  </si>
  <si>
    <t>S11-507</t>
  </si>
  <si>
    <t>Harvard Latter-day Student Association</t>
  </si>
  <si>
    <t>S11-508</t>
  </si>
  <si>
    <t>May Day 2012</t>
  </si>
  <si>
    <t>S11-509</t>
  </si>
  <si>
    <t>Muslims and Mormons</t>
  </si>
  <si>
    <t>S11-510</t>
  </si>
  <si>
    <t>diva 2.0 - a QSA Party</t>
  </si>
  <si>
    <t>S11-511</t>
  </si>
  <si>
    <t>Summer 2012 Launch</t>
  </si>
  <si>
    <t>S11-512</t>
  </si>
  <si>
    <t>Toy Story Sunday Sundaes</t>
  </si>
  <si>
    <t>S11-513</t>
  </si>
  <si>
    <t>Hinduism Awareness Month: Discussion</t>
  </si>
  <si>
    <t>S11-514</t>
  </si>
  <si>
    <t>That Tie Dye Thing</t>
  </si>
  <si>
    <t>S11-515</t>
  </si>
  <si>
    <t>Flaws of Research Review Process</t>
  </si>
  <si>
    <t>S11-516</t>
  </si>
  <si>
    <t>S11-517</t>
  </si>
  <si>
    <t>Free Speech Wall</t>
  </si>
  <si>
    <t>S11-518</t>
  </si>
  <si>
    <t>Party Like a Lebanese</t>
  </si>
  <si>
    <t>S11-519</t>
  </si>
  <si>
    <t>Seniors Goodbye</t>
  </si>
  <si>
    <t>S11-520</t>
  </si>
  <si>
    <t>Teacher Training</t>
  </si>
  <si>
    <t>Leadership Institute of Harvard College</t>
  </si>
  <si>
    <t>S11-521</t>
  </si>
  <si>
    <t>S11-522</t>
  </si>
  <si>
    <t>Senior Saturday</t>
  </si>
  <si>
    <t>S11-523</t>
  </si>
  <si>
    <t>Black Koffee</t>
  </si>
  <si>
    <t>S11-524</t>
  </si>
  <si>
    <t>Senior Freshman Tea</t>
  </si>
  <si>
    <t>S11-525</t>
  </si>
  <si>
    <t>AAWA Sexual Assault Prevention Workshop</t>
  </si>
  <si>
    <t>S11-526</t>
  </si>
  <si>
    <t>Leadership in Sports Panel</t>
  </si>
  <si>
    <t>S11-527</t>
  </si>
  <si>
    <t>New Member Training</t>
  </si>
  <si>
    <t>S11-528</t>
  </si>
  <si>
    <t>Spring Semester Training</t>
  </si>
  <si>
    <t>S11-529</t>
  </si>
  <si>
    <t>Board Meeting No. 2</t>
  </si>
  <si>
    <t>S11-530</t>
  </si>
  <si>
    <t>S11-531</t>
  </si>
  <si>
    <t>Picnic on the Charles</t>
  </si>
  <si>
    <t>S11-532</t>
  </si>
  <si>
    <t>A Conversation with Professor Henrietta Harrison</t>
  </si>
  <si>
    <t>S11-533</t>
  </si>
  <si>
    <t>Pie Night</t>
  </si>
  <si>
    <t>S11-534</t>
  </si>
  <si>
    <t>x</t>
  </si>
  <si>
    <t>S11-535</t>
  </si>
  <si>
    <t>Tunin' the Keys</t>
  </si>
  <si>
    <t>S11-536</t>
  </si>
  <si>
    <t>Board Meeting No. 1</t>
  </si>
  <si>
    <t>S11-537</t>
  </si>
  <si>
    <t>SWS: Valuation</t>
  </si>
  <si>
    <t>S11-538</t>
  </si>
  <si>
    <t>S11-539</t>
  </si>
  <si>
    <t>S11-540</t>
  </si>
  <si>
    <t>HHKS Eggtart and Taro Sago Workshop</t>
  </si>
  <si>
    <t>S11-541</t>
  </si>
  <si>
    <t>Meeting</t>
  </si>
  <si>
    <t>SCC General Meeting</t>
  </si>
  <si>
    <t>S11-542</t>
  </si>
  <si>
    <t>S11-543</t>
  </si>
  <si>
    <t>Financial Analysts</t>
  </si>
  <si>
    <t>S11-544</t>
  </si>
  <si>
    <t>Independence Day Celebration</t>
  </si>
  <si>
    <t>S11-545</t>
  </si>
  <si>
    <t>Soul Food Dinner</t>
  </si>
  <si>
    <t>S11-546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</si>
</sst>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M/d/yyyy"/>
    <numFmt numFmtId="166" formatCode="mm/dd/yyyy"/>
    <numFmt numFmtId="167" formatCode="&quot;$&quot;#,##0"/>
    <numFmt numFmtId="168" formatCode="m/d/yyyy"/>
  </numFmts>
  <fonts count="28">
    <font>
      <sz val="10.0"/>
      <color rgb="FF000000"/>
      <name val="Arial"/>
    </font>
    <font>
      <b/>
      <color rgb="FF000000"/>
    </font>
    <font>
      <b/>
      <sz val="12.0"/>
      <name val="Arial"/>
    </font>
    <font>
      <b/>
      <sz val="10.0"/>
      <color rgb="FF000000"/>
    </font>
    <font>
      <b/>
      <sz val="11.0"/>
      <color rgb="FF000000"/>
      <name val="Lato"/>
    </font>
    <font>
      <b/>
      <sz val="12.0"/>
      <color rgb="FF000000"/>
      <name val="Arial"/>
    </font>
    <font>
      <color rgb="FF000000"/>
    </font>
    <font/>
    <font>
      <sz val="12.0"/>
      <name val="Arial"/>
    </font>
    <font>
      <sz val="12.0"/>
      <color rgb="FF000000"/>
      <name val="Arial"/>
    </font>
    <font>
      <b/>
      <color rgb="FF000000"/>
      <name val="Arial"/>
    </font>
    <font>
      <name val="Arial"/>
    </font>
    <font>
      <color rgb="FF000000"/>
      <name val="Arial"/>
    </font>
    <font>
      <sz val="13.0"/>
    </font>
    <font>
      <sz val="10.0"/>
      <color rgb="FF000000"/>
    </font>
    <font>
      <sz val="12.0"/>
      <color rgb="FF555555"/>
      <name val="Arial"/>
    </font>
    <font>
      <sz val="12.0"/>
    </font>
    <font>
      <sz val="12.0"/>
      <color rgb="FF000000"/>
      <name val="Verdana"/>
    </font>
    <font>
      <b/>
      <sz val="12.0"/>
      <color rgb="FF222222"/>
      <name val="Arial"/>
    </font>
    <font>
      <b/>
      <sz val="12.0"/>
      <color rgb="FF000000"/>
      <name val="Calibri"/>
    </font>
    <font>
      <sz val="12.0"/>
      <color rgb="FF000000"/>
      <name val="Calibri"/>
    </font>
    <font>
      <name val="'Verdana'"/>
    </font>
    <font>
      <color rgb="FF000000"/>
      <name val="Verdana"/>
    </font>
    <font>
      <sz val="11.0"/>
      <color rgb="FF000000"/>
      <name val="Verdana"/>
    </font>
    <font>
      <sz val="12.0"/>
      <color rgb="FFFFFFFF"/>
      <name val="&quot;Libian SC Regular&quot;"/>
    </font>
    <font>
      <b/>
    </font>
    <font>
      <b/>
      <sz val="11.0"/>
      <color rgb="FF000000"/>
      <name val="Calibri"/>
    </font>
    <font>
      <sz val="11.0"/>
      <color rgb="FF000000"/>
      <name val="Calibri"/>
    </font>
  </fonts>
  <fills count="18">
    <fill>
      <patternFill patternType="none"/>
    </fill>
    <fill>
      <patternFill patternType="lightGray"/>
    </fill>
    <fill>
      <patternFill patternType="solid">
        <fgColor rgb="FFFFFFFF"/>
        <bgColor rgb="FFFFFFFF"/>
      </patternFill>
    </fill>
    <fill>
      <patternFill patternType="solid">
        <fgColor rgb="FF980000"/>
        <bgColor rgb="FF980000"/>
      </patternFill>
    </fill>
    <fill>
      <patternFill patternType="solid">
        <fgColor rgb="FFFF0000"/>
        <bgColor rgb="FFFF0000"/>
      </patternFill>
    </fill>
    <fill>
      <patternFill patternType="solid">
        <fgColor rgb="FFFF9900"/>
        <bgColor rgb="FFFF9900"/>
      </patternFill>
    </fill>
    <fill>
      <patternFill patternType="solid">
        <fgColor rgb="FF4F81BD"/>
        <bgColor rgb="FF4F81BD"/>
      </patternFill>
    </fill>
    <fill>
      <patternFill patternType="solid">
        <fgColor rgb="FFFFEB9C"/>
        <bgColor rgb="FFFFEB9C"/>
      </patternFill>
    </fill>
    <fill>
      <patternFill patternType="solid">
        <fgColor rgb="FFFFCC99"/>
        <bgColor rgb="FFFFCC99"/>
      </patternFill>
    </fill>
    <fill>
      <patternFill patternType="solid">
        <fgColor rgb="FFC0504D"/>
        <bgColor rgb="FFC0504D"/>
      </patternFill>
    </fill>
    <fill>
      <patternFill patternType="solid">
        <fgColor rgb="FFFFC7CE"/>
        <bgColor rgb="FFFFC7CE"/>
      </patternFill>
    </fill>
    <fill>
      <patternFill patternType="solid">
        <fgColor rgb="FFFFFF00"/>
        <bgColor rgb="FFFFFF00"/>
      </patternFill>
    </fill>
    <fill>
      <patternFill patternType="solid">
        <fgColor rgb="FFCCCCFF"/>
        <bgColor rgb="FFCCCCFF"/>
      </patternFill>
    </fill>
    <fill>
      <patternFill patternType="solid">
        <fgColor rgb="FFDCE6F1"/>
        <bgColor rgb="FFDCE6F1"/>
      </patternFill>
    </fill>
    <fill>
      <patternFill patternType="solid">
        <fgColor rgb="FF9BBB59"/>
        <bgColor rgb="FF9BBB59"/>
      </patternFill>
    </fill>
    <fill>
      <patternFill patternType="solid">
        <fgColor rgb="FFF79646"/>
        <bgColor rgb="FFF79646"/>
      </patternFill>
    </fill>
    <fill>
      <patternFill patternType="solid">
        <fgColor rgb="FFB8CCE4"/>
        <bgColor rgb="FFB8CCE4"/>
      </patternFill>
    </fill>
    <fill>
      <patternFill patternType="solid">
        <fgColor rgb="FFD8E4BC"/>
        <bgColor rgb="FFD8E4BC"/>
      </patternFill>
    </fill>
  </fills>
  <borders count="12">
    <border>
      <left/>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top/>
      <bottom/>
    </border>
    <border>
      <left/>
      <right style="thin">
        <color rgb="FF000000"/>
      </right>
      <top/>
      <bottom/>
    </border>
  </borders>
  <cellStyleXfs count="1">
    <xf borderId="0" fillId="0" fontId="0" numFmtId="0" applyAlignment="1" applyFont="1"/>
  </cellStyleXfs>
  <cellXfs count="321">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xf>
    <xf borderId="0" fillId="0" fontId="4" numFmtId="0" xfId="0" applyAlignment="1" applyFont="1">
      <alignment/>
    </xf>
    <xf borderId="0" fillId="2" fontId="3" numFmtId="164" xfId="0" applyAlignment="1" applyFont="1" applyNumberFormat="1">
      <alignment/>
    </xf>
    <xf borderId="0" fillId="0" fontId="5" numFmtId="0" xfId="0" applyAlignment="1" applyFont="1">
      <alignment/>
    </xf>
    <xf borderId="0" fillId="2" fontId="3" numFmtId="10" xfId="0" applyAlignment="1" applyFont="1" applyNumberFormat="1">
      <alignment/>
    </xf>
    <xf borderId="0" fillId="0" fontId="2" numFmtId="0" xfId="0" applyAlignment="1" applyFont="1">
      <alignment/>
    </xf>
    <xf borderId="0" fillId="2" fontId="3" numFmtId="0" xfId="0" applyAlignment="1" applyFont="1">
      <alignment/>
    </xf>
    <xf borderId="0" fillId="0" fontId="2" numFmtId="164" xfId="0" applyAlignment="1" applyFont="1" applyNumberFormat="1">
      <alignment/>
    </xf>
    <xf borderId="0" fillId="0" fontId="2" numFmtId="165" xfId="0" applyAlignment="1" applyFont="1" applyNumberFormat="1">
      <alignment/>
    </xf>
    <xf borderId="0" fillId="2" fontId="3" numFmtId="164" xfId="0" applyAlignment="1" applyFont="1" applyNumberFormat="1">
      <alignment horizontal="left"/>
    </xf>
    <xf borderId="0" fillId="0" fontId="5" numFmtId="164" xfId="0" applyAlignment="1" applyFont="1" applyNumberFormat="1">
      <alignment/>
    </xf>
    <xf borderId="0" fillId="0" fontId="5" numFmtId="164" xfId="0" applyAlignment="1" applyFont="1" applyNumberFormat="1">
      <alignment/>
    </xf>
    <xf borderId="0" fillId="0" fontId="2" numFmtId="3" xfId="0" applyAlignment="1" applyFont="1" applyNumberFormat="1">
      <alignment/>
    </xf>
    <xf borderId="0" fillId="2" fontId="3" numFmtId="0" xfId="0" applyAlignment="1" applyFont="1">
      <alignment horizontal="left"/>
    </xf>
    <xf borderId="0" fillId="2" fontId="6" numFmtId="0" xfId="0" applyAlignment="1" applyFont="1">
      <alignment/>
    </xf>
    <xf borderId="0" fillId="0" fontId="2" numFmtId="0" xfId="0" applyAlignment="1" applyFont="1">
      <alignment horizontal="center"/>
    </xf>
    <xf borderId="0" fillId="0" fontId="2" numFmtId="0" xfId="0" applyAlignment="1" applyFont="1">
      <alignment horizontal="center"/>
    </xf>
    <xf borderId="0" fillId="2" fontId="3" numFmtId="164" xfId="0" applyAlignment="1" applyFont="1" applyNumberFormat="1">
      <alignment horizontal="left"/>
    </xf>
    <xf borderId="0" fillId="0" fontId="2" numFmtId="0" xfId="0" applyAlignment="1" applyFont="1">
      <alignment horizontal="left"/>
    </xf>
    <xf borderId="0" fillId="0" fontId="2" numFmtId="0" xfId="0" applyAlignment="1" applyFont="1">
      <alignment/>
    </xf>
    <xf borderId="0" fillId="0" fontId="2" numFmtId="0" xfId="0" applyAlignment="1" applyFont="1">
      <alignment/>
    </xf>
    <xf borderId="0" fillId="0" fontId="2" numFmtId="3" xfId="0" applyAlignment="1" applyFont="1" applyNumberFormat="1">
      <alignment horizontal="right"/>
    </xf>
    <xf borderId="0" fillId="0" fontId="2" numFmtId="164" xfId="0" applyAlignment="1" applyFont="1" applyNumberFormat="1">
      <alignment horizontal="right"/>
    </xf>
    <xf borderId="0" fillId="0" fontId="2" numFmtId="164" xfId="0" applyAlignment="1" applyFont="1" applyNumberFormat="1">
      <alignment horizontal="right"/>
    </xf>
    <xf borderId="0" fillId="0" fontId="7" numFmtId="0" xfId="0" applyAlignment="1" applyFont="1">
      <alignment/>
    </xf>
    <xf borderId="0" fillId="0" fontId="8" numFmtId="14" xfId="0" applyAlignment="1" applyFont="1" applyNumberFormat="1">
      <alignment/>
    </xf>
    <xf borderId="0" fillId="0" fontId="7" numFmtId="164" xfId="0" applyAlignment="1" applyFont="1" applyNumberFormat="1">
      <alignment/>
    </xf>
    <xf borderId="0" fillId="0" fontId="8" numFmtId="0" xfId="0" applyAlignment="1" applyFont="1">
      <alignment/>
    </xf>
    <xf borderId="0" fillId="0" fontId="8" numFmtId="0" xfId="0" applyAlignment="1" applyFont="1">
      <alignment/>
    </xf>
    <xf borderId="0" fillId="0" fontId="9" numFmtId="0" xfId="0" applyAlignment="1" applyFont="1">
      <alignment/>
    </xf>
    <xf borderId="0" fillId="0" fontId="8" numFmtId="0" xfId="0" applyAlignment="1" applyFont="1">
      <alignment/>
    </xf>
    <xf borderId="0" fillId="0" fontId="8" numFmtId="165" xfId="0" applyAlignment="1" applyFont="1" applyNumberFormat="1">
      <alignment/>
    </xf>
    <xf borderId="0" fillId="0" fontId="7" numFmtId="164" xfId="0" applyFont="1" applyNumberFormat="1"/>
    <xf borderId="0" fillId="0" fontId="8" numFmtId="0" xfId="0" applyAlignment="1" applyFont="1">
      <alignment/>
    </xf>
    <xf borderId="0" fillId="0" fontId="8" numFmtId="3" xfId="0" applyAlignment="1" applyFont="1" applyNumberFormat="1">
      <alignment horizontal="right"/>
    </xf>
    <xf borderId="0" fillId="0" fontId="8" numFmtId="164" xfId="0" applyAlignment="1" applyFont="1" applyNumberFormat="1">
      <alignment horizontal="right"/>
    </xf>
    <xf borderId="0" fillId="0" fontId="9" numFmtId="164" xfId="0" applyAlignment="1" applyFont="1" applyNumberFormat="1">
      <alignment horizontal="right"/>
    </xf>
    <xf borderId="0" fillId="0" fontId="8" numFmtId="0" xfId="0" applyAlignment="1" applyFont="1">
      <alignment horizontal="right"/>
    </xf>
    <xf borderId="0" fillId="0" fontId="8" numFmtId="0" xfId="0" applyAlignment="1" applyFont="1">
      <alignment/>
    </xf>
    <xf borderId="0" fillId="0" fontId="7" numFmtId="166" xfId="0" applyAlignment="1" applyFont="1" applyNumberFormat="1">
      <alignment/>
    </xf>
    <xf borderId="0" fillId="0" fontId="7" numFmtId="0" xfId="0" applyAlignment="1" applyFont="1">
      <alignment/>
    </xf>
    <xf borderId="0" fillId="0" fontId="8" numFmtId="165" xfId="0" applyAlignment="1" applyFont="1" applyNumberFormat="1">
      <alignment/>
    </xf>
    <xf borderId="0" fillId="0" fontId="8" numFmtId="0" xfId="0" applyAlignment="1" applyFont="1">
      <alignment/>
    </xf>
    <xf borderId="0" fillId="0" fontId="8" numFmtId="0" xfId="0" applyAlignment="1" applyFont="1">
      <alignment/>
    </xf>
    <xf borderId="0" fillId="0" fontId="8" numFmtId="165" xfId="0" applyAlignment="1" applyFont="1" applyNumberFormat="1">
      <alignment/>
    </xf>
    <xf borderId="0" fillId="2" fontId="10" numFmtId="0" xfId="0" applyAlignment="1" applyFont="1">
      <alignment horizontal="left"/>
    </xf>
    <xf borderId="0" fillId="0" fontId="8" numFmtId="164" xfId="0" applyAlignment="1" applyFont="1" applyNumberFormat="1">
      <alignment horizontal="right"/>
    </xf>
    <xf borderId="0" fillId="0" fontId="7" numFmtId="0" xfId="0" applyAlignment="1" applyFont="1">
      <alignment/>
    </xf>
    <xf borderId="0" fillId="0" fontId="8" numFmtId="167" xfId="0" applyAlignment="1" applyFont="1" applyNumberFormat="1">
      <alignment horizontal="right"/>
    </xf>
    <xf borderId="0" fillId="0" fontId="11" numFmtId="0" xfId="0" applyAlignment="1" applyFont="1">
      <alignment/>
    </xf>
    <xf borderId="0" fillId="0" fontId="12" numFmtId="0" xfId="0" applyAlignment="1" applyFont="1">
      <alignment/>
    </xf>
    <xf borderId="0" fillId="0" fontId="12" numFmtId="164" xfId="0" applyAlignment="1" applyFont="1" applyNumberFormat="1">
      <alignment horizontal="right"/>
    </xf>
    <xf borderId="0" fillId="0" fontId="12" numFmtId="10" xfId="0" applyAlignment="1" applyFont="1" applyNumberFormat="1">
      <alignment/>
    </xf>
    <xf borderId="0" fillId="0" fontId="12" numFmtId="0" xfId="0" applyAlignment="1" applyFont="1">
      <alignment/>
    </xf>
    <xf borderId="0" fillId="0" fontId="12" numFmtId="164" xfId="0" applyAlignment="1" applyFont="1" applyNumberFormat="1">
      <alignment/>
    </xf>
    <xf borderId="0" fillId="0" fontId="12" numFmtId="0" xfId="0" applyAlignment="1" applyFont="1">
      <alignment/>
    </xf>
    <xf borderId="0" fillId="0" fontId="6" numFmtId="0" xfId="0" applyAlignment="1" applyFont="1">
      <alignment/>
    </xf>
    <xf borderId="0" fillId="0" fontId="7" numFmtId="164" xfId="0" applyAlignment="1" applyFont="1" applyNumberFormat="1">
      <alignment/>
    </xf>
    <xf borderId="0" fillId="0" fontId="12" numFmtId="10" xfId="0" applyAlignment="1" applyFont="1" applyNumberFormat="1">
      <alignment/>
    </xf>
    <xf borderId="0" fillId="0" fontId="12" numFmtId="167" xfId="0" applyAlignment="1" applyFont="1" applyNumberFormat="1">
      <alignment horizontal="right"/>
    </xf>
    <xf borderId="0" fillId="0" fontId="12" numFmtId="164" xfId="0" applyAlignment="1" applyFont="1" applyNumberFormat="1">
      <alignment/>
    </xf>
    <xf borderId="0" fillId="0" fontId="12" numFmtId="0" xfId="0" applyAlignment="1" applyFont="1">
      <alignment/>
    </xf>
    <xf borderId="0" fillId="0" fontId="8" numFmtId="164" xfId="0" applyAlignment="1" applyFont="1" applyNumberFormat="1">
      <alignment horizontal="right"/>
    </xf>
    <xf borderId="0" fillId="0" fontId="12" numFmtId="164" xfId="0" applyAlignment="1" applyFont="1" applyNumberFormat="1">
      <alignment/>
    </xf>
    <xf borderId="0" fillId="0" fontId="8" numFmtId="0" xfId="0" applyAlignment="1" applyFont="1">
      <alignment/>
    </xf>
    <xf borderId="0" fillId="0" fontId="12" numFmtId="14" xfId="0" applyAlignment="1" applyFont="1" applyNumberFormat="1">
      <alignment/>
    </xf>
    <xf borderId="0" fillId="2" fontId="12" numFmtId="0" xfId="0" applyAlignment="1" applyFont="1">
      <alignment/>
    </xf>
    <xf borderId="0" fillId="0" fontId="12" numFmtId="164" xfId="0" applyAlignment="1" applyFont="1" applyNumberFormat="1">
      <alignment/>
    </xf>
    <xf borderId="0" fillId="0" fontId="8" numFmtId="165" xfId="0" applyAlignment="1" applyFont="1" applyNumberFormat="1">
      <alignment/>
    </xf>
    <xf borderId="0" fillId="0" fontId="9" numFmtId="0" xfId="0" applyAlignment="1" applyFont="1">
      <alignment/>
    </xf>
    <xf borderId="0" fillId="2" fontId="12" numFmtId="164" xfId="0" applyAlignment="1" applyFont="1" applyNumberFormat="1">
      <alignment horizontal="right"/>
    </xf>
    <xf borderId="0" fillId="0" fontId="8" numFmtId="165" xfId="0" applyAlignment="1" applyFont="1" applyNumberFormat="1">
      <alignment horizontal="right"/>
    </xf>
    <xf borderId="0" fillId="0" fontId="12" numFmtId="0" xfId="0" applyAlignment="1" applyFont="1">
      <alignment horizontal="right"/>
    </xf>
    <xf borderId="0" fillId="0" fontId="12" numFmtId="0" xfId="0" applyAlignment="1" applyFont="1">
      <alignment/>
    </xf>
    <xf borderId="0" fillId="2" fontId="12" numFmtId="0" xfId="0" applyAlignment="1" applyFont="1">
      <alignment/>
    </xf>
    <xf borderId="0" fillId="0" fontId="12" numFmtId="167" xfId="0" applyAlignment="1" applyFont="1" applyNumberFormat="1">
      <alignment/>
    </xf>
    <xf borderId="0" fillId="0" fontId="13" numFmtId="0" xfId="0" applyAlignment="1" applyFont="1">
      <alignment/>
    </xf>
    <xf borderId="0" fillId="0" fontId="8" numFmtId="0" xfId="0" applyAlignment="1" applyFont="1">
      <alignment horizontal="right"/>
    </xf>
    <xf borderId="0" fillId="0" fontId="11" numFmtId="0" xfId="0" applyAlignment="1" applyFont="1">
      <alignment/>
    </xf>
    <xf borderId="0" fillId="0" fontId="6" numFmtId="0" xfId="0" applyAlignment="1" applyFont="1">
      <alignment/>
    </xf>
    <xf borderId="0" fillId="0" fontId="6" numFmtId="164" xfId="0" applyAlignment="1" applyFont="1" applyNumberFormat="1">
      <alignment/>
    </xf>
    <xf borderId="0" fillId="0" fontId="14" numFmtId="10" xfId="0" applyAlignment="1" applyFont="1" applyNumberFormat="1">
      <alignment/>
    </xf>
    <xf borderId="0" fillId="0" fontId="14" numFmtId="0" xfId="0" applyAlignment="1" applyFont="1">
      <alignment/>
    </xf>
    <xf borderId="0" fillId="0" fontId="14" numFmtId="0" xfId="0" applyAlignment="1" applyFont="1">
      <alignment/>
    </xf>
    <xf borderId="0" fillId="0" fontId="14" numFmtId="164" xfId="0" applyAlignment="1" applyFont="1" applyNumberFormat="1">
      <alignment/>
    </xf>
    <xf borderId="0" fillId="0" fontId="6" numFmtId="164" xfId="0" applyAlignment="1" applyFont="1" applyNumberFormat="1">
      <alignment horizontal="left"/>
    </xf>
    <xf borderId="0" fillId="0" fontId="8" numFmtId="164" xfId="0" applyAlignment="1" applyFont="1" applyNumberFormat="1">
      <alignment/>
    </xf>
    <xf borderId="0" fillId="0" fontId="14" numFmtId="164" xfId="0" applyAlignment="1" applyFont="1" applyNumberFormat="1">
      <alignment horizontal="left"/>
    </xf>
    <xf borderId="0" fillId="0" fontId="14" numFmtId="164" xfId="0" applyAlignment="1" applyFont="1" applyNumberFormat="1">
      <alignment horizontal="left"/>
    </xf>
    <xf borderId="0" fillId="0" fontId="9" numFmtId="164" xfId="0" applyAlignment="1" applyFont="1" applyNumberFormat="1">
      <alignment horizontal="right"/>
    </xf>
    <xf borderId="0" fillId="0" fontId="7" numFmtId="168" xfId="0" applyAlignment="1" applyFont="1" applyNumberFormat="1">
      <alignment/>
    </xf>
    <xf borderId="0" fillId="0" fontId="8" numFmtId="0" xfId="0" applyAlignment="1" applyFont="1">
      <alignment horizontal="left" vertical="top"/>
    </xf>
    <xf borderId="0" fillId="0" fontId="11" numFmtId="164" xfId="0" applyAlignment="1" applyFont="1" applyNumberFormat="1">
      <alignment/>
    </xf>
    <xf borderId="0" fillId="0" fontId="14" numFmtId="164" xfId="0" applyAlignment="1" applyFont="1" applyNumberFormat="1">
      <alignment horizontal="right"/>
    </xf>
    <xf borderId="0" fillId="0" fontId="14" numFmtId="164" xfId="0" applyAlignment="1" applyFont="1" applyNumberFormat="1">
      <alignment/>
    </xf>
    <xf borderId="0" fillId="3" fontId="7" numFmtId="0" xfId="0" applyFill="1" applyFont="1"/>
    <xf borderId="0" fillId="3" fontId="7" numFmtId="0" xfId="0" applyAlignment="1" applyFont="1">
      <alignment/>
    </xf>
    <xf borderId="0" fillId="3" fontId="7" numFmtId="164" xfId="0" applyAlignment="1" applyFont="1" applyNumberFormat="1">
      <alignment/>
    </xf>
    <xf borderId="0" fillId="0" fontId="14" numFmtId="164" xfId="0" applyAlignment="1" applyFont="1" applyNumberFormat="1">
      <alignment horizontal="right"/>
    </xf>
    <xf borderId="0" fillId="3" fontId="7" numFmtId="166" xfId="0" applyAlignment="1" applyFont="1" applyNumberFormat="1">
      <alignment/>
    </xf>
    <xf borderId="0" fillId="3" fontId="7" numFmtId="0" xfId="0" applyAlignment="1" applyFont="1">
      <alignment/>
    </xf>
    <xf borderId="0" fillId="3" fontId="7" numFmtId="0" xfId="0" applyAlignment="1" applyFont="1">
      <alignment/>
    </xf>
    <xf borderId="0" fillId="0" fontId="8" numFmtId="167" xfId="0" applyAlignment="1" applyFont="1" applyNumberFormat="1">
      <alignment/>
    </xf>
    <xf borderId="0" fillId="0" fontId="14" numFmtId="164" xfId="0" applyAlignment="1" applyFont="1" applyNumberFormat="1">
      <alignment/>
    </xf>
    <xf borderId="0" fillId="0" fontId="14" numFmtId="0" xfId="0" applyAlignment="1" applyFont="1">
      <alignment/>
    </xf>
    <xf borderId="0" fillId="0" fontId="14" numFmtId="164" xfId="0" applyAlignment="1" applyFont="1" applyNumberFormat="1">
      <alignment horizontal="left"/>
    </xf>
    <xf borderId="0" fillId="0" fontId="8" numFmtId="14" xfId="0" applyAlignment="1" applyFont="1" applyNumberFormat="1">
      <alignment horizontal="right"/>
    </xf>
    <xf borderId="0" fillId="0" fontId="9" numFmtId="0" xfId="0" applyAlignment="1" applyFont="1">
      <alignment horizontal="left"/>
    </xf>
    <xf borderId="0" fillId="0" fontId="9" numFmtId="0" xfId="0" applyAlignment="1" applyFont="1">
      <alignment horizontal="right"/>
    </xf>
    <xf borderId="0" fillId="0" fontId="9" numFmtId="0" xfId="0" applyAlignment="1" applyFont="1">
      <alignment horizontal="right"/>
    </xf>
    <xf borderId="0" fillId="0" fontId="8" numFmtId="0" xfId="0" applyAlignment="1" applyFont="1">
      <alignment horizontal="left"/>
    </xf>
    <xf borderId="0" fillId="0" fontId="9" numFmtId="14" xfId="0" applyAlignment="1" applyFont="1" applyNumberFormat="1">
      <alignment/>
    </xf>
    <xf borderId="0" fillId="0" fontId="14" numFmtId="0" xfId="0" applyAlignment="1" applyFont="1">
      <alignment horizontal="left"/>
    </xf>
    <xf borderId="0" fillId="0" fontId="9" numFmtId="0" xfId="0" applyAlignment="1" applyFont="1">
      <alignment/>
    </xf>
    <xf borderId="0" fillId="0" fontId="8" numFmtId="3" xfId="0" applyAlignment="1" applyFont="1" applyNumberFormat="1">
      <alignment horizontal="right"/>
    </xf>
    <xf borderId="0" fillId="0" fontId="8" numFmtId="164" xfId="0" applyAlignment="1" applyFont="1" applyNumberFormat="1">
      <alignment/>
    </xf>
    <xf borderId="0" fillId="0" fontId="7" numFmtId="0" xfId="0" applyFont="1"/>
    <xf borderId="0" fillId="0" fontId="14" numFmtId="10" xfId="0" applyAlignment="1" applyFont="1" applyNumberFormat="1">
      <alignment/>
    </xf>
    <xf borderId="0" fillId="0" fontId="14" numFmtId="10" xfId="0" applyAlignment="1" applyFont="1" applyNumberFormat="1">
      <alignment/>
    </xf>
    <xf borderId="0" fillId="0" fontId="14" numFmtId="0" xfId="0" applyAlignment="1" applyFont="1">
      <alignment/>
    </xf>
    <xf borderId="0" fillId="0" fontId="14" numFmtId="0" xfId="0" applyAlignment="1" applyFont="1">
      <alignment horizontal="left"/>
    </xf>
    <xf borderId="0" fillId="0" fontId="8" numFmtId="0" xfId="0" applyAlignment="1" applyFont="1">
      <alignment horizontal="left"/>
    </xf>
    <xf borderId="0" fillId="0" fontId="8" numFmtId="0" xfId="0" applyAlignment="1" applyFont="1">
      <alignment/>
    </xf>
    <xf borderId="0" fillId="0" fontId="14" numFmtId="0" xfId="0" applyAlignment="1" applyFont="1">
      <alignment horizontal="left"/>
    </xf>
    <xf borderId="0" fillId="0" fontId="14" numFmtId="164" xfId="0" applyAlignment="1" applyFont="1" applyNumberFormat="1">
      <alignment horizontal="right"/>
    </xf>
    <xf borderId="0" fillId="0" fontId="6" numFmtId="164" xfId="0" applyAlignment="1" applyFont="1" applyNumberFormat="1">
      <alignment/>
    </xf>
    <xf borderId="0" fillId="0" fontId="8" numFmtId="167" xfId="0" applyAlignment="1" applyFont="1" applyNumberFormat="1">
      <alignment/>
    </xf>
    <xf borderId="0" fillId="0" fontId="8" numFmtId="14" xfId="0" applyAlignment="1" applyFont="1" applyNumberFormat="1">
      <alignment/>
    </xf>
    <xf borderId="0" fillId="0" fontId="8" numFmtId="167" xfId="0" applyAlignment="1" applyFont="1" applyNumberFormat="1">
      <alignment horizontal="right"/>
    </xf>
    <xf borderId="0" fillId="0" fontId="8" numFmtId="3" xfId="0" applyAlignment="1" applyFont="1" applyNumberFormat="1">
      <alignment/>
    </xf>
    <xf borderId="0" fillId="0" fontId="15" numFmtId="0" xfId="0" applyAlignment="1" applyFont="1">
      <alignment/>
    </xf>
    <xf borderId="0" fillId="0" fontId="14" numFmtId="14" xfId="0" applyAlignment="1" applyFont="1" applyNumberFormat="1">
      <alignment/>
    </xf>
    <xf borderId="0" fillId="0" fontId="9" numFmtId="0" xfId="0" applyAlignment="1" applyFont="1">
      <alignment/>
    </xf>
    <xf borderId="0" fillId="0" fontId="8" numFmtId="3" xfId="0" applyAlignment="1" applyFont="1" applyNumberFormat="1">
      <alignment/>
    </xf>
    <xf borderId="0" fillId="0" fontId="8" numFmtId="164" xfId="0" applyAlignment="1" applyFont="1" applyNumberFormat="1">
      <alignment/>
    </xf>
    <xf borderId="0" fillId="0" fontId="9" numFmtId="0" xfId="0" applyAlignment="1" applyFont="1">
      <alignment/>
    </xf>
    <xf borderId="0" fillId="0" fontId="8" numFmtId="0" xfId="0" applyAlignment="1" applyFont="1">
      <alignment/>
    </xf>
    <xf borderId="0" fillId="0" fontId="8" numFmtId="165" xfId="0" applyAlignment="1" applyFont="1" applyNumberFormat="1">
      <alignment/>
    </xf>
    <xf borderId="0" fillId="0" fontId="8" numFmtId="3" xfId="0" applyAlignment="1" applyFont="1" applyNumberFormat="1">
      <alignment/>
    </xf>
    <xf borderId="0" fillId="0" fontId="8" numFmtId="164" xfId="0" applyAlignment="1" applyFont="1" applyNumberFormat="1">
      <alignment/>
    </xf>
    <xf borderId="0" fillId="0" fontId="8" numFmtId="164" xfId="0" applyAlignment="1" applyFont="1" applyNumberFormat="1">
      <alignment/>
    </xf>
    <xf borderId="0" fillId="0" fontId="8" numFmtId="164" xfId="0" applyAlignment="1" applyFont="1" applyNumberFormat="1">
      <alignment/>
    </xf>
    <xf borderId="0" fillId="0" fontId="8" numFmtId="0" xfId="0" applyFont="1"/>
    <xf borderId="0" fillId="0" fontId="8" numFmtId="14" xfId="0" applyAlignment="1" applyFont="1" applyNumberFormat="1">
      <alignment/>
    </xf>
    <xf borderId="0" fillId="0" fontId="9" numFmtId="0" xfId="0" applyAlignment="1" applyFont="1">
      <alignment/>
    </xf>
    <xf borderId="0" fillId="0" fontId="8" numFmtId="3" xfId="0" applyAlignment="1" applyFont="1" applyNumberFormat="1">
      <alignment/>
    </xf>
    <xf borderId="0" fillId="0" fontId="8" numFmtId="167" xfId="0" applyAlignment="1" applyFont="1" applyNumberFormat="1">
      <alignment/>
    </xf>
    <xf borderId="0" fillId="0" fontId="14" numFmtId="0" xfId="0" applyAlignment="1" applyFont="1">
      <alignment horizontal="right"/>
    </xf>
    <xf borderId="0" fillId="0" fontId="8" numFmtId="164" xfId="0" applyAlignment="1" applyFont="1" applyNumberFormat="1">
      <alignment/>
    </xf>
    <xf borderId="0" fillId="0" fontId="9" numFmtId="165" xfId="0" applyAlignment="1" applyFont="1" applyNumberFormat="1">
      <alignment/>
    </xf>
    <xf borderId="0" fillId="0" fontId="9" numFmtId="0" xfId="0" applyAlignment="1" applyFont="1">
      <alignment/>
    </xf>
    <xf borderId="0" fillId="0" fontId="9" numFmtId="3" xfId="0" applyAlignment="1" applyFont="1" applyNumberFormat="1">
      <alignment/>
    </xf>
    <xf borderId="0" fillId="0" fontId="8" numFmtId="0" xfId="0" applyAlignment="1" applyFont="1">
      <alignment/>
    </xf>
    <xf borderId="0" fillId="0" fontId="8" numFmtId="3" xfId="0" applyAlignment="1" applyFont="1" applyNumberFormat="1">
      <alignment/>
    </xf>
    <xf borderId="0" fillId="0" fontId="8" numFmtId="0" xfId="0" applyAlignment="1" applyFont="1">
      <alignment/>
    </xf>
    <xf borderId="0" fillId="0" fontId="16" numFmtId="0" xfId="0" applyAlignment="1" applyFont="1">
      <alignment/>
    </xf>
    <xf borderId="0" fillId="0" fontId="14" numFmtId="14" xfId="0" applyAlignment="1" applyFont="1" applyNumberFormat="1">
      <alignment horizontal="right"/>
    </xf>
    <xf borderId="0" fillId="0" fontId="17" numFmtId="164" xfId="0" applyAlignment="1" applyFont="1" applyNumberFormat="1">
      <alignment/>
    </xf>
    <xf borderId="0" fillId="0" fontId="17" numFmtId="0" xfId="0" applyAlignment="1" applyFont="1">
      <alignment/>
    </xf>
    <xf borderId="0" fillId="0" fontId="9" numFmtId="0" xfId="0" applyAlignment="1" applyFont="1">
      <alignment/>
    </xf>
    <xf borderId="0" fillId="0" fontId="8" numFmtId="0" xfId="0" applyAlignment="1" applyFont="1">
      <alignment/>
    </xf>
    <xf borderId="0" fillId="0" fontId="8" numFmtId="165" xfId="0" applyAlignment="1" applyFont="1" applyNumberFormat="1">
      <alignment horizontal="right"/>
    </xf>
    <xf borderId="0" fillId="0" fontId="8" numFmtId="164" xfId="0" applyAlignment="1" applyFont="1" applyNumberFormat="1">
      <alignment horizontal="right"/>
    </xf>
    <xf borderId="0" fillId="2" fontId="6" numFmtId="0" xfId="0" applyAlignment="1" applyFont="1">
      <alignment/>
    </xf>
    <xf borderId="0" fillId="2" fontId="6" numFmtId="164" xfId="0" applyAlignment="1" applyFont="1" applyNumberFormat="1">
      <alignment/>
    </xf>
    <xf borderId="0" fillId="2" fontId="6" numFmtId="164" xfId="0" applyAlignment="1" applyFont="1" applyNumberFormat="1">
      <alignment horizontal="left"/>
    </xf>
    <xf borderId="0" fillId="0" fontId="8" numFmtId="0" xfId="0" applyAlignment="1" applyFont="1">
      <alignment/>
    </xf>
    <xf borderId="0" fillId="0" fontId="8" numFmtId="3" xfId="0" applyAlignment="1" applyFont="1" applyNumberFormat="1">
      <alignment/>
    </xf>
    <xf borderId="0" fillId="0" fontId="8" numFmtId="164" xfId="0" applyAlignment="1" applyFont="1" applyNumberFormat="1">
      <alignment/>
    </xf>
    <xf borderId="0" fillId="0" fontId="8" numFmtId="0" xfId="0" applyAlignment="1" applyFont="1">
      <alignment/>
    </xf>
    <xf borderId="0" fillId="0" fontId="11" numFmtId="0" xfId="0" applyAlignment="1" applyFont="1">
      <alignment/>
    </xf>
    <xf borderId="0" fillId="0" fontId="14" numFmtId="164" xfId="0" applyAlignment="1" applyFont="1" applyNumberFormat="1">
      <alignment horizontal="left"/>
    </xf>
    <xf borderId="0" fillId="0" fontId="17" numFmtId="165" xfId="0" applyAlignment="1" applyFont="1" applyNumberFormat="1">
      <alignment/>
    </xf>
    <xf borderId="0" fillId="0" fontId="15" numFmtId="0" xfId="0" applyAlignment="1" applyFont="1">
      <alignment/>
    </xf>
    <xf borderId="0" fillId="0" fontId="9" numFmtId="0" xfId="0" applyAlignment="1" applyFont="1">
      <alignment/>
    </xf>
    <xf borderId="0" fillId="0" fontId="8" numFmtId="0" xfId="0" applyAlignment="1" applyFont="1">
      <alignment/>
    </xf>
    <xf borderId="0" fillId="0" fontId="8" numFmtId="164" xfId="0" applyAlignment="1" applyFont="1" applyNumberFormat="1">
      <alignment horizontal="right"/>
    </xf>
    <xf borderId="0" fillId="0" fontId="8" numFmtId="164" xfId="0" applyAlignment="1" applyFont="1" applyNumberFormat="1">
      <alignment/>
    </xf>
    <xf borderId="0" fillId="0" fontId="8" numFmtId="0" xfId="0" applyAlignment="1" applyFont="1">
      <alignment/>
    </xf>
    <xf borderId="0" fillId="0" fontId="8" numFmtId="0" xfId="0" applyAlignment="1" applyFont="1">
      <alignment/>
    </xf>
    <xf borderId="0" fillId="0" fontId="8" numFmtId="0" xfId="0" applyAlignment="1" applyFont="1">
      <alignment/>
    </xf>
    <xf borderId="0" fillId="0" fontId="8" numFmtId="3" xfId="0" applyAlignment="1" applyFont="1" applyNumberFormat="1">
      <alignment/>
    </xf>
    <xf borderId="0" fillId="0" fontId="16" numFmtId="0" xfId="0" applyFont="1"/>
    <xf borderId="0" fillId="0" fontId="16" numFmtId="0" xfId="0" applyAlignment="1" applyFont="1">
      <alignment/>
    </xf>
    <xf borderId="0" fillId="0" fontId="16" numFmtId="167" xfId="0" applyAlignment="1" applyFont="1" applyNumberFormat="1">
      <alignment/>
    </xf>
    <xf borderId="0" fillId="0" fontId="6" numFmtId="164" xfId="0" applyAlignment="1" applyFont="1" applyNumberFormat="1">
      <alignment horizontal="left"/>
    </xf>
    <xf borderId="1" fillId="0" fontId="7" numFmtId="0" xfId="0" applyBorder="1" applyFont="1"/>
    <xf borderId="2" fillId="0" fontId="7" numFmtId="0" xfId="0" applyBorder="1" applyFont="1"/>
    <xf borderId="2" fillId="0" fontId="7" numFmtId="0" xfId="0" applyAlignment="1" applyBorder="1" applyFont="1">
      <alignment/>
    </xf>
    <xf borderId="3" fillId="0" fontId="7" numFmtId="0" xfId="0" applyAlignment="1" applyBorder="1" applyFont="1">
      <alignment/>
    </xf>
    <xf borderId="0" fillId="0" fontId="11" numFmtId="0" xfId="0" applyAlignment="1" applyFont="1">
      <alignment/>
    </xf>
    <xf borderId="0" fillId="0" fontId="18" numFmtId="0" xfId="0" applyAlignment="1" applyFont="1">
      <alignment horizontal="left"/>
    </xf>
    <xf borderId="0" fillId="0" fontId="11" numFmtId="165" xfId="0" applyAlignment="1" applyFont="1" applyNumberFormat="1">
      <alignment/>
    </xf>
    <xf borderId="0" fillId="0" fontId="11" numFmtId="164" xfId="0" applyAlignment="1" applyFont="1" applyNumberFormat="1">
      <alignment/>
    </xf>
    <xf borderId="0" fillId="4" fontId="8" numFmtId="0" xfId="0" applyAlignment="1" applyFill="1" applyFont="1">
      <alignment/>
    </xf>
    <xf borderId="0" fillId="5" fontId="8" numFmtId="0" xfId="0" applyAlignment="1" applyFill="1" applyFont="1">
      <alignment/>
    </xf>
    <xf borderId="0" fillId="0" fontId="11" numFmtId="0" xfId="0" applyAlignment="1" applyFont="1">
      <alignment/>
    </xf>
    <xf borderId="0" fillId="0" fontId="8" numFmtId="2" xfId="0" applyAlignment="1" applyFont="1" applyNumberFormat="1">
      <alignment/>
    </xf>
    <xf borderId="4" fillId="0" fontId="7" numFmtId="0" xfId="0" applyBorder="1" applyFont="1"/>
    <xf borderId="5" fillId="0" fontId="7" numFmtId="164" xfId="0" applyBorder="1" applyFont="1" applyNumberFormat="1"/>
    <xf borderId="5" fillId="0" fontId="7" numFmtId="0" xfId="0" applyBorder="1" applyFont="1"/>
    <xf borderId="6" fillId="0" fontId="7" numFmtId="0" xfId="0" applyBorder="1" applyFont="1"/>
    <xf borderId="5" fillId="0" fontId="7" numFmtId="0" xfId="0" applyAlignment="1" applyBorder="1" applyFont="1">
      <alignment/>
    </xf>
    <xf borderId="0" fillId="0" fontId="19" numFmtId="0" xfId="0" applyAlignment="1" applyFont="1">
      <alignment/>
    </xf>
    <xf borderId="0" fillId="0" fontId="19" numFmtId="164" xfId="0" applyAlignment="1" applyFont="1" applyNumberFormat="1">
      <alignment/>
    </xf>
    <xf borderId="0" fillId="0" fontId="20" numFmtId="0" xfId="0" applyAlignment="1" applyFont="1">
      <alignment/>
    </xf>
    <xf borderId="0" fillId="0" fontId="20" numFmtId="0" xfId="0" applyAlignment="1" applyFont="1">
      <alignment/>
    </xf>
    <xf borderId="0" fillId="6" fontId="20" numFmtId="0" xfId="0" applyAlignment="1" applyFill="1" applyFont="1">
      <alignment horizontal="right"/>
    </xf>
    <xf borderId="0" fillId="6" fontId="20" numFmtId="0" xfId="0" applyAlignment="1" applyFont="1">
      <alignment/>
    </xf>
    <xf borderId="0" fillId="6" fontId="20" numFmtId="164" xfId="0" applyAlignment="1" applyFont="1" applyNumberFormat="1">
      <alignment horizontal="right"/>
    </xf>
    <xf borderId="0" fillId="6" fontId="20" numFmtId="14" xfId="0" applyAlignment="1" applyFont="1" applyNumberFormat="1">
      <alignment horizontal="right"/>
    </xf>
    <xf borderId="0" fillId="7" fontId="20" numFmtId="0" xfId="0" applyAlignment="1" applyFill="1" applyFont="1">
      <alignment/>
    </xf>
    <xf borderId="0" fillId="7" fontId="20" numFmtId="164" xfId="0" applyAlignment="1" applyFont="1" applyNumberFormat="1">
      <alignment horizontal="right"/>
    </xf>
    <xf borderId="0" fillId="7" fontId="20" numFmtId="0" xfId="0" applyAlignment="1" applyFont="1">
      <alignment horizontal="right"/>
    </xf>
    <xf borderId="0" fillId="7" fontId="20" numFmtId="14" xfId="0" applyAlignment="1" applyFont="1" applyNumberFormat="1">
      <alignment horizontal="right"/>
    </xf>
    <xf borderId="0" fillId="8" fontId="20" numFmtId="0" xfId="0" applyAlignment="1" applyFill="1" applyFont="1">
      <alignment/>
    </xf>
    <xf borderId="0" fillId="8" fontId="20" numFmtId="164" xfId="0" applyAlignment="1" applyFont="1" applyNumberFormat="1">
      <alignment horizontal="right"/>
    </xf>
    <xf borderId="0" fillId="8" fontId="20" numFmtId="0" xfId="0" applyAlignment="1" applyFont="1">
      <alignment/>
    </xf>
    <xf borderId="0" fillId="8" fontId="20" numFmtId="14" xfId="0" applyAlignment="1" applyFont="1" applyNumberFormat="1">
      <alignment horizontal="right"/>
    </xf>
    <xf borderId="0" fillId="2" fontId="21" numFmtId="0" xfId="0" applyAlignment="1" applyFont="1">
      <alignment/>
    </xf>
    <xf borderId="0" fillId="9" fontId="20" numFmtId="0" xfId="0" applyAlignment="1" applyFill="1" applyFont="1">
      <alignment/>
    </xf>
    <xf borderId="0" fillId="9" fontId="20" numFmtId="164" xfId="0" applyAlignment="1" applyFont="1" applyNumberFormat="1">
      <alignment horizontal="right"/>
    </xf>
    <xf borderId="0" fillId="9" fontId="20" numFmtId="0" xfId="0" applyAlignment="1" applyFont="1">
      <alignment horizontal="right"/>
    </xf>
    <xf borderId="0" fillId="9" fontId="20" numFmtId="14" xfId="0" applyAlignment="1" applyFont="1" applyNumberFormat="1">
      <alignment horizontal="right"/>
    </xf>
    <xf borderId="0" fillId="6" fontId="20" numFmtId="0" xfId="0" applyAlignment="1" applyFont="1">
      <alignment/>
    </xf>
    <xf borderId="0" fillId="10" fontId="20" numFmtId="0" xfId="0" applyAlignment="1" applyFill="1" applyFont="1">
      <alignment/>
    </xf>
    <xf borderId="0" fillId="10" fontId="20" numFmtId="164" xfId="0" applyAlignment="1" applyFont="1" applyNumberFormat="1">
      <alignment horizontal="right"/>
    </xf>
    <xf borderId="0" fillId="10" fontId="20" numFmtId="0" xfId="0" applyAlignment="1" applyFont="1">
      <alignment/>
    </xf>
    <xf borderId="0" fillId="10" fontId="20" numFmtId="14" xfId="0" applyAlignment="1" applyFont="1" applyNumberFormat="1">
      <alignment horizontal="right"/>
    </xf>
    <xf borderId="0" fillId="8" fontId="20" numFmtId="0" xfId="0" applyAlignment="1" applyFont="1">
      <alignment horizontal="right"/>
    </xf>
    <xf borderId="0" fillId="10" fontId="20" numFmtId="0" xfId="0" applyAlignment="1" applyFont="1">
      <alignment horizontal="right"/>
    </xf>
    <xf borderId="0" fillId="11" fontId="8" numFmtId="0" xfId="0" applyAlignment="1" applyFill="1" applyFont="1">
      <alignment/>
    </xf>
    <xf borderId="0" fillId="2" fontId="22" numFmtId="0" xfId="0" applyAlignment="1" applyFont="1">
      <alignment/>
    </xf>
    <xf borderId="0" fillId="2" fontId="22" numFmtId="164" xfId="0" applyAlignment="1" applyFont="1" applyNumberFormat="1">
      <alignment/>
    </xf>
    <xf borderId="0" fillId="2" fontId="23" numFmtId="165" xfId="0" applyAlignment="1" applyFont="1" applyNumberFormat="1">
      <alignment/>
    </xf>
    <xf borderId="0" fillId="2" fontId="22" numFmtId="165" xfId="0" applyAlignment="1" applyFont="1" applyNumberFormat="1">
      <alignment/>
    </xf>
    <xf borderId="0" fillId="12" fontId="22" numFmtId="164" xfId="0" applyAlignment="1" applyFill="1" applyFont="1" applyNumberFormat="1">
      <alignment/>
    </xf>
    <xf borderId="0" fillId="2" fontId="22" numFmtId="164" xfId="0" applyAlignment="1" applyFont="1" applyNumberFormat="1">
      <alignment horizontal="right"/>
    </xf>
    <xf borderId="0" fillId="0" fontId="20" numFmtId="164" xfId="0" applyAlignment="1" applyFont="1" applyNumberFormat="1">
      <alignment horizontal="right"/>
    </xf>
    <xf borderId="0" fillId="0" fontId="20" numFmtId="0" xfId="0" applyAlignment="1" applyFont="1">
      <alignment horizontal="right"/>
    </xf>
    <xf borderId="0" fillId="13" fontId="20" numFmtId="0" xfId="0" applyAlignment="1" applyFill="1" applyFont="1">
      <alignment/>
    </xf>
    <xf borderId="0" fillId="13" fontId="20" numFmtId="164" xfId="0" applyAlignment="1" applyFont="1" applyNumberFormat="1">
      <alignment horizontal="right"/>
    </xf>
    <xf borderId="0" fillId="13" fontId="20" numFmtId="0" xfId="0" applyAlignment="1" applyFont="1">
      <alignment/>
    </xf>
    <xf borderId="0" fillId="13" fontId="20" numFmtId="14" xfId="0" applyAlignment="1" applyFont="1" applyNumberFormat="1">
      <alignment horizontal="right"/>
    </xf>
    <xf borderId="0" fillId="7" fontId="20" numFmtId="0" xfId="0" applyAlignment="1" applyFont="1">
      <alignment/>
    </xf>
    <xf borderId="7" fillId="0" fontId="7" numFmtId="0" xfId="0" applyBorder="1" applyFont="1"/>
    <xf borderId="8" fillId="0" fontId="7" numFmtId="164" xfId="0" applyBorder="1" applyFont="1" applyNumberFormat="1"/>
    <xf borderId="8" fillId="0" fontId="7" numFmtId="0" xfId="0" applyBorder="1" applyFont="1"/>
    <xf borderId="9" fillId="0" fontId="7" numFmtId="0" xfId="0" applyBorder="1" applyFont="1"/>
    <xf borderId="0" fillId="14" fontId="20" numFmtId="0" xfId="0" applyAlignment="1" applyFill="1" applyFont="1">
      <alignment horizontal="right"/>
    </xf>
    <xf borderId="0" fillId="14" fontId="20" numFmtId="0" xfId="0" applyAlignment="1" applyFont="1">
      <alignment/>
    </xf>
    <xf borderId="0" fillId="14" fontId="20" numFmtId="164" xfId="0" applyAlignment="1" applyFont="1" applyNumberFormat="1">
      <alignment horizontal="right"/>
    </xf>
    <xf borderId="0" fillId="4" fontId="11" numFmtId="0" xfId="0" applyAlignment="1" applyFont="1">
      <alignment/>
    </xf>
    <xf borderId="0" fillId="4" fontId="11" numFmtId="165" xfId="0" applyAlignment="1" applyFont="1" applyNumberFormat="1">
      <alignment/>
    </xf>
    <xf borderId="0" fillId="4" fontId="8" numFmtId="0" xfId="0" applyAlignment="1" applyFont="1">
      <alignment/>
    </xf>
    <xf borderId="0" fillId="4" fontId="8" numFmtId="3" xfId="0" applyAlignment="1" applyFont="1" applyNumberFormat="1">
      <alignment/>
    </xf>
    <xf borderId="0" fillId="4" fontId="8" numFmtId="164" xfId="0" applyAlignment="1" applyFont="1" applyNumberFormat="1">
      <alignment/>
    </xf>
    <xf borderId="0" fillId="4" fontId="11" numFmtId="164" xfId="0" applyAlignment="1" applyFont="1" applyNumberFormat="1">
      <alignment/>
    </xf>
    <xf borderId="0" fillId="4" fontId="8" numFmtId="164" xfId="0" applyAlignment="1" applyFont="1" applyNumberFormat="1">
      <alignment/>
    </xf>
    <xf borderId="0" fillId="4" fontId="8" numFmtId="0" xfId="0" applyAlignment="1" applyFont="1">
      <alignment/>
    </xf>
    <xf borderId="0" fillId="4" fontId="8" numFmtId="0" xfId="0" applyAlignment="1" applyFont="1">
      <alignment/>
    </xf>
    <xf borderId="0" fillId="14" fontId="20" numFmtId="0" xfId="0" applyAlignment="1" applyFont="1">
      <alignment/>
    </xf>
    <xf borderId="0" fillId="15" fontId="20" numFmtId="0" xfId="0" applyAlignment="1" applyFill="1" applyFont="1">
      <alignment/>
    </xf>
    <xf borderId="0" fillId="15" fontId="20" numFmtId="164" xfId="0" applyAlignment="1" applyFont="1" applyNumberFormat="1">
      <alignment horizontal="right"/>
    </xf>
    <xf borderId="0" fillId="15" fontId="20" numFmtId="0" xfId="0" applyAlignment="1" applyFont="1">
      <alignment horizontal="right"/>
    </xf>
    <xf borderId="0" fillId="6" fontId="20" numFmtId="164" xfId="0" applyAlignment="1" applyFont="1" applyNumberFormat="1">
      <alignment/>
    </xf>
    <xf borderId="0" fillId="0" fontId="9" numFmtId="0" xfId="0" applyAlignment="1" applyFont="1">
      <alignment/>
    </xf>
    <xf borderId="0" fillId="6" fontId="24" numFmtId="0" xfId="0" applyAlignment="1" applyFont="1">
      <alignment/>
    </xf>
    <xf borderId="10" fillId="0" fontId="19" numFmtId="0" xfId="0" applyAlignment="1" applyBorder="1" applyFont="1">
      <alignment/>
    </xf>
    <xf borderId="0" fillId="0" fontId="25" numFmtId="0" xfId="0" applyFont="1"/>
    <xf borderId="11" fillId="0" fontId="25" numFmtId="0" xfId="0" applyBorder="1" applyFont="1"/>
    <xf borderId="10" fillId="7" fontId="20" numFmtId="0" xfId="0" applyAlignment="1" applyBorder="1" applyFont="1">
      <alignment horizontal="right"/>
    </xf>
    <xf borderId="11" fillId="0" fontId="7" numFmtId="0" xfId="0" applyBorder="1" applyFont="1"/>
    <xf borderId="0" fillId="16" fontId="20" numFmtId="0" xfId="0" applyAlignment="1" applyFill="1" applyFont="1">
      <alignment/>
    </xf>
    <xf borderId="0" fillId="16" fontId="20" numFmtId="164" xfId="0" applyAlignment="1" applyFont="1" applyNumberFormat="1">
      <alignment horizontal="right"/>
    </xf>
    <xf borderId="0" fillId="16" fontId="20" numFmtId="0" xfId="0" applyAlignment="1" applyFont="1">
      <alignment/>
    </xf>
    <xf borderId="0" fillId="16" fontId="20" numFmtId="0" xfId="0" applyAlignment="1" applyFont="1">
      <alignment horizontal="right"/>
    </xf>
    <xf borderId="0" fillId="6" fontId="20" numFmtId="164" xfId="0" applyAlignment="1" applyFont="1" applyNumberFormat="1">
      <alignment/>
    </xf>
    <xf borderId="0" fillId="16" fontId="20" numFmtId="164" xfId="0" applyAlignment="1" applyFont="1" applyNumberFormat="1">
      <alignment/>
    </xf>
    <xf borderId="0" fillId="16" fontId="20" numFmtId="14" xfId="0" applyAlignment="1" applyFont="1" applyNumberFormat="1">
      <alignment horizontal="right"/>
    </xf>
    <xf borderId="0" fillId="10" fontId="20" numFmtId="164" xfId="0" applyAlignment="1" applyFont="1" applyNumberFormat="1">
      <alignment/>
    </xf>
    <xf borderId="0" fillId="7" fontId="20" numFmtId="14" xfId="0" applyAlignment="1" applyFont="1" applyNumberFormat="1">
      <alignment/>
    </xf>
    <xf borderId="0" fillId="6" fontId="20" numFmtId="14" xfId="0" applyAlignment="1" applyFont="1" applyNumberFormat="1">
      <alignment/>
    </xf>
    <xf borderId="0" fillId="10" fontId="20" numFmtId="14" xfId="0" applyAlignment="1" applyFont="1" applyNumberFormat="1">
      <alignment/>
    </xf>
    <xf borderId="0" fillId="15" fontId="20" numFmtId="0" xfId="0" applyAlignment="1" applyFont="1">
      <alignment/>
    </xf>
    <xf borderId="0" fillId="15" fontId="20" numFmtId="14" xfId="0" applyAlignment="1" applyFont="1" applyNumberFormat="1">
      <alignment horizontal="right"/>
    </xf>
    <xf borderId="0" fillId="16" fontId="20" numFmtId="164" xfId="0" applyAlignment="1" applyFont="1" applyNumberFormat="1">
      <alignment horizontal="right"/>
    </xf>
    <xf borderId="10" fillId="7" fontId="20" numFmtId="0" xfId="0" applyAlignment="1" applyBorder="1" applyFont="1">
      <alignment/>
    </xf>
    <xf borderId="0" fillId="7" fontId="20" numFmtId="164" xfId="0" applyAlignment="1" applyFont="1" applyNumberFormat="1">
      <alignment/>
    </xf>
    <xf borderId="0" fillId="7" fontId="20" numFmtId="164" xfId="0" applyAlignment="1" applyFont="1" applyNumberFormat="1">
      <alignment/>
    </xf>
    <xf borderId="10" fillId="10" fontId="20" numFmtId="0" xfId="0" applyAlignment="1" applyBorder="1" applyFont="1">
      <alignment horizontal="right"/>
    </xf>
    <xf borderId="10" fillId="6" fontId="20" numFmtId="0" xfId="0" applyAlignment="1" applyBorder="1" applyFont="1">
      <alignment horizontal="right"/>
    </xf>
    <xf borderId="0" fillId="15" fontId="20" numFmtId="164" xfId="0" applyAlignment="1" applyFont="1" applyNumberFormat="1">
      <alignment/>
    </xf>
    <xf borderId="0" fillId="16" fontId="20" numFmtId="164" xfId="0" applyAlignment="1" applyFont="1" applyNumberFormat="1">
      <alignment/>
    </xf>
    <xf borderId="0" fillId="17" fontId="20" numFmtId="0" xfId="0" applyAlignment="1" applyFill="1" applyFont="1">
      <alignment/>
    </xf>
    <xf borderId="0" fillId="17" fontId="20" numFmtId="164" xfId="0" applyAlignment="1" applyFont="1" applyNumberFormat="1">
      <alignment horizontal="right"/>
    </xf>
    <xf borderId="0" fillId="17" fontId="20" numFmtId="0" xfId="0" applyAlignment="1" applyFont="1">
      <alignment horizontal="right"/>
    </xf>
    <xf borderId="0" fillId="17" fontId="20" numFmtId="14" xfId="0" applyAlignment="1" applyFont="1" applyNumberFormat="1">
      <alignment horizontal="right"/>
    </xf>
    <xf borderId="0" fillId="8" fontId="20" numFmtId="14" xfId="0" applyAlignment="1" applyFont="1" applyNumberFormat="1">
      <alignment/>
    </xf>
    <xf borderId="0" fillId="9" fontId="20" numFmtId="0" xfId="0" applyAlignment="1" applyFont="1">
      <alignment/>
    </xf>
    <xf borderId="0" fillId="0" fontId="26" numFmtId="0" xfId="0" applyAlignment="1" applyFont="1">
      <alignment/>
    </xf>
    <xf borderId="0" fillId="0" fontId="26" numFmtId="164" xfId="0" applyAlignment="1" applyFont="1" applyNumberFormat="1">
      <alignment/>
    </xf>
    <xf borderId="0" fillId="0" fontId="27" numFmtId="0" xfId="0" applyAlignment="1" applyFont="1">
      <alignment/>
    </xf>
    <xf borderId="0" fillId="0" fontId="27" numFmtId="164" xfId="0" applyAlignment="1" applyFont="1" applyNumberFormat="1">
      <alignment horizontal="right"/>
    </xf>
    <xf borderId="0" fillId="0" fontId="27" numFmtId="0" xfId="0" applyAlignment="1" applyFont="1">
      <alignment horizontal="right"/>
    </xf>
    <xf borderId="0" fillId="0" fontId="27" numFmtId="14" xfId="0" applyAlignment="1" applyFont="1" applyNumberFormat="1">
      <alignment horizontal="right"/>
    </xf>
    <xf borderId="0" fillId="0" fontId="27" numFmtId="0" xfId="0" applyAlignment="1" applyFont="1">
      <alignment/>
    </xf>
    <xf borderId="0" fillId="0" fontId="7" numFmtId="0" xfId="0" applyFont="1"/>
    <xf borderId="9" fillId="0" fontId="25" numFmtId="0" xfId="0" applyAlignment="1" applyBorder="1" applyFont="1">
      <alignment/>
    </xf>
    <xf borderId="7" fillId="0" fontId="7" numFmtId="164" xfId="0" applyBorder="1" applyFont="1" applyNumberFormat="1"/>
    <xf borderId="0" fillId="0" fontId="7" numFmtId="164" xfId="0" applyFont="1" applyNumberFormat="1"/>
    <xf borderId="0" fillId="0" fontId="7" numFmtId="14" xfId="0" applyFont="1" applyNumberFormat="1"/>
    <xf borderId="0" fillId="0" fontId="7" numFmtId="10" xfId="0" applyFont="1" applyNumberFormat="1"/>
    <xf borderId="0" fillId="0" fontId="27" numFmtId="167" xfId="0" applyAlignment="1" applyFont="1" applyNumberFormat="1">
      <alignment horizontal="right"/>
    </xf>
    <xf borderId="0" fillId="0" fontId="27" numFmtId="164" xfId="0" applyAlignment="1" applyFont="1" applyNumberFormat="1">
      <alignment/>
    </xf>
    <xf borderId="0" fillId="0" fontId="27" numFmtId="14" xfId="0" applyAlignment="1" applyFont="1" applyNumberFormat="1">
      <alignment/>
    </xf>
    <xf borderId="0" fillId="0" fontId="27" numFmtId="165" xfId="0" applyAlignment="1" applyFont="1" applyNumberFormat="1">
      <alignment horizontal="right"/>
    </xf>
    <xf borderId="0" fillId="0" fontId="25" numFmtId="0" xfId="0" applyAlignment="1" applyFont="1">
      <alignment/>
    </xf>
  </cellXfs>
  <cellStyles count="1">
    <cellStyle xfId="0" name="Normal" builtinId="0"/>
  </cellStyles>
  <dxfs count="16">
    <dxf>
      <font>
        <color rgb="FF000000"/>
      </font>
      <fill>
        <patternFill patternType="solid">
          <fgColor rgb="FF6FA8DC"/>
          <bgColor rgb="FF6FA8DC"/>
        </patternFill>
      </fill>
      <alignment/>
      <border>
        <left/>
        <right/>
        <top/>
        <bottom/>
      </border>
    </dxf>
    <dxf>
      <font/>
      <fill>
        <patternFill patternType="solid">
          <fgColor rgb="FF9FC5E8"/>
          <bgColor rgb="FF9FC5E8"/>
        </patternFill>
      </fill>
      <alignment/>
      <border>
        <left/>
        <right/>
        <top/>
        <bottom/>
      </border>
    </dxf>
    <dxf>
      <font/>
      <fill>
        <patternFill patternType="solid">
          <fgColor rgb="FFB7E1CD"/>
          <bgColor rgb="FFB7E1CD"/>
        </patternFill>
      </fill>
      <alignment/>
      <border>
        <left/>
        <right/>
        <top/>
        <bottom/>
      </border>
    </dxf>
    <dxf>
      <font/>
      <fill>
        <patternFill patternType="solid">
          <fgColor rgb="FFF4C7C3"/>
          <bgColor rgb="FFF4C7C3"/>
        </patternFill>
      </fill>
      <alignment/>
      <border>
        <left/>
        <right/>
        <top/>
        <bottom/>
      </border>
    </dxf>
    <dxf>
      <font/>
      <fill>
        <patternFill patternType="solid">
          <fgColor rgb="FF8E7CC3"/>
          <bgColor rgb="FF8E7CC3"/>
        </patternFill>
      </fill>
      <alignment/>
      <border>
        <left/>
        <right/>
        <top/>
        <bottom/>
      </border>
    </dxf>
    <dxf>
      <font/>
      <fill>
        <patternFill patternType="solid">
          <fgColor rgb="FFF6B26B"/>
          <bgColor rgb="FFF6B26B"/>
        </patternFill>
      </fill>
      <alignment/>
      <border>
        <left/>
        <right/>
        <top/>
        <bottom/>
      </border>
    </dxf>
    <dxf>
      <font/>
      <fill>
        <patternFill patternType="solid">
          <fgColor rgb="FFFCE5CD"/>
          <bgColor rgb="FFFCE5CD"/>
        </patternFill>
      </fill>
      <alignment/>
      <border>
        <left/>
        <right/>
        <top/>
        <bottom/>
      </border>
    </dxf>
    <dxf>
      <font/>
      <fill>
        <patternFill patternType="solid">
          <fgColor rgb="FFB4A7D6"/>
          <bgColor rgb="FFB4A7D6"/>
        </patternFill>
      </fill>
      <alignment/>
      <border>
        <left/>
        <right/>
        <top/>
        <bottom/>
      </border>
    </dxf>
    <dxf>
      <font/>
      <fill>
        <patternFill patternType="solid">
          <fgColor rgb="FFD9D2E9"/>
          <bgColor rgb="FFD9D2E9"/>
        </patternFill>
      </fill>
      <alignment/>
      <border>
        <left/>
        <right/>
        <top/>
        <bottom/>
      </border>
    </dxf>
    <dxf>
      <font>
        <color rgb="FF000000"/>
      </font>
      <fill>
        <patternFill patternType="solid">
          <fgColor rgb="FFE6B8AF"/>
          <bgColor rgb="FFE6B8AF"/>
        </patternFill>
      </fill>
      <alignment/>
      <border>
        <left/>
        <right/>
        <top/>
        <bottom/>
      </border>
    </dxf>
    <dxf>
      <font/>
      <fill>
        <patternFill patternType="solid">
          <fgColor rgb="FFDD7E6B"/>
          <bgColor rgb="FFDD7E6B"/>
        </patternFill>
      </fill>
      <alignment/>
      <border>
        <left/>
        <right/>
        <top/>
        <bottom/>
      </border>
    </dxf>
    <dxf>
      <font/>
      <fill>
        <patternFill patternType="solid">
          <fgColor rgb="FF93C47D"/>
          <bgColor rgb="FF93C47D"/>
        </patternFill>
      </fill>
      <alignment/>
      <border>
        <left/>
        <right/>
        <top/>
        <bottom/>
      </border>
    </dxf>
    <dxf>
      <font/>
      <fill>
        <patternFill patternType="solid">
          <fgColor rgb="FFD9D9D9"/>
          <bgColor rgb="FFD9D9D9"/>
        </patternFill>
      </fill>
      <alignment/>
      <border>
        <left/>
        <right/>
        <top/>
        <bottom/>
      </border>
    </dxf>
    <dxf>
      <font/>
      <fill>
        <patternFill patternType="solid">
          <fgColor rgb="FFEFEFEF"/>
          <bgColor rgb="FFEFEFEF"/>
        </patternFill>
      </fill>
      <alignment/>
      <border>
        <left/>
        <right/>
        <top/>
        <bottom/>
      </border>
    </dxf>
    <dxf>
      <font/>
      <fill>
        <patternFill patternType="solid">
          <fgColor rgb="FFEAD1DC"/>
          <bgColor rgb="FFEAD1DC"/>
        </patternFill>
      </fill>
      <alignment/>
      <border>
        <left/>
        <right/>
        <top/>
        <bottom/>
      </border>
    </dxf>
    <dxf>
      <font/>
      <fill>
        <patternFill patternType="solid">
          <fgColor rgb="FFC27BA0"/>
          <bgColor rgb="FFC27BA0"/>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pivotCacheDefinition" Target="pivotCache/pivotCacheDefinition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C1:E1028" sheet="UC Grants 2014-2015:  33rd Undergraduate Council"/>
  </cacheSource>
  <cacheFields>
    <cacheField name="Organization Name" numFmtId="0">
      <sharedItems containsBlank="1">
        <m/>
        <s v="Harvard College Undergraduate Research Association"/>
        <s v="Harvard Radcliffe Asian American Association"/>
        <s v="Veritas Financial Group"/>
        <s v="Mozart Society Orchestra"/>
        <s v="Harvard Undergraduate Global Health Forum (HUGHF)"/>
        <s v="Harvard College Mentors for Urban Debate"/>
        <s v="HASA"/>
        <s v="Harvard Republican Club"/>
        <s v="Medical Humanities Forum"/>
        <s v="Harvard Christians on Campus "/>
        <s v="Harvard Egyptian Students Association"/>
        <s v="Harvard eSports Association"/>
        <s v="Crimson Crave"/>
        <s v="TEDxHarvard College"/>
        <s v="Harvard Radcliffe Dramatic Club"/>
        <s v="Harvard Premedical Society"/>
        <s v="Harvard Islamic Society"/>
        <s v="QSA"/>
        <s v="HCKAMP"/>
        <s v="Hyperion Shakespeare Company"/>
        <s v="Harvard Economics Review"/>
        <s v="Harvard Undergraduate Robotics Club"/>
        <s v="Harvard School of Rock"/>
        <s v="On Harvard Time"/>
        <s v="Pakistan Students Association"/>
        <s v="Korean Association"/>
        <s v="Hasty Pudding"/>
        <s v="Harvard ROTC Association"/>
        <s v="Queer Students and Allies"/>
        <s v="Black Community and Student Theater (Adams Pool)"/>
        <s v="Concilio Latino"/>
        <s v="The Food Lab For Kids"/>
        <s v="Dharma"/>
        <s v="Harvard College Democrats"/>
        <s v="Harvard College Engineering Society"/>
        <s v="Harvard College Faith and Action"/>
        <s v="Harvard Hong Kong Society"/>
        <s v="PanAfrican Dance &amp; Music Ensembe"/>
        <s v="Harvard Undergraduate Television Network"/>
        <s v="Harvard-Radcliffe Asian-American Christian Fellowship"/>
        <s v="Voice Actors Guild"/>
        <s v="Latinas Unidas"/>
        <s v="Harvard Ventures"/>
        <s v="Simplicissimus"/>
        <s v="Three Letter Acronym"/>
        <s v="Team HBV"/>
        <s v="Tempus"/>
        <s v="Tuesday Magazine"/>
        <s v="Women in Business"/>
        <s v="Cuban American Undergraduate Student Association"/>
        <s v="Harvard College Piano Society"/>
        <s v="Harvard Global Health Forum"/>
        <s v="Harvard Palestine Solidarity Committee"/>
        <s v="The Immediate Gratification Players"/>
        <s v="Asian American Association"/>
        <s v="Harvard College European Society"/>
        <s v="Harvard Health Policy Review"/>
        <s v="Harvard Review of Philosophy"/>
        <s v="Kuumba Singers of Harvard College"/>
        <s v="Harvard Society of Arab Students"/>
        <s v="Harvard Africa Business and Investment Club"/>
        <s v="Harvard Catholic Student Association"/>
        <s v="Harvard College Effective Altruism"/>
        <s v="Harvard Women in Computer Science"/>
        <s v="Harvard Cancer Society"/>
        <s v="Ballet Folklorico de Aztlan/Harvard Initiative for Latin American Relations"/>
        <s v="Chinese Students Association"/>
        <s v="Crimson Key Society"/>
        <s v="European Society "/>
        <s v="Harvard College Crunch Magazine (aka Harvard College Comics Club)"/>
        <s v="Harvard College Japan Initiative"/>
        <s v="Harvard Financial Analysts Club"/>
        <s v="Harvard Surgery Interest Group"/>
        <s v="RAZA"/>
        <s v="Speak Out Loud"/>
        <s v="get name"/>
        <s v="The Harvard Din &amp; Tonics"/>
        <s v="Harvard College Developers for Development"/>
        <s v="Harvard Radcliffe Science Fiction Association"/>
        <s v="Woodbridge International Society"/>
        <s v="Half Asian People's Association "/>
        <s v="South Asian Association"/>
        <s v="Asian American Dance Troupe"/>
        <s v="Brevia"/>
        <s v="hART"/>
        <s v="Harvard Philippine Forum"/>
        <s v="Harvard World Model United Nations"/>
        <s v="Progressive Jewish Alliance"/>
        <s v="Harvard US-India Initiative"/>
        <s v="Harvard Breakers"/>
        <s v="Harvard Canadian Club"/>
        <s v="Chinese Students Association "/>
        <s v="Harvard Undergraduate Brazilian Association"/>
        <s v="Harvard Applied Mathematics Society"/>
        <s v="Harvard Sports Marketing Club"/>
        <s v="China Care"/>
        <s v="Happiness Project"/>
        <s v="Association of Black Harvard Women"/>
        <s v="Loeb Ex"/>
        <s v="Satire V"/>
        <s v="SHEATH"/>
        <s v="Women in Science at Harvard Radcliffe (WISHR)"/>
        <s v="Writing and Public Service Initiative"/>
        <s v="Harvard College Disability Alliance"/>
        <s v="Harvard African Students Association"/>
        <s v="Francophone Society"/>
        <s v="Harvard College Association for the Promotion of Interplanetary Expansion"/>
        <s v="The Harvard LowKeys"/>
        <s v="Asian American Women's Association"/>
        <s v="Christian Impact"/>
        <s v="HackHarvard College/Harvard Ventures"/>
        <s v="Half Asian People's Association"/>
        <s v="Harvard College Biomedical Engineering Society"/>
        <s v="Harvard College Korean Adoptee Mentorship Program"/>
        <s v="Harvard Health Advocacy Program"/>
        <s v="Harvard Outdoor Club"/>
        <s v="Harvard Undergraduate Bioethics Society"/>
        <s v="Mainly Jazz Dance Company"/>
        <s v="Dance Marathon"/>
        <s v="Harvard Haitian Alliance"/>
        <s v="Nigerian Students Association"/>
        <s v="Social Innovation Collaborative"/>
        <s v="Harvard College Ecomarathon Team"/>
        <s v="CrimsonEMS"/>
        <s v="European Business Group"/>
        <s v="HBASIS (Harvard College BGLTQ and Allied Students in the Sciences)"/>
        <s v="Bach Society Orchestra"/>
        <s v="CityStep"/>
        <s v="Harvard First Generation Student Union"/>
        <s v="Harvard Lowkeys"/>
        <s v="Ivory Tower"/>
        <s v="Keychange "/>
        <s v="The Harvard Ichthus"/>
        <s v="Under Construction"/>
        <s v="Harvard-Radcliffe Orchestra"/>
        <s v="Harvard College Social Innovation Collaborative"/>
        <s v="Harvard College in Asia Program"/>
        <s v="Harvard-Radcliffe Women's Leadership Project, Harvard College Women's Center"/>
        <s v="Harvard Undergraduate Beekeepers"/>
        <s v="Quad Sound Studios, Avid Technology"/>
        <s v="BBP Gallerie"/>
        <s v="Harvard College Forum for International Development"/>
        <s v="Harvard Mountaineering Club"/>
        <s v="Harvard College Pan-African Dance and Music Ensemble"/>
        <s v="Harvard College Writers' Workshop"/>
        <s v="Harvard Hillel"/>
        <s v="Harvard International Relations Council"/>
        <s v="Harvard Right to Life"/>
        <s v="Harvard College Italian Society"/>
        <s v="Theatre groups"/>
        <s v="Radcliffe Union of Students"/>
        <s v="Harvard University Robotics Club"/>
        <s v="Japan Society"/>
        <s v="Fuerza Latina"/>
        <s v="Health PALs "/>
        <s v="North Korea Organization"/>
        <s v="Black Students Association"/>
        <s v="Friends of Project Sunshine"/>
        <s v="Harvard College Bowl"/>
        <s v="Harvard College Pakistan Students Association"/>
        <s v="Harvard Outing Club"/>
        <s v="Harvard Pops Orchestra"/>
        <s v="HCAP"/>
        <s v="Society of Black Scientists and Engineers"/>
        <s v="TEDx Harvard College"/>
        <s v="Vestis Council"/>
        <s v="Harvard Association for the Practice and Learning of Yan Xin Life Science and Technology"/>
        <s v="Harvard Bhangra Dance Company"/>
        <s v="Harvard College Association for US-China Relations"/>
        <s v="Harvard Council for the Business and the Environment"/>
        <s v="Harvard Forum for International Development"/>
        <s v="Harvard Undergraduate Students for Myanmar"/>
        <s v="HCURA"/>
        <s v="Lowell House Opera"/>
        <s v="Radcliffe Pitches"/>
        <s v="River Charles Ensemble"/>
        <s v="Springboard "/>
        <s v="Mountaineering Club"/>
        <s v="Harvard Radcliffe Orchestra"/>
        <s v="Harvard College Udergraduate Research Association"/>
        <s v="Harvard College Bolivian Association"/>
        <s v="Asian Baptist Student Koinonia"/>
        <s v="Dreamporte"/>
        <s v="Harvard College Iranian American Association"/>
        <s v="Harvard College Photography Club"/>
        <s v="Eleganza"/>
        <s v="Harvard China Care"/>
        <s v="Harvard College Art Society"/>
        <s v="Harvard College Medical Humanities Forum"/>
        <s v="Harvard Undergraduate Mirch"/>
        <s v="Human Rights in North Korea"/>
        <s v="Pan-African Dance and Music Ensemble"/>
        <s v="Resource Efficiency Program"/>
        <s v="Students Against Malaria"/>
        <s v="Taiwanese Cultural Society"/>
        <s v="EYEsee"/>
        <s v="Harvard Opportunes"/>
        <s v="Environmental Action Committee"/>
        <s v="Harvard Student Art Show"/>
        <s v="Harvard Undergraduate BGLTQ Business Society"/>
        <s v="Manifesta"/>
        <s v="Taiwanese Cultural Society "/>
        <s v="The Leadership Institute at Harvard College"/>
        <s v="Black Men's Forum"/>
        <s v="Harvard College Future Surgeons"/>
        <s v="Harvard College Happiness Challenge"/>
        <s v="Data Ventures"/>
        <s v="Synthesis "/>
        <s v="Harvard College eSports Association"/>
        <s v="Response"/>
        <s v="Asian American Brotherhood (point organization)"/>
        <s v="Candela Latin Dance Troupe"/>
        <s v="Harvard Ballet Company"/>
        <s v="Harvard Computer Society"/>
        <s v="Harvard Science Review"/>
        <s v="Harvard Undergraduate Biotechnology Association"/>
        <s v="Harvard University Flute Ensemble"/>
        <s v="OASIS"/>
        <s v="Vietnamese Association"/>
        <s v="Presencia Latina"/>
        <s v="Global Health and AIDS Coalition"/>
        <s v="Voice Actors Guild "/>
        <s v="Room-13"/>
        <s v="ECHO "/>
        <s v="Girlspot"/>
        <s v="Harvard Caribbean Club"/>
        <s v="Harvard Chess Club"/>
        <s v="Harvard College Alzheimer's Buddies"/>
        <s v="Harvard Southern Students Association"/>
        <s v="Badminton"/>
        <s v="Basketball Performances and Spring Show"/>
        <s v="Broomball"/>
        <s v="Cheer "/>
        <s v="Club Baseball"/>
        <s v="Club Climbing"/>
        <s v="Club Cricket"/>
        <s v="Club Golf"/>
        <s v="Club Soccer"/>
        <s v="Club Squash"/>
        <s v="Club Water Polo"/>
        <s v="Field Hockey Spring Season"/>
        <s v="Futsal Club"/>
        <s v="Harvard Aikikai Operational Expenses Spring 2015"/>
        <s v="Harvard Boxing"/>
        <s v="Harvard Classics Club Basketball"/>
        <s v="Harvard Club Lacrosse"/>
        <s v="Harvard Club Spikeball Spring Season"/>
        <s v="Harvard College Running Club Spring 2015 Season"/>
        <s v="Harvard Hoopsters Club Basketball"/>
        <s v="Harvard Kendo"/>
        <s v="Harvard Men's Club Tennis Funding"/>
        <s v="Harvard Polo and Equestrian Center"/>
        <s v="Harvard SCUBA"/>
        <s v="Harvard Taekwondo"/>
        <s v="Harvard Tough Mudder"/>
        <s v="Harvard Triathlon Team"/>
        <s v="Harvard Women's Club Tennis 2015"/>
        <s v="Harvard Women's Ultimate (Spring)"/>
        <s v="Harvard Wushu Team Funding"/>
        <s v="Jiu Jitsu"/>
        <s v="Men's Club Hockey"/>
        <s v="Men's Club Volleyball"/>
        <s v="Pistol Club"/>
        <s v="Quidditch World Cup 2015 (Harvard Quidditch Club)"/>
        <s v="Speedskating"/>
        <s v="Spring 2015 Harvard Rugby Season"/>
        <s v="Spring Harvard Club Swimming"/>
        <s v="Ultimate Frisbee"/>
        <s v="Women's Club Basketball Spring Season"/>
        <s v="Women's Club Volleyball"/>
        <s v="Xfit"/>
        <s v="IHLAC"/>
        <s v="Harvard-Radcliffe MIHNUET"/>
        <s v="Turkish Association"/>
        <s v="Crimson Commons"/>
        <s v="Harvard College Association of Practice and Learning of Yan Xin Life Science &amp; Technology"/>
        <s v="Harvard LifeHack"/>
        <s v="Magician Society"/>
        <s v="Springboard"/>
        <s v="Green Rep"/>
        <s v="IDENTITIES Fashion Show"/>
        <s v="HRBCF"/>
        <s v="Harvard Global Health Coalition"/>
        <s v="The Harvard College Film Festival"/>
        <s v="Harvard Consulting Group "/>
        <s v="Harvard Ballroom Dance Team"/>
      </sharedItems>
    </cacheField>
    <cacheField name="Amount Requested" numFmtId="164">
      <sharedItems containsString="0" containsBlank="1" containsNumber="1">
        <n v="470628.93000000005"/>
        <n v="101.65"/>
        <n v="38.63"/>
        <n v="238.88"/>
        <n v="295.31"/>
        <n v="38.0"/>
        <n v="56.18"/>
        <n v="135.0"/>
        <n v="80.0"/>
        <n v="100.81"/>
        <n v="86.41"/>
        <n v="55.13"/>
        <n v="36.11"/>
        <n v="177.7"/>
        <n v="15.0"/>
        <n v="50.0"/>
        <n v="120.0"/>
        <n v="500.0"/>
        <n v="3000.0"/>
        <n v="1000.0"/>
        <n v="250.0"/>
        <n v="1300.0"/>
        <n v="200.0"/>
        <n v="80.95"/>
        <n v="1200.0"/>
        <n v="400.0"/>
        <n v="216.29"/>
        <n v="71.0"/>
        <n v="890.0"/>
        <n v="85.0"/>
        <n v="1500.0"/>
        <n v="2000.0"/>
        <n v="126.0"/>
        <n v="300.0"/>
        <n v="100.0"/>
        <n v="150.0"/>
        <n v="310.0"/>
        <n v="34.63"/>
        <n v="161.14"/>
        <n v="13.18"/>
        <n v="35.89"/>
        <n v="156.0"/>
        <n v="12.0"/>
        <n v="89.82"/>
        <n v="124.18"/>
        <n v="44.94"/>
        <n v="50.37"/>
        <n v="89.75"/>
        <n v="32.0"/>
        <n v="201.18"/>
        <n v="50.99"/>
        <n v="177.17"/>
        <n v="20.13"/>
        <n v="58.44"/>
        <n v="24.6"/>
        <n v="25.0"/>
        <n v="48.46"/>
        <n v="60.0"/>
        <n v="70.0"/>
        <n v="2200.0"/>
        <n v="90.0"/>
        <n v="96.64"/>
        <n v="30.0"/>
        <n v="45.0"/>
        <n v="39.14"/>
        <n v="102.51"/>
        <n v="270.0"/>
        <n v="210.0"/>
        <n v="1370.0"/>
        <n v="800.0"/>
        <n v="900.0"/>
        <n v="54.83"/>
        <n v="1080.0"/>
        <n v="182.0"/>
        <n v="56.59"/>
        <n v="274.01"/>
        <n v="297.86"/>
        <n v="269.52"/>
        <n v="49.0"/>
        <n v="87.28"/>
        <n v="215.0"/>
        <n v="227.49"/>
        <n v="78.14"/>
        <n v="30.67"/>
        <n v="130.0"/>
        <n v="220.0"/>
        <n v="155.0"/>
        <n v="441.89"/>
        <n v="81.08"/>
        <n v="70.4"/>
        <n v="465.0"/>
        <n v="160.0"/>
        <n v="157.09"/>
        <n v="162.55"/>
        <n v="48.89"/>
        <n v="92.98"/>
        <n v="48.0"/>
        <n v="29.84"/>
        <n v="166.53"/>
        <n v="191.49"/>
        <n v="54.57"/>
        <n v="230.0"/>
        <n v="24.74"/>
        <n v="132.36"/>
        <n v="197.51"/>
        <n v="200.37"/>
        <n v="19945.0"/>
        <n v="75.0"/>
        <n v="1275.0"/>
        <n v="321.8"/>
        <n v="416.16"/>
        <n v="450.0"/>
        <n v="285.0"/>
        <n v="630.13"/>
        <n v="148.44"/>
        <n v="1030.0"/>
        <n v="62.3"/>
        <n v="247.0"/>
        <n v="306.71"/>
        <n v="27.45"/>
        <n v="69.89"/>
        <n v="63.0"/>
        <n v="600.0"/>
        <n v="28.47"/>
        <n v="1750.0"/>
        <n v="240.0"/>
        <n v="1044.53"/>
        <n v="376.1"/>
        <n v="211.1"/>
        <n v="875.0"/>
        <n v="350.0"/>
        <n v="1270.0"/>
        <n v="95.0"/>
        <n v="689.36"/>
        <n v="320.0"/>
        <n v="382.79"/>
        <n v="67.5"/>
        <n v="1040.0"/>
        <n v="40.0"/>
        <n v="55.84"/>
        <n v="38.92"/>
        <n v="119.45"/>
        <n v="178.0"/>
        <n v="131.23"/>
        <n v="85.67"/>
        <n v="74.79"/>
        <n v="550.0"/>
        <n v="111.51"/>
        <n v="3100.0"/>
        <n v="2700.0"/>
        <m/>
        <n v="90.8"/>
        <n v="312.27"/>
        <n v="750.0"/>
        <n v="2500.0"/>
        <n v="976.42"/>
        <n v="46.34"/>
        <n v="27.68"/>
        <n v="138.2"/>
        <n v="50.97"/>
        <n v="52.96"/>
        <n v="84.72"/>
        <n v="223.08"/>
        <n v="65.0"/>
        <n v="7.13"/>
        <n v="18.68"/>
        <n v="530.0"/>
        <n v="660.0"/>
        <n v="4346.0"/>
        <n v="5000.0"/>
        <n v="1690.0"/>
        <n v="185.0"/>
        <n v="480.0"/>
        <n v="700.0"/>
        <n v="3297.7"/>
        <n v="2227.07"/>
        <n v="139.1"/>
        <n v="293.0"/>
        <n v="175.0"/>
        <n v="140.0"/>
        <n v="152.67"/>
        <n v="835.0"/>
        <n v="66.75"/>
        <n v="87.76"/>
        <n v="432.77"/>
        <n v="123.86"/>
        <n v="88.46"/>
        <n v="42.0"/>
        <n v="390.0"/>
        <n v="406.21"/>
        <n v="1075.0"/>
        <n v="11.38"/>
        <n v="20.94"/>
        <n v="95.71"/>
        <n v="7.5"/>
        <n v="29.0"/>
        <n v="55.0"/>
        <n v="18.0"/>
        <n v="41.0"/>
        <n v="109.48"/>
        <n v="105.0"/>
        <n v="15.96"/>
        <n v="42.75"/>
        <n v="139.33"/>
        <n v="76.0"/>
        <n v="89.61"/>
        <n v="120.88"/>
        <n v="370.0"/>
        <n v="574.59"/>
        <n v="159.7"/>
        <n v="131.18"/>
        <n v="109.02"/>
        <n v="228.31"/>
        <n v="72.27"/>
        <n v="180.75"/>
        <n v="85.98"/>
        <n v="97.26"/>
        <n v="174.18"/>
        <n v="50.8"/>
        <n v="80.25"/>
        <n v="512.0"/>
        <n v="73.75"/>
        <n v="117.59"/>
        <n v="13.99"/>
        <n v="81.94"/>
        <n v="280.0"/>
        <n v="181.9"/>
        <n v="180.02"/>
        <n v="70.73"/>
        <n v="81.35"/>
        <n v="71.51"/>
        <n v="35.31"/>
        <n v="114.0"/>
        <n v="29.23"/>
        <n v="36.38"/>
        <n v="62.59"/>
        <n v="295.0"/>
        <n v="312.0"/>
        <n v="1900.0"/>
        <n v="908.71"/>
        <n v="180.0"/>
        <n v="355.27"/>
        <n v="2313.7"/>
        <n v="5200.0"/>
        <n v="815.92"/>
        <n v="730.0"/>
        <n v="182.95"/>
        <n v="265.0"/>
        <n v="263.87"/>
        <n v="104.27"/>
        <n v="224.0"/>
        <n v="245.99"/>
        <n v="446.0"/>
        <n v="143.74"/>
        <n v="53.31"/>
        <n v="215.4"/>
        <n v="41.15"/>
        <n v="34.5"/>
        <n v="117.2"/>
        <n v="21.18"/>
        <n v="36.43"/>
        <n v="89.99"/>
        <n v="332.15"/>
        <n v="42.95"/>
        <n v="26.94"/>
        <n v="520.0"/>
        <n v="129.81"/>
        <n v="400.02"/>
        <n v="142.98"/>
        <n v="7434.5"/>
        <n v="630.0"/>
        <n v="384.74"/>
        <n v="929.0"/>
        <n v="197.93"/>
        <n v="1314.0"/>
        <n v="1340.0"/>
        <n v="315.0"/>
        <n v="28.87"/>
        <n v="14.98"/>
        <n v="115.4"/>
        <n v="177.1"/>
        <n v="16.0"/>
        <n v="99.99"/>
        <n v="45.24"/>
        <n v="68.29"/>
        <n v="227.64"/>
        <n v="346.68"/>
        <n v="125.0"/>
        <n v="64.02"/>
        <n v="711.64"/>
        <n v="573.41"/>
        <n v="102.38"/>
        <n v="136.0"/>
        <n v="186.97"/>
        <n v="23.51"/>
        <n v="241.27"/>
        <n v="290.35"/>
        <n v="22.84"/>
        <n v="79.99"/>
        <n v="93.09"/>
        <n v="11.9"/>
        <n v="16.34"/>
        <n v="50.36"/>
        <n v="55.95"/>
        <n v="71.89"/>
        <n v="31.22"/>
        <n v="88.48"/>
        <n v="154.9"/>
        <n v="108.19"/>
        <n v="55.8"/>
        <n v="85.27"/>
        <n v="1150.0"/>
        <n v="97.0"/>
        <n v="291.69"/>
        <n v="55.07"/>
        <n v="87.93"/>
        <n v="710.0"/>
        <n v="2356.83"/>
        <n v="201.25"/>
        <n v="290.06"/>
        <n v="63.43"/>
        <n v="1365.0"/>
        <n v="146.0"/>
        <n v="3223.45"/>
        <n v="137.36"/>
        <n v="145.08"/>
        <n v="38.57"/>
        <n v="123.05"/>
        <n v="295.04"/>
        <n v="388.95"/>
        <n v="24.21"/>
        <n v="34.0"/>
        <n v="61.58"/>
        <n v="85.06"/>
        <n v="170.0"/>
        <n v="236.68"/>
        <n v="39.67"/>
        <n v="896.62"/>
        <n v="999.37"/>
        <n v="473.77"/>
        <n v="560.0"/>
        <n v="101.31"/>
        <n v="403.8"/>
        <n v="115.0"/>
        <n v="6137.9"/>
        <n v="425.0"/>
        <n v="423.3"/>
        <n v="90.38"/>
        <n v="435.0"/>
        <n v="278.02"/>
        <n v="580.0"/>
        <n v="163.34"/>
        <n v="62.0"/>
        <n v="37.5"/>
        <n v="72.0"/>
        <n v="196.43"/>
        <n v="585.0"/>
        <n v="830.0"/>
        <n v="1250.0"/>
        <n v="429.0"/>
        <n v="131.42"/>
        <n v="348.97"/>
        <n v="46.07"/>
        <n v="22.55"/>
        <n v="129.42"/>
        <n v="134.33"/>
        <n v="171.88"/>
        <n v="92.03"/>
        <n v="42.3"/>
        <n v="16.08"/>
        <n v="76.9"/>
        <n v="212.75"/>
        <n v="13.88"/>
        <n v="1400.0"/>
        <n v="1829.0"/>
        <n v="4750.0"/>
        <n v="2199.0"/>
        <n v="1600.0"/>
        <n v="1420.0"/>
        <n v="1390.0"/>
        <n v="1100.0"/>
        <n v="1350.0"/>
        <n v="1050.0"/>
        <n v="4575.0"/>
        <n v="1775.0"/>
        <n v="4200.0"/>
        <n v="1800.0"/>
        <n v="1960.0"/>
        <n v="1405.0"/>
        <n v="2690.0"/>
        <n v="445.79"/>
        <n v="1700.0"/>
        <n v="3170.0"/>
        <n v="760.63"/>
        <n v="1123.0"/>
        <n v="1650.0"/>
        <n v="154.0"/>
        <n v="64.15"/>
        <n v="132.49"/>
        <n v="195.0"/>
        <n v="225.0"/>
        <n v="37.19"/>
        <n v="41.71"/>
        <n v="48.86"/>
        <n v="14.85"/>
        <n v="56.88"/>
        <n v="46.44"/>
        <n v="950.0"/>
        <n v="44.52"/>
        <n v="62.04"/>
        <n v="18.56"/>
        <n v="14.96"/>
        <n v="93.42"/>
        <n v="103.86"/>
        <n v="169.5"/>
        <n v="79.35"/>
        <n v="59.53"/>
        <n v="196.0"/>
        <n v="102.02"/>
        <n v="3500.0"/>
        <n v="2734.0"/>
        <n v="2152.2"/>
        <n v="1582.5"/>
        <n v="1425.0"/>
        <n v="2025.0"/>
        <n v="5435.6"/>
        <n v="2600.0"/>
      </sharedItems>
    </cacheField>
    <cacheField name="Amount Granted" numFmtId="164">
      <sharedItems containsString="0" containsBlank="1" containsNumber="1">
        <n v="307975.23299999983"/>
        <n v="101.65"/>
        <n v="38.63"/>
        <n v="188.88"/>
        <n v="283.31"/>
        <n v="38.0"/>
        <n v="56.18"/>
        <n v="135.0"/>
        <n v="80.0"/>
        <n v="100.81"/>
        <n v="86.41"/>
        <n v="55.13"/>
        <n v="36.11"/>
        <n v="177.7"/>
        <n v="15.0"/>
        <n v="50.0"/>
        <n v="120.0"/>
        <n v="500.0"/>
        <n v="0.0"/>
        <n v="1000.0"/>
        <n v="250.0"/>
        <n v="200.0"/>
        <n v="80.95"/>
        <n v="400.0"/>
        <n v="216.29"/>
        <n v="71.0"/>
        <n v="890.0"/>
        <n v="85.0"/>
        <n v="1211.65"/>
        <n v="180.0"/>
        <n v="196.74"/>
        <n v="300.0"/>
        <n v="100.0"/>
        <n v="150.0"/>
        <n v="310.0"/>
        <n v="34.63"/>
        <n v="161.14"/>
        <n v="13.18"/>
        <n v="35.89"/>
        <n v="156.0"/>
        <n v="12.0"/>
        <n v="89.82"/>
        <n v="124.18"/>
        <n v="44.94"/>
        <n v="144.0"/>
        <n v="50.37"/>
        <n v="89.75"/>
        <n v="32.0"/>
        <n v="50.99"/>
        <n v="177.17"/>
        <n v="20.13"/>
        <n v="58.44"/>
        <n v="24.6"/>
        <n v="25.0"/>
        <n v="48.46"/>
        <n v="60.0"/>
        <n v="70.0"/>
        <n v="639.0"/>
        <n v="90.0"/>
        <n v="96.64"/>
        <n v="30.0"/>
        <n v="26.07"/>
        <n v="72.7"/>
        <n v="220.0"/>
        <n v="275.0"/>
        <n v="350.0"/>
        <n v="896.6"/>
        <n v="2732.0"/>
        <n v="925.0"/>
        <n v="800.0"/>
        <n v="900.0"/>
        <n v="381.0"/>
        <n v="34.28"/>
        <n v="64.0"/>
        <n v="380.0"/>
        <n v="235.0"/>
        <n v="338.0"/>
        <n v="274.01"/>
        <n v="297.86"/>
        <n v="269.52"/>
        <n v="49.0"/>
        <n v="87.28"/>
        <n v="215.0"/>
        <n v="227.49"/>
        <n v="78.14"/>
        <n v="30.67"/>
        <n v="130.0"/>
        <n v="45.0"/>
        <n v="66.0"/>
        <n v="140.0"/>
        <n v="148.75"/>
        <n v="160.0"/>
        <n v="48.89"/>
        <n v="92.98"/>
        <n v="48.0"/>
        <n v="29.84"/>
        <n v="166.53"/>
        <n v="191.49"/>
        <n v="54.57"/>
        <n v="230.0"/>
        <n v="24.74"/>
        <n v="132.36"/>
        <n v="197.51"/>
        <n v="200.37"/>
        <n v="101.8"/>
        <n v="165.16"/>
        <n v="265.0"/>
        <n v="195.0"/>
        <n v="384.05"/>
        <n v="90.5"/>
        <n v="164.25"/>
        <n v="240.0"/>
        <n v="830.0"/>
        <n v="57.3"/>
        <n v="231.0"/>
        <n v="490.0"/>
        <n v="99.99"/>
        <n v="306.71"/>
        <n v="27.45"/>
        <n v="69.89"/>
        <n v="63.0"/>
        <n v="600.0"/>
        <n v="28.47"/>
        <n v="2000.0"/>
        <n v="450.0"/>
        <n v="175.0"/>
        <n v="550.0"/>
        <n v="128.0"/>
        <n v="127.25"/>
        <n v="625.0"/>
        <n v="295.0"/>
        <n v="260.0"/>
        <n v="76.0"/>
        <n v="315.0"/>
        <n v="67.5"/>
        <n v="1040.0"/>
        <n v="270.0"/>
        <n v="40.0"/>
        <n v="55.84"/>
        <n v="38.92"/>
        <n v="119.45"/>
        <n v="178.0"/>
        <n v="75.0"/>
        <n v="131.23"/>
        <n v="85.67"/>
        <n v="74.79"/>
        <n v="111.51"/>
        <n v="1500.0"/>
        <n v="3100.0"/>
        <n v="2700.0"/>
        <n v="197.22"/>
        <n v="575.0"/>
        <n v="955.0"/>
        <n v="976.42"/>
        <n v="46.34"/>
        <n v="27.68"/>
        <n v="138.2"/>
        <n v="50.97"/>
        <n v="52.96"/>
        <n v="84.72"/>
        <n v="223.08"/>
        <n v="65.0"/>
        <n v="7.13"/>
        <n v="18.68"/>
        <n v="530.0"/>
        <n v="2500.0"/>
        <n v="1200.0"/>
        <n v="1800.0"/>
        <n v="1100.0"/>
        <n v="145.0"/>
        <n v="1600.0"/>
        <n v="750.0"/>
        <n v="895.0"/>
        <n v="480.0"/>
        <n v="700.0"/>
        <n v="1185.0"/>
        <n v="125.0"/>
        <n v="103.0"/>
        <n v="105.0"/>
        <n v="695.0"/>
        <n v="415.86"/>
        <n v="88.46"/>
        <n v="42.0"/>
        <n v="390.0"/>
        <n v="406.21"/>
        <n v="1075.0"/>
        <n v="11.38"/>
        <n v="20.94"/>
        <n v="95.71"/>
        <n v="7.5"/>
        <n v="29.0"/>
        <n v="55.0"/>
        <n v="18.0"/>
        <n v="41.0"/>
        <n v="109.48"/>
        <n v="15.96"/>
        <n v="42.75"/>
        <n v="139.33"/>
        <n v="112.0"/>
        <n v="109.02"/>
        <n v="228.31"/>
        <n v="72.27"/>
        <n v="85.98"/>
        <n v="97.26"/>
        <n v="174.18"/>
        <n v="50.8"/>
        <n v="80.25"/>
        <n v="73.75"/>
        <n v="117.59"/>
        <n v="13.99"/>
        <n v="81.94"/>
        <n v="280.0"/>
        <n v="181.9"/>
        <n v="80.32"/>
        <n v="70.73"/>
        <n v="81.35"/>
        <n v="71.51"/>
        <n v="35.31"/>
        <n v="114.0"/>
        <n v="29.23"/>
        <n v="36.38"/>
        <n v="62.59"/>
        <n v="312.0"/>
        <n v="97.0"/>
        <n v="223.9"/>
        <n v="815.0"/>
        <n v="132.61"/>
        <n v="225.0"/>
        <n v="165.0"/>
        <n v="437.0"/>
        <n v="141.0"/>
        <n v="53.31"/>
        <n v="215.4"/>
        <n v="41.15"/>
        <n v="285.0"/>
        <n v="34.5"/>
        <n v="117.2"/>
        <n v="21.18"/>
        <n v="36.43"/>
        <n v="89.99"/>
        <n v="332.15"/>
        <n v="42.95"/>
        <n v="26.94"/>
        <n v="520.0"/>
        <n v="129.81"/>
        <n v="400.02"/>
        <n v="185.0"/>
        <n v="215.76"/>
        <n v="629.0"/>
        <n v="1115.0"/>
        <n v="282.2"/>
        <n v="28.87"/>
        <n v="14.98"/>
        <n v="115.4"/>
        <n v="177.1"/>
        <n v="16.0"/>
        <n v="45.24"/>
        <n v="68.29"/>
        <n v="126.68"/>
        <n v="1650.0"/>
        <n v="20.0"/>
        <n v="620.0"/>
        <n v="136.0"/>
        <n v="186.97"/>
        <n v="23.51"/>
        <n v="241.27"/>
        <n v="290.35"/>
        <n v="22.84"/>
        <n v="79.99"/>
        <n v="93.09"/>
        <n v="11.9"/>
        <n v="16.34"/>
        <n v="50.36"/>
        <n v="55.95"/>
        <n v="71.89"/>
        <n v="31.22"/>
        <n v="88.48"/>
        <n v="154.9"/>
        <n v="108.19"/>
        <n v="37.386"/>
        <n v="57.130900000000004"/>
        <n v="770.5"/>
        <n v="670.0"/>
        <n v="335.0"/>
        <n v="64.99000000000001"/>
        <n v="268.0"/>
        <n v="195.4323"/>
        <n v="36.8969"/>
        <n v="58.91310000000001"/>
        <n v="33.5"/>
        <n v="475.70000000000005"/>
        <n v="1579.0761"/>
        <n v="134.8375"/>
        <n v="194.3402"/>
        <n v="80.4"/>
        <n v="42.4981"/>
        <n v="134.0"/>
        <n v="167.5"/>
        <n v="211.05"/>
        <n v="914.5500000000001"/>
        <n v="97.82000000000001"/>
        <n v="2159.7115"/>
        <n v="92.03120000000001"/>
        <n v="26.8"/>
        <n v="97.20360000000001"/>
        <n v="25.841900000000003"/>
        <n v="67.0"/>
        <n v="82.4435"/>
        <n v="197.67680000000001"/>
        <n v="260.5965"/>
        <n v="16.2207"/>
        <n v="22.78"/>
        <n v="41.2586"/>
        <n v="56.9902"/>
        <n v="113.9"/>
        <n v="201.0"/>
        <n v="158.5756"/>
        <n v="26.578900000000004"/>
        <n v="402.0"/>
        <n v="100.5"/>
        <n v="600.7354"/>
        <n v="669.5779"/>
        <n v="368.5"/>
        <n v="317.4259"/>
        <n v="40.2"/>
        <n v="375.20000000000005"/>
        <n v="67.8777"/>
        <n v="270.54600000000005"/>
        <n v="77.05000000000001"/>
        <n v="2302.2"/>
        <n v="431.0"/>
        <n v="306.0"/>
        <n v="423.3"/>
        <n v="90.38"/>
        <n v="390.4"/>
        <n v="251.01999999999998"/>
        <n v="560.0"/>
        <n v="163.34"/>
        <n v="62.0"/>
        <n v="170.0"/>
        <n v="37.5"/>
        <n v="72.0"/>
        <n v="435.0"/>
        <n v="630.0"/>
        <n v="383.0"/>
        <n v="83.86"/>
        <n v="233.6"/>
        <n v="835.0"/>
        <n v="2693.0"/>
        <n v="46.07"/>
        <n v="22.55"/>
        <n v="129.42"/>
        <n v="134.33"/>
        <n v="171.88"/>
        <n v="42.3"/>
        <n v="16.08"/>
        <n v="76.9"/>
        <n v="95.0"/>
        <n v="212.75"/>
        <n v="13.88"/>
        <n v="1260.0"/>
        <n v="1090.0"/>
        <n v="970.0"/>
        <n v="660.0"/>
        <n v="1350.0"/>
        <n v="920.0"/>
        <n v="1300.0"/>
        <n v="54.0"/>
        <n v="56.0"/>
        <n v="37.19"/>
        <n v="41.71"/>
        <n v="48.86"/>
        <n v="14.85"/>
        <n v="56.88"/>
        <n v="46.44"/>
        <n v="950.0"/>
        <n v="44.52"/>
        <n v="62.04"/>
        <n v="18.56"/>
        <n v="14.96"/>
        <n v="93.42"/>
        <n v="103.86"/>
        <n v="169.5"/>
        <n v="79.35"/>
        <n v="59.53"/>
        <n v="196.0"/>
        <n v="102.2"/>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2014-2015 Full Year Estimates" cacheId="0" dataCaption="" rowGrandTotals="0">
  <location ref="A1:B288" firstHeaderRow="1" firstDataRow="2" firstDataCol="0"/>
  <pivotFields>
    <pivotField name="Organization Name" axis="axisRow" outline="0" multipleItemSelectionAllowed="1" showAll="0">
      <items>
        <item sd="0"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sd="0"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t="default"/>
      </items>
    </pivotField>
    <pivotField name="Amount Requested"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t="default"/>
      </items>
    </pivotField>
    <pivotField name="Amount Granted" dataField="1"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t="default"/>
      </items>
    </pivotField>
  </pivotFields>
  <rowFields>
    <field x="0"/>
  </rowFields>
  <dataFields>
    <dataField name="SUM of Amount Granted" fld="2"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75"/>
  <cols>
    <col hidden="1" min="1" max="2"/>
    <col customWidth="1" min="5" max="5" width="28.14"/>
    <col hidden="1" min="9" max="10"/>
    <col customWidth="1" hidden="1" min="11" max="11" width="16.71"/>
    <col customWidth="1" hidden="1" min="12" max="12" width="21.0"/>
    <col customWidth="1" hidden="1" min="16" max="16" width="16.71"/>
  </cols>
  <sheetData>
    <row r="1">
      <c r="A1" s="2"/>
      <c r="B1" s="2" t="s">
        <v>3</v>
      </c>
      <c r="C1" s="4" t="s">
        <v>4</v>
      </c>
      <c r="D1" s="2" t="s">
        <v>7</v>
      </c>
      <c r="E1" s="6" t="s">
        <v>5</v>
      </c>
      <c r="F1" s="8" t="s">
        <v>10</v>
      </c>
      <c r="G1" s="10" t="s">
        <v>12</v>
      </c>
      <c r="H1" s="14" t="s">
        <v>16</v>
      </c>
      <c r="I1" s="14" t="s">
        <v>30</v>
      </c>
      <c r="J1" s="14" t="s">
        <v>30</v>
      </c>
      <c r="K1" s="14" t="s">
        <v>33</v>
      </c>
      <c r="L1" s="14" t="s">
        <v>34</v>
      </c>
      <c r="M1" s="13" t="s">
        <v>17</v>
      </c>
      <c r="N1" s="15" t="s">
        <v>22</v>
      </c>
      <c r="O1" s="10" t="s">
        <v>31</v>
      </c>
      <c r="P1" s="19" t="s">
        <v>35</v>
      </c>
      <c r="Q1" s="18" t="s">
        <v>15</v>
      </c>
      <c r="S1" s="18" t="s">
        <v>18</v>
      </c>
      <c r="U1" s="18" t="s">
        <v>19</v>
      </c>
      <c r="W1" s="21" t="s">
        <v>20</v>
      </c>
      <c r="Y1" s="18" t="s">
        <v>21</v>
      </c>
      <c r="AA1" s="18" t="s">
        <v>23</v>
      </c>
      <c r="AC1" s="18" t="s">
        <v>24</v>
      </c>
      <c r="AE1" s="19" t="s">
        <v>39</v>
      </c>
      <c r="AG1" s="19" t="s">
        <v>40</v>
      </c>
      <c r="AI1" s="18" t="s">
        <v>27</v>
      </c>
      <c r="AK1" s="18" t="s">
        <v>28</v>
      </c>
      <c r="AM1" s="22" t="s">
        <v>41</v>
      </c>
      <c r="AN1" s="8" t="s">
        <v>11</v>
      </c>
      <c r="AO1" s="22" t="s">
        <v>14</v>
      </c>
      <c r="AP1" s="22" t="s">
        <v>42</v>
      </c>
      <c r="AQ1" s="11" t="s">
        <v>13</v>
      </c>
      <c r="AR1" s="11" t="s">
        <v>43</v>
      </c>
      <c r="AS1" s="23" t="s">
        <v>44</v>
      </c>
      <c r="AT1" s="22" t="s">
        <v>45</v>
      </c>
      <c r="AU1" s="22" t="s">
        <v>46</v>
      </c>
      <c r="AV1" s="22" t="s">
        <v>47</v>
      </c>
      <c r="AW1" s="8"/>
      <c r="AX1" s="8"/>
      <c r="AY1" s="8"/>
    </row>
    <row r="2">
      <c r="A2" s="2" t="s">
        <v>48</v>
      </c>
      <c r="C2" s="2"/>
      <c r="D2" s="2"/>
      <c r="E2" s="6"/>
      <c r="F2" s="8"/>
      <c r="G2" s="26" t="str">
        <f t="shared" ref="G2:H2" si="1">SUM(G3:G1000)-SUM(G228:G247)</f>
        <v>$108,830.48</v>
      </c>
      <c r="H2" s="26" t="str">
        <f t="shared" si="1"/>
        <v>$18,539.07</v>
      </c>
      <c r="I2" s="13" t="str">
        <f>SUM(I3:I1000)</f>
        <v>$0.00</v>
      </c>
      <c r="J2" s="13" t="str">
        <f>SUM(J3:J10000)</f>
        <v>$8,230.10</v>
      </c>
      <c r="K2" s="13"/>
      <c r="L2" s="13"/>
      <c r="M2" s="13"/>
      <c r="N2" s="24"/>
      <c r="O2" s="25" t="s">
        <v>49</v>
      </c>
      <c r="P2" s="21"/>
      <c r="Q2" s="21" t="s">
        <v>50</v>
      </c>
      <c r="R2" s="21" t="s">
        <v>29</v>
      </c>
      <c r="S2" s="21" t="s">
        <v>50</v>
      </c>
      <c r="T2" s="21" t="s">
        <v>29</v>
      </c>
      <c r="U2" s="21" t="s">
        <v>50</v>
      </c>
      <c r="V2" s="21" t="s">
        <v>29</v>
      </c>
      <c r="W2" s="21" t="s">
        <v>50</v>
      </c>
      <c r="X2" s="21" t="s">
        <v>29</v>
      </c>
      <c r="Y2" s="21" t="s">
        <v>50</v>
      </c>
      <c r="Z2" s="21" t="s">
        <v>29</v>
      </c>
      <c r="AA2" s="21" t="s">
        <v>50</v>
      </c>
      <c r="AB2" s="21" t="s">
        <v>29</v>
      </c>
      <c r="AC2" s="21" t="s">
        <v>50</v>
      </c>
      <c r="AD2" s="21" t="s">
        <v>29</v>
      </c>
      <c r="AE2" s="21" t="s">
        <v>50</v>
      </c>
      <c r="AF2" s="21" t="s">
        <v>29</v>
      </c>
      <c r="AG2" s="21" t="s">
        <v>50</v>
      </c>
      <c r="AH2" s="21" t="s">
        <v>29</v>
      </c>
      <c r="AI2" s="21" t="s">
        <v>50</v>
      </c>
      <c r="AJ2" s="21" t="s">
        <v>29</v>
      </c>
      <c r="AK2" s="21" t="s">
        <v>50</v>
      </c>
      <c r="AL2" s="21" t="s">
        <v>29</v>
      </c>
      <c r="AM2" s="8"/>
      <c r="AN2" s="8"/>
      <c r="AO2" s="22"/>
      <c r="AT2" s="19" t="s">
        <v>51</v>
      </c>
      <c r="AW2" s="8"/>
      <c r="AX2" s="8"/>
      <c r="AY2" s="8"/>
    </row>
    <row r="3">
      <c r="C3" s="27" t="s">
        <v>52</v>
      </c>
      <c r="E3" s="27" t="s">
        <v>53</v>
      </c>
      <c r="F3" s="27" t="s">
        <v>54</v>
      </c>
      <c r="G3" s="29">
        <v>205.75</v>
      </c>
      <c r="H3" s="35" t="str">
        <f>0.8*SUM(Q3,S3,U3,W3,Y3,AA3,AC3,AE3,AG3,AI3,AK3)</f>
        <v>$0.00</v>
      </c>
      <c r="AM3" s="27" t="s">
        <v>59</v>
      </c>
      <c r="AN3" s="27" t="s">
        <v>60</v>
      </c>
      <c r="AO3" s="27" t="s">
        <v>61</v>
      </c>
      <c r="AP3" s="27" t="s">
        <v>62</v>
      </c>
      <c r="AQ3" s="42">
        <v>42611.0</v>
      </c>
      <c r="AR3" s="42">
        <v>42629.0</v>
      </c>
      <c r="AS3" s="43" t="s">
        <v>63</v>
      </c>
    </row>
    <row r="4">
      <c r="C4" s="27" t="s">
        <v>68</v>
      </c>
      <c r="D4" s="27" t="s">
        <v>70</v>
      </c>
      <c r="E4" s="27" t="s">
        <v>71</v>
      </c>
      <c r="F4" s="27" t="s">
        <v>72</v>
      </c>
      <c r="G4" s="29">
        <v>31.95</v>
      </c>
      <c r="H4" s="29">
        <v>0.0</v>
      </c>
      <c r="W4" s="29">
        <v>31.95</v>
      </c>
      <c r="X4" s="27" t="s">
        <v>77</v>
      </c>
      <c r="AM4" s="27" t="s">
        <v>79</v>
      </c>
      <c r="AN4" s="27" t="s">
        <v>80</v>
      </c>
      <c r="AO4" s="27" t="s">
        <v>81</v>
      </c>
      <c r="AP4" s="27" t="s">
        <v>62</v>
      </c>
      <c r="AQ4" s="42">
        <v>42612.0</v>
      </c>
      <c r="AR4" s="42">
        <v>42612.0</v>
      </c>
      <c r="AS4" s="43" t="s">
        <v>82</v>
      </c>
      <c r="AT4" s="50" t="s">
        <v>69</v>
      </c>
    </row>
    <row r="5">
      <c r="C5" s="27" t="s">
        <v>83</v>
      </c>
      <c r="D5" s="27" t="s">
        <v>89</v>
      </c>
      <c r="E5" s="27" t="s">
        <v>90</v>
      </c>
      <c r="F5" s="27" t="s">
        <v>91</v>
      </c>
      <c r="G5" s="29">
        <v>40.0</v>
      </c>
      <c r="H5" s="29">
        <v>0.0</v>
      </c>
      <c r="Q5" s="27">
        <v>150.0</v>
      </c>
      <c r="U5" s="27">
        <v>15.0</v>
      </c>
      <c r="AM5" s="27" t="s">
        <v>98</v>
      </c>
      <c r="AN5" s="27" t="s">
        <v>100</v>
      </c>
      <c r="AO5" s="27" t="s">
        <v>101</v>
      </c>
      <c r="AP5" s="27" t="s">
        <v>62</v>
      </c>
      <c r="AQ5" s="42">
        <v>42613.0</v>
      </c>
      <c r="AR5" s="42">
        <v>42616.0</v>
      </c>
      <c r="AS5" s="43" t="s">
        <v>106</v>
      </c>
    </row>
    <row r="6">
      <c r="C6" s="27" t="s">
        <v>107</v>
      </c>
      <c r="D6" s="27" t="s">
        <v>70</v>
      </c>
      <c r="E6" s="27" t="s">
        <v>71</v>
      </c>
      <c r="F6" s="27" t="s">
        <v>109</v>
      </c>
      <c r="G6" s="29">
        <v>6.21</v>
      </c>
      <c r="H6" s="29">
        <v>0.0</v>
      </c>
      <c r="W6" s="60">
        <v>6.21</v>
      </c>
      <c r="X6" s="27" t="s">
        <v>117</v>
      </c>
      <c r="AM6" s="27" t="s">
        <v>79</v>
      </c>
      <c r="AN6" s="27" t="s">
        <v>80</v>
      </c>
      <c r="AO6" s="27" t="s">
        <v>81</v>
      </c>
      <c r="AP6" s="27" t="s">
        <v>62</v>
      </c>
      <c r="AQ6" s="42">
        <v>42614.0</v>
      </c>
      <c r="AR6" s="42">
        <v>42614.0</v>
      </c>
      <c r="AS6" s="43" t="s">
        <v>82</v>
      </c>
    </row>
    <row r="7">
      <c r="C7" s="27" t="s">
        <v>121</v>
      </c>
      <c r="D7" s="27" t="s">
        <v>124</v>
      </c>
      <c r="E7" s="27" t="s">
        <v>127</v>
      </c>
      <c r="F7" s="27" t="s">
        <v>130</v>
      </c>
      <c r="G7" s="29">
        <v>103.22</v>
      </c>
      <c r="H7" s="29">
        <v>0.0</v>
      </c>
      <c r="Q7" s="27">
        <v>103.22</v>
      </c>
      <c r="R7" s="27" t="s">
        <v>132</v>
      </c>
      <c r="AM7" s="27" t="s">
        <v>133</v>
      </c>
      <c r="AN7" s="27" t="s">
        <v>135</v>
      </c>
      <c r="AO7" s="27" t="s">
        <v>138</v>
      </c>
      <c r="AP7" s="27" t="s">
        <v>62</v>
      </c>
      <c r="AQ7" s="42">
        <v>42615.0</v>
      </c>
      <c r="AR7" s="42">
        <v>42618.0</v>
      </c>
      <c r="AS7" s="43" t="s">
        <v>82</v>
      </c>
    </row>
    <row r="8">
      <c r="C8" s="27" t="s">
        <v>146</v>
      </c>
      <c r="E8" s="27" t="s">
        <v>149</v>
      </c>
      <c r="F8" s="27" t="s">
        <v>150</v>
      </c>
      <c r="G8" s="29">
        <v>131.0</v>
      </c>
      <c r="H8" s="35" t="str">
        <f>0.8*SUM(Q8,S8,U8,W8,Y8,AA8,AC8,AE8,AG8,AI8,AK8)</f>
        <v>$0.00</v>
      </c>
      <c r="AM8" s="27" t="s">
        <v>175</v>
      </c>
      <c r="AN8" s="27" t="s">
        <v>178</v>
      </c>
      <c r="AO8" s="27" t="s">
        <v>180</v>
      </c>
      <c r="AP8" s="27" t="s">
        <v>62</v>
      </c>
      <c r="AQ8" s="42">
        <v>42615.0</v>
      </c>
      <c r="AR8" s="42">
        <v>42615.0</v>
      </c>
      <c r="AS8" s="43" t="s">
        <v>184</v>
      </c>
    </row>
    <row r="9">
      <c r="C9" s="27" t="s">
        <v>186</v>
      </c>
      <c r="D9" s="27" t="s">
        <v>124</v>
      </c>
      <c r="E9" s="27" t="s">
        <v>191</v>
      </c>
      <c r="F9" s="27" t="s">
        <v>192</v>
      </c>
      <c r="G9" s="29">
        <v>41.0</v>
      </c>
      <c r="H9" s="29">
        <v>0.0</v>
      </c>
      <c r="Q9" s="27">
        <v>41.0</v>
      </c>
      <c r="R9" s="27" t="s">
        <v>132</v>
      </c>
      <c r="AM9" s="27" t="s">
        <v>196</v>
      </c>
      <c r="AN9" s="27" t="s">
        <v>199</v>
      </c>
      <c r="AO9" s="27" t="s">
        <v>201</v>
      </c>
      <c r="AP9" s="27" t="s">
        <v>62</v>
      </c>
      <c r="AQ9" s="42">
        <v>42615.0</v>
      </c>
      <c r="AR9" s="42">
        <v>42615.0</v>
      </c>
      <c r="AS9" s="43" t="s">
        <v>184</v>
      </c>
      <c r="AT9" s="50" t="s">
        <v>69</v>
      </c>
    </row>
    <row r="10">
      <c r="C10" s="27" t="s">
        <v>204</v>
      </c>
      <c r="E10" s="27" t="s">
        <v>208</v>
      </c>
      <c r="F10" s="27" t="s">
        <v>210</v>
      </c>
      <c r="G10" s="29">
        <v>1023.0</v>
      </c>
      <c r="H10" s="35" t="str">
        <f t="shared" ref="H10:H12" si="2">0.8*SUM(Q10,S10,U10,W10,Y10,AA10,AC10,AE10,AG10,AI10,AK10)</f>
        <v>$0.00</v>
      </c>
      <c r="AM10" s="27" t="s">
        <v>220</v>
      </c>
      <c r="AN10" s="27" t="s">
        <v>221</v>
      </c>
      <c r="AO10" s="27" t="s">
        <v>222</v>
      </c>
      <c r="AP10" s="27" t="s">
        <v>62</v>
      </c>
      <c r="AQ10" s="42">
        <v>42615.0</v>
      </c>
      <c r="AR10" s="42">
        <v>42615.0</v>
      </c>
      <c r="AS10" s="43" t="s">
        <v>63</v>
      </c>
    </row>
    <row r="11">
      <c r="C11" s="27" t="s">
        <v>225</v>
      </c>
      <c r="E11" s="27" t="s">
        <v>227</v>
      </c>
      <c r="F11" s="27" t="s">
        <v>229</v>
      </c>
      <c r="G11" s="29">
        <v>60.75</v>
      </c>
      <c r="H11" s="35" t="str">
        <f t="shared" si="2"/>
        <v>$0.00</v>
      </c>
      <c r="AM11" s="27" t="s">
        <v>239</v>
      </c>
      <c r="AN11" s="27" t="s">
        <v>241</v>
      </c>
      <c r="AO11" s="27" t="s">
        <v>242</v>
      </c>
      <c r="AP11" s="27" t="s">
        <v>62</v>
      </c>
      <c r="AQ11" s="42">
        <v>42615.0</v>
      </c>
      <c r="AR11" s="42">
        <v>42615.0</v>
      </c>
      <c r="AS11" s="43" t="s">
        <v>63</v>
      </c>
    </row>
    <row r="12">
      <c r="C12" s="27" t="s">
        <v>243</v>
      </c>
      <c r="E12" s="27" t="s">
        <v>247</v>
      </c>
      <c r="F12" s="27" t="s">
        <v>248</v>
      </c>
      <c r="G12" s="29">
        <v>16.55</v>
      </c>
      <c r="H12" s="35" t="str">
        <f t="shared" si="2"/>
        <v>$0.00</v>
      </c>
      <c r="AM12" s="27" t="s">
        <v>254</v>
      </c>
      <c r="AN12" s="27" t="s">
        <v>255</v>
      </c>
      <c r="AO12" s="27" t="s">
        <v>256</v>
      </c>
      <c r="AP12" s="27" t="s">
        <v>62</v>
      </c>
      <c r="AQ12" s="42">
        <v>42615.0</v>
      </c>
      <c r="AR12" s="42">
        <v>42615.0</v>
      </c>
      <c r="AS12" s="43" t="s">
        <v>63</v>
      </c>
    </row>
    <row r="13">
      <c r="C13" s="27" t="s">
        <v>261</v>
      </c>
      <c r="D13" s="27" t="s">
        <v>124</v>
      </c>
      <c r="E13" s="27" t="s">
        <v>265</v>
      </c>
      <c r="F13" s="27" t="s">
        <v>267</v>
      </c>
      <c r="G13" s="29">
        <v>42.12</v>
      </c>
      <c r="H13" s="29">
        <v>0.0</v>
      </c>
      <c r="Q13" s="27">
        <v>42.12</v>
      </c>
      <c r="R13" s="27" t="s">
        <v>132</v>
      </c>
      <c r="AM13" s="27" t="s">
        <v>277</v>
      </c>
      <c r="AN13" s="27" t="s">
        <v>280</v>
      </c>
      <c r="AO13" s="27" t="s">
        <v>282</v>
      </c>
      <c r="AP13" s="27" t="s">
        <v>62</v>
      </c>
      <c r="AQ13" s="42">
        <v>42616.0</v>
      </c>
      <c r="AR13" s="42">
        <v>42616.0</v>
      </c>
      <c r="AS13" s="43" t="s">
        <v>284</v>
      </c>
    </row>
    <row r="14">
      <c r="C14" s="27" t="s">
        <v>285</v>
      </c>
      <c r="D14" s="79" t="s">
        <v>70</v>
      </c>
      <c r="E14" s="27" t="s">
        <v>290</v>
      </c>
      <c r="F14" s="27" t="s">
        <v>291</v>
      </c>
      <c r="G14" s="29">
        <v>162.89</v>
      </c>
      <c r="H14" s="29">
        <v>0.0</v>
      </c>
      <c r="P14" s="79" t="s">
        <v>295</v>
      </c>
      <c r="S14" s="27">
        <v>4.5</v>
      </c>
      <c r="T14" s="79" t="s">
        <v>297</v>
      </c>
      <c r="AG14" s="27">
        <v>150.0</v>
      </c>
      <c r="AH14" s="79" t="s">
        <v>298</v>
      </c>
      <c r="AM14" s="27" t="s">
        <v>299</v>
      </c>
      <c r="AN14" s="27" t="s">
        <v>301</v>
      </c>
      <c r="AO14" s="27" t="s">
        <v>303</v>
      </c>
      <c r="AP14" s="27" t="s">
        <v>62</v>
      </c>
      <c r="AQ14" s="42">
        <v>42616.0</v>
      </c>
      <c r="AR14" s="42">
        <v>42617.0</v>
      </c>
      <c r="AS14" s="43" t="s">
        <v>106</v>
      </c>
    </row>
    <row r="15">
      <c r="C15" s="27" t="s">
        <v>309</v>
      </c>
      <c r="E15" s="27" t="s">
        <v>247</v>
      </c>
      <c r="F15" s="27" t="s">
        <v>311</v>
      </c>
      <c r="G15" s="29">
        <v>200.0</v>
      </c>
      <c r="H15" s="35" t="str">
        <f>0.8*SUM(Q15,S15,U15,W15,Y15,AA15,AC15,AE15,AG15,AI15,AK15)</f>
        <v>$0.00</v>
      </c>
      <c r="AM15" s="27" t="s">
        <v>327</v>
      </c>
      <c r="AN15" s="27" t="s">
        <v>329</v>
      </c>
      <c r="AO15" s="27" t="s">
        <v>330</v>
      </c>
      <c r="AP15" s="27" t="s">
        <v>62</v>
      </c>
      <c r="AQ15" s="42">
        <v>42616.0</v>
      </c>
      <c r="AR15" s="42">
        <v>42616.0</v>
      </c>
      <c r="AS15" s="43" t="s">
        <v>63</v>
      </c>
    </row>
    <row r="16">
      <c r="C16" s="27" t="s">
        <v>335</v>
      </c>
      <c r="D16" s="27" t="s">
        <v>89</v>
      </c>
      <c r="E16" s="27" t="s">
        <v>95</v>
      </c>
      <c r="F16" s="27" t="s">
        <v>96</v>
      </c>
      <c r="G16" s="29">
        <v>262.0</v>
      </c>
      <c r="H16" s="29">
        <v>0.0</v>
      </c>
      <c r="Q16" s="27">
        <v>241.12</v>
      </c>
      <c r="W16" s="27">
        <v>20.88</v>
      </c>
      <c r="AM16" s="27" t="s">
        <v>344</v>
      </c>
      <c r="AN16" s="27" t="s">
        <v>346</v>
      </c>
      <c r="AO16" s="27" t="s">
        <v>348</v>
      </c>
      <c r="AP16" s="27" t="s">
        <v>62</v>
      </c>
      <c r="AQ16" s="42">
        <v>42617.0</v>
      </c>
      <c r="AR16" s="42">
        <v>42617.0</v>
      </c>
      <c r="AS16" s="43" t="s">
        <v>349</v>
      </c>
    </row>
    <row r="17">
      <c r="C17" s="27" t="s">
        <v>352</v>
      </c>
      <c r="E17" s="27" t="s">
        <v>357</v>
      </c>
      <c r="F17" s="27" t="s">
        <v>358</v>
      </c>
      <c r="G17" s="29">
        <v>319.11</v>
      </c>
      <c r="H17" s="35" t="str">
        <f t="shared" ref="H17:H18" si="3">0.8*SUM(Q17,S17,U17,W17,Y17,AA17,AC17,AE17,AG17,AI17,AK17)</f>
        <v>$0.00</v>
      </c>
      <c r="AM17" s="27" t="s">
        <v>372</v>
      </c>
      <c r="AN17" s="27" t="s">
        <v>373</v>
      </c>
      <c r="AO17" s="27" t="s">
        <v>374</v>
      </c>
      <c r="AP17" s="27" t="s">
        <v>62</v>
      </c>
      <c r="AQ17" s="42">
        <v>42617.0</v>
      </c>
      <c r="AR17" s="42">
        <v>42618.0</v>
      </c>
      <c r="AS17" s="43" t="s">
        <v>82</v>
      </c>
    </row>
    <row r="18">
      <c r="C18" s="27" t="s">
        <v>379</v>
      </c>
      <c r="E18" s="27" t="s">
        <v>149</v>
      </c>
      <c r="F18" s="27" t="s">
        <v>137</v>
      </c>
      <c r="G18" s="29">
        <v>83.0</v>
      </c>
      <c r="H18" s="35" t="str">
        <f t="shared" si="3"/>
        <v>$0.00</v>
      </c>
      <c r="AM18" s="27" t="s">
        <v>175</v>
      </c>
      <c r="AN18" s="27" t="s">
        <v>178</v>
      </c>
      <c r="AO18" s="27" t="s">
        <v>180</v>
      </c>
      <c r="AP18" s="27" t="s">
        <v>62</v>
      </c>
      <c r="AQ18" s="42">
        <v>42617.0</v>
      </c>
      <c r="AR18" s="42">
        <v>42617.0</v>
      </c>
      <c r="AS18" s="43" t="s">
        <v>184</v>
      </c>
    </row>
    <row r="19">
      <c r="C19" s="27" t="s">
        <v>390</v>
      </c>
      <c r="D19" s="27" t="s">
        <v>393</v>
      </c>
      <c r="E19" s="27" t="s">
        <v>395</v>
      </c>
      <c r="F19" s="27" t="s">
        <v>397</v>
      </c>
      <c r="G19" s="29">
        <v>45.15</v>
      </c>
      <c r="H19" s="29">
        <v>0.0</v>
      </c>
      <c r="Q19" s="27">
        <v>45.15</v>
      </c>
      <c r="R19" s="27" t="s">
        <v>401</v>
      </c>
      <c r="AM19" s="27" t="s">
        <v>404</v>
      </c>
      <c r="AN19" s="27" t="s">
        <v>405</v>
      </c>
      <c r="AO19" s="27" t="s">
        <v>406</v>
      </c>
      <c r="AP19" s="27" t="s">
        <v>62</v>
      </c>
      <c r="AQ19" s="42">
        <v>42617.0</v>
      </c>
      <c r="AR19" s="42">
        <v>42617.0</v>
      </c>
      <c r="AS19" s="43" t="s">
        <v>184</v>
      </c>
    </row>
    <row r="20">
      <c r="C20" s="27" t="s">
        <v>407</v>
      </c>
      <c r="E20" s="27" t="s">
        <v>408</v>
      </c>
      <c r="F20" s="27" t="s">
        <v>409</v>
      </c>
      <c r="G20" s="29">
        <v>57.35</v>
      </c>
      <c r="H20" s="35" t="str">
        <f>0.8*SUM(Q20,S20,U20,W20,Y20,AA20,AC20,AE20,AG20,AI20,AK20)</f>
        <v>$0.00</v>
      </c>
      <c r="AM20" s="27" t="s">
        <v>254</v>
      </c>
      <c r="AN20" s="27" t="s">
        <v>255</v>
      </c>
      <c r="AO20" s="27" t="s">
        <v>256</v>
      </c>
      <c r="AP20" s="27" t="s">
        <v>62</v>
      </c>
      <c r="AQ20" s="42">
        <v>42617.0</v>
      </c>
      <c r="AR20" s="42">
        <v>42617.0</v>
      </c>
      <c r="AS20" s="43" t="s">
        <v>63</v>
      </c>
    </row>
    <row r="21">
      <c r="C21" s="27" t="s">
        <v>420</v>
      </c>
      <c r="D21" s="27" t="s">
        <v>124</v>
      </c>
      <c r="E21" s="27" t="s">
        <v>304</v>
      </c>
      <c r="F21" s="27" t="s">
        <v>423</v>
      </c>
      <c r="G21" s="29">
        <v>70.0</v>
      </c>
      <c r="H21" s="29">
        <v>0.0</v>
      </c>
      <c r="Q21" s="27">
        <v>70.0</v>
      </c>
      <c r="R21" s="27" t="s">
        <v>132</v>
      </c>
      <c r="AM21" s="27" t="s">
        <v>431</v>
      </c>
      <c r="AN21" s="27" t="s">
        <v>432</v>
      </c>
      <c r="AO21" s="27" t="s">
        <v>433</v>
      </c>
      <c r="AP21" s="27" t="s">
        <v>62</v>
      </c>
      <c r="AQ21" s="42">
        <v>42618.0</v>
      </c>
      <c r="AR21" s="42">
        <v>42618.0</v>
      </c>
      <c r="AS21" s="43" t="s">
        <v>349</v>
      </c>
    </row>
    <row r="22">
      <c r="A22" s="27" t="s">
        <v>435</v>
      </c>
      <c r="B22" s="27" t="s">
        <v>436</v>
      </c>
      <c r="C22" s="27" t="s">
        <v>438</v>
      </c>
      <c r="D22" s="79" t="s">
        <v>70</v>
      </c>
      <c r="E22" s="27" t="s">
        <v>290</v>
      </c>
      <c r="F22" s="27" t="s">
        <v>446</v>
      </c>
      <c r="G22" s="29">
        <v>250.0</v>
      </c>
      <c r="H22" s="35" t="str">
        <f>G22</f>
        <v>$250.00</v>
      </c>
      <c r="J22" s="27">
        <v>250.0</v>
      </c>
      <c r="P22" s="79" t="s">
        <v>436</v>
      </c>
      <c r="Q22" s="27">
        <v>250.0</v>
      </c>
      <c r="R22" s="79" t="s">
        <v>455</v>
      </c>
      <c r="AM22" s="27" t="s">
        <v>299</v>
      </c>
      <c r="AN22" s="27" t="s">
        <v>301</v>
      </c>
      <c r="AO22" s="27" t="s">
        <v>303</v>
      </c>
      <c r="AP22" s="27" t="s">
        <v>62</v>
      </c>
      <c r="AQ22" s="42" t="s">
        <v>69</v>
      </c>
      <c r="AR22" s="42">
        <v>42620.0</v>
      </c>
      <c r="AS22" s="43" t="s">
        <v>106</v>
      </c>
      <c r="AT22" s="50" t="s">
        <v>459</v>
      </c>
      <c r="AU22" s="50" t="s">
        <v>462</v>
      </c>
    </row>
    <row r="23">
      <c r="A23" s="27" t="s">
        <v>465</v>
      </c>
      <c r="B23" s="27" t="s">
        <v>436</v>
      </c>
      <c r="C23" s="27" t="s">
        <v>466</v>
      </c>
      <c r="D23" s="27" t="s">
        <v>89</v>
      </c>
      <c r="E23" s="27" t="s">
        <v>468</v>
      </c>
      <c r="F23" s="27" t="s">
        <v>469</v>
      </c>
      <c r="G23" s="29">
        <v>381.77</v>
      </c>
      <c r="H23" s="35" t="str">
        <f t="shared" ref="H23:H27" si="4">0.8*SUM(Q23,S23,U23,W23,Y23,AA23,AC23,AE23,AG23,AI23,AK23)</f>
        <v>$305.42</v>
      </c>
      <c r="J23" s="27">
        <v>305.42</v>
      </c>
      <c r="Q23" s="27">
        <v>381.77</v>
      </c>
      <c r="R23" s="27"/>
      <c r="AM23" s="27" t="s">
        <v>478</v>
      </c>
      <c r="AN23" s="27" t="s">
        <v>479</v>
      </c>
      <c r="AO23" s="27" t="s">
        <v>480</v>
      </c>
      <c r="AP23" s="27" t="s">
        <v>62</v>
      </c>
      <c r="AQ23" s="42" t="s">
        <v>69</v>
      </c>
      <c r="AR23" s="42">
        <v>42620.0</v>
      </c>
      <c r="AS23" s="43" t="s">
        <v>184</v>
      </c>
      <c r="AT23" s="50" t="s">
        <v>459</v>
      </c>
      <c r="AU23" s="50" t="s">
        <v>481</v>
      </c>
    </row>
    <row r="24">
      <c r="C24" s="27" t="s">
        <v>483</v>
      </c>
      <c r="E24" s="27" t="s">
        <v>363</v>
      </c>
      <c r="F24" s="27" t="s">
        <v>487</v>
      </c>
      <c r="G24" s="29">
        <v>750.0</v>
      </c>
      <c r="H24" s="35" t="str">
        <f t="shared" si="4"/>
        <v>$0.00</v>
      </c>
      <c r="AM24" s="27" t="s">
        <v>490</v>
      </c>
      <c r="AN24" s="27" t="s">
        <v>491</v>
      </c>
      <c r="AO24" s="27" t="s">
        <v>493</v>
      </c>
      <c r="AP24" s="27" t="s">
        <v>62</v>
      </c>
      <c r="AQ24" s="42">
        <v>42620.0</v>
      </c>
      <c r="AR24" s="42">
        <v>42624.0</v>
      </c>
      <c r="AS24" s="43" t="s">
        <v>63</v>
      </c>
      <c r="AT24" s="50" t="s">
        <v>69</v>
      </c>
    </row>
    <row r="25">
      <c r="C25" s="27" t="s">
        <v>497</v>
      </c>
      <c r="D25" s="27" t="s">
        <v>124</v>
      </c>
      <c r="E25" s="27" t="s">
        <v>304</v>
      </c>
      <c r="F25" s="27" t="s">
        <v>499</v>
      </c>
      <c r="G25" s="29">
        <v>15.36</v>
      </c>
      <c r="H25" s="35" t="str">
        <f t="shared" si="4"/>
        <v>$24.58</v>
      </c>
      <c r="Q25" s="27">
        <v>15.36</v>
      </c>
      <c r="R25" s="27" t="s">
        <v>132</v>
      </c>
      <c r="W25" s="27"/>
      <c r="X25" s="79"/>
      <c r="AK25" s="27">
        <v>15.36</v>
      </c>
      <c r="AL25" s="79" t="s">
        <v>504</v>
      </c>
      <c r="AM25" s="27" t="s">
        <v>431</v>
      </c>
      <c r="AN25" s="27" t="s">
        <v>432</v>
      </c>
      <c r="AO25" s="27" t="s">
        <v>433</v>
      </c>
      <c r="AP25" s="27" t="s">
        <v>62</v>
      </c>
      <c r="AQ25" s="42" t="s">
        <v>69</v>
      </c>
      <c r="AR25" s="42">
        <v>42622.0</v>
      </c>
      <c r="AS25" s="43" t="s">
        <v>349</v>
      </c>
      <c r="AT25" s="50" t="s">
        <v>69</v>
      </c>
      <c r="AU25" s="50" t="s">
        <v>505</v>
      </c>
    </row>
    <row r="26">
      <c r="C26" s="27" t="s">
        <v>507</v>
      </c>
      <c r="D26" s="27" t="s">
        <v>89</v>
      </c>
      <c r="E26" s="27" t="s">
        <v>510</v>
      </c>
      <c r="F26" s="27" t="s">
        <v>511</v>
      </c>
      <c r="G26" s="29">
        <v>16.0</v>
      </c>
      <c r="H26" s="35" t="str">
        <f t="shared" si="4"/>
        <v>$12.80</v>
      </c>
      <c r="Q26" s="27">
        <v>16.0</v>
      </c>
      <c r="AM26" s="27" t="s">
        <v>517</v>
      </c>
      <c r="AN26" s="27" t="s">
        <v>518</v>
      </c>
      <c r="AO26" s="27" t="s">
        <v>519</v>
      </c>
      <c r="AP26" s="27" t="s">
        <v>62</v>
      </c>
      <c r="AQ26" s="42" t="s">
        <v>69</v>
      </c>
      <c r="AR26" s="42">
        <v>42622.0</v>
      </c>
      <c r="AS26" s="43" t="s">
        <v>82</v>
      </c>
      <c r="AT26" s="50" t="s">
        <v>459</v>
      </c>
      <c r="AU26" s="50" t="s">
        <v>520</v>
      </c>
    </row>
    <row r="27">
      <c r="C27" s="27" t="s">
        <v>521</v>
      </c>
      <c r="E27" s="27" t="s">
        <v>247</v>
      </c>
      <c r="F27" s="27" t="s">
        <v>526</v>
      </c>
      <c r="G27" s="29">
        <v>253.53</v>
      </c>
      <c r="H27" s="35" t="str">
        <f t="shared" si="4"/>
        <v>$0.00</v>
      </c>
      <c r="AM27" s="27" t="s">
        <v>490</v>
      </c>
      <c r="AN27" s="27" t="s">
        <v>491</v>
      </c>
      <c r="AO27" s="27" t="s">
        <v>493</v>
      </c>
      <c r="AP27" s="27" t="s">
        <v>62</v>
      </c>
      <c r="AQ27" s="42">
        <v>42622.0</v>
      </c>
      <c r="AR27" s="42">
        <v>42629.0</v>
      </c>
      <c r="AS27" s="43" t="s">
        <v>82</v>
      </c>
      <c r="AT27" s="50" t="s">
        <v>69</v>
      </c>
    </row>
    <row r="28">
      <c r="A28" s="27" t="s">
        <v>536</v>
      </c>
      <c r="B28" s="27" t="s">
        <v>436</v>
      </c>
      <c r="C28" s="27" t="s">
        <v>538</v>
      </c>
      <c r="D28" s="79" t="s">
        <v>70</v>
      </c>
      <c r="E28" s="27" t="s">
        <v>149</v>
      </c>
      <c r="F28" s="27" t="s">
        <v>542</v>
      </c>
      <c r="G28" s="29">
        <v>385.96</v>
      </c>
      <c r="H28" s="35" t="str">
        <f>G28</f>
        <v>$385.96</v>
      </c>
      <c r="P28" s="27" t="s">
        <v>436</v>
      </c>
      <c r="Q28" s="27">
        <v>95.62</v>
      </c>
      <c r="R28" s="27" t="s">
        <v>550</v>
      </c>
      <c r="S28" s="27">
        <v>4.5</v>
      </c>
      <c r="T28" s="79" t="s">
        <v>297</v>
      </c>
      <c r="W28" s="27">
        <v>30.0</v>
      </c>
      <c r="Y28" s="27">
        <v>60.0</v>
      </c>
      <c r="Z28" s="79" t="s">
        <v>553</v>
      </c>
      <c r="AG28" s="27">
        <v>150.0</v>
      </c>
      <c r="AH28" s="79" t="s">
        <v>298</v>
      </c>
      <c r="AL28" s="27" t="s">
        <v>554</v>
      </c>
      <c r="AM28" s="27" t="s">
        <v>175</v>
      </c>
      <c r="AN28" s="27" t="s">
        <v>178</v>
      </c>
      <c r="AO28" s="27" t="s">
        <v>180</v>
      </c>
      <c r="AP28" s="27" t="s">
        <v>62</v>
      </c>
      <c r="AQ28" s="42" t="s">
        <v>69</v>
      </c>
      <c r="AR28" s="42">
        <v>42622.0</v>
      </c>
      <c r="AS28" s="43" t="s">
        <v>184</v>
      </c>
      <c r="AT28" s="50" t="s">
        <v>459</v>
      </c>
      <c r="AU28" s="50" t="s">
        <v>556</v>
      </c>
    </row>
    <row r="29">
      <c r="C29" s="27" t="s">
        <v>560</v>
      </c>
      <c r="E29" s="27" t="s">
        <v>565</v>
      </c>
      <c r="F29" s="27" t="s">
        <v>567</v>
      </c>
      <c r="G29" s="29">
        <v>100.0</v>
      </c>
      <c r="H29" s="35" t="str">
        <f t="shared" ref="H29:H51" si="5">0.8*SUM(Q29,S29,U29,W29,Y29,AA29,AC29,AE29,AG29,AI29,AK29)</f>
        <v>$0.00</v>
      </c>
      <c r="AM29" s="27" t="s">
        <v>573</v>
      </c>
      <c r="AN29" s="27" t="s">
        <v>574</v>
      </c>
      <c r="AO29" s="27" t="s">
        <v>575</v>
      </c>
      <c r="AP29" s="27" t="s">
        <v>62</v>
      </c>
      <c r="AQ29" s="42">
        <v>42623.0</v>
      </c>
      <c r="AR29" s="42">
        <v>42623.0</v>
      </c>
      <c r="AS29" s="43" t="s">
        <v>576</v>
      </c>
      <c r="AT29" s="50" t="s">
        <v>69</v>
      </c>
    </row>
    <row r="30">
      <c r="C30" s="27" t="s">
        <v>579</v>
      </c>
      <c r="D30" s="79" t="s">
        <v>580</v>
      </c>
      <c r="E30" s="27" t="s">
        <v>304</v>
      </c>
      <c r="F30" s="27" t="s">
        <v>581</v>
      </c>
      <c r="G30" s="29">
        <v>124.14</v>
      </c>
      <c r="H30" s="35" t="str">
        <f t="shared" si="5"/>
        <v>$99.31</v>
      </c>
      <c r="Q30" s="27">
        <v>124.14</v>
      </c>
      <c r="R30" s="79" t="s">
        <v>132</v>
      </c>
      <c r="AM30" s="27" t="s">
        <v>431</v>
      </c>
      <c r="AN30" s="27" t="s">
        <v>432</v>
      </c>
      <c r="AO30" s="27" t="s">
        <v>433</v>
      </c>
      <c r="AP30" s="27" t="s">
        <v>62</v>
      </c>
      <c r="AQ30" s="42" t="s">
        <v>69</v>
      </c>
      <c r="AR30" s="42">
        <v>42624.0</v>
      </c>
      <c r="AS30" s="43" t="s">
        <v>349</v>
      </c>
      <c r="AT30" s="50" t="s">
        <v>69</v>
      </c>
      <c r="AU30" s="50" t="s">
        <v>505</v>
      </c>
    </row>
    <row r="31">
      <c r="C31" s="27" t="s">
        <v>591</v>
      </c>
      <c r="D31" s="27" t="s">
        <v>124</v>
      </c>
      <c r="E31" s="27" t="s">
        <v>304</v>
      </c>
      <c r="F31" s="27" t="s">
        <v>595</v>
      </c>
      <c r="G31" s="29">
        <v>52.03</v>
      </c>
      <c r="H31" s="35" t="str">
        <f t="shared" si="5"/>
        <v>$41.62</v>
      </c>
      <c r="Q31" s="27">
        <v>40.21</v>
      </c>
      <c r="R31" s="27" t="s">
        <v>132</v>
      </c>
      <c r="W31" s="27">
        <v>11.82</v>
      </c>
      <c r="X31" s="27" t="s">
        <v>599</v>
      </c>
      <c r="AM31" s="27" t="s">
        <v>431</v>
      </c>
      <c r="AN31" s="27" t="s">
        <v>432</v>
      </c>
      <c r="AO31" s="27" t="s">
        <v>433</v>
      </c>
      <c r="AP31" s="27" t="s">
        <v>62</v>
      </c>
      <c r="AQ31" s="42" t="s">
        <v>69</v>
      </c>
      <c r="AR31" s="42">
        <v>42623.0</v>
      </c>
      <c r="AS31" s="43" t="s">
        <v>349</v>
      </c>
      <c r="AT31" s="50" t="s">
        <v>69</v>
      </c>
      <c r="AU31" s="50" t="s">
        <v>505</v>
      </c>
    </row>
    <row r="32">
      <c r="C32" s="27" t="s">
        <v>604</v>
      </c>
      <c r="D32" s="27" t="s">
        <v>124</v>
      </c>
      <c r="E32" s="27" t="s">
        <v>265</v>
      </c>
      <c r="F32" s="27" t="s">
        <v>606</v>
      </c>
      <c r="G32" s="29">
        <v>121.65</v>
      </c>
      <c r="H32" s="35" t="str">
        <f t="shared" si="5"/>
        <v>$97.32</v>
      </c>
      <c r="Q32" s="27"/>
      <c r="R32" s="27"/>
      <c r="S32" s="27">
        <v>121.65</v>
      </c>
      <c r="T32" s="27" t="s">
        <v>132</v>
      </c>
      <c r="AM32" s="27" t="s">
        <v>277</v>
      </c>
      <c r="AN32" s="27" t="s">
        <v>280</v>
      </c>
      <c r="AO32" s="27" t="s">
        <v>282</v>
      </c>
      <c r="AP32" s="27" t="s">
        <v>62</v>
      </c>
      <c r="AQ32" s="42" t="s">
        <v>459</v>
      </c>
      <c r="AR32" s="42">
        <v>42623.0</v>
      </c>
      <c r="AS32" s="43" t="s">
        <v>284</v>
      </c>
      <c r="AT32" s="50" t="s">
        <v>459</v>
      </c>
      <c r="AU32" s="50" t="s">
        <v>613</v>
      </c>
    </row>
    <row r="33">
      <c r="C33" s="27" t="s">
        <v>614</v>
      </c>
      <c r="E33" s="27" t="s">
        <v>615</v>
      </c>
      <c r="F33" s="27" t="s">
        <v>616</v>
      </c>
      <c r="G33" s="29">
        <v>202.5</v>
      </c>
      <c r="H33" s="35" t="str">
        <f t="shared" si="5"/>
        <v>$0.00</v>
      </c>
      <c r="AM33" s="27" t="s">
        <v>621</v>
      </c>
      <c r="AN33" s="27" t="s">
        <v>622</v>
      </c>
      <c r="AO33" s="27" t="s">
        <v>623</v>
      </c>
      <c r="AP33" s="27" t="s">
        <v>62</v>
      </c>
      <c r="AQ33" s="42">
        <v>42623.0</v>
      </c>
      <c r="AR33" s="42">
        <v>42623.0</v>
      </c>
      <c r="AS33" s="43" t="s">
        <v>284</v>
      </c>
      <c r="AT33" s="50" t="s">
        <v>69</v>
      </c>
    </row>
    <row r="34">
      <c r="C34" s="27" t="s">
        <v>626</v>
      </c>
      <c r="D34" s="27" t="s">
        <v>627</v>
      </c>
      <c r="E34" s="27" t="s">
        <v>290</v>
      </c>
      <c r="F34" s="27" t="s">
        <v>628</v>
      </c>
      <c r="G34" s="29">
        <v>200.0</v>
      </c>
      <c r="H34" s="35" t="str">
        <f t="shared" si="5"/>
        <v>$156.00</v>
      </c>
      <c r="Q34" s="27">
        <v>150.0</v>
      </c>
      <c r="R34" s="27" t="s">
        <v>455</v>
      </c>
      <c r="S34" s="27">
        <v>45.0</v>
      </c>
      <c r="T34" s="27" t="s">
        <v>633</v>
      </c>
      <c r="AM34" s="27" t="s">
        <v>299</v>
      </c>
      <c r="AN34" s="27" t="s">
        <v>301</v>
      </c>
      <c r="AO34" s="27" t="s">
        <v>303</v>
      </c>
      <c r="AP34" s="27" t="s">
        <v>62</v>
      </c>
      <c r="AQ34" s="42" t="s">
        <v>69</v>
      </c>
      <c r="AR34" s="42">
        <v>42623.0</v>
      </c>
      <c r="AS34" s="43" t="s">
        <v>106</v>
      </c>
      <c r="AT34" s="50" t="s">
        <v>459</v>
      </c>
      <c r="AU34" s="50" t="s">
        <v>462</v>
      </c>
    </row>
    <row r="35">
      <c r="C35" s="27" t="s">
        <v>636</v>
      </c>
      <c r="D35" s="27" t="s">
        <v>393</v>
      </c>
      <c r="E35" s="27" t="s">
        <v>638</v>
      </c>
      <c r="F35" s="27" t="s">
        <v>639</v>
      </c>
      <c r="G35" s="29">
        <v>193.0</v>
      </c>
      <c r="H35" s="35" t="str">
        <f t="shared" si="5"/>
        <v>$36.00</v>
      </c>
      <c r="S35" s="27">
        <v>45.0</v>
      </c>
      <c r="T35" s="27" t="s">
        <v>642</v>
      </c>
      <c r="AM35" s="27" t="s">
        <v>644</v>
      </c>
      <c r="AN35" s="27" t="s">
        <v>645</v>
      </c>
      <c r="AO35" s="27" t="s">
        <v>646</v>
      </c>
      <c r="AP35" s="27" t="s">
        <v>62</v>
      </c>
      <c r="AQ35" s="42" t="s">
        <v>69</v>
      </c>
      <c r="AR35" s="42">
        <v>42623.0</v>
      </c>
      <c r="AS35" s="43" t="s">
        <v>184</v>
      </c>
      <c r="AT35" s="50" t="s">
        <v>459</v>
      </c>
      <c r="AU35" s="50" t="s">
        <v>650</v>
      </c>
    </row>
    <row r="36">
      <c r="C36" s="27" t="s">
        <v>652</v>
      </c>
      <c r="E36" s="27" t="s">
        <v>458</v>
      </c>
      <c r="F36" s="27" t="s">
        <v>653</v>
      </c>
      <c r="G36" s="29">
        <v>100.0</v>
      </c>
      <c r="H36" s="35" t="str">
        <f t="shared" si="5"/>
        <v>$0.00</v>
      </c>
      <c r="AM36" s="27" t="s">
        <v>327</v>
      </c>
      <c r="AN36" s="27" t="s">
        <v>329</v>
      </c>
      <c r="AO36" s="27" t="s">
        <v>330</v>
      </c>
      <c r="AP36" s="27" t="s">
        <v>62</v>
      </c>
      <c r="AQ36" s="42">
        <v>42623.0</v>
      </c>
      <c r="AR36" s="42">
        <v>42623.0</v>
      </c>
      <c r="AS36" s="43" t="s">
        <v>63</v>
      </c>
      <c r="AT36" s="50" t="s">
        <v>459</v>
      </c>
    </row>
    <row r="37">
      <c r="A37" s="27" t="s">
        <v>536</v>
      </c>
      <c r="B37" s="27" t="s">
        <v>295</v>
      </c>
      <c r="C37" s="27" t="s">
        <v>662</v>
      </c>
      <c r="D37" s="27" t="s">
        <v>230</v>
      </c>
      <c r="E37" s="27" t="s">
        <v>665</v>
      </c>
      <c r="F37" s="27" t="s">
        <v>666</v>
      </c>
      <c r="G37" s="29">
        <v>800.0</v>
      </c>
      <c r="H37" s="35" t="str">
        <f t="shared" si="5"/>
        <v>$272.40</v>
      </c>
      <c r="J37" s="27">
        <v>272.4</v>
      </c>
      <c r="P37" s="27" t="s">
        <v>295</v>
      </c>
      <c r="Q37" t="str">
        <f>3*20*5</f>
        <v>300</v>
      </c>
      <c r="S37" t="str">
        <f>4.5*3*3</f>
        <v>40.5</v>
      </c>
      <c r="AM37" s="27" t="s">
        <v>676</v>
      </c>
      <c r="AN37" s="27" t="s">
        <v>677</v>
      </c>
      <c r="AO37" s="27" t="s">
        <v>678</v>
      </c>
      <c r="AP37" s="27" t="s">
        <v>144</v>
      </c>
      <c r="AQ37" s="42" t="s">
        <v>69</v>
      </c>
      <c r="AR37" s="93">
        <v>42715.0</v>
      </c>
      <c r="AS37" s="43" t="s">
        <v>681</v>
      </c>
      <c r="AT37" s="50" t="s">
        <v>69</v>
      </c>
      <c r="AU37" s="50" t="s">
        <v>682</v>
      </c>
    </row>
    <row r="38">
      <c r="A38" s="27" t="s">
        <v>536</v>
      </c>
      <c r="B38" s="27" t="s">
        <v>295</v>
      </c>
      <c r="C38" s="27" t="s">
        <v>684</v>
      </c>
      <c r="D38" s="27" t="s">
        <v>690</v>
      </c>
      <c r="E38" s="27" t="s">
        <v>692</v>
      </c>
      <c r="F38" s="27" t="s">
        <v>693</v>
      </c>
      <c r="G38" s="29">
        <v>120.0</v>
      </c>
      <c r="H38" s="35" t="str">
        <f t="shared" si="5"/>
        <v>$48.00</v>
      </c>
      <c r="J38" s="27">
        <v>48.0</v>
      </c>
      <c r="Q38" s="27">
        <v>60.0</v>
      </c>
      <c r="R38" s="27" t="s">
        <v>696</v>
      </c>
      <c r="AM38" s="27" t="s">
        <v>699</v>
      </c>
      <c r="AN38" s="27" t="s">
        <v>99</v>
      </c>
      <c r="AO38" s="27" t="s">
        <v>700</v>
      </c>
      <c r="AP38" s="27" t="s">
        <v>144</v>
      </c>
      <c r="AQ38" s="42" t="s">
        <v>69</v>
      </c>
      <c r="AR38" s="42">
        <v>42624.0</v>
      </c>
      <c r="AS38" s="43" t="s">
        <v>576</v>
      </c>
      <c r="AT38" s="50" t="s">
        <v>69</v>
      </c>
      <c r="AU38" s="50" t="s">
        <v>701</v>
      </c>
    </row>
    <row r="39">
      <c r="C39" s="27" t="s">
        <v>704</v>
      </c>
      <c r="D39" s="27" t="s">
        <v>89</v>
      </c>
      <c r="E39" s="27" t="s">
        <v>95</v>
      </c>
      <c r="F39" s="27" t="s">
        <v>616</v>
      </c>
      <c r="G39" s="29">
        <v>161.41</v>
      </c>
      <c r="H39" s="35" t="str">
        <f t="shared" si="5"/>
        <v>$120.00</v>
      </c>
      <c r="Q39" s="27">
        <v>100.0</v>
      </c>
      <c r="S39" s="27">
        <v>50.0</v>
      </c>
      <c r="AM39" s="27" t="s">
        <v>710</v>
      </c>
      <c r="AN39" s="27" t="s">
        <v>711</v>
      </c>
      <c r="AO39" s="27" t="s">
        <v>712</v>
      </c>
      <c r="AP39" s="27" t="s">
        <v>62</v>
      </c>
      <c r="AQ39" s="42" t="s">
        <v>69</v>
      </c>
      <c r="AR39" s="42">
        <v>42624.0</v>
      </c>
      <c r="AS39" s="43" t="s">
        <v>576</v>
      </c>
      <c r="AT39" s="50" t="s">
        <v>69</v>
      </c>
      <c r="AU39" s="50" t="s">
        <v>713</v>
      </c>
    </row>
    <row r="40">
      <c r="C40" s="27" t="s">
        <v>717</v>
      </c>
      <c r="D40" s="79" t="s">
        <v>718</v>
      </c>
      <c r="E40" s="27" t="s">
        <v>304</v>
      </c>
      <c r="F40" s="27" t="s">
        <v>719</v>
      </c>
      <c r="G40" s="29">
        <v>147.4</v>
      </c>
      <c r="H40" s="35" t="str">
        <f t="shared" si="5"/>
        <v>$117.92</v>
      </c>
      <c r="Q40" s="27">
        <v>147.4</v>
      </c>
      <c r="R40" s="79" t="s">
        <v>132</v>
      </c>
      <c r="AM40" s="27" t="s">
        <v>431</v>
      </c>
      <c r="AN40" s="27" t="s">
        <v>432</v>
      </c>
      <c r="AO40" s="27" t="s">
        <v>433</v>
      </c>
      <c r="AP40" s="27" t="s">
        <v>62</v>
      </c>
      <c r="AQ40" s="42" t="s">
        <v>69</v>
      </c>
      <c r="AR40" s="42">
        <v>42624.0</v>
      </c>
      <c r="AS40" s="43" t="s">
        <v>349</v>
      </c>
      <c r="AT40" s="50" t="s">
        <v>69</v>
      </c>
      <c r="AU40" s="50" t="s">
        <v>505</v>
      </c>
    </row>
    <row r="41">
      <c r="C41" s="27" t="s">
        <v>725</v>
      </c>
      <c r="D41" s="27" t="s">
        <v>727</v>
      </c>
      <c r="E41" s="27" t="s">
        <v>665</v>
      </c>
      <c r="F41" s="27" t="s">
        <v>666</v>
      </c>
      <c r="G41" s="29">
        <v>200.0</v>
      </c>
      <c r="H41" s="35" t="str">
        <f t="shared" si="5"/>
        <v>$0.00</v>
      </c>
      <c r="AM41" s="27" t="s">
        <v>676</v>
      </c>
      <c r="AN41" s="27" t="s">
        <v>677</v>
      </c>
      <c r="AO41" s="27" t="s">
        <v>678</v>
      </c>
      <c r="AP41" s="27" t="s">
        <v>62</v>
      </c>
      <c r="AQ41" s="42">
        <v>42624.0</v>
      </c>
      <c r="AR41" s="93">
        <v>42715.0</v>
      </c>
      <c r="AS41" s="43" t="s">
        <v>284</v>
      </c>
      <c r="AT41" s="50" t="s">
        <v>69</v>
      </c>
    </row>
    <row r="42">
      <c r="A42" s="27" t="s">
        <v>435</v>
      </c>
      <c r="B42" s="27" t="s">
        <v>436</v>
      </c>
      <c r="C42" s="27" t="s">
        <v>736</v>
      </c>
      <c r="D42" s="27" t="s">
        <v>70</v>
      </c>
      <c r="E42" s="27" t="s">
        <v>149</v>
      </c>
      <c r="F42" s="27" t="s">
        <v>737</v>
      </c>
      <c r="G42" s="29">
        <v>409.9</v>
      </c>
      <c r="H42" s="35" t="str">
        <f t="shared" si="5"/>
        <v>$266.00</v>
      </c>
      <c r="J42" s="27">
        <v>266.0</v>
      </c>
      <c r="Q42" s="27">
        <v>175.0</v>
      </c>
      <c r="R42" s="27" t="s">
        <v>741</v>
      </c>
      <c r="S42" s="27">
        <v>157.5</v>
      </c>
      <c r="T42" s="27" t="s">
        <v>742</v>
      </c>
      <c r="AM42" s="27" t="s">
        <v>175</v>
      </c>
      <c r="AN42" s="27" t="s">
        <v>178</v>
      </c>
      <c r="AO42" s="27" t="s">
        <v>180</v>
      </c>
      <c r="AP42" s="27" t="s">
        <v>62</v>
      </c>
      <c r="AQ42" s="42" t="s">
        <v>69</v>
      </c>
      <c r="AR42" s="42">
        <v>42624.0</v>
      </c>
      <c r="AS42" s="43" t="s">
        <v>106</v>
      </c>
      <c r="AT42" s="50" t="s">
        <v>69</v>
      </c>
      <c r="AU42" s="50" t="s">
        <v>556</v>
      </c>
    </row>
    <row r="43">
      <c r="C43" s="27" t="s">
        <v>747</v>
      </c>
      <c r="D43" s="27" t="s">
        <v>124</v>
      </c>
      <c r="E43" s="27" t="s">
        <v>251</v>
      </c>
      <c r="F43" s="27" t="s">
        <v>251</v>
      </c>
      <c r="G43" s="29">
        <v>400.0</v>
      </c>
      <c r="H43" s="35" t="str">
        <f t="shared" si="5"/>
        <v>$320.00</v>
      </c>
      <c r="J43" s="27">
        <v>320.0</v>
      </c>
      <c r="Q43" s="27">
        <v>400.0</v>
      </c>
      <c r="R43" s="27" t="s">
        <v>752</v>
      </c>
      <c r="AM43" s="27" t="s">
        <v>756</v>
      </c>
      <c r="AN43" s="27" t="s">
        <v>757</v>
      </c>
      <c r="AO43" s="27" t="s">
        <v>758</v>
      </c>
      <c r="AP43" s="27" t="s">
        <v>144</v>
      </c>
      <c r="AQ43" s="42" t="s">
        <v>69</v>
      </c>
      <c r="AR43" s="93">
        <v>42720.0</v>
      </c>
      <c r="AS43" s="43" t="s">
        <v>681</v>
      </c>
      <c r="AT43" s="50" t="s">
        <v>69</v>
      </c>
      <c r="AU43" s="50" t="s">
        <v>761</v>
      </c>
    </row>
    <row r="44">
      <c r="A44" s="27" t="s">
        <v>536</v>
      </c>
      <c r="B44" s="27" t="s">
        <v>295</v>
      </c>
      <c r="C44" s="27" t="s">
        <v>763</v>
      </c>
      <c r="D44" s="27" t="s">
        <v>765</v>
      </c>
      <c r="E44" s="27" t="s">
        <v>183</v>
      </c>
      <c r="F44" s="27" t="s">
        <v>768</v>
      </c>
      <c r="G44" s="29">
        <v>450.0</v>
      </c>
      <c r="H44" s="35" t="str">
        <f t="shared" si="5"/>
        <v>$360.00</v>
      </c>
      <c r="J44" s="27">
        <v>360.0</v>
      </c>
      <c r="K44" s="27"/>
      <c r="L44" s="27"/>
      <c r="M44" s="27" t="s">
        <v>773</v>
      </c>
      <c r="AI44" s="27">
        <v>450.0</v>
      </c>
      <c r="AJ44" s="27" t="s">
        <v>773</v>
      </c>
      <c r="AK44" s="60"/>
      <c r="AL44" s="27"/>
      <c r="AM44" s="27" t="s">
        <v>778</v>
      </c>
      <c r="AN44" s="27" t="s">
        <v>331</v>
      </c>
      <c r="AO44" s="27" t="s">
        <v>779</v>
      </c>
      <c r="AP44" s="27" t="s">
        <v>144</v>
      </c>
      <c r="AQ44" s="42" t="s">
        <v>69</v>
      </c>
      <c r="AR44" s="93">
        <v>42722.0</v>
      </c>
      <c r="AS44" s="43" t="s">
        <v>681</v>
      </c>
      <c r="AT44" s="50" t="s">
        <v>459</v>
      </c>
      <c r="AU44" s="50" t="s">
        <v>781</v>
      </c>
    </row>
    <row r="45">
      <c r="A45" s="27" t="s">
        <v>536</v>
      </c>
      <c r="B45" s="27" t="s">
        <v>436</v>
      </c>
      <c r="C45" s="27" t="s">
        <v>783</v>
      </c>
      <c r="D45" s="27" t="s">
        <v>627</v>
      </c>
      <c r="E45" s="27" t="s">
        <v>786</v>
      </c>
      <c r="F45" s="27" t="s">
        <v>787</v>
      </c>
      <c r="G45" s="29">
        <v>220.0</v>
      </c>
      <c r="H45" s="35" t="str">
        <f t="shared" si="5"/>
        <v>$176.00</v>
      </c>
      <c r="J45" s="27">
        <v>176.0</v>
      </c>
      <c r="Q45" s="27">
        <v>220.0</v>
      </c>
      <c r="R45" s="27" t="s">
        <v>788</v>
      </c>
      <c r="AM45" s="27" t="s">
        <v>790</v>
      </c>
      <c r="AN45" s="27" t="s">
        <v>791</v>
      </c>
      <c r="AO45" s="27" t="s">
        <v>792</v>
      </c>
      <c r="AP45" s="27" t="s">
        <v>62</v>
      </c>
      <c r="AQ45" s="42" t="s">
        <v>69</v>
      </c>
      <c r="AR45" s="42">
        <v>42625.0</v>
      </c>
      <c r="AS45" s="43" t="s">
        <v>576</v>
      </c>
      <c r="AT45" s="50" t="s">
        <v>69</v>
      </c>
      <c r="AU45" s="50" t="s">
        <v>796</v>
      </c>
    </row>
    <row r="46">
      <c r="C46" s="27" t="s">
        <v>797</v>
      </c>
      <c r="E46" s="27" t="s">
        <v>247</v>
      </c>
      <c r="F46" s="27" t="s">
        <v>798</v>
      </c>
      <c r="G46" s="29">
        <v>50.0</v>
      </c>
      <c r="H46" s="35" t="str">
        <f t="shared" si="5"/>
        <v>$0.00</v>
      </c>
      <c r="AM46" s="27" t="s">
        <v>573</v>
      </c>
      <c r="AN46" s="27" t="s">
        <v>574</v>
      </c>
      <c r="AO46" s="27" t="s">
        <v>575</v>
      </c>
      <c r="AP46" s="27" t="s">
        <v>62</v>
      </c>
      <c r="AQ46" s="42">
        <v>42629.0</v>
      </c>
      <c r="AR46" s="42">
        <v>42629.0</v>
      </c>
      <c r="AS46" s="43" t="s">
        <v>576</v>
      </c>
      <c r="AT46" s="50" t="s">
        <v>459</v>
      </c>
    </row>
    <row r="47">
      <c r="C47" s="27" t="s">
        <v>804</v>
      </c>
      <c r="D47" s="27" t="s">
        <v>89</v>
      </c>
      <c r="E47" s="27" t="s">
        <v>95</v>
      </c>
      <c r="F47" s="27" t="s">
        <v>110</v>
      </c>
      <c r="G47" s="29">
        <v>143.8</v>
      </c>
      <c r="H47" s="35" t="str">
        <f t="shared" si="5"/>
        <v>$100.00</v>
      </c>
      <c r="Q47" s="27">
        <v>125.0</v>
      </c>
      <c r="W47" s="27"/>
      <c r="AM47" s="27" t="s">
        <v>344</v>
      </c>
      <c r="AN47" s="27" t="s">
        <v>346</v>
      </c>
      <c r="AO47" s="27" t="s">
        <v>348</v>
      </c>
      <c r="AP47" s="27" t="s">
        <v>62</v>
      </c>
      <c r="AQ47" s="42" t="s">
        <v>69</v>
      </c>
      <c r="AR47" s="42">
        <v>42629.0</v>
      </c>
      <c r="AS47" s="43" t="s">
        <v>349</v>
      </c>
      <c r="AT47" s="50" t="s">
        <v>459</v>
      </c>
      <c r="AU47" s="50" t="s">
        <v>810</v>
      </c>
    </row>
    <row r="48">
      <c r="A48" s="27">
        <v>10996.0</v>
      </c>
      <c r="B48" s="27" t="s">
        <v>436</v>
      </c>
      <c r="C48" s="27" t="s">
        <v>813</v>
      </c>
      <c r="D48" s="27" t="s">
        <v>230</v>
      </c>
      <c r="E48" s="27" t="s">
        <v>814</v>
      </c>
      <c r="F48" s="27" t="s">
        <v>816</v>
      </c>
      <c r="G48" s="29">
        <v>91.12</v>
      </c>
      <c r="H48" s="35" t="str">
        <f t="shared" si="5"/>
        <v>$63.30</v>
      </c>
      <c r="J48" s="27">
        <v>63.3</v>
      </c>
      <c r="P48" s="27" t="s">
        <v>295</v>
      </c>
      <c r="Q48" s="27">
        <v>65.0</v>
      </c>
      <c r="AK48" s="27">
        <v>14.12</v>
      </c>
      <c r="AL48" s="27" t="s">
        <v>824</v>
      </c>
      <c r="AM48" s="27" t="s">
        <v>825</v>
      </c>
      <c r="AN48" s="27" t="s">
        <v>826</v>
      </c>
      <c r="AO48" s="27" t="s">
        <v>827</v>
      </c>
      <c r="AP48" s="27" t="s">
        <v>62</v>
      </c>
      <c r="AQ48" s="42" t="s">
        <v>69</v>
      </c>
      <c r="AR48" s="42">
        <v>42629.0</v>
      </c>
      <c r="AS48" s="43" t="s">
        <v>284</v>
      </c>
      <c r="AT48" s="50" t="s">
        <v>69</v>
      </c>
      <c r="AU48" s="50" t="s">
        <v>831</v>
      </c>
    </row>
    <row r="49">
      <c r="C49" s="27" t="s">
        <v>832</v>
      </c>
      <c r="E49" s="27" t="s">
        <v>837</v>
      </c>
      <c r="F49" s="27" t="s">
        <v>838</v>
      </c>
      <c r="G49" s="29">
        <v>150.0</v>
      </c>
      <c r="H49" s="35" t="str">
        <f t="shared" si="5"/>
        <v>$0.00</v>
      </c>
      <c r="AM49" s="27" t="s">
        <v>845</v>
      </c>
      <c r="AN49" s="27" t="s">
        <v>846</v>
      </c>
      <c r="AO49" s="27" t="s">
        <v>847</v>
      </c>
      <c r="AP49" s="27" t="s">
        <v>62</v>
      </c>
      <c r="AQ49" s="42">
        <v>42629.0</v>
      </c>
      <c r="AR49" s="42">
        <v>42629.0</v>
      </c>
      <c r="AS49" s="43" t="s">
        <v>106</v>
      </c>
      <c r="AT49" s="50" t="s">
        <v>69</v>
      </c>
    </row>
    <row r="50">
      <c r="A50" s="27" t="s">
        <v>465</v>
      </c>
      <c r="B50" s="27" t="s">
        <v>436</v>
      </c>
      <c r="C50" s="27" t="s">
        <v>852</v>
      </c>
      <c r="D50" s="27" t="s">
        <v>627</v>
      </c>
      <c r="E50" s="27" t="s">
        <v>71</v>
      </c>
      <c r="F50" s="27" t="s">
        <v>853</v>
      </c>
      <c r="G50" s="29">
        <v>124.62</v>
      </c>
      <c r="H50" s="35" t="str">
        <f t="shared" si="5"/>
        <v>$99.70</v>
      </c>
      <c r="J50" s="27">
        <v>99.7</v>
      </c>
      <c r="Q50" s="27">
        <v>119.16</v>
      </c>
      <c r="R50" s="27" t="s">
        <v>860</v>
      </c>
      <c r="S50" s="27">
        <v>5.46</v>
      </c>
      <c r="T50" s="27" t="s">
        <v>861</v>
      </c>
      <c r="AM50" s="27" t="s">
        <v>79</v>
      </c>
      <c r="AN50" s="27" t="s">
        <v>80</v>
      </c>
      <c r="AO50" s="27" t="s">
        <v>81</v>
      </c>
      <c r="AP50" s="27" t="s">
        <v>62</v>
      </c>
      <c r="AQ50" s="42" t="s">
        <v>69</v>
      </c>
      <c r="AR50" s="42">
        <v>42630.0</v>
      </c>
      <c r="AS50" s="43" t="s">
        <v>82</v>
      </c>
      <c r="AT50" s="50" t="s">
        <v>69</v>
      </c>
      <c r="AU50" s="50" t="s">
        <v>865</v>
      </c>
    </row>
    <row r="51">
      <c r="C51" s="27" t="s">
        <v>868</v>
      </c>
      <c r="D51" s="27" t="s">
        <v>393</v>
      </c>
      <c r="E51" s="27" t="s">
        <v>395</v>
      </c>
      <c r="F51" s="27" t="s">
        <v>870</v>
      </c>
      <c r="G51" s="29">
        <v>58.44</v>
      </c>
      <c r="H51" s="35" t="str">
        <f t="shared" si="5"/>
        <v>$46.75</v>
      </c>
      <c r="Q51" s="27">
        <v>58.44</v>
      </c>
      <c r="R51" s="27" t="s">
        <v>876</v>
      </c>
      <c r="AM51" s="27" t="s">
        <v>404</v>
      </c>
      <c r="AN51" s="27" t="s">
        <v>405</v>
      </c>
      <c r="AO51" s="27" t="s">
        <v>406</v>
      </c>
      <c r="AP51" s="27" t="s">
        <v>62</v>
      </c>
      <c r="AQ51" s="42" t="s">
        <v>69</v>
      </c>
      <c r="AR51" s="42">
        <v>42630.0</v>
      </c>
      <c r="AS51" s="43" t="s">
        <v>284</v>
      </c>
      <c r="AT51" s="50" t="s">
        <v>69</v>
      </c>
      <c r="AU51" s="50" t="s">
        <v>877</v>
      </c>
    </row>
    <row r="52">
      <c r="C52" s="27" t="s">
        <v>878</v>
      </c>
      <c r="D52" s="27" t="s">
        <v>690</v>
      </c>
      <c r="E52" s="27" t="s">
        <v>880</v>
      </c>
      <c r="F52" s="27" t="s">
        <v>881</v>
      </c>
      <c r="G52" s="29">
        <v>4000.0</v>
      </c>
      <c r="H52" s="29">
        <v>0.0</v>
      </c>
      <c r="J52" s="27"/>
      <c r="K52" s="27"/>
      <c r="L52" s="27"/>
      <c r="M52" s="27" t="s">
        <v>884</v>
      </c>
      <c r="P52" s="27" t="s">
        <v>295</v>
      </c>
      <c r="Q52" s="27">
        <v>525.0</v>
      </c>
      <c r="R52" s="27" t="s">
        <v>888</v>
      </c>
      <c r="W52" s="27">
        <v>1275.0</v>
      </c>
      <c r="X52" s="27" t="s">
        <v>889</v>
      </c>
      <c r="Y52" s="27">
        <v>200.0</v>
      </c>
      <c r="Z52" s="27" t="s">
        <v>890</v>
      </c>
      <c r="AK52" s="27">
        <v>1000.0</v>
      </c>
      <c r="AL52" s="27" t="s">
        <v>891</v>
      </c>
      <c r="AM52" s="27" t="s">
        <v>892</v>
      </c>
      <c r="AN52" s="27" t="s">
        <v>893</v>
      </c>
      <c r="AO52" s="27" t="s">
        <v>894</v>
      </c>
      <c r="AP52" s="27" t="s">
        <v>62</v>
      </c>
      <c r="AQ52" s="42">
        <v>42631.0</v>
      </c>
      <c r="AR52" s="42">
        <v>42631.0</v>
      </c>
      <c r="AS52" s="43" t="s">
        <v>106</v>
      </c>
      <c r="AT52" s="50" t="s">
        <v>69</v>
      </c>
    </row>
    <row r="53">
      <c r="C53" s="27" t="s">
        <v>898</v>
      </c>
      <c r="E53" s="27" t="s">
        <v>247</v>
      </c>
      <c r="F53" s="27" t="s">
        <v>900</v>
      </c>
      <c r="G53" s="95">
        <v>300.0</v>
      </c>
      <c r="H53" s="35" t="str">
        <f>0.8*SUM(Q53,S53,U53,W53,Y53,AA53,AC53,AE53,AG53,AI53,AK53)</f>
        <v>$0.00</v>
      </c>
      <c r="AM53" s="27" t="s">
        <v>914</v>
      </c>
      <c r="AN53" s="27" t="s">
        <v>915</v>
      </c>
      <c r="AO53" s="27" t="s">
        <v>916</v>
      </c>
      <c r="AP53" s="27" t="s">
        <v>144</v>
      </c>
      <c r="AQ53" s="42">
        <v>42632.0</v>
      </c>
      <c r="AR53" s="93">
        <v>42702.0</v>
      </c>
      <c r="AS53" s="43" t="s">
        <v>917</v>
      </c>
      <c r="AT53" s="50" t="s">
        <v>69</v>
      </c>
    </row>
    <row r="54">
      <c r="A54" s="27" t="s">
        <v>536</v>
      </c>
      <c r="B54" s="27" t="s">
        <v>295</v>
      </c>
      <c r="C54" s="27" t="s">
        <v>920</v>
      </c>
      <c r="D54" s="27" t="s">
        <v>393</v>
      </c>
      <c r="E54" s="27" t="s">
        <v>922</v>
      </c>
      <c r="F54" s="27" t="s">
        <v>923</v>
      </c>
      <c r="G54" s="29">
        <v>1500.0</v>
      </c>
      <c r="H54" s="35" t="str">
        <f>1000</f>
        <v>$1,000.00</v>
      </c>
      <c r="J54" s="27">
        <v>1000.0</v>
      </c>
      <c r="K54" s="27"/>
      <c r="L54" s="27"/>
      <c r="M54" s="27" t="s">
        <v>926</v>
      </c>
      <c r="AK54" s="27">
        <v>1000.0</v>
      </c>
      <c r="AL54" s="27"/>
      <c r="AM54" s="27" t="s">
        <v>930</v>
      </c>
      <c r="AN54" s="27" t="s">
        <v>388</v>
      </c>
      <c r="AO54" s="27" t="s">
        <v>389</v>
      </c>
      <c r="AP54" s="27" t="s">
        <v>144</v>
      </c>
      <c r="AQ54" s="42" t="s">
        <v>69</v>
      </c>
      <c r="AR54" s="42">
        <v>42638.0</v>
      </c>
      <c r="AS54" s="43" t="s">
        <v>681</v>
      </c>
      <c r="AT54" s="50" t="s">
        <v>69</v>
      </c>
      <c r="AU54" s="50" t="s">
        <v>931</v>
      </c>
    </row>
    <row r="55">
      <c r="A55" s="27" t="s">
        <v>536</v>
      </c>
      <c r="B55" s="27" t="s">
        <v>436</v>
      </c>
      <c r="C55" s="27" t="s">
        <v>933</v>
      </c>
      <c r="D55" s="27" t="s">
        <v>627</v>
      </c>
      <c r="E55" s="27" t="s">
        <v>939</v>
      </c>
      <c r="F55" s="27" t="s">
        <v>940</v>
      </c>
      <c r="G55" s="29">
        <v>250.0</v>
      </c>
      <c r="H55" s="35" t="str">
        <f t="shared" ref="H55:H61" si="6">0.8*SUM(Q55,S55,U55,W55,Y55,AA55,AC55,AE55,AG55,AI55,AK55)</f>
        <v>$200.00</v>
      </c>
      <c r="J55" s="27">
        <v>150.84</v>
      </c>
      <c r="Q55" s="27">
        <v>250.0</v>
      </c>
      <c r="R55" s="27" t="s">
        <v>949</v>
      </c>
      <c r="AM55" s="27" t="s">
        <v>950</v>
      </c>
      <c r="AN55" s="27" t="s">
        <v>951</v>
      </c>
      <c r="AO55" s="27" t="s">
        <v>953</v>
      </c>
      <c r="AP55" s="27" t="s">
        <v>954</v>
      </c>
      <c r="AQ55" s="42" t="s">
        <v>69</v>
      </c>
      <c r="AR55" s="42">
        <v>42636.0</v>
      </c>
      <c r="AS55" s="43" t="s">
        <v>681</v>
      </c>
      <c r="AT55" s="50" t="s">
        <v>69</v>
      </c>
      <c r="AU55" s="50" t="s">
        <v>959</v>
      </c>
    </row>
    <row r="56">
      <c r="A56" s="27" t="s">
        <v>536</v>
      </c>
      <c r="B56" s="27" t="s">
        <v>295</v>
      </c>
      <c r="C56" s="27" t="s">
        <v>962</v>
      </c>
      <c r="D56" s="27" t="s">
        <v>580</v>
      </c>
      <c r="E56" s="27" t="s">
        <v>191</v>
      </c>
      <c r="F56" s="27" t="s">
        <v>964</v>
      </c>
      <c r="G56" s="29">
        <v>120.0</v>
      </c>
      <c r="H56" s="35" t="str">
        <f t="shared" si="6"/>
        <v>$96.00</v>
      </c>
      <c r="J56" s="27">
        <v>96.0</v>
      </c>
      <c r="Q56" s="27">
        <v>110.0</v>
      </c>
      <c r="R56" s="27" t="s">
        <v>132</v>
      </c>
      <c r="U56" s="27">
        <v>10.0</v>
      </c>
      <c r="V56" s="27" t="s">
        <v>973</v>
      </c>
      <c r="AM56" s="27" t="s">
        <v>196</v>
      </c>
      <c r="AN56" s="27" t="s">
        <v>199</v>
      </c>
      <c r="AO56" s="27" t="s">
        <v>201</v>
      </c>
      <c r="AP56" s="27" t="s">
        <v>144</v>
      </c>
      <c r="AQ56" s="42" t="s">
        <v>69</v>
      </c>
      <c r="AR56" s="42">
        <v>42636.0</v>
      </c>
      <c r="AS56" s="43" t="s">
        <v>917</v>
      </c>
      <c r="AT56" s="50" t="s">
        <v>69</v>
      </c>
      <c r="AU56" s="50" t="s">
        <v>976</v>
      </c>
    </row>
    <row r="57">
      <c r="A57" s="27" t="s">
        <v>536</v>
      </c>
      <c r="B57" s="27" t="s">
        <v>436</v>
      </c>
      <c r="C57" s="27" t="s">
        <v>978</v>
      </c>
      <c r="D57" s="27" t="s">
        <v>124</v>
      </c>
      <c r="E57" s="27" t="s">
        <v>127</v>
      </c>
      <c r="F57" s="27" t="s">
        <v>980</v>
      </c>
      <c r="G57" s="29">
        <v>270.0</v>
      </c>
      <c r="H57" s="35" t="str">
        <f t="shared" si="6"/>
        <v>$216.00</v>
      </c>
      <c r="J57" s="27">
        <v>170.44</v>
      </c>
      <c r="Q57" s="27">
        <v>270.0</v>
      </c>
      <c r="R57" s="27" t="s">
        <v>132</v>
      </c>
      <c r="AM57" s="27" t="s">
        <v>133</v>
      </c>
      <c r="AN57" s="27" t="s">
        <v>135</v>
      </c>
      <c r="AO57" s="27" t="s">
        <v>138</v>
      </c>
      <c r="AP57" s="27" t="s">
        <v>144</v>
      </c>
      <c r="AQ57" s="42" t="s">
        <v>69</v>
      </c>
      <c r="AR57" s="42">
        <v>42636.0</v>
      </c>
      <c r="AS57" s="43" t="s">
        <v>917</v>
      </c>
      <c r="AT57" s="50" t="s">
        <v>69</v>
      </c>
      <c r="AU57" s="50" t="s">
        <v>984</v>
      </c>
    </row>
    <row r="58">
      <c r="A58" s="27" t="s">
        <v>536</v>
      </c>
      <c r="B58" s="27" t="s">
        <v>295</v>
      </c>
      <c r="C58" s="27" t="s">
        <v>986</v>
      </c>
      <c r="E58" s="27" t="s">
        <v>988</v>
      </c>
      <c r="F58" s="27" t="s">
        <v>990</v>
      </c>
      <c r="G58" s="29">
        <v>90.0</v>
      </c>
      <c r="H58" s="35" t="str">
        <f t="shared" si="6"/>
        <v>$60.00</v>
      </c>
      <c r="J58" s="27">
        <v>60.0</v>
      </c>
      <c r="K58" s="27"/>
      <c r="L58" s="27"/>
      <c r="M58" s="27" t="s">
        <v>992</v>
      </c>
      <c r="Q58" s="27">
        <v>75.0</v>
      </c>
      <c r="R58" s="27" t="s">
        <v>132</v>
      </c>
      <c r="AM58" s="27" t="s">
        <v>994</v>
      </c>
      <c r="AN58" s="27" t="s">
        <v>995</v>
      </c>
      <c r="AO58" s="27" t="s">
        <v>996</v>
      </c>
      <c r="AP58" s="27" t="s">
        <v>144</v>
      </c>
      <c r="AQ58" s="42" t="s">
        <v>69</v>
      </c>
      <c r="AR58" s="93">
        <v>42700.0</v>
      </c>
      <c r="AS58" s="43" t="s">
        <v>998</v>
      </c>
      <c r="AT58" s="50" t="s">
        <v>69</v>
      </c>
      <c r="AU58" s="50" t="s">
        <v>999</v>
      </c>
    </row>
    <row r="59">
      <c r="C59" s="27" t="s">
        <v>1005</v>
      </c>
      <c r="E59" s="27" t="s">
        <v>458</v>
      </c>
      <c r="F59" s="27" t="s">
        <v>1008</v>
      </c>
      <c r="G59" s="29">
        <v>240.0</v>
      </c>
      <c r="H59" s="35" t="str">
        <f t="shared" si="6"/>
        <v>$0.00</v>
      </c>
      <c r="AM59" s="27" t="s">
        <v>327</v>
      </c>
      <c r="AN59" s="27" t="s">
        <v>329</v>
      </c>
      <c r="AO59" s="27" t="s">
        <v>330</v>
      </c>
      <c r="AP59" s="27" t="s">
        <v>62</v>
      </c>
      <c r="AQ59" s="42">
        <v>42637.0</v>
      </c>
      <c r="AR59" s="42">
        <v>42637.0</v>
      </c>
      <c r="AS59" s="43" t="s">
        <v>284</v>
      </c>
      <c r="AT59" s="50" t="s">
        <v>459</v>
      </c>
    </row>
    <row r="60">
      <c r="C60" s="27" t="s">
        <v>1017</v>
      </c>
      <c r="E60" s="27" t="s">
        <v>458</v>
      </c>
      <c r="F60" s="27" t="s">
        <v>1021</v>
      </c>
      <c r="G60" s="29">
        <v>200.0</v>
      </c>
      <c r="H60" s="35" t="str">
        <f t="shared" si="6"/>
        <v>$0.00</v>
      </c>
      <c r="AM60" s="27" t="s">
        <v>327</v>
      </c>
      <c r="AN60" s="27" t="s">
        <v>329</v>
      </c>
      <c r="AO60" s="27" t="s">
        <v>330</v>
      </c>
      <c r="AP60" s="27" t="s">
        <v>144</v>
      </c>
      <c r="AQ60" s="42">
        <v>42638.0</v>
      </c>
      <c r="AR60" s="42">
        <v>42706.0</v>
      </c>
      <c r="AS60" s="43" t="s">
        <v>1028</v>
      </c>
      <c r="AT60" s="50" t="s">
        <v>69</v>
      </c>
    </row>
    <row r="61">
      <c r="A61" s="27" t="s">
        <v>536</v>
      </c>
      <c r="B61" s="27" t="s">
        <v>295</v>
      </c>
      <c r="C61" s="27" t="s">
        <v>1030</v>
      </c>
      <c r="D61" s="27" t="s">
        <v>627</v>
      </c>
      <c r="E61" s="27" t="s">
        <v>1004</v>
      </c>
      <c r="F61" s="27" t="s">
        <v>1033</v>
      </c>
      <c r="G61" s="29">
        <v>125.0</v>
      </c>
      <c r="H61" s="35" t="str">
        <f t="shared" si="6"/>
        <v>$72.00</v>
      </c>
      <c r="J61" s="27">
        <v>72.0</v>
      </c>
      <c r="K61" s="27"/>
      <c r="L61" s="27"/>
      <c r="M61" s="27" t="s">
        <v>1039</v>
      </c>
      <c r="U61" s="27">
        <v>45.0</v>
      </c>
      <c r="W61" s="27">
        <v>45.0</v>
      </c>
      <c r="AM61" s="27" t="s">
        <v>1043</v>
      </c>
      <c r="AN61" s="27" t="s">
        <v>1044</v>
      </c>
      <c r="AO61" s="27" t="s">
        <v>1045</v>
      </c>
      <c r="AP61" s="27" t="s">
        <v>144</v>
      </c>
      <c r="AQ61" s="42" t="s">
        <v>69</v>
      </c>
      <c r="AR61" s="42">
        <v>42706.0</v>
      </c>
      <c r="AS61" s="43" t="s">
        <v>1028</v>
      </c>
      <c r="AT61" s="50" t="s">
        <v>69</v>
      </c>
      <c r="AU61" s="50" t="s">
        <v>1047</v>
      </c>
    </row>
    <row r="62">
      <c r="C62" s="27" t="s">
        <v>1049</v>
      </c>
      <c r="D62" s="79" t="s">
        <v>580</v>
      </c>
      <c r="E62" s="27" t="s">
        <v>922</v>
      </c>
      <c r="F62" s="27" t="s">
        <v>1051</v>
      </c>
      <c r="G62" s="29">
        <v>800.0</v>
      </c>
      <c r="H62" s="29">
        <v>800.0</v>
      </c>
      <c r="J62" s="79"/>
      <c r="K62" s="79"/>
      <c r="L62" s="79"/>
      <c r="M62" s="79" t="s">
        <v>1052</v>
      </c>
      <c r="U62" s="79" t="s">
        <v>1055</v>
      </c>
      <c r="V62" s="79" t="s">
        <v>1056</v>
      </c>
      <c r="W62" s="27">
        <v>550.0</v>
      </c>
      <c r="X62" s="79" t="s">
        <v>132</v>
      </c>
      <c r="AA62" s="79" t="s">
        <v>1057</v>
      </c>
      <c r="AK62" s="79" t="s">
        <v>1060</v>
      </c>
      <c r="AM62" s="27" t="s">
        <v>1061</v>
      </c>
      <c r="AN62" s="27" t="s">
        <v>1062</v>
      </c>
      <c r="AO62" s="27" t="s">
        <v>1063</v>
      </c>
      <c r="AP62" s="27" t="s">
        <v>62</v>
      </c>
      <c r="AQ62" s="42" t="s">
        <v>69</v>
      </c>
      <c r="AR62" s="42">
        <v>42645.0</v>
      </c>
      <c r="AS62" s="43" t="s">
        <v>63</v>
      </c>
      <c r="AT62" s="50" t="s">
        <v>459</v>
      </c>
      <c r="AU62" s="50" t="s">
        <v>1064</v>
      </c>
    </row>
    <row r="63">
      <c r="A63" s="98"/>
      <c r="B63" s="98"/>
      <c r="C63" s="27" t="s">
        <v>1068</v>
      </c>
      <c r="D63" s="99" t="s">
        <v>1070</v>
      </c>
      <c r="E63" s="99" t="s">
        <v>1074</v>
      </c>
      <c r="F63" s="99" t="s">
        <v>543</v>
      </c>
      <c r="G63" s="100">
        <v>586.8</v>
      </c>
      <c r="H63" s="35" t="str">
        <f t="shared" ref="H63:H72" si="7">0.8*SUM(Q63,S63,U63,W63,Y63,AA63,AC63,AE63,AG63,AI63,AK63)</f>
        <v>$0.00</v>
      </c>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9" t="s">
        <v>1087</v>
      </c>
      <c r="AK63" s="98"/>
      <c r="AL63" s="98"/>
      <c r="AM63" s="99" t="s">
        <v>548</v>
      </c>
      <c r="AN63" s="99" t="s">
        <v>551</v>
      </c>
      <c r="AO63" s="99" t="s">
        <v>1089</v>
      </c>
      <c r="AP63" s="99" t="s">
        <v>144</v>
      </c>
      <c r="AQ63" s="102">
        <v>42644.0</v>
      </c>
      <c r="AR63" s="102">
        <v>42644.0</v>
      </c>
      <c r="AS63" s="103" t="s">
        <v>998</v>
      </c>
      <c r="AT63" s="104" t="s">
        <v>459</v>
      </c>
      <c r="AU63" s="98"/>
      <c r="AV63" s="98"/>
      <c r="AW63" s="98"/>
      <c r="AX63" s="98"/>
      <c r="AY63" s="98"/>
    </row>
    <row r="64">
      <c r="C64" s="27" t="s">
        <v>1098</v>
      </c>
      <c r="D64" s="27" t="s">
        <v>1070</v>
      </c>
      <c r="E64" s="27" t="s">
        <v>1103</v>
      </c>
      <c r="F64" s="27" t="s">
        <v>1104</v>
      </c>
      <c r="G64" s="29">
        <v>2000.0</v>
      </c>
      <c r="H64" s="35" t="str">
        <f t="shared" si="7"/>
        <v>$0.00</v>
      </c>
      <c r="X64" s="27" t="s">
        <v>1112</v>
      </c>
      <c r="AM64" s="27" t="s">
        <v>753</v>
      </c>
      <c r="AN64" s="27" t="s">
        <v>331</v>
      </c>
      <c r="AO64" s="27" t="s">
        <v>1114</v>
      </c>
      <c r="AP64" s="27" t="s">
        <v>144</v>
      </c>
      <c r="AQ64" s="42">
        <v>42644.0</v>
      </c>
      <c r="AR64" s="42">
        <v>42644.0</v>
      </c>
      <c r="AS64" s="43" t="s">
        <v>1028</v>
      </c>
      <c r="AT64" s="50" t="s">
        <v>69</v>
      </c>
    </row>
    <row r="65">
      <c r="A65" s="27" t="s">
        <v>536</v>
      </c>
      <c r="B65" s="27" t="s">
        <v>295</v>
      </c>
      <c r="C65" s="27" t="s">
        <v>1119</v>
      </c>
      <c r="D65" s="27" t="s">
        <v>89</v>
      </c>
      <c r="E65" s="27" t="s">
        <v>1123</v>
      </c>
      <c r="F65" s="27" t="s">
        <v>1125</v>
      </c>
      <c r="G65" s="29">
        <v>1500.0</v>
      </c>
      <c r="H65" s="35" t="str">
        <f t="shared" si="7"/>
        <v>$1,200.00</v>
      </c>
      <c r="J65" s="27">
        <v>1200.0</v>
      </c>
      <c r="P65" s="27" t="s">
        <v>295</v>
      </c>
      <c r="Q65" s="27">
        <v>1000.0</v>
      </c>
      <c r="AG65" s="27">
        <v>500.0</v>
      </c>
      <c r="AM65" s="27" t="s">
        <v>1133</v>
      </c>
      <c r="AN65" s="27" t="s">
        <v>1135</v>
      </c>
      <c r="AO65" s="27" t="s">
        <v>1136</v>
      </c>
      <c r="AP65" s="27" t="s">
        <v>144</v>
      </c>
      <c r="AQ65" s="42" t="s">
        <v>69</v>
      </c>
      <c r="AR65" s="42">
        <v>42644.0</v>
      </c>
      <c r="AS65" s="43" t="s">
        <v>681</v>
      </c>
      <c r="AT65" s="50" t="s">
        <v>459</v>
      </c>
      <c r="AU65" s="50" t="s">
        <v>1139</v>
      </c>
    </row>
    <row r="66">
      <c r="A66" s="27">
        <v>10997.0</v>
      </c>
      <c r="B66" s="27" t="s">
        <v>295</v>
      </c>
      <c r="C66" s="27" t="s">
        <v>1144</v>
      </c>
      <c r="D66" s="27" t="s">
        <v>89</v>
      </c>
      <c r="E66" s="27" t="s">
        <v>510</v>
      </c>
      <c r="F66" s="27" t="s">
        <v>1149</v>
      </c>
      <c r="G66" s="29">
        <v>200.0</v>
      </c>
      <c r="H66" s="35" t="str">
        <f t="shared" si="7"/>
        <v>$160.00</v>
      </c>
      <c r="J66" s="27">
        <v>160.0</v>
      </c>
      <c r="K66" s="27"/>
      <c r="L66" s="27"/>
      <c r="M66" s="27"/>
      <c r="Q66" s="27">
        <v>200.0</v>
      </c>
      <c r="AM66" s="27" t="s">
        <v>517</v>
      </c>
      <c r="AN66" s="27" t="s">
        <v>518</v>
      </c>
      <c r="AO66" s="27" t="s">
        <v>519</v>
      </c>
      <c r="AP66" s="27" t="s">
        <v>144</v>
      </c>
      <c r="AQ66" s="42" t="s">
        <v>69</v>
      </c>
      <c r="AR66" s="42">
        <v>42649.0</v>
      </c>
      <c r="AS66" s="43" t="s">
        <v>998</v>
      </c>
      <c r="AT66" s="50" t="s">
        <v>69</v>
      </c>
      <c r="AU66" s="50" t="s">
        <v>520</v>
      </c>
    </row>
    <row r="67">
      <c r="C67" s="27" t="s">
        <v>1157</v>
      </c>
      <c r="D67" s="27" t="s">
        <v>89</v>
      </c>
      <c r="E67" s="27" t="s">
        <v>1117</v>
      </c>
      <c r="F67" s="27" t="s">
        <v>1161</v>
      </c>
      <c r="G67" s="29">
        <v>80.0</v>
      </c>
      <c r="H67" s="35" t="str">
        <f t="shared" si="7"/>
        <v>$64.00</v>
      </c>
      <c r="P67" s="27" t="s">
        <v>295</v>
      </c>
      <c r="Q67" s="27">
        <v>80.0</v>
      </c>
      <c r="R67" s="27" t="s">
        <v>1171</v>
      </c>
      <c r="AM67" s="27" t="s">
        <v>1172</v>
      </c>
      <c r="AN67" s="27" t="s">
        <v>1173</v>
      </c>
      <c r="AO67" s="27" t="s">
        <v>1175</v>
      </c>
      <c r="AP67" s="27" t="s">
        <v>144</v>
      </c>
      <c r="AQ67" s="93" t="s">
        <v>69</v>
      </c>
      <c r="AR67" s="93">
        <v>42654.0</v>
      </c>
      <c r="AS67" s="43" t="s">
        <v>1028</v>
      </c>
      <c r="AT67" s="50" t="s">
        <v>69</v>
      </c>
      <c r="AU67" s="50" t="s">
        <v>1178</v>
      </c>
    </row>
    <row r="68">
      <c r="C68" s="27" t="s">
        <v>1182</v>
      </c>
      <c r="D68" s="27" t="s">
        <v>393</v>
      </c>
      <c r="E68" s="27" t="s">
        <v>922</v>
      </c>
      <c r="F68" s="27" t="s">
        <v>1189</v>
      </c>
      <c r="G68" s="29">
        <v>1000.0</v>
      </c>
      <c r="H68" s="35" t="str">
        <f t="shared" si="7"/>
        <v>$800.00</v>
      </c>
      <c r="U68" s="27"/>
      <c r="V68" s="27"/>
      <c r="W68" s="27">
        <v>200.0</v>
      </c>
      <c r="X68" s="27" t="s">
        <v>1199</v>
      </c>
      <c r="AK68" s="27">
        <v>800.0</v>
      </c>
      <c r="AL68" s="27" t="s">
        <v>1201</v>
      </c>
      <c r="AM68" s="27" t="s">
        <v>1061</v>
      </c>
      <c r="AN68" s="27" t="s">
        <v>1062</v>
      </c>
      <c r="AO68" s="27" t="s">
        <v>1063</v>
      </c>
      <c r="AP68" s="27" t="s">
        <v>144</v>
      </c>
      <c r="AQ68" s="93" t="s">
        <v>69</v>
      </c>
      <c r="AR68" s="93">
        <v>42659.0</v>
      </c>
      <c r="AS68" s="43" t="s">
        <v>576</v>
      </c>
      <c r="AT68" s="50" t="s">
        <v>459</v>
      </c>
      <c r="AU68" s="50" t="s">
        <v>1064</v>
      </c>
    </row>
    <row r="69">
      <c r="A69" s="27">
        <v>10996.0</v>
      </c>
      <c r="B69" s="27" t="s">
        <v>295</v>
      </c>
      <c r="C69" s="27" t="s">
        <v>1208</v>
      </c>
      <c r="D69" s="27" t="s">
        <v>230</v>
      </c>
      <c r="E69" s="27" t="s">
        <v>1211</v>
      </c>
      <c r="F69" s="27" t="s">
        <v>1212</v>
      </c>
      <c r="G69" s="29">
        <v>3052.0</v>
      </c>
      <c r="H69" s="35" t="str">
        <f t="shared" si="7"/>
        <v>$800.00</v>
      </c>
      <c r="J69" s="27">
        <v>800.0</v>
      </c>
      <c r="P69" s="27" t="s">
        <v>295</v>
      </c>
      <c r="AC69" s="27">
        <v>1000.0</v>
      </c>
      <c r="AD69" s="27" t="s">
        <v>1218</v>
      </c>
      <c r="AM69" s="27" t="s">
        <v>1219</v>
      </c>
      <c r="AN69" s="27" t="s">
        <v>1220</v>
      </c>
      <c r="AO69" s="27" t="s">
        <v>1221</v>
      </c>
      <c r="AP69" s="27" t="s">
        <v>144</v>
      </c>
      <c r="AQ69" s="93" t="s">
        <v>69</v>
      </c>
      <c r="AR69" s="42">
        <v>42886.0</v>
      </c>
      <c r="AS69" s="43" t="s">
        <v>998</v>
      </c>
      <c r="AT69" s="50" t="s">
        <v>69</v>
      </c>
      <c r="AU69" s="50" t="s">
        <v>1225</v>
      </c>
    </row>
    <row r="70">
      <c r="C70" s="27" t="s">
        <v>1229</v>
      </c>
      <c r="E70" s="27" t="s">
        <v>90</v>
      </c>
      <c r="F70" s="27" t="s">
        <v>1232</v>
      </c>
      <c r="G70" s="29">
        <v>100.0</v>
      </c>
      <c r="H70" s="35" t="str">
        <f t="shared" si="7"/>
        <v>$0.00</v>
      </c>
      <c r="AM70" s="27" t="s">
        <v>98</v>
      </c>
      <c r="AN70" s="27" t="s">
        <v>100</v>
      </c>
      <c r="AO70" s="27" t="s">
        <v>101</v>
      </c>
      <c r="AP70" s="27" t="s">
        <v>144</v>
      </c>
      <c r="AQ70" s="93">
        <v>42657.0</v>
      </c>
      <c r="AR70" s="93">
        <v>42659.0</v>
      </c>
      <c r="AS70" s="43" t="s">
        <v>917</v>
      </c>
      <c r="AT70" s="50" t="s">
        <v>69</v>
      </c>
    </row>
    <row r="71">
      <c r="C71" s="27" t="s">
        <v>1241</v>
      </c>
      <c r="D71" s="27" t="s">
        <v>1245</v>
      </c>
      <c r="E71" s="27" t="s">
        <v>1248</v>
      </c>
      <c r="F71" s="27" t="s">
        <v>1251</v>
      </c>
      <c r="G71" s="95">
        <v>500.0</v>
      </c>
      <c r="H71" s="35" t="str">
        <f t="shared" si="7"/>
        <v>$0.00</v>
      </c>
      <c r="J71" s="27"/>
      <c r="K71" s="27"/>
      <c r="L71" s="27"/>
      <c r="M71" s="27" t="s">
        <v>1255</v>
      </c>
      <c r="AM71" s="27" t="s">
        <v>1043</v>
      </c>
      <c r="AN71" s="27" t="s">
        <v>1260</v>
      </c>
      <c r="AO71" s="27" t="s">
        <v>1261</v>
      </c>
      <c r="AP71" s="27" t="s">
        <v>144</v>
      </c>
      <c r="AQ71" s="93">
        <v>42663.0</v>
      </c>
      <c r="AR71" s="93">
        <v>42663.0</v>
      </c>
      <c r="AS71" s="43" t="s">
        <v>917</v>
      </c>
      <c r="AT71" s="50" t="s">
        <v>69</v>
      </c>
    </row>
    <row r="72">
      <c r="C72" s="27" t="s">
        <v>1265</v>
      </c>
      <c r="E72" s="27" t="s">
        <v>516</v>
      </c>
      <c r="F72" s="27" t="s">
        <v>1267</v>
      </c>
      <c r="G72" s="29">
        <v>1190.0</v>
      </c>
      <c r="H72" s="35" t="str">
        <f t="shared" si="7"/>
        <v>$0.00</v>
      </c>
      <c r="AM72" s="27" t="s">
        <v>1277</v>
      </c>
      <c r="AN72" s="27" t="s">
        <v>1278</v>
      </c>
      <c r="AO72" s="27" t="s">
        <v>1280</v>
      </c>
      <c r="AP72" s="27" t="s">
        <v>144</v>
      </c>
      <c r="AQ72" s="93">
        <v>42664.0</v>
      </c>
      <c r="AR72" s="93">
        <v>42664.0</v>
      </c>
      <c r="AS72" s="43" t="s">
        <v>998</v>
      </c>
      <c r="AT72" s="50" t="s">
        <v>69</v>
      </c>
    </row>
    <row r="73">
      <c r="A73" s="27" t="s">
        <v>536</v>
      </c>
      <c r="B73" s="27" t="s">
        <v>295</v>
      </c>
      <c r="C73" s="27" t="s">
        <v>1289</v>
      </c>
      <c r="D73" s="27" t="s">
        <v>393</v>
      </c>
      <c r="E73" s="27" t="s">
        <v>922</v>
      </c>
      <c r="F73" s="27" t="s">
        <v>1292</v>
      </c>
      <c r="G73" s="29">
        <v>1500.0</v>
      </c>
      <c r="H73" s="35" t="str">
        <f>1000</f>
        <v>$1,000.00</v>
      </c>
      <c r="J73" s="27">
        <v>1000.0</v>
      </c>
      <c r="K73" s="27"/>
      <c r="L73" s="27"/>
      <c r="M73" s="27" t="s">
        <v>926</v>
      </c>
      <c r="W73" s="27">
        <v>1000.0</v>
      </c>
      <c r="X73" s="27" t="s">
        <v>1300</v>
      </c>
      <c r="AM73" s="27" t="s">
        <v>930</v>
      </c>
      <c r="AN73" s="27" t="s">
        <v>388</v>
      </c>
      <c r="AO73" s="27" t="s">
        <v>389</v>
      </c>
      <c r="AP73" s="27" t="s">
        <v>144</v>
      </c>
      <c r="AQ73" s="93" t="s">
        <v>69</v>
      </c>
      <c r="AR73" s="93">
        <v>42672.0</v>
      </c>
      <c r="AS73" s="43" t="s">
        <v>1028</v>
      </c>
      <c r="AT73" s="50" t="s">
        <v>69</v>
      </c>
      <c r="AU73" s="50" t="s">
        <v>1306</v>
      </c>
    </row>
    <row r="74">
      <c r="C74" s="27" t="s">
        <v>1307</v>
      </c>
      <c r="E74" s="27" t="s">
        <v>516</v>
      </c>
      <c r="F74" s="27" t="s">
        <v>1310</v>
      </c>
      <c r="G74" s="29">
        <v>200.0</v>
      </c>
      <c r="H74" s="35" t="str">
        <f t="shared" ref="H74:H81" si="8">0.8*SUM(Q74,S74,U74,W74,Y74,AA74,AC74,AE74,AG74,AI74,AK74)</f>
        <v>$0.00</v>
      </c>
      <c r="AM74" s="27" t="s">
        <v>1277</v>
      </c>
      <c r="AN74" s="27" t="s">
        <v>1278</v>
      </c>
      <c r="AO74" s="27" t="s">
        <v>1280</v>
      </c>
      <c r="AP74" s="27" t="s">
        <v>144</v>
      </c>
      <c r="AQ74" s="93">
        <v>42665.0</v>
      </c>
      <c r="AR74" s="93">
        <v>42665.0</v>
      </c>
      <c r="AS74" s="43" t="s">
        <v>998</v>
      </c>
      <c r="AT74" s="50" t="s">
        <v>69</v>
      </c>
    </row>
    <row r="75">
      <c r="A75" s="27" t="s">
        <v>536</v>
      </c>
      <c r="B75" s="27" t="s">
        <v>295</v>
      </c>
      <c r="C75" s="27" t="s">
        <v>1323</v>
      </c>
      <c r="E75" s="27" t="s">
        <v>1328</v>
      </c>
      <c r="F75" s="27">
        <v>40.0</v>
      </c>
      <c r="G75" s="29">
        <v>700.0</v>
      </c>
      <c r="H75" s="35" t="str">
        <f t="shared" si="8"/>
        <v>$560.00</v>
      </c>
      <c r="J75" s="27">
        <v>560.0</v>
      </c>
      <c r="Q75" s="27">
        <v>100.0</v>
      </c>
      <c r="R75" s="27" t="s">
        <v>1337</v>
      </c>
      <c r="U75" s="27">
        <v>15.0</v>
      </c>
      <c r="V75" s="27" t="s">
        <v>973</v>
      </c>
      <c r="W75" s="27" t="str">
        <f>36+49</f>
        <v>85</v>
      </c>
      <c r="X75" s="27" t="s">
        <v>1342</v>
      </c>
      <c r="AI75" s="27">
        <v>200.0</v>
      </c>
      <c r="AJ75" s="27" t="s">
        <v>1346</v>
      </c>
      <c r="AK75" s="27">
        <v>300.0</v>
      </c>
      <c r="AL75" s="27" t="s">
        <v>1347</v>
      </c>
      <c r="AM75" s="27" t="s">
        <v>1348</v>
      </c>
      <c r="AN75" s="27" t="s">
        <v>1349</v>
      </c>
      <c r="AO75" s="27" t="s">
        <v>1350</v>
      </c>
      <c r="AP75" s="27" t="s">
        <v>144</v>
      </c>
      <c r="AQ75" s="93" t="s">
        <v>69</v>
      </c>
      <c r="AR75" s="93">
        <v>42665.0</v>
      </c>
      <c r="AS75" s="43" t="s">
        <v>681</v>
      </c>
      <c r="AT75" s="50" t="s">
        <v>69</v>
      </c>
      <c r="AU75" s="50" t="s">
        <v>1352</v>
      </c>
    </row>
    <row r="76">
      <c r="C76" s="27" t="s">
        <v>1356</v>
      </c>
      <c r="E76" s="27" t="s">
        <v>1359</v>
      </c>
      <c r="F76" s="27" t="s">
        <v>1361</v>
      </c>
      <c r="G76" s="29">
        <v>200.0</v>
      </c>
      <c r="H76" s="35" t="str">
        <f t="shared" si="8"/>
        <v>$0.00</v>
      </c>
      <c r="AM76" s="27" t="s">
        <v>1366</v>
      </c>
      <c r="AN76" s="27" t="s">
        <v>1367</v>
      </c>
      <c r="AO76" s="27" t="s">
        <v>1368</v>
      </c>
      <c r="AP76" s="27" t="s">
        <v>144</v>
      </c>
      <c r="AQ76" s="93">
        <v>42665.0</v>
      </c>
      <c r="AR76" s="93">
        <v>42665.0</v>
      </c>
      <c r="AS76" s="43" t="s">
        <v>917</v>
      </c>
      <c r="AT76" s="50" t="s">
        <v>459</v>
      </c>
    </row>
    <row r="77">
      <c r="C77" s="27" t="s">
        <v>1371</v>
      </c>
      <c r="D77" s="27" t="s">
        <v>765</v>
      </c>
      <c r="E77" s="27" t="s">
        <v>922</v>
      </c>
      <c r="F77" s="27" t="s">
        <v>1373</v>
      </c>
      <c r="G77" s="29">
        <v>100.0</v>
      </c>
      <c r="H77" s="35" t="str">
        <f t="shared" si="8"/>
        <v>$0.00</v>
      </c>
      <c r="J77" s="27"/>
      <c r="K77" s="27"/>
      <c r="L77" s="27"/>
      <c r="M77" s="27" t="s">
        <v>1378</v>
      </c>
      <c r="Q77" s="27"/>
      <c r="R77" s="27"/>
      <c r="U77" s="27"/>
      <c r="V77" s="27"/>
      <c r="W77" s="27"/>
      <c r="X77" s="27"/>
      <c r="AA77" s="27"/>
      <c r="AB77" s="27"/>
      <c r="AM77" s="27" t="s">
        <v>1382</v>
      </c>
      <c r="AN77" s="27" t="s">
        <v>1383</v>
      </c>
      <c r="AO77" s="27" t="s">
        <v>1384</v>
      </c>
      <c r="AP77" s="27" t="s">
        <v>144</v>
      </c>
      <c r="AQ77" s="93">
        <v>42674.0</v>
      </c>
      <c r="AR77" s="42">
        <v>42680.0</v>
      </c>
      <c r="AS77" s="43" t="s">
        <v>917</v>
      </c>
      <c r="AT77" s="50" t="s">
        <v>69</v>
      </c>
    </row>
    <row r="78">
      <c r="C78" s="27" t="s">
        <v>1389</v>
      </c>
      <c r="D78" s="27" t="s">
        <v>124</v>
      </c>
      <c r="E78" s="27" t="s">
        <v>1391</v>
      </c>
      <c r="F78" s="27" t="s">
        <v>1392</v>
      </c>
      <c r="G78" s="29">
        <v>750.0</v>
      </c>
      <c r="H78" s="35" t="str">
        <f t="shared" si="8"/>
        <v>$600.00</v>
      </c>
      <c r="AK78" s="27">
        <v>750.0</v>
      </c>
      <c r="AL78" s="27" t="s">
        <v>1399</v>
      </c>
      <c r="AM78" s="27" t="s">
        <v>277</v>
      </c>
      <c r="AN78" s="27" t="s">
        <v>280</v>
      </c>
      <c r="AO78" s="27" t="s">
        <v>282</v>
      </c>
      <c r="AP78" s="27" t="s">
        <v>144</v>
      </c>
      <c r="AQ78" s="42" t="s">
        <v>459</v>
      </c>
      <c r="AR78" s="42">
        <v>42675.0</v>
      </c>
      <c r="AS78" s="43" t="s">
        <v>1028</v>
      </c>
      <c r="AT78" s="50" t="s">
        <v>459</v>
      </c>
      <c r="AU78" s="50" t="s">
        <v>1400</v>
      </c>
    </row>
    <row r="79">
      <c r="C79" s="27" t="s">
        <v>1404</v>
      </c>
      <c r="E79" s="27" t="s">
        <v>247</v>
      </c>
      <c r="F79" s="27" t="s">
        <v>1405</v>
      </c>
      <c r="G79" s="29">
        <v>1000.0</v>
      </c>
      <c r="H79" s="35" t="str">
        <f t="shared" si="8"/>
        <v>$0.00</v>
      </c>
      <c r="AM79" s="27" t="s">
        <v>1413</v>
      </c>
      <c r="AN79" s="27" t="s">
        <v>1414</v>
      </c>
      <c r="AO79" s="27" t="s">
        <v>1416</v>
      </c>
      <c r="AP79" s="27" t="s">
        <v>144</v>
      </c>
      <c r="AQ79" s="42">
        <v>42678.0</v>
      </c>
      <c r="AR79" s="42">
        <v>42679.0</v>
      </c>
      <c r="AS79" s="43" t="s">
        <v>998</v>
      </c>
      <c r="AT79" s="50" t="s">
        <v>69</v>
      </c>
    </row>
    <row r="80">
      <c r="A80" s="27" t="s">
        <v>536</v>
      </c>
      <c r="B80" s="27" t="s">
        <v>295</v>
      </c>
      <c r="C80" s="27" t="s">
        <v>1421</v>
      </c>
      <c r="D80" s="27" t="s">
        <v>393</v>
      </c>
      <c r="E80" s="27" t="s">
        <v>922</v>
      </c>
      <c r="F80" s="27" t="s">
        <v>1423</v>
      </c>
      <c r="G80" s="29">
        <v>1000.0</v>
      </c>
      <c r="H80" s="35" t="str">
        <f t="shared" si="8"/>
        <v>$800.00</v>
      </c>
      <c r="J80" s="27">
        <v>800.0</v>
      </c>
      <c r="W80" s="27">
        <v>1000.0</v>
      </c>
      <c r="X80" s="27" t="s">
        <v>1428</v>
      </c>
      <c r="AM80" s="27" t="s">
        <v>930</v>
      </c>
      <c r="AN80" s="27" t="s">
        <v>388</v>
      </c>
      <c r="AO80" s="27" t="s">
        <v>1431</v>
      </c>
      <c r="AP80" s="27" t="s">
        <v>144</v>
      </c>
      <c r="AQ80" s="93" t="s">
        <v>69</v>
      </c>
      <c r="AR80" s="93">
        <v>42694.0</v>
      </c>
      <c r="AS80" s="43" t="s">
        <v>1028</v>
      </c>
      <c r="AT80" s="50" t="s">
        <v>69</v>
      </c>
      <c r="AU80" s="50" t="s">
        <v>1434</v>
      </c>
    </row>
    <row r="81">
      <c r="C81" s="27" t="s">
        <v>1439</v>
      </c>
      <c r="E81" s="27" t="s">
        <v>1328</v>
      </c>
      <c r="F81" s="27" t="s">
        <v>1445</v>
      </c>
      <c r="G81" s="29">
        <v>500.0</v>
      </c>
      <c r="H81" s="35" t="str">
        <f t="shared" si="8"/>
        <v>$0.00</v>
      </c>
      <c r="AM81" s="27" t="s">
        <v>1348</v>
      </c>
      <c r="AN81" s="27" t="s">
        <v>1349</v>
      </c>
      <c r="AO81" s="27" t="s">
        <v>1350</v>
      </c>
      <c r="AP81" s="27" t="s">
        <v>144</v>
      </c>
      <c r="AQ81" s="93">
        <v>42704.0</v>
      </c>
      <c r="AR81" s="93">
        <v>42704.0</v>
      </c>
      <c r="AS81" s="43" t="s">
        <v>576</v>
      </c>
      <c r="AT81" s="50" t="s">
        <v>69</v>
      </c>
    </row>
    <row r="82">
      <c r="E82" s="27" t="s">
        <v>1455</v>
      </c>
      <c r="F82" s="27" t="s">
        <v>1456</v>
      </c>
      <c r="G82" s="95">
        <v>1500.0</v>
      </c>
      <c r="H82" s="35" t="str">
        <f t="shared" ref="H82:H122" si="9">SUM(Q82,S82,U82,W82,Y82,AA82,AC82,AE82,AG82,AI82,AK82)</f>
        <v>$0.00</v>
      </c>
      <c r="AM82" s="27" t="s">
        <v>1466</v>
      </c>
      <c r="AN82" s="27" t="s">
        <v>1467</v>
      </c>
      <c r="AO82" s="27" t="s">
        <v>1468</v>
      </c>
      <c r="AP82" s="27" t="s">
        <v>1469</v>
      </c>
      <c r="AQ82" s="42">
        <v>42616.0</v>
      </c>
      <c r="AR82" s="42">
        <v>42855.0</v>
      </c>
      <c r="AS82" s="43" t="s">
        <v>1472</v>
      </c>
      <c r="AT82" s="50" t="s">
        <v>459</v>
      </c>
    </row>
    <row r="83">
      <c r="D83" s="27" t="s">
        <v>1476</v>
      </c>
      <c r="E83" s="27" t="s">
        <v>1477</v>
      </c>
      <c r="F83" s="27" t="s">
        <v>1478</v>
      </c>
      <c r="G83" s="29">
        <v>2000.0</v>
      </c>
      <c r="H83" s="35" t="str">
        <f t="shared" si="9"/>
        <v>$1,500.00</v>
      </c>
      <c r="M83" s="27" t="s">
        <v>1484</v>
      </c>
      <c r="N83" s="27">
        <v>16.0</v>
      </c>
      <c r="O83" s="27" t="s">
        <v>1486</v>
      </c>
      <c r="S83" s="27"/>
      <c r="T83" s="27"/>
      <c r="W83" s="27">
        <v>300.0</v>
      </c>
      <c r="X83" s="27" t="s">
        <v>1487</v>
      </c>
      <c r="AE83" s="27">
        <v>1200.0</v>
      </c>
      <c r="AF83" s="27" t="s">
        <v>1490</v>
      </c>
      <c r="AM83" s="27" t="s">
        <v>1493</v>
      </c>
      <c r="AN83" s="27" t="s">
        <v>1494</v>
      </c>
      <c r="AO83" s="27" t="s">
        <v>1495</v>
      </c>
      <c r="AP83" s="27" t="s">
        <v>1469</v>
      </c>
      <c r="AQ83" s="42">
        <v>42617.0</v>
      </c>
      <c r="AR83" s="42">
        <v>42856.0</v>
      </c>
      <c r="AS83" s="43" t="s">
        <v>1472</v>
      </c>
      <c r="AT83" s="50" t="s">
        <v>69</v>
      </c>
    </row>
    <row r="84">
      <c r="D84" s="27" t="s">
        <v>580</v>
      </c>
      <c r="E84" s="27" t="s">
        <v>247</v>
      </c>
      <c r="F84" s="27" t="s">
        <v>1502</v>
      </c>
      <c r="G84" s="29">
        <v>2000.0</v>
      </c>
      <c r="H84" s="35" t="str">
        <f t="shared" si="9"/>
        <v>$530.00</v>
      </c>
      <c r="N84" s="27" t="s">
        <v>1508</v>
      </c>
      <c r="O84" s="27" t="s">
        <v>1509</v>
      </c>
      <c r="Q84" s="27">
        <v>80.0</v>
      </c>
      <c r="R84" s="27" t="s">
        <v>132</v>
      </c>
      <c r="AE84" s="27">
        <v>450.0</v>
      </c>
      <c r="AF84" s="27" t="s">
        <v>1510</v>
      </c>
      <c r="AM84" s="27" t="s">
        <v>198</v>
      </c>
      <c r="AN84" s="27" t="s">
        <v>1513</v>
      </c>
      <c r="AO84" s="27" t="s">
        <v>1514</v>
      </c>
      <c r="AP84" s="27" t="s">
        <v>1469</v>
      </c>
      <c r="AQ84" s="42">
        <v>42625.0</v>
      </c>
      <c r="AR84" s="93">
        <v>42716.0</v>
      </c>
      <c r="AS84" s="43" t="s">
        <v>1472</v>
      </c>
      <c r="AT84" s="50" t="s">
        <v>69</v>
      </c>
    </row>
    <row r="85">
      <c r="E85" s="27" t="s">
        <v>247</v>
      </c>
      <c r="F85" s="27" t="s">
        <v>1518</v>
      </c>
      <c r="G85" s="29">
        <v>2000.0</v>
      </c>
      <c r="H85" s="35" t="str">
        <f t="shared" si="9"/>
        <v>$0.00</v>
      </c>
      <c r="AM85" s="27" t="s">
        <v>1524</v>
      </c>
      <c r="AN85" s="27" t="s">
        <v>1525</v>
      </c>
      <c r="AO85" s="27" t="s">
        <v>1526</v>
      </c>
      <c r="AP85" s="27" t="s">
        <v>1469</v>
      </c>
      <c r="AQ85" s="42">
        <v>42625.0</v>
      </c>
      <c r="AR85" s="42">
        <v>42861.0</v>
      </c>
      <c r="AS85" s="43" t="s">
        <v>1472</v>
      </c>
      <c r="AT85" s="50" t="s">
        <v>69</v>
      </c>
    </row>
    <row r="86">
      <c r="E86" s="27" t="s">
        <v>1530</v>
      </c>
      <c r="F86" s="27" t="s">
        <v>1532</v>
      </c>
      <c r="G86" s="29">
        <v>3000.0</v>
      </c>
      <c r="H86" s="35" t="str">
        <f t="shared" si="9"/>
        <v>$1,500.00</v>
      </c>
      <c r="N86" s="27">
        <v>20.0</v>
      </c>
      <c r="O86" s="27" t="s">
        <v>1536</v>
      </c>
      <c r="P86" s="27" t="s">
        <v>295</v>
      </c>
      <c r="AI86" s="27">
        <v>1500.0</v>
      </c>
      <c r="AJ86" s="27" t="s">
        <v>1544</v>
      </c>
      <c r="AM86" s="27" t="s">
        <v>970</v>
      </c>
      <c r="AN86" s="27" t="s">
        <v>1545</v>
      </c>
      <c r="AO86" s="27" t="s">
        <v>1547</v>
      </c>
      <c r="AP86" s="27" t="s">
        <v>1469</v>
      </c>
      <c r="AQ86" s="42">
        <v>42623.0</v>
      </c>
      <c r="AR86" s="93">
        <v>42694.0</v>
      </c>
      <c r="AS86" s="43" t="s">
        <v>1472</v>
      </c>
      <c r="AT86" s="50" t="s">
        <v>69</v>
      </c>
    </row>
    <row r="87">
      <c r="E87" s="27" t="s">
        <v>247</v>
      </c>
      <c r="F87" s="27" t="s">
        <v>1557</v>
      </c>
      <c r="G87" s="29">
        <v>10000.0</v>
      </c>
      <c r="H87" s="35" t="str">
        <f t="shared" si="9"/>
        <v>$0.00</v>
      </c>
      <c r="AM87" s="27" t="s">
        <v>1566</v>
      </c>
      <c r="AN87" s="27" t="s">
        <v>1569</v>
      </c>
      <c r="AO87" s="27" t="s">
        <v>1570</v>
      </c>
      <c r="AP87" s="27" t="s">
        <v>1469</v>
      </c>
      <c r="AQ87" s="42">
        <v>42638.0</v>
      </c>
      <c r="AR87" s="42">
        <v>42856.0</v>
      </c>
      <c r="AS87" s="43" t="s">
        <v>1028</v>
      </c>
      <c r="AT87" s="50" t="s">
        <v>69</v>
      </c>
    </row>
    <row r="88">
      <c r="E88" s="27" t="s">
        <v>1582</v>
      </c>
      <c r="F88" s="27" t="s">
        <v>1583</v>
      </c>
      <c r="G88" s="95">
        <v>500.0</v>
      </c>
      <c r="H88" s="35" t="str">
        <f t="shared" si="9"/>
        <v>$0.00</v>
      </c>
      <c r="AM88" s="27" t="s">
        <v>1587</v>
      </c>
      <c r="AN88" s="27" t="s">
        <v>1588</v>
      </c>
      <c r="AO88" s="27" t="s">
        <v>1589</v>
      </c>
      <c r="AP88" s="27" t="s">
        <v>1469</v>
      </c>
      <c r="AQ88" s="42">
        <v>42625.0</v>
      </c>
      <c r="AR88" s="42">
        <v>42868.0</v>
      </c>
      <c r="AS88" s="43" t="s">
        <v>1028</v>
      </c>
      <c r="AT88" s="50" t="s">
        <v>69</v>
      </c>
    </row>
    <row r="89">
      <c r="E89" s="27" t="s">
        <v>1595</v>
      </c>
      <c r="F89" s="27" t="s">
        <v>1595</v>
      </c>
      <c r="G89" s="29">
        <v>1000.0</v>
      </c>
      <c r="H89" s="35" t="str">
        <f t="shared" si="9"/>
        <v>$0.00</v>
      </c>
      <c r="AM89" s="27" t="s">
        <v>1601</v>
      </c>
      <c r="AN89" s="27" t="s">
        <v>1602</v>
      </c>
      <c r="AO89" s="27" t="s">
        <v>1603</v>
      </c>
      <c r="AP89" s="27" t="s">
        <v>1469</v>
      </c>
      <c r="AQ89" s="93">
        <v>42714.0</v>
      </c>
      <c r="AR89" s="42">
        <v>42835.0</v>
      </c>
      <c r="AS89" s="43" t="s">
        <v>1028</v>
      </c>
      <c r="AT89" s="50" t="s">
        <v>69</v>
      </c>
    </row>
    <row r="90">
      <c r="E90" s="27" t="s">
        <v>247</v>
      </c>
      <c r="F90" s="27" t="s">
        <v>1595</v>
      </c>
      <c r="G90" s="29">
        <v>1000.0</v>
      </c>
      <c r="H90" s="35" t="str">
        <f t="shared" si="9"/>
        <v>$0.00</v>
      </c>
      <c r="AM90" s="27" t="s">
        <v>1601</v>
      </c>
      <c r="AN90" s="27" t="s">
        <v>1602</v>
      </c>
      <c r="AO90" s="27" t="s">
        <v>1603</v>
      </c>
      <c r="AP90" s="27" t="s">
        <v>1469</v>
      </c>
      <c r="AQ90" s="93">
        <v>42714.0</v>
      </c>
      <c r="AR90" s="42">
        <v>42840.0</v>
      </c>
      <c r="AS90" s="43" t="s">
        <v>1028</v>
      </c>
      <c r="AT90" s="50" t="s">
        <v>69</v>
      </c>
    </row>
    <row r="91">
      <c r="E91" s="27" t="s">
        <v>247</v>
      </c>
      <c r="F91" s="27" t="s">
        <v>1622</v>
      </c>
      <c r="G91" s="29">
        <v>2450.0</v>
      </c>
      <c r="H91" s="35" t="str">
        <f t="shared" si="9"/>
        <v>$0.00</v>
      </c>
      <c r="AM91" s="27" t="s">
        <v>1626</v>
      </c>
      <c r="AN91" s="27" t="s">
        <v>1627</v>
      </c>
      <c r="AO91" s="27" t="s">
        <v>1628</v>
      </c>
      <c r="AP91" s="27" t="s">
        <v>1469</v>
      </c>
      <c r="AQ91" s="42">
        <v>42632.0</v>
      </c>
      <c r="AR91" s="42">
        <v>42875.0</v>
      </c>
      <c r="AS91" s="43" t="s">
        <v>1028</v>
      </c>
      <c r="AT91" s="50" t="s">
        <v>69</v>
      </c>
    </row>
    <row r="92">
      <c r="E92" s="27" t="s">
        <v>1638</v>
      </c>
      <c r="F92" s="27" t="s">
        <v>1640</v>
      </c>
      <c r="G92" s="29">
        <v>2175.0</v>
      </c>
      <c r="H92" s="35" t="str">
        <f t="shared" si="9"/>
        <v>$0.00</v>
      </c>
      <c r="AM92" s="27" t="s">
        <v>1642</v>
      </c>
      <c r="AN92" s="27" t="s">
        <v>1643</v>
      </c>
      <c r="AO92" s="27" t="s">
        <v>1644</v>
      </c>
      <c r="AP92" s="27" t="s">
        <v>1469</v>
      </c>
      <c r="AQ92" s="42">
        <v>42623.0</v>
      </c>
      <c r="AR92" s="42">
        <v>42707.0</v>
      </c>
      <c r="AS92" s="43" t="s">
        <v>1646</v>
      </c>
      <c r="AT92" s="50" t="s">
        <v>69</v>
      </c>
    </row>
    <row r="93">
      <c r="E93" s="27" t="s">
        <v>247</v>
      </c>
      <c r="F93" s="27" t="s">
        <v>1649</v>
      </c>
      <c r="G93" s="29">
        <v>1000.0</v>
      </c>
      <c r="H93" s="35" t="str">
        <f t="shared" si="9"/>
        <v>$0.00</v>
      </c>
      <c r="AM93" s="27" t="s">
        <v>1653</v>
      </c>
      <c r="AN93" s="27" t="s">
        <v>1654</v>
      </c>
      <c r="AO93" s="27" t="s">
        <v>1655</v>
      </c>
      <c r="AP93" s="27" t="s">
        <v>1469</v>
      </c>
      <c r="AQ93" s="42">
        <v>42623.0</v>
      </c>
      <c r="AR93" s="42">
        <v>42705.0</v>
      </c>
      <c r="AS93" s="43" t="s">
        <v>1646</v>
      </c>
      <c r="AT93" s="50" t="s">
        <v>69</v>
      </c>
    </row>
    <row r="94">
      <c r="E94" s="27" t="s">
        <v>1657</v>
      </c>
      <c r="F94" s="27" t="s">
        <v>1657</v>
      </c>
      <c r="G94" s="29">
        <v>750.0</v>
      </c>
      <c r="H94" s="35" t="str">
        <f t="shared" si="9"/>
        <v>$0.00</v>
      </c>
      <c r="AM94" s="27" t="s">
        <v>1665</v>
      </c>
      <c r="AN94" s="27" t="s">
        <v>1666</v>
      </c>
      <c r="AO94" s="27" t="s">
        <v>1667</v>
      </c>
      <c r="AP94" s="27" t="s">
        <v>1469</v>
      </c>
      <c r="AQ94" s="42">
        <v>42620.0</v>
      </c>
      <c r="AR94" s="42">
        <v>42868.0</v>
      </c>
      <c r="AS94" s="43" t="s">
        <v>1646</v>
      </c>
      <c r="AT94" s="50" t="s">
        <v>69</v>
      </c>
    </row>
    <row r="95">
      <c r="E95" s="27" t="s">
        <v>1674</v>
      </c>
      <c r="F95" s="27" t="s">
        <v>1676</v>
      </c>
      <c r="G95" s="29">
        <v>1000.0</v>
      </c>
      <c r="H95" s="35" t="str">
        <f t="shared" si="9"/>
        <v>$0.00</v>
      </c>
      <c r="AM95" s="27" t="s">
        <v>1665</v>
      </c>
      <c r="AN95" s="27" t="s">
        <v>1666</v>
      </c>
      <c r="AO95" s="27" t="s">
        <v>1667</v>
      </c>
      <c r="AP95" s="27" t="s">
        <v>1469</v>
      </c>
      <c r="AQ95" s="42">
        <v>42620.0</v>
      </c>
      <c r="AR95" s="42">
        <v>42868.0</v>
      </c>
      <c r="AS95" s="43" t="s">
        <v>1646</v>
      </c>
      <c r="AT95" s="50" t="s">
        <v>69</v>
      </c>
    </row>
    <row r="96">
      <c r="E96" s="27" t="s">
        <v>1688</v>
      </c>
      <c r="F96" s="27" t="s">
        <v>1689</v>
      </c>
      <c r="G96" s="29">
        <v>1000.0</v>
      </c>
      <c r="H96" s="35" t="str">
        <f t="shared" si="9"/>
        <v>$0.00</v>
      </c>
      <c r="AM96" s="27" t="s">
        <v>1697</v>
      </c>
      <c r="AN96" s="27" t="s">
        <v>1698</v>
      </c>
      <c r="AO96" s="27" t="s">
        <v>1699</v>
      </c>
      <c r="AP96" s="27" t="s">
        <v>1469</v>
      </c>
      <c r="AQ96" s="42">
        <v>42619.0</v>
      </c>
      <c r="AR96" s="42">
        <v>42859.0</v>
      </c>
      <c r="AS96" s="43" t="s">
        <v>1646</v>
      </c>
      <c r="AT96" s="50" t="s">
        <v>69</v>
      </c>
    </row>
    <row r="97">
      <c r="E97" s="27" t="s">
        <v>1703</v>
      </c>
      <c r="F97" s="27" t="s">
        <v>1703</v>
      </c>
      <c r="G97" s="29">
        <v>1000.0</v>
      </c>
      <c r="H97" s="35" t="str">
        <f t="shared" si="9"/>
        <v>$0.00</v>
      </c>
      <c r="AM97" s="27" t="s">
        <v>1712</v>
      </c>
      <c r="AN97" s="27" t="s">
        <v>1714</v>
      </c>
      <c r="AO97" s="27" t="s">
        <v>1715</v>
      </c>
      <c r="AP97" s="27" t="s">
        <v>1469</v>
      </c>
      <c r="AQ97" s="42">
        <v>42639.0</v>
      </c>
      <c r="AR97" s="42">
        <v>42790.0</v>
      </c>
      <c r="AS97" s="43" t="s">
        <v>681</v>
      </c>
      <c r="AT97" s="50" t="s">
        <v>69</v>
      </c>
    </row>
    <row r="98">
      <c r="E98" s="27" t="s">
        <v>1718</v>
      </c>
      <c r="F98" s="27" t="s">
        <v>1720</v>
      </c>
      <c r="G98" s="29">
        <v>1200.0</v>
      </c>
      <c r="H98" s="35" t="str">
        <f t="shared" si="9"/>
        <v>$0.00</v>
      </c>
      <c r="AM98" s="27" t="s">
        <v>64</v>
      </c>
      <c r="AN98" s="27" t="s">
        <v>1727</v>
      </c>
      <c r="AO98" s="27" t="s">
        <v>1728</v>
      </c>
      <c r="AP98" s="27" t="s">
        <v>1469</v>
      </c>
      <c r="AQ98" s="42">
        <v>42640.0</v>
      </c>
      <c r="AR98" s="42">
        <v>42712.0</v>
      </c>
      <c r="AS98" s="43" t="s">
        <v>681</v>
      </c>
      <c r="AT98" s="50" t="s">
        <v>69</v>
      </c>
    </row>
    <row r="99">
      <c r="E99" s="27" t="s">
        <v>247</v>
      </c>
      <c r="F99" s="27" t="s">
        <v>1732</v>
      </c>
      <c r="G99" s="29">
        <v>2000.0</v>
      </c>
      <c r="H99" s="35" t="str">
        <f t="shared" si="9"/>
        <v>$0.00</v>
      </c>
      <c r="AM99" s="27" t="s">
        <v>1738</v>
      </c>
      <c r="AN99" s="27" t="s">
        <v>1740</v>
      </c>
      <c r="AO99" s="27" t="s">
        <v>1741</v>
      </c>
      <c r="AP99" s="27" t="s">
        <v>1469</v>
      </c>
      <c r="AQ99" s="42">
        <v>42621.0</v>
      </c>
      <c r="AR99" s="42">
        <v>42713.0</v>
      </c>
      <c r="AS99" s="43" t="s">
        <v>681</v>
      </c>
      <c r="AT99" s="50" t="s">
        <v>69</v>
      </c>
    </row>
    <row r="100">
      <c r="E100" s="27" t="s">
        <v>1747</v>
      </c>
      <c r="F100" s="27" t="s">
        <v>1748</v>
      </c>
      <c r="G100" s="29">
        <v>1700.0</v>
      </c>
      <c r="H100" s="35" t="str">
        <f t="shared" si="9"/>
        <v>$0.00</v>
      </c>
      <c r="AM100" s="27" t="s">
        <v>1752</v>
      </c>
      <c r="AN100" s="27" t="s">
        <v>1753</v>
      </c>
      <c r="AO100" s="27" t="s">
        <v>1754</v>
      </c>
      <c r="AP100" s="27" t="s">
        <v>1469</v>
      </c>
      <c r="AQ100" s="42">
        <v>42614.0</v>
      </c>
      <c r="AR100" s="93">
        <v>42722.0</v>
      </c>
      <c r="AS100" s="43" t="s">
        <v>681</v>
      </c>
      <c r="AT100" s="50" t="s">
        <v>69</v>
      </c>
    </row>
    <row r="101">
      <c r="E101" s="27" t="s">
        <v>1761</v>
      </c>
      <c r="F101" s="27" t="s">
        <v>1762</v>
      </c>
      <c r="G101" s="29">
        <v>1000.0</v>
      </c>
      <c r="H101" s="35" t="str">
        <f t="shared" si="9"/>
        <v>$0.00</v>
      </c>
      <c r="AM101" s="27" t="s">
        <v>1767</v>
      </c>
      <c r="AN101" s="27" t="s">
        <v>1768</v>
      </c>
      <c r="AO101" s="27" t="s">
        <v>1769</v>
      </c>
      <c r="AP101" s="27" t="s">
        <v>1469</v>
      </c>
      <c r="AQ101" s="42">
        <v>42614.0</v>
      </c>
      <c r="AR101" s="93">
        <v>42724.0</v>
      </c>
      <c r="AS101" s="43" t="s">
        <v>681</v>
      </c>
      <c r="AT101" s="50" t="s">
        <v>69</v>
      </c>
    </row>
    <row r="102">
      <c r="E102" s="27" t="s">
        <v>1707</v>
      </c>
      <c r="F102" s="27" t="s">
        <v>1776</v>
      </c>
      <c r="G102" s="95">
        <v>1000.0</v>
      </c>
      <c r="H102" s="35" t="str">
        <f t="shared" si="9"/>
        <v>$0.00</v>
      </c>
      <c r="AM102" s="27" t="s">
        <v>1778</v>
      </c>
      <c r="AN102" s="27" t="s">
        <v>1779</v>
      </c>
      <c r="AO102" s="27" t="s">
        <v>1780</v>
      </c>
      <c r="AP102" s="27" t="s">
        <v>1469</v>
      </c>
      <c r="AQ102" s="42">
        <v>42621.0</v>
      </c>
      <c r="AR102" s="42">
        <v>42705.0</v>
      </c>
      <c r="AS102" s="43" t="s">
        <v>1781</v>
      </c>
      <c r="AT102" s="50" t="s">
        <v>69</v>
      </c>
    </row>
    <row r="103">
      <c r="E103" s="27" t="s">
        <v>1784</v>
      </c>
      <c r="F103" s="27" t="s">
        <v>1784</v>
      </c>
      <c r="G103" s="29">
        <v>1378.0</v>
      </c>
      <c r="H103" s="35" t="str">
        <f t="shared" si="9"/>
        <v>$0.00</v>
      </c>
      <c r="AM103" s="27" t="s">
        <v>64</v>
      </c>
      <c r="AN103" s="27" t="s">
        <v>1840</v>
      </c>
      <c r="AO103" s="27" t="s">
        <v>1841</v>
      </c>
      <c r="AP103" s="27" t="s">
        <v>1469</v>
      </c>
      <c r="AQ103" s="42">
        <v>42637.0</v>
      </c>
      <c r="AR103" s="42">
        <v>42881.0</v>
      </c>
      <c r="AS103" s="43" t="s">
        <v>1781</v>
      </c>
      <c r="AT103" s="50" t="s">
        <v>69</v>
      </c>
    </row>
    <row r="104">
      <c r="E104" s="27" t="s">
        <v>1771</v>
      </c>
      <c r="F104" s="27" t="s">
        <v>1772</v>
      </c>
      <c r="G104" s="29">
        <v>2000.0</v>
      </c>
      <c r="H104" s="35" t="str">
        <f t="shared" si="9"/>
        <v>$0.00</v>
      </c>
      <c r="AM104" s="27" t="s">
        <v>1848</v>
      </c>
      <c r="AN104" s="27" t="s">
        <v>1849</v>
      </c>
      <c r="AO104" s="27" t="s">
        <v>1850</v>
      </c>
      <c r="AP104" s="27" t="s">
        <v>1469</v>
      </c>
      <c r="AQ104" s="42">
        <v>42614.0</v>
      </c>
      <c r="AR104" s="93">
        <v>42734.0</v>
      </c>
      <c r="AS104" s="43" t="s">
        <v>1781</v>
      </c>
      <c r="AT104" s="50" t="s">
        <v>69</v>
      </c>
    </row>
    <row r="105">
      <c r="E105" s="27" t="s">
        <v>1855</v>
      </c>
      <c r="F105" s="27" t="s">
        <v>1856</v>
      </c>
      <c r="G105" s="29">
        <v>2000.0</v>
      </c>
      <c r="H105" s="35" t="str">
        <f t="shared" si="9"/>
        <v>$0.00</v>
      </c>
      <c r="AM105" s="27" t="s">
        <v>1331</v>
      </c>
      <c r="AN105" s="27" t="s">
        <v>1862</v>
      </c>
      <c r="AO105" s="27" t="s">
        <v>1864</v>
      </c>
      <c r="AP105" s="27" t="s">
        <v>1469</v>
      </c>
      <c r="AQ105" s="42">
        <v>42622.0</v>
      </c>
      <c r="AR105" s="42">
        <v>42868.0</v>
      </c>
      <c r="AS105" s="43" t="s">
        <v>1781</v>
      </c>
      <c r="AT105" s="50" t="s">
        <v>69</v>
      </c>
    </row>
    <row r="106">
      <c r="E106" s="27" t="s">
        <v>1868</v>
      </c>
      <c r="F106" s="27" t="s">
        <v>1868</v>
      </c>
      <c r="G106" s="29">
        <v>1200.0</v>
      </c>
      <c r="H106" s="35" t="str">
        <f t="shared" si="9"/>
        <v>$0.00</v>
      </c>
      <c r="AM106" s="27" t="s">
        <v>1878</v>
      </c>
      <c r="AN106" s="27" t="s">
        <v>1879</v>
      </c>
      <c r="AO106" s="27" t="s">
        <v>1880</v>
      </c>
      <c r="AP106" s="27" t="s">
        <v>1469</v>
      </c>
      <c r="AQ106" s="42">
        <v>42632.0</v>
      </c>
      <c r="AR106" s="42">
        <v>42840.0</v>
      </c>
      <c r="AS106" s="43" t="s">
        <v>1781</v>
      </c>
      <c r="AT106" s="50" t="s">
        <v>69</v>
      </c>
    </row>
    <row r="107">
      <c r="E107" s="27" t="s">
        <v>1886</v>
      </c>
      <c r="F107" s="27" t="s">
        <v>1888</v>
      </c>
      <c r="G107" s="29">
        <v>1000.0</v>
      </c>
      <c r="H107" s="35" t="str">
        <f t="shared" si="9"/>
        <v>$0.00</v>
      </c>
      <c r="AM107" s="27" t="s">
        <v>930</v>
      </c>
      <c r="AN107" s="27" t="s">
        <v>1893</v>
      </c>
      <c r="AO107" s="27" t="s">
        <v>1894</v>
      </c>
      <c r="AP107" s="27" t="s">
        <v>1469</v>
      </c>
      <c r="AQ107" s="42">
        <v>42632.0</v>
      </c>
      <c r="AR107" s="93">
        <v>42718.0</v>
      </c>
      <c r="AS107" s="43" t="s">
        <v>917</v>
      </c>
      <c r="AT107" s="50" t="s">
        <v>69</v>
      </c>
    </row>
    <row r="108">
      <c r="E108" s="27" t="s">
        <v>247</v>
      </c>
      <c r="F108" s="27" t="s">
        <v>1904</v>
      </c>
      <c r="G108" s="29">
        <v>1500.0</v>
      </c>
      <c r="H108" s="35" t="str">
        <f t="shared" si="9"/>
        <v>$0.00</v>
      </c>
      <c r="AM108" s="27" t="s">
        <v>1912</v>
      </c>
      <c r="AN108" s="27" t="s">
        <v>1914</v>
      </c>
      <c r="AO108" s="27" t="s">
        <v>1915</v>
      </c>
      <c r="AP108" s="27" t="s">
        <v>1469</v>
      </c>
      <c r="AQ108" s="42">
        <v>42632.0</v>
      </c>
      <c r="AR108" s="42">
        <v>42855.0</v>
      </c>
      <c r="AS108" s="43" t="s">
        <v>917</v>
      </c>
      <c r="AT108" s="50" t="s">
        <v>69</v>
      </c>
    </row>
    <row r="109">
      <c r="E109" s="27" t="s">
        <v>1923</v>
      </c>
      <c r="F109" s="27" t="s">
        <v>1924</v>
      </c>
      <c r="G109" s="29">
        <v>2000.0</v>
      </c>
      <c r="H109" s="35" t="str">
        <f t="shared" si="9"/>
        <v>$0.00</v>
      </c>
      <c r="AM109" s="27" t="s">
        <v>1930</v>
      </c>
      <c r="AN109" s="27" t="s">
        <v>1931</v>
      </c>
      <c r="AO109" s="27" t="s">
        <v>1932</v>
      </c>
      <c r="AP109" s="27" t="s">
        <v>1469</v>
      </c>
      <c r="AQ109" s="42">
        <v>42621.0</v>
      </c>
      <c r="AR109" s="42">
        <v>42873.0</v>
      </c>
      <c r="AS109" s="43" t="s">
        <v>917</v>
      </c>
      <c r="AT109" s="50" t="s">
        <v>69</v>
      </c>
    </row>
    <row r="110">
      <c r="E110" s="27" t="s">
        <v>1936</v>
      </c>
      <c r="F110" s="27" t="s">
        <v>1937</v>
      </c>
      <c r="G110" s="29">
        <v>2200.0</v>
      </c>
      <c r="H110" s="35" t="str">
        <f t="shared" si="9"/>
        <v>$0.00</v>
      </c>
      <c r="AM110" s="27" t="s">
        <v>1939</v>
      </c>
      <c r="AN110" s="27" t="s">
        <v>1940</v>
      </c>
      <c r="AO110" s="27" t="s">
        <v>1941</v>
      </c>
      <c r="AP110" s="27" t="s">
        <v>1469</v>
      </c>
      <c r="AQ110" s="42">
        <v>42614.0</v>
      </c>
      <c r="AR110" s="42">
        <v>42706.0</v>
      </c>
      <c r="AS110" s="43" t="s">
        <v>917</v>
      </c>
      <c r="AT110" s="50" t="s">
        <v>69</v>
      </c>
    </row>
    <row r="111">
      <c r="E111" s="27" t="s">
        <v>1944</v>
      </c>
      <c r="F111" s="27" t="s">
        <v>1945</v>
      </c>
      <c r="G111" s="29">
        <v>1400.0</v>
      </c>
      <c r="H111" s="35" t="str">
        <f t="shared" si="9"/>
        <v>$0.00</v>
      </c>
      <c r="AM111" s="27" t="s">
        <v>1950</v>
      </c>
      <c r="AN111" s="27" t="s">
        <v>1951</v>
      </c>
      <c r="AO111" s="27" t="s">
        <v>1952</v>
      </c>
      <c r="AP111" s="27" t="s">
        <v>1469</v>
      </c>
      <c r="AQ111" s="42">
        <v>42614.0</v>
      </c>
      <c r="AR111" s="42">
        <v>42978.0</v>
      </c>
      <c r="AS111" s="43" t="s">
        <v>917</v>
      </c>
      <c r="AT111" s="50" t="s">
        <v>69</v>
      </c>
    </row>
    <row r="112">
      <c r="E112" s="27" t="s">
        <v>1955</v>
      </c>
      <c r="F112" s="27" t="s">
        <v>1845</v>
      </c>
      <c r="G112" s="29">
        <v>1850.0</v>
      </c>
      <c r="H112" s="35" t="str">
        <f t="shared" si="9"/>
        <v>$0.00</v>
      </c>
      <c r="AM112" s="27" t="s">
        <v>1958</v>
      </c>
      <c r="AN112" s="27" t="s">
        <v>1960</v>
      </c>
      <c r="AO112" s="27" t="s">
        <v>1962</v>
      </c>
      <c r="AP112" s="27" t="s">
        <v>1469</v>
      </c>
      <c r="AQ112" s="42">
        <v>42622.0</v>
      </c>
      <c r="AR112" s="42">
        <v>42706.0</v>
      </c>
      <c r="AS112" s="43" t="s">
        <v>1964</v>
      </c>
      <c r="AT112" s="50" t="s">
        <v>69</v>
      </c>
    </row>
    <row r="113">
      <c r="E113" s="27" t="s">
        <v>1965</v>
      </c>
      <c r="F113" s="27" t="s">
        <v>1966</v>
      </c>
      <c r="G113" s="29">
        <v>2950.0</v>
      </c>
      <c r="H113" s="35" t="str">
        <f t="shared" si="9"/>
        <v>$0.00</v>
      </c>
      <c r="AM113" s="27" t="s">
        <v>490</v>
      </c>
      <c r="AN113" s="27" t="s">
        <v>1971</v>
      </c>
      <c r="AO113" s="27" t="s">
        <v>1972</v>
      </c>
      <c r="AP113" s="27" t="s">
        <v>1469</v>
      </c>
      <c r="AQ113" s="42">
        <v>42614.0</v>
      </c>
      <c r="AR113" s="42">
        <v>42826.0</v>
      </c>
      <c r="AS113" s="43" t="s">
        <v>1964</v>
      </c>
      <c r="AT113" s="50" t="s">
        <v>69</v>
      </c>
    </row>
    <row r="114">
      <c r="E114" s="27" t="s">
        <v>1974</v>
      </c>
      <c r="F114" s="27" t="s">
        <v>1975</v>
      </c>
      <c r="G114" s="29">
        <v>1500.0</v>
      </c>
      <c r="H114" s="35" t="str">
        <f t="shared" si="9"/>
        <v>$0.00</v>
      </c>
      <c r="AM114" s="27" t="s">
        <v>1980</v>
      </c>
      <c r="AN114" s="27" t="s">
        <v>1981</v>
      </c>
      <c r="AO114" s="27" t="s">
        <v>1982</v>
      </c>
      <c r="AP114" s="27" t="s">
        <v>1469</v>
      </c>
      <c r="AQ114" s="42">
        <v>42625.0</v>
      </c>
      <c r="AR114" s="42">
        <v>42867.0</v>
      </c>
      <c r="AS114" s="43" t="s">
        <v>1964</v>
      </c>
      <c r="AT114" s="50" t="s">
        <v>69</v>
      </c>
    </row>
    <row r="115">
      <c r="E115" s="27" t="s">
        <v>1983</v>
      </c>
      <c r="F115" s="27" t="s">
        <v>1984</v>
      </c>
      <c r="G115" s="29">
        <v>800.0</v>
      </c>
      <c r="H115" s="35" t="str">
        <f t="shared" si="9"/>
        <v>$0.00</v>
      </c>
      <c r="AM115" s="27" t="s">
        <v>1987</v>
      </c>
      <c r="AN115" s="27" t="s">
        <v>1988</v>
      </c>
      <c r="AO115" s="27" t="s">
        <v>1990</v>
      </c>
      <c r="AP115" s="27" t="s">
        <v>1469</v>
      </c>
      <c r="AQ115" s="42">
        <v>42637.0</v>
      </c>
      <c r="AR115" s="42">
        <v>42713.0</v>
      </c>
      <c r="AS115" s="43" t="s">
        <v>1964</v>
      </c>
      <c r="AT115" s="50" t="s">
        <v>69</v>
      </c>
    </row>
    <row r="116">
      <c r="E116" s="27" t="s">
        <v>1992</v>
      </c>
      <c r="F116" s="27" t="s">
        <v>1993</v>
      </c>
      <c r="G116" s="29">
        <v>2250.0</v>
      </c>
      <c r="H116" s="35" t="str">
        <f t="shared" si="9"/>
        <v>$0.00</v>
      </c>
      <c r="AM116" s="27" t="s">
        <v>1996</v>
      </c>
      <c r="AN116" s="27" t="s">
        <v>1997</v>
      </c>
      <c r="AO116" s="27" t="s">
        <v>1998</v>
      </c>
      <c r="AP116" s="27" t="s">
        <v>1469</v>
      </c>
      <c r="AQ116" s="42">
        <v>42630.0</v>
      </c>
      <c r="AR116" s="93">
        <v>42659.0</v>
      </c>
      <c r="AS116" s="43" t="s">
        <v>1964</v>
      </c>
      <c r="AT116" s="50" t="s">
        <v>69</v>
      </c>
    </row>
    <row r="117">
      <c r="E117" s="27" t="s">
        <v>1827</v>
      </c>
      <c r="F117" s="27" t="s">
        <v>1827</v>
      </c>
      <c r="G117" s="29">
        <v>1500.0</v>
      </c>
      <c r="H117" s="35" t="str">
        <f t="shared" si="9"/>
        <v>$0.00</v>
      </c>
      <c r="AM117" s="27" t="s">
        <v>2005</v>
      </c>
      <c r="AN117" s="27" t="s">
        <v>2006</v>
      </c>
      <c r="AO117" s="27" t="s">
        <v>2007</v>
      </c>
      <c r="AP117" s="27" t="s">
        <v>1469</v>
      </c>
      <c r="AQ117" s="42">
        <v>42618.0</v>
      </c>
      <c r="AR117" s="42">
        <v>42886.0</v>
      </c>
      <c r="AS117" s="43" t="s">
        <v>576</v>
      </c>
      <c r="AT117" s="50" t="s">
        <v>69</v>
      </c>
    </row>
    <row r="118">
      <c r="E118" s="27" t="s">
        <v>1887</v>
      </c>
      <c r="F118" s="27" t="s">
        <v>2012</v>
      </c>
      <c r="G118" s="29">
        <v>1000.0</v>
      </c>
      <c r="H118" s="35" t="str">
        <f t="shared" si="9"/>
        <v>$0.00</v>
      </c>
      <c r="AM118" s="27" t="s">
        <v>2015</v>
      </c>
      <c r="AN118" s="27" t="s">
        <v>2018</v>
      </c>
      <c r="AO118" s="27" t="s">
        <v>2019</v>
      </c>
      <c r="AP118" s="27" t="s">
        <v>1469</v>
      </c>
      <c r="AQ118" s="42">
        <v>42637.0</v>
      </c>
      <c r="AR118" s="42">
        <v>42804.0</v>
      </c>
      <c r="AS118" s="43" t="s">
        <v>576</v>
      </c>
      <c r="AT118" s="50" t="s">
        <v>459</v>
      </c>
    </row>
    <row r="119">
      <c r="E119" s="27" t="s">
        <v>2022</v>
      </c>
      <c r="F119" s="27" t="s">
        <v>2022</v>
      </c>
      <c r="G119" s="29">
        <v>2000.0</v>
      </c>
      <c r="H119" s="35" t="str">
        <f t="shared" si="9"/>
        <v>$0.00</v>
      </c>
      <c r="AM119" s="27" t="s">
        <v>2025</v>
      </c>
      <c r="AN119" s="27" t="s">
        <v>329</v>
      </c>
      <c r="AO119" s="27" t="s">
        <v>2026</v>
      </c>
      <c r="AP119" s="27" t="s">
        <v>1469</v>
      </c>
      <c r="AQ119" s="42">
        <v>42646.0</v>
      </c>
      <c r="AR119" s="42">
        <v>42877.0</v>
      </c>
      <c r="AS119" s="43" t="s">
        <v>576</v>
      </c>
      <c r="AT119" s="50" t="s">
        <v>69</v>
      </c>
    </row>
    <row r="120">
      <c r="E120" s="27" t="s">
        <v>1934</v>
      </c>
      <c r="F120" s="27" t="s">
        <v>1934</v>
      </c>
      <c r="G120" s="29">
        <v>2000.0</v>
      </c>
      <c r="H120" s="35" t="str">
        <f t="shared" si="9"/>
        <v>$0.00</v>
      </c>
      <c r="AM120" s="27" t="s">
        <v>2030</v>
      </c>
      <c r="AN120" s="27" t="s">
        <v>2031</v>
      </c>
      <c r="AO120" s="27" t="s">
        <v>2032</v>
      </c>
      <c r="AP120" s="27" t="s">
        <v>1469</v>
      </c>
      <c r="AQ120" s="42">
        <v>42620.0</v>
      </c>
      <c r="AR120" s="42">
        <v>42851.0</v>
      </c>
      <c r="AS120" s="43" t="s">
        <v>576</v>
      </c>
      <c r="AT120" s="50" t="s">
        <v>69</v>
      </c>
    </row>
    <row r="121">
      <c r="E121" s="27" t="s">
        <v>1604</v>
      </c>
      <c r="F121" s="27" t="s">
        <v>2038</v>
      </c>
      <c r="G121" s="29">
        <v>1900.0</v>
      </c>
      <c r="H121" s="35" t="str">
        <f t="shared" si="9"/>
        <v>$1,582.00</v>
      </c>
      <c r="K121" s="27">
        <v>47.0</v>
      </c>
      <c r="L121" s="27" t="s">
        <v>2044</v>
      </c>
      <c r="N121" s="27">
        <v>47.0</v>
      </c>
      <c r="O121" s="27" t="s">
        <v>2044</v>
      </c>
      <c r="Q121" s="27">
        <v>100.0</v>
      </c>
      <c r="R121" s="27" t="s">
        <v>132</v>
      </c>
      <c r="W121" s="27">
        <v>100.0</v>
      </c>
      <c r="X121" s="27" t="s">
        <v>2045</v>
      </c>
      <c r="AE121" s="27">
        <v>1100.0</v>
      </c>
      <c r="AF121" s="27" t="s">
        <v>2048</v>
      </c>
      <c r="AI121" s="27">
        <v>282.0</v>
      </c>
      <c r="AJ121" s="27" t="s">
        <v>2049</v>
      </c>
      <c r="AM121" s="27" t="s">
        <v>2050</v>
      </c>
      <c r="AN121" s="27" t="s">
        <v>2051</v>
      </c>
      <c r="AO121" s="27" t="s">
        <v>2052</v>
      </c>
      <c r="AP121" s="27" t="s">
        <v>1469</v>
      </c>
      <c r="AQ121" s="42">
        <v>42643.0</v>
      </c>
      <c r="AR121" s="42">
        <v>42713.0</v>
      </c>
      <c r="AS121" s="43" t="s">
        <v>576</v>
      </c>
      <c r="AT121" s="50" t="s">
        <v>69</v>
      </c>
    </row>
    <row r="122">
      <c r="E122" s="27" t="s">
        <v>2057</v>
      </c>
      <c r="F122" s="27" t="s">
        <v>2059</v>
      </c>
      <c r="G122" s="29">
        <v>1500.0</v>
      </c>
      <c r="H122" s="35" t="str">
        <f t="shared" si="9"/>
        <v>$0.00</v>
      </c>
      <c r="AM122" s="27" t="s">
        <v>2063</v>
      </c>
      <c r="AN122" s="27" t="s">
        <v>2064</v>
      </c>
      <c r="AO122" s="27" t="s">
        <v>2065</v>
      </c>
      <c r="AP122" s="27" t="s">
        <v>1469</v>
      </c>
      <c r="AQ122" s="42">
        <v>42614.0</v>
      </c>
      <c r="AR122" s="42">
        <v>42887.0</v>
      </c>
      <c r="AS122" s="43" t="s">
        <v>576</v>
      </c>
      <c r="AT122" s="50" t="s">
        <v>69</v>
      </c>
    </row>
    <row r="123">
      <c r="C123" s="27" t="s">
        <v>1098</v>
      </c>
      <c r="D123" s="27" t="s">
        <v>1070</v>
      </c>
      <c r="E123" s="27" t="s">
        <v>1103</v>
      </c>
      <c r="F123" s="27" t="s">
        <v>1104</v>
      </c>
      <c r="G123" s="29">
        <v>2000.0</v>
      </c>
      <c r="H123" s="35" t="str">
        <f>0.8*SUM(Q123,S123,U123,W123,Y123,AA123,AC123,AE123,AG123,AI123,AK123)</f>
        <v>$1,600.00</v>
      </c>
      <c r="Q123" s="27">
        <v>1800.0</v>
      </c>
      <c r="R123" s="27" t="s">
        <v>2080</v>
      </c>
      <c r="X123" s="27" t="s">
        <v>1112</v>
      </c>
      <c r="Y123" s="27">
        <v>200.0</v>
      </c>
      <c r="AM123" s="27" t="s">
        <v>753</v>
      </c>
      <c r="AN123" s="27" t="s">
        <v>331</v>
      </c>
      <c r="AO123" s="27" t="s">
        <v>1114</v>
      </c>
      <c r="AP123" s="27" t="s">
        <v>144</v>
      </c>
      <c r="AQ123" s="42">
        <v>42644.0</v>
      </c>
      <c r="AR123" s="42">
        <v>42644.0</v>
      </c>
      <c r="AS123" s="43" t="s">
        <v>1028</v>
      </c>
      <c r="AT123" s="50" t="s">
        <v>69</v>
      </c>
    </row>
    <row r="124">
      <c r="G124" s="35"/>
      <c r="H124" s="35" t="str">
        <f t="shared" ref="H124:H1000" si="10">SUM(Q124,S124,U124,W124,Y124,AA124,AC124,AE124,AG124,AI124,AK124)</f>
        <v>$0.00</v>
      </c>
      <c r="AS124" s="119"/>
    </row>
    <row r="125">
      <c r="G125" s="35"/>
      <c r="H125" s="35" t="str">
        <f t="shared" si="10"/>
        <v>$0.00</v>
      </c>
      <c r="AS125" s="119"/>
    </row>
    <row r="126">
      <c r="G126" s="35"/>
      <c r="H126" s="35" t="str">
        <f t="shared" si="10"/>
        <v>$0.00</v>
      </c>
      <c r="AS126" s="119"/>
    </row>
    <row r="127">
      <c r="G127" s="35"/>
      <c r="H127" s="35" t="str">
        <f t="shared" si="10"/>
        <v>$0.00</v>
      </c>
      <c r="AS127" s="119"/>
    </row>
    <row r="128">
      <c r="G128" s="35"/>
      <c r="H128" s="35" t="str">
        <f t="shared" si="10"/>
        <v>$0.00</v>
      </c>
      <c r="AS128" s="119"/>
    </row>
    <row r="129">
      <c r="G129" s="35"/>
      <c r="H129" s="35" t="str">
        <f t="shared" si="10"/>
        <v>$0.00</v>
      </c>
      <c r="AS129" s="119"/>
    </row>
    <row r="130">
      <c r="G130" s="35"/>
      <c r="H130" s="35" t="str">
        <f t="shared" si="10"/>
        <v>$0.00</v>
      </c>
      <c r="AS130" s="119"/>
    </row>
    <row r="131">
      <c r="G131" s="35"/>
      <c r="H131" s="35" t="str">
        <f t="shared" si="10"/>
        <v>$0.00</v>
      </c>
      <c r="AS131" s="119"/>
    </row>
    <row r="132">
      <c r="G132" s="35"/>
      <c r="H132" s="35" t="str">
        <f t="shared" si="10"/>
        <v>$0.00</v>
      </c>
      <c r="AS132" s="119"/>
    </row>
    <row r="133">
      <c r="G133" s="35"/>
      <c r="H133" s="35" t="str">
        <f t="shared" si="10"/>
        <v>$0.00</v>
      </c>
      <c r="AS133" s="119"/>
    </row>
    <row r="134">
      <c r="G134" s="35"/>
      <c r="H134" s="35" t="str">
        <f t="shared" si="10"/>
        <v>$0.00</v>
      </c>
      <c r="AS134" s="119"/>
    </row>
    <row r="135">
      <c r="G135" s="35"/>
      <c r="H135" s="35" t="str">
        <f t="shared" si="10"/>
        <v>$0.00</v>
      </c>
      <c r="AS135" s="119"/>
    </row>
    <row r="136">
      <c r="G136" s="35"/>
      <c r="H136" s="35" t="str">
        <f t="shared" si="10"/>
        <v>$0.00</v>
      </c>
      <c r="AS136" s="119"/>
    </row>
    <row r="137">
      <c r="G137" s="35"/>
      <c r="H137" s="35" t="str">
        <f t="shared" si="10"/>
        <v>$0.00</v>
      </c>
      <c r="AS137" s="119"/>
    </row>
    <row r="138">
      <c r="G138" s="35"/>
      <c r="H138" s="35" t="str">
        <f t="shared" si="10"/>
        <v>$0.00</v>
      </c>
      <c r="AS138" s="119"/>
    </row>
    <row r="139">
      <c r="G139" s="35"/>
      <c r="H139" s="35" t="str">
        <f t="shared" si="10"/>
        <v>$0.00</v>
      </c>
      <c r="AS139" s="119"/>
    </row>
    <row r="140">
      <c r="G140" s="35"/>
      <c r="H140" s="35" t="str">
        <f t="shared" si="10"/>
        <v>$0.00</v>
      </c>
      <c r="AS140" s="119"/>
    </row>
    <row r="141">
      <c r="G141" s="35"/>
      <c r="H141" s="35" t="str">
        <f t="shared" si="10"/>
        <v>$0.00</v>
      </c>
      <c r="AS141" s="119"/>
    </row>
    <row r="142">
      <c r="G142" s="35"/>
      <c r="H142" s="35" t="str">
        <f t="shared" si="10"/>
        <v>$0.00</v>
      </c>
      <c r="AS142" s="119"/>
    </row>
    <row r="143">
      <c r="G143" s="35"/>
      <c r="H143" s="35" t="str">
        <f t="shared" si="10"/>
        <v>$0.00</v>
      </c>
      <c r="AS143" s="119"/>
    </row>
    <row r="144">
      <c r="G144" s="35"/>
      <c r="H144" s="35" t="str">
        <f t="shared" si="10"/>
        <v>$0.00</v>
      </c>
      <c r="AS144" s="119"/>
    </row>
    <row r="145">
      <c r="G145" s="35"/>
      <c r="H145" s="35" t="str">
        <f t="shared" si="10"/>
        <v>$0.00</v>
      </c>
      <c r="AS145" s="119"/>
    </row>
    <row r="146">
      <c r="G146" s="35"/>
      <c r="H146" s="35" t="str">
        <f t="shared" si="10"/>
        <v>$0.00</v>
      </c>
      <c r="AS146" s="119"/>
    </row>
    <row r="147">
      <c r="G147" s="35"/>
      <c r="H147" s="35" t="str">
        <f t="shared" si="10"/>
        <v>$0.00</v>
      </c>
      <c r="AS147" s="119"/>
    </row>
    <row r="148">
      <c r="G148" s="35"/>
      <c r="H148" s="35" t="str">
        <f t="shared" si="10"/>
        <v>$0.00</v>
      </c>
      <c r="AS148" s="119"/>
    </row>
    <row r="149">
      <c r="G149" s="35"/>
      <c r="H149" s="35" t="str">
        <f t="shared" si="10"/>
        <v>$0.00</v>
      </c>
      <c r="AS149" s="119"/>
    </row>
    <row r="150">
      <c r="G150" s="35"/>
      <c r="H150" s="35" t="str">
        <f t="shared" si="10"/>
        <v>$0.00</v>
      </c>
      <c r="AS150" s="119"/>
    </row>
    <row r="151">
      <c r="G151" s="35"/>
      <c r="H151" s="35" t="str">
        <f t="shared" si="10"/>
        <v>$0.00</v>
      </c>
      <c r="AS151" s="119"/>
    </row>
    <row r="152">
      <c r="G152" s="35"/>
      <c r="H152" s="35" t="str">
        <f t="shared" si="10"/>
        <v>$0.00</v>
      </c>
      <c r="AS152" s="119"/>
    </row>
    <row r="153">
      <c r="G153" s="35"/>
      <c r="H153" s="35" t="str">
        <f t="shared" si="10"/>
        <v>$0.00</v>
      </c>
      <c r="AS153" s="119"/>
    </row>
    <row r="154">
      <c r="G154" s="35"/>
      <c r="H154" s="35" t="str">
        <f t="shared" si="10"/>
        <v>$0.00</v>
      </c>
      <c r="AS154" s="119"/>
    </row>
    <row r="155">
      <c r="G155" s="35"/>
      <c r="H155" s="35" t="str">
        <f t="shared" si="10"/>
        <v>$0.00</v>
      </c>
      <c r="AS155" s="119"/>
    </row>
    <row r="156">
      <c r="G156" s="35"/>
      <c r="H156" s="35" t="str">
        <f t="shared" si="10"/>
        <v>$0.00</v>
      </c>
      <c r="AS156" s="119"/>
    </row>
    <row r="157">
      <c r="G157" s="35"/>
      <c r="H157" s="35" t="str">
        <f t="shared" si="10"/>
        <v>$0.00</v>
      </c>
      <c r="AS157" s="119"/>
    </row>
    <row r="158">
      <c r="G158" s="35"/>
      <c r="H158" s="35" t="str">
        <f t="shared" si="10"/>
        <v>$0.00</v>
      </c>
      <c r="AS158" s="119"/>
    </row>
    <row r="159">
      <c r="G159" s="35"/>
      <c r="H159" s="35" t="str">
        <f t="shared" si="10"/>
        <v>$0.00</v>
      </c>
      <c r="AS159" s="119"/>
    </row>
    <row r="160">
      <c r="G160" s="35"/>
      <c r="H160" s="35" t="str">
        <f t="shared" si="10"/>
        <v>$0.00</v>
      </c>
      <c r="AS160" s="119"/>
    </row>
    <row r="161">
      <c r="G161" s="35"/>
      <c r="H161" s="35" t="str">
        <f t="shared" si="10"/>
        <v>$0.00</v>
      </c>
      <c r="AS161" s="119"/>
    </row>
    <row r="162">
      <c r="G162" s="35"/>
      <c r="H162" s="35" t="str">
        <f t="shared" si="10"/>
        <v>$0.00</v>
      </c>
      <c r="AS162" s="119"/>
    </row>
    <row r="163">
      <c r="G163" s="35"/>
      <c r="H163" s="35" t="str">
        <f t="shared" si="10"/>
        <v>$0.00</v>
      </c>
      <c r="AS163" s="119"/>
    </row>
    <row r="164">
      <c r="G164" s="35"/>
      <c r="H164" s="35" t="str">
        <f t="shared" si="10"/>
        <v>$0.00</v>
      </c>
      <c r="AS164" s="119"/>
    </row>
    <row r="165">
      <c r="G165" s="35"/>
      <c r="H165" s="35" t="str">
        <f t="shared" si="10"/>
        <v>$0.00</v>
      </c>
      <c r="AS165" s="119"/>
    </row>
    <row r="166">
      <c r="G166" s="35"/>
      <c r="H166" s="35" t="str">
        <f t="shared" si="10"/>
        <v>$0.00</v>
      </c>
      <c r="AS166" s="119"/>
    </row>
    <row r="167">
      <c r="G167" s="35"/>
      <c r="H167" s="35" t="str">
        <f t="shared" si="10"/>
        <v>$0.00</v>
      </c>
      <c r="AS167" s="119"/>
    </row>
    <row r="168">
      <c r="G168" s="35"/>
      <c r="H168" s="35" t="str">
        <f t="shared" si="10"/>
        <v>$0.00</v>
      </c>
      <c r="AS168" s="119"/>
    </row>
    <row r="169">
      <c r="G169" s="35"/>
      <c r="H169" s="35" t="str">
        <f t="shared" si="10"/>
        <v>$0.00</v>
      </c>
      <c r="AS169" s="119"/>
    </row>
    <row r="170">
      <c r="G170" s="35"/>
      <c r="H170" s="35" t="str">
        <f t="shared" si="10"/>
        <v>$0.00</v>
      </c>
      <c r="AS170" s="119"/>
    </row>
    <row r="171">
      <c r="G171" s="35"/>
      <c r="H171" s="35" t="str">
        <f t="shared" si="10"/>
        <v>$0.00</v>
      </c>
      <c r="AS171" s="119"/>
    </row>
    <row r="172">
      <c r="G172" s="35"/>
      <c r="H172" s="35" t="str">
        <f t="shared" si="10"/>
        <v>$0.00</v>
      </c>
      <c r="AS172" s="119"/>
    </row>
    <row r="173">
      <c r="G173" s="35"/>
      <c r="H173" s="35" t="str">
        <f t="shared" si="10"/>
        <v>$0.00</v>
      </c>
      <c r="AS173" s="119"/>
    </row>
    <row r="174">
      <c r="G174" s="35"/>
      <c r="H174" s="35" t="str">
        <f t="shared" si="10"/>
        <v>$0.00</v>
      </c>
      <c r="AS174" s="119"/>
    </row>
    <row r="175">
      <c r="G175" s="35"/>
      <c r="H175" s="35" t="str">
        <f t="shared" si="10"/>
        <v>$0.00</v>
      </c>
      <c r="AS175" s="119"/>
    </row>
    <row r="176">
      <c r="G176" s="35"/>
      <c r="H176" s="35" t="str">
        <f t="shared" si="10"/>
        <v>$0.00</v>
      </c>
      <c r="AS176" s="119"/>
    </row>
    <row r="177">
      <c r="G177" s="35"/>
      <c r="H177" s="35" t="str">
        <f t="shared" si="10"/>
        <v>$0.00</v>
      </c>
      <c r="AS177" s="119"/>
    </row>
    <row r="178">
      <c r="G178" s="35"/>
      <c r="H178" s="35" t="str">
        <f t="shared" si="10"/>
        <v>$0.00</v>
      </c>
      <c r="AS178" s="119"/>
    </row>
    <row r="179">
      <c r="G179" s="35"/>
      <c r="H179" s="35" t="str">
        <f t="shared" si="10"/>
        <v>$0.00</v>
      </c>
      <c r="AS179" s="119"/>
    </row>
    <row r="180">
      <c r="G180" s="35"/>
      <c r="H180" s="35" t="str">
        <f t="shared" si="10"/>
        <v>$0.00</v>
      </c>
      <c r="AS180" s="119"/>
    </row>
    <row r="181">
      <c r="G181" s="35"/>
      <c r="H181" s="35" t="str">
        <f t="shared" si="10"/>
        <v>$0.00</v>
      </c>
      <c r="AS181" s="119"/>
    </row>
    <row r="182">
      <c r="G182" s="35"/>
      <c r="H182" s="35" t="str">
        <f t="shared" si="10"/>
        <v>$0.00</v>
      </c>
      <c r="AS182" s="119"/>
    </row>
    <row r="183">
      <c r="G183" s="35"/>
      <c r="H183" s="35" t="str">
        <f t="shared" si="10"/>
        <v>$0.00</v>
      </c>
      <c r="AS183" s="119"/>
    </row>
    <row r="184">
      <c r="G184" s="35"/>
      <c r="H184" s="35" t="str">
        <f t="shared" si="10"/>
        <v>$0.00</v>
      </c>
      <c r="AS184" s="119"/>
    </row>
    <row r="185">
      <c r="G185" s="35"/>
      <c r="H185" s="35" t="str">
        <f t="shared" si="10"/>
        <v>$0.00</v>
      </c>
      <c r="AS185" s="119"/>
    </row>
    <row r="186">
      <c r="G186" s="35"/>
      <c r="H186" s="35" t="str">
        <f t="shared" si="10"/>
        <v>$0.00</v>
      </c>
      <c r="AS186" s="119"/>
    </row>
    <row r="187">
      <c r="G187" s="35"/>
      <c r="H187" s="35" t="str">
        <f t="shared" si="10"/>
        <v>$0.00</v>
      </c>
      <c r="AS187" s="119"/>
    </row>
    <row r="188">
      <c r="G188" s="35"/>
      <c r="H188" s="35" t="str">
        <f t="shared" si="10"/>
        <v>$0.00</v>
      </c>
      <c r="AS188" s="119"/>
    </row>
    <row r="189">
      <c r="G189" s="35"/>
      <c r="H189" s="35" t="str">
        <f t="shared" si="10"/>
        <v>$0.00</v>
      </c>
      <c r="AS189" s="119"/>
    </row>
    <row r="190">
      <c r="G190" s="35"/>
      <c r="H190" s="35" t="str">
        <f t="shared" si="10"/>
        <v>$0.00</v>
      </c>
      <c r="AS190" s="119"/>
    </row>
    <row r="191">
      <c r="G191" s="35"/>
      <c r="H191" s="35" t="str">
        <f t="shared" si="10"/>
        <v>$0.00</v>
      </c>
      <c r="AS191" s="119"/>
    </row>
    <row r="192">
      <c r="G192" s="35"/>
      <c r="H192" s="35" t="str">
        <f t="shared" si="10"/>
        <v>$0.00</v>
      </c>
      <c r="AS192" s="119"/>
    </row>
    <row r="193">
      <c r="G193" s="35"/>
      <c r="H193" s="35" t="str">
        <f t="shared" si="10"/>
        <v>$0.00</v>
      </c>
      <c r="AS193" s="119"/>
    </row>
    <row r="194">
      <c r="G194" s="35"/>
      <c r="H194" s="35" t="str">
        <f t="shared" si="10"/>
        <v>$0.00</v>
      </c>
      <c r="AS194" s="119"/>
    </row>
    <row r="195">
      <c r="G195" s="35"/>
      <c r="H195" s="35" t="str">
        <f t="shared" si="10"/>
        <v>$0.00</v>
      </c>
      <c r="AS195" s="119"/>
    </row>
    <row r="196">
      <c r="G196" s="35"/>
      <c r="H196" s="35" t="str">
        <f t="shared" si="10"/>
        <v>$0.00</v>
      </c>
      <c r="AS196" s="119"/>
    </row>
    <row r="197">
      <c r="G197" s="35"/>
      <c r="H197" s="35" t="str">
        <f t="shared" si="10"/>
        <v>$0.00</v>
      </c>
      <c r="AS197" s="119"/>
    </row>
    <row r="198">
      <c r="G198" s="35"/>
      <c r="H198" s="35" t="str">
        <f t="shared" si="10"/>
        <v>$0.00</v>
      </c>
      <c r="AS198" s="119"/>
    </row>
    <row r="199">
      <c r="G199" s="35"/>
      <c r="H199" s="35" t="str">
        <f t="shared" si="10"/>
        <v>$0.00</v>
      </c>
      <c r="AS199" s="119"/>
    </row>
    <row r="200">
      <c r="G200" s="35"/>
      <c r="H200" s="35" t="str">
        <f t="shared" si="10"/>
        <v>$0.00</v>
      </c>
      <c r="AS200" s="119"/>
    </row>
    <row r="201">
      <c r="G201" s="35"/>
      <c r="H201" s="35" t="str">
        <f t="shared" si="10"/>
        <v>$0.00</v>
      </c>
      <c r="AS201" s="119"/>
    </row>
    <row r="202">
      <c r="G202" s="35"/>
      <c r="H202" s="35" t="str">
        <f t="shared" si="10"/>
        <v>$0.00</v>
      </c>
      <c r="AS202" s="119"/>
    </row>
    <row r="203">
      <c r="G203" s="35"/>
      <c r="H203" s="35" t="str">
        <f t="shared" si="10"/>
        <v>$0.00</v>
      </c>
      <c r="AS203" s="119"/>
    </row>
    <row r="204">
      <c r="G204" s="35"/>
      <c r="H204" s="35" t="str">
        <f t="shared" si="10"/>
        <v>$0.00</v>
      </c>
      <c r="AS204" s="119"/>
    </row>
    <row r="205">
      <c r="G205" s="35"/>
      <c r="H205" s="35" t="str">
        <f t="shared" si="10"/>
        <v>$0.00</v>
      </c>
      <c r="AS205" s="119"/>
    </row>
    <row r="206">
      <c r="G206" s="35"/>
      <c r="H206" s="35" t="str">
        <f t="shared" si="10"/>
        <v>$0.00</v>
      </c>
      <c r="AS206" s="119"/>
    </row>
    <row r="207">
      <c r="G207" s="35"/>
      <c r="H207" s="35" t="str">
        <f t="shared" si="10"/>
        <v>$0.00</v>
      </c>
      <c r="AS207" s="119"/>
    </row>
    <row r="208">
      <c r="G208" s="35"/>
      <c r="H208" s="35" t="str">
        <f t="shared" si="10"/>
        <v>$0.00</v>
      </c>
      <c r="AS208" s="119"/>
    </row>
    <row r="209">
      <c r="G209" s="35"/>
      <c r="H209" s="35" t="str">
        <f t="shared" si="10"/>
        <v>$0.00</v>
      </c>
      <c r="AS209" s="119"/>
    </row>
    <row r="210">
      <c r="G210" s="35"/>
      <c r="H210" s="35" t="str">
        <f t="shared" si="10"/>
        <v>$0.00</v>
      </c>
      <c r="AS210" s="119"/>
    </row>
    <row r="211">
      <c r="G211" s="35"/>
      <c r="H211" s="35" t="str">
        <f t="shared" si="10"/>
        <v>$0.00</v>
      </c>
      <c r="AS211" s="119"/>
    </row>
    <row r="212">
      <c r="G212" s="35"/>
      <c r="H212" s="35" t="str">
        <f t="shared" si="10"/>
        <v>$0.00</v>
      </c>
      <c r="AS212" s="119"/>
    </row>
    <row r="213">
      <c r="G213" s="35"/>
      <c r="H213" s="35" t="str">
        <f t="shared" si="10"/>
        <v>$0.00</v>
      </c>
      <c r="AS213" s="119"/>
    </row>
    <row r="214">
      <c r="G214" s="35"/>
      <c r="H214" s="35" t="str">
        <f t="shared" si="10"/>
        <v>$0.00</v>
      </c>
      <c r="AS214" s="119"/>
    </row>
    <row r="215">
      <c r="G215" s="35"/>
      <c r="H215" s="35" t="str">
        <f t="shared" si="10"/>
        <v>$0.00</v>
      </c>
      <c r="AS215" s="119"/>
    </row>
    <row r="216">
      <c r="G216" s="35"/>
      <c r="H216" s="35" t="str">
        <f t="shared" si="10"/>
        <v>$0.00</v>
      </c>
      <c r="AS216" s="119"/>
    </row>
    <row r="217">
      <c r="G217" s="35"/>
      <c r="H217" s="35" t="str">
        <f t="shared" si="10"/>
        <v>$0.00</v>
      </c>
      <c r="AS217" s="119"/>
    </row>
    <row r="218">
      <c r="G218" s="35"/>
      <c r="H218" s="35" t="str">
        <f t="shared" si="10"/>
        <v>$0.00</v>
      </c>
      <c r="AS218" s="119"/>
    </row>
    <row r="219">
      <c r="G219" s="35"/>
      <c r="H219" s="35" t="str">
        <f t="shared" si="10"/>
        <v>$0.00</v>
      </c>
      <c r="AS219" s="119"/>
    </row>
    <row r="220">
      <c r="G220" s="35"/>
      <c r="H220" s="35" t="str">
        <f t="shared" si="10"/>
        <v>$0.00</v>
      </c>
      <c r="AS220" s="119"/>
    </row>
    <row r="221">
      <c r="G221" s="35"/>
      <c r="H221" s="35" t="str">
        <f t="shared" si="10"/>
        <v>$0.00</v>
      </c>
      <c r="AS221" s="119"/>
    </row>
    <row r="222">
      <c r="G222" s="35"/>
      <c r="H222" s="35" t="str">
        <f t="shared" si="10"/>
        <v>$0.00</v>
      </c>
      <c r="AS222" s="119"/>
    </row>
    <row r="223">
      <c r="G223" s="35"/>
      <c r="H223" s="35" t="str">
        <f t="shared" si="10"/>
        <v>$0.00</v>
      </c>
      <c r="AS223" s="119"/>
    </row>
    <row r="224">
      <c r="G224" s="35"/>
      <c r="H224" s="35" t="str">
        <f t="shared" si="10"/>
        <v>$0.00</v>
      </c>
      <c r="AS224" s="119"/>
    </row>
    <row r="225">
      <c r="G225" s="35"/>
      <c r="H225" s="35" t="str">
        <f t="shared" si="10"/>
        <v>$0.00</v>
      </c>
      <c r="AS225" s="119"/>
    </row>
    <row r="226">
      <c r="G226" s="35"/>
      <c r="H226" s="35" t="str">
        <f t="shared" si="10"/>
        <v>$0.00</v>
      </c>
      <c r="AS226" s="119"/>
    </row>
    <row r="227">
      <c r="G227" s="35"/>
      <c r="H227" s="35" t="str">
        <f t="shared" si="10"/>
        <v>$0.00</v>
      </c>
      <c r="AS227" s="119"/>
    </row>
    <row r="228">
      <c r="G228" s="35"/>
      <c r="H228" s="35" t="str">
        <f t="shared" si="10"/>
        <v>$0.00</v>
      </c>
      <c r="AS228" s="119"/>
    </row>
    <row r="229">
      <c r="G229" s="35"/>
      <c r="H229" s="35" t="str">
        <f t="shared" si="10"/>
        <v>$0.00</v>
      </c>
      <c r="AS229" s="119"/>
    </row>
    <row r="230">
      <c r="G230" s="35"/>
      <c r="H230" s="35" t="str">
        <f t="shared" si="10"/>
        <v>$0.00</v>
      </c>
      <c r="AS230" s="119"/>
    </row>
    <row r="231">
      <c r="G231" s="35"/>
      <c r="H231" s="35" t="str">
        <f t="shared" si="10"/>
        <v>$0.00</v>
      </c>
      <c r="AS231" s="119"/>
    </row>
    <row r="232">
      <c r="G232" s="35"/>
      <c r="H232" s="35" t="str">
        <f t="shared" si="10"/>
        <v>$0.00</v>
      </c>
      <c r="AS232" s="119"/>
    </row>
    <row r="233">
      <c r="G233" s="35"/>
      <c r="H233" s="35" t="str">
        <f t="shared" si="10"/>
        <v>$0.00</v>
      </c>
      <c r="AS233" s="119"/>
    </row>
    <row r="234">
      <c r="G234" s="35"/>
      <c r="H234" s="35" t="str">
        <f t="shared" si="10"/>
        <v>$0.00</v>
      </c>
      <c r="AS234" s="119"/>
    </row>
    <row r="235">
      <c r="G235" s="35"/>
      <c r="H235" s="35" t="str">
        <f t="shared" si="10"/>
        <v>$0.00</v>
      </c>
      <c r="AS235" s="119"/>
    </row>
    <row r="236">
      <c r="G236" s="35"/>
      <c r="H236" s="35" t="str">
        <f t="shared" si="10"/>
        <v>$0.00</v>
      </c>
      <c r="AS236" s="119"/>
    </row>
    <row r="237">
      <c r="G237" s="35"/>
      <c r="H237" s="35" t="str">
        <f t="shared" si="10"/>
        <v>$0.00</v>
      </c>
      <c r="AS237" s="119"/>
    </row>
    <row r="238">
      <c r="G238" s="35"/>
      <c r="H238" s="35" t="str">
        <f t="shared" si="10"/>
        <v>$0.00</v>
      </c>
      <c r="AS238" s="119"/>
    </row>
    <row r="239">
      <c r="G239" s="35"/>
      <c r="H239" s="35" t="str">
        <f t="shared" si="10"/>
        <v>$0.00</v>
      </c>
      <c r="AS239" s="119"/>
    </row>
    <row r="240">
      <c r="G240" s="35"/>
      <c r="H240" s="35" t="str">
        <f t="shared" si="10"/>
        <v>$0.00</v>
      </c>
      <c r="AS240" s="119"/>
    </row>
    <row r="241">
      <c r="G241" s="35"/>
      <c r="H241" s="35" t="str">
        <f t="shared" si="10"/>
        <v>$0.00</v>
      </c>
      <c r="AS241" s="119"/>
    </row>
    <row r="242">
      <c r="G242" s="35"/>
      <c r="H242" s="35" t="str">
        <f t="shared" si="10"/>
        <v>$0.00</v>
      </c>
      <c r="AS242" s="119"/>
    </row>
    <row r="243">
      <c r="G243" s="35"/>
      <c r="H243" s="35" t="str">
        <f t="shared" si="10"/>
        <v>$0.00</v>
      </c>
      <c r="AS243" s="119"/>
    </row>
    <row r="244">
      <c r="G244" s="35"/>
      <c r="H244" s="35" t="str">
        <f t="shared" si="10"/>
        <v>$0.00</v>
      </c>
      <c r="AS244" s="119"/>
    </row>
    <row r="245">
      <c r="G245" s="35"/>
      <c r="H245" s="35" t="str">
        <f t="shared" si="10"/>
        <v>$0.00</v>
      </c>
      <c r="AS245" s="119"/>
    </row>
    <row r="246">
      <c r="G246" s="35"/>
      <c r="H246" s="35" t="str">
        <f t="shared" si="10"/>
        <v>$0.00</v>
      </c>
      <c r="AS246" s="119"/>
    </row>
    <row r="247">
      <c r="G247" s="35"/>
      <c r="H247" s="35" t="str">
        <f t="shared" si="10"/>
        <v>$0.00</v>
      </c>
      <c r="AS247" s="119"/>
    </row>
    <row r="248">
      <c r="G248" s="35"/>
      <c r="H248" s="35" t="str">
        <f t="shared" si="10"/>
        <v>$0.00</v>
      </c>
      <c r="AS248" s="119"/>
    </row>
    <row r="249">
      <c r="G249" s="35"/>
      <c r="H249" s="35" t="str">
        <f t="shared" si="10"/>
        <v>$0.00</v>
      </c>
      <c r="AS249" s="119"/>
    </row>
    <row r="250">
      <c r="G250" s="35"/>
      <c r="H250" s="35" t="str">
        <f t="shared" si="10"/>
        <v>$0.00</v>
      </c>
      <c r="AS250" s="119"/>
    </row>
    <row r="251">
      <c r="G251" s="35"/>
      <c r="H251" s="35" t="str">
        <f t="shared" si="10"/>
        <v>$0.00</v>
      </c>
      <c r="AS251" s="119"/>
    </row>
    <row r="252">
      <c r="G252" s="35"/>
      <c r="H252" s="35" t="str">
        <f t="shared" si="10"/>
        <v>$0.00</v>
      </c>
      <c r="AS252" s="119"/>
    </row>
    <row r="253">
      <c r="G253" s="35"/>
      <c r="H253" s="35" t="str">
        <f t="shared" si="10"/>
        <v>$0.00</v>
      </c>
      <c r="AS253" s="119"/>
    </row>
    <row r="254">
      <c r="G254" s="35"/>
      <c r="H254" s="35" t="str">
        <f t="shared" si="10"/>
        <v>$0.00</v>
      </c>
      <c r="AS254" s="119"/>
    </row>
    <row r="255">
      <c r="G255" s="35"/>
      <c r="H255" s="35" t="str">
        <f t="shared" si="10"/>
        <v>$0.00</v>
      </c>
      <c r="AS255" s="119"/>
    </row>
    <row r="256">
      <c r="G256" s="35"/>
      <c r="H256" s="35" t="str">
        <f t="shared" si="10"/>
        <v>$0.00</v>
      </c>
      <c r="AS256" s="119"/>
    </row>
    <row r="257">
      <c r="G257" s="35"/>
      <c r="H257" s="35" t="str">
        <f t="shared" si="10"/>
        <v>$0.00</v>
      </c>
      <c r="AS257" s="119"/>
    </row>
    <row r="258">
      <c r="G258" s="35"/>
      <c r="H258" s="35" t="str">
        <f t="shared" si="10"/>
        <v>$0.00</v>
      </c>
      <c r="AS258" s="119"/>
    </row>
    <row r="259">
      <c r="G259" s="35"/>
      <c r="H259" s="35" t="str">
        <f t="shared" si="10"/>
        <v>$0.00</v>
      </c>
      <c r="AS259" s="119"/>
    </row>
    <row r="260">
      <c r="G260" s="35"/>
      <c r="H260" s="35" t="str">
        <f t="shared" si="10"/>
        <v>$0.00</v>
      </c>
      <c r="AS260" s="119"/>
    </row>
    <row r="261">
      <c r="G261" s="35"/>
      <c r="H261" s="35" t="str">
        <f t="shared" si="10"/>
        <v>$0.00</v>
      </c>
      <c r="AS261" s="119"/>
    </row>
    <row r="262">
      <c r="G262" s="35"/>
      <c r="H262" s="35" t="str">
        <f t="shared" si="10"/>
        <v>$0.00</v>
      </c>
      <c r="AS262" s="119"/>
    </row>
    <row r="263">
      <c r="G263" s="35"/>
      <c r="H263" s="35" t="str">
        <f t="shared" si="10"/>
        <v>$0.00</v>
      </c>
      <c r="AS263" s="119"/>
    </row>
    <row r="264">
      <c r="G264" s="35"/>
      <c r="H264" s="35" t="str">
        <f t="shared" si="10"/>
        <v>$0.00</v>
      </c>
      <c r="AS264" s="119"/>
    </row>
    <row r="265">
      <c r="G265" s="35"/>
      <c r="H265" s="35" t="str">
        <f t="shared" si="10"/>
        <v>$0.00</v>
      </c>
      <c r="AS265" s="119"/>
    </row>
    <row r="266">
      <c r="G266" s="35"/>
      <c r="H266" s="35" t="str">
        <f t="shared" si="10"/>
        <v>$0.00</v>
      </c>
      <c r="AS266" s="119"/>
    </row>
    <row r="267">
      <c r="G267" s="35"/>
      <c r="H267" s="35" t="str">
        <f t="shared" si="10"/>
        <v>$0.00</v>
      </c>
      <c r="AS267" s="119"/>
    </row>
    <row r="268">
      <c r="G268" s="35"/>
      <c r="H268" s="35" t="str">
        <f t="shared" si="10"/>
        <v>$0.00</v>
      </c>
      <c r="AS268" s="119"/>
    </row>
    <row r="269">
      <c r="G269" s="35"/>
      <c r="H269" s="35" t="str">
        <f t="shared" si="10"/>
        <v>$0.00</v>
      </c>
      <c r="AS269" s="119"/>
    </row>
    <row r="270">
      <c r="G270" s="35"/>
      <c r="H270" s="35" t="str">
        <f t="shared" si="10"/>
        <v>$0.00</v>
      </c>
      <c r="AS270" s="119"/>
    </row>
    <row r="271">
      <c r="G271" s="35"/>
      <c r="H271" s="35" t="str">
        <f t="shared" si="10"/>
        <v>$0.00</v>
      </c>
      <c r="AS271" s="119"/>
    </row>
    <row r="272">
      <c r="G272" s="35"/>
      <c r="H272" s="35" t="str">
        <f t="shared" si="10"/>
        <v>$0.00</v>
      </c>
      <c r="AS272" s="119"/>
    </row>
    <row r="273">
      <c r="G273" s="35"/>
      <c r="H273" s="35" t="str">
        <f t="shared" si="10"/>
        <v>$0.00</v>
      </c>
      <c r="AS273" s="119"/>
    </row>
    <row r="274">
      <c r="G274" s="35"/>
      <c r="H274" s="35" t="str">
        <f t="shared" si="10"/>
        <v>$0.00</v>
      </c>
      <c r="AS274" s="119"/>
    </row>
    <row r="275">
      <c r="G275" s="35"/>
      <c r="H275" s="35" t="str">
        <f t="shared" si="10"/>
        <v>$0.00</v>
      </c>
      <c r="AS275" s="119"/>
    </row>
    <row r="276">
      <c r="G276" s="35"/>
      <c r="H276" s="35" t="str">
        <f t="shared" si="10"/>
        <v>$0.00</v>
      </c>
      <c r="AS276" s="119"/>
    </row>
    <row r="277">
      <c r="G277" s="35"/>
      <c r="H277" s="35" t="str">
        <f t="shared" si="10"/>
        <v>$0.00</v>
      </c>
      <c r="AS277" s="119"/>
    </row>
    <row r="278">
      <c r="G278" s="35"/>
      <c r="H278" s="35" t="str">
        <f t="shared" si="10"/>
        <v>$0.00</v>
      </c>
      <c r="AS278" s="119"/>
    </row>
    <row r="279">
      <c r="G279" s="35"/>
      <c r="H279" s="35" t="str">
        <f t="shared" si="10"/>
        <v>$0.00</v>
      </c>
      <c r="AS279" s="119"/>
    </row>
    <row r="280">
      <c r="G280" s="35"/>
      <c r="H280" s="35" t="str">
        <f t="shared" si="10"/>
        <v>$0.00</v>
      </c>
      <c r="AS280" s="119"/>
    </row>
    <row r="281">
      <c r="G281" s="35"/>
      <c r="H281" s="35" t="str">
        <f t="shared" si="10"/>
        <v>$0.00</v>
      </c>
      <c r="AS281" s="119"/>
    </row>
    <row r="282">
      <c r="G282" s="35"/>
      <c r="H282" s="35" t="str">
        <f t="shared" si="10"/>
        <v>$0.00</v>
      </c>
      <c r="AS282" s="119"/>
    </row>
    <row r="283">
      <c r="G283" s="35"/>
      <c r="H283" s="35" t="str">
        <f t="shared" si="10"/>
        <v>$0.00</v>
      </c>
      <c r="AS283" s="119"/>
    </row>
    <row r="284">
      <c r="G284" s="35"/>
      <c r="H284" s="35" t="str">
        <f t="shared" si="10"/>
        <v>$0.00</v>
      </c>
      <c r="AS284" s="119"/>
    </row>
    <row r="285">
      <c r="G285" s="35"/>
      <c r="H285" s="35" t="str">
        <f t="shared" si="10"/>
        <v>$0.00</v>
      </c>
      <c r="AS285" s="119"/>
    </row>
    <row r="286">
      <c r="G286" s="35"/>
      <c r="H286" s="35" t="str">
        <f t="shared" si="10"/>
        <v>$0.00</v>
      </c>
      <c r="AS286" s="119"/>
    </row>
    <row r="287">
      <c r="G287" s="35"/>
      <c r="H287" s="35" t="str">
        <f t="shared" si="10"/>
        <v>$0.00</v>
      </c>
      <c r="AS287" s="119"/>
    </row>
    <row r="288">
      <c r="G288" s="35"/>
      <c r="H288" s="35" t="str">
        <f t="shared" si="10"/>
        <v>$0.00</v>
      </c>
      <c r="AS288" s="119"/>
    </row>
    <row r="289">
      <c r="G289" s="35"/>
      <c r="H289" s="35" t="str">
        <f t="shared" si="10"/>
        <v>$0.00</v>
      </c>
      <c r="AS289" s="119"/>
    </row>
    <row r="290">
      <c r="G290" s="35"/>
      <c r="H290" s="35" t="str">
        <f t="shared" si="10"/>
        <v>$0.00</v>
      </c>
      <c r="AS290" s="119"/>
    </row>
    <row r="291">
      <c r="G291" s="35"/>
      <c r="H291" s="35" t="str">
        <f t="shared" si="10"/>
        <v>$0.00</v>
      </c>
      <c r="AS291" s="119"/>
    </row>
    <row r="292">
      <c r="G292" s="35"/>
      <c r="H292" s="35" t="str">
        <f t="shared" si="10"/>
        <v>$0.00</v>
      </c>
      <c r="AS292" s="119"/>
    </row>
    <row r="293">
      <c r="G293" s="35"/>
      <c r="H293" s="35" t="str">
        <f t="shared" si="10"/>
        <v>$0.00</v>
      </c>
      <c r="AS293" s="119"/>
    </row>
    <row r="294">
      <c r="G294" s="35"/>
      <c r="H294" s="35" t="str">
        <f t="shared" si="10"/>
        <v>$0.00</v>
      </c>
      <c r="AS294" s="119"/>
    </row>
    <row r="295">
      <c r="G295" s="35"/>
      <c r="H295" s="35" t="str">
        <f t="shared" si="10"/>
        <v>$0.00</v>
      </c>
      <c r="AS295" s="119"/>
    </row>
    <row r="296">
      <c r="G296" s="35"/>
      <c r="H296" s="35" t="str">
        <f t="shared" si="10"/>
        <v>$0.00</v>
      </c>
      <c r="AS296" s="119"/>
    </row>
    <row r="297">
      <c r="G297" s="35"/>
      <c r="H297" s="35" t="str">
        <f t="shared" si="10"/>
        <v>$0.00</v>
      </c>
      <c r="AS297" s="119"/>
    </row>
    <row r="298">
      <c r="G298" s="35"/>
      <c r="H298" s="35" t="str">
        <f t="shared" si="10"/>
        <v>$0.00</v>
      </c>
      <c r="AS298" s="119"/>
    </row>
    <row r="299">
      <c r="G299" s="35"/>
      <c r="H299" s="35" t="str">
        <f t="shared" si="10"/>
        <v>$0.00</v>
      </c>
      <c r="AS299" s="119"/>
    </row>
    <row r="300">
      <c r="G300" s="35"/>
      <c r="H300" s="35" t="str">
        <f t="shared" si="10"/>
        <v>$0.00</v>
      </c>
      <c r="AS300" s="119"/>
    </row>
    <row r="301">
      <c r="G301" s="35"/>
      <c r="H301" s="35" t="str">
        <f t="shared" si="10"/>
        <v>$0.00</v>
      </c>
      <c r="AS301" s="119"/>
    </row>
    <row r="302">
      <c r="G302" s="35"/>
      <c r="H302" s="35" t="str">
        <f t="shared" si="10"/>
        <v>$0.00</v>
      </c>
      <c r="AS302" s="119"/>
    </row>
    <row r="303">
      <c r="G303" s="35"/>
      <c r="H303" s="35" t="str">
        <f t="shared" si="10"/>
        <v>$0.00</v>
      </c>
      <c r="AS303" s="119"/>
    </row>
    <row r="304">
      <c r="G304" s="35"/>
      <c r="H304" s="35" t="str">
        <f t="shared" si="10"/>
        <v>$0.00</v>
      </c>
      <c r="AS304" s="119"/>
    </row>
    <row r="305">
      <c r="G305" s="35"/>
      <c r="H305" s="35" t="str">
        <f t="shared" si="10"/>
        <v>$0.00</v>
      </c>
      <c r="AS305" s="119"/>
    </row>
    <row r="306">
      <c r="G306" s="35"/>
      <c r="H306" s="35" t="str">
        <f t="shared" si="10"/>
        <v>$0.00</v>
      </c>
      <c r="AS306" s="119"/>
    </row>
    <row r="307">
      <c r="G307" s="35"/>
      <c r="H307" s="35" t="str">
        <f t="shared" si="10"/>
        <v>$0.00</v>
      </c>
      <c r="AS307" s="119"/>
    </row>
    <row r="308">
      <c r="G308" s="35"/>
      <c r="H308" s="35" t="str">
        <f t="shared" si="10"/>
        <v>$0.00</v>
      </c>
      <c r="AS308" s="119"/>
    </row>
    <row r="309">
      <c r="G309" s="35"/>
      <c r="H309" s="35" t="str">
        <f t="shared" si="10"/>
        <v>$0.00</v>
      </c>
      <c r="AS309" s="119"/>
    </row>
    <row r="310">
      <c r="G310" s="35"/>
      <c r="H310" s="35" t="str">
        <f t="shared" si="10"/>
        <v>$0.00</v>
      </c>
      <c r="AS310" s="119"/>
    </row>
    <row r="311">
      <c r="G311" s="35"/>
      <c r="H311" s="35" t="str">
        <f t="shared" si="10"/>
        <v>$0.00</v>
      </c>
      <c r="AS311" s="119"/>
    </row>
    <row r="312">
      <c r="G312" s="35"/>
      <c r="H312" s="35" t="str">
        <f t="shared" si="10"/>
        <v>$0.00</v>
      </c>
      <c r="AS312" s="119"/>
    </row>
    <row r="313">
      <c r="G313" s="35"/>
      <c r="H313" s="35" t="str">
        <f t="shared" si="10"/>
        <v>$0.00</v>
      </c>
      <c r="AS313" s="119"/>
    </row>
    <row r="314">
      <c r="G314" s="35"/>
      <c r="H314" s="35" t="str">
        <f t="shared" si="10"/>
        <v>$0.00</v>
      </c>
      <c r="AS314" s="119"/>
    </row>
    <row r="315">
      <c r="G315" s="35"/>
      <c r="H315" s="35" t="str">
        <f t="shared" si="10"/>
        <v>$0.00</v>
      </c>
      <c r="AS315" s="119"/>
    </row>
    <row r="316">
      <c r="G316" s="35"/>
      <c r="H316" s="35" t="str">
        <f t="shared" si="10"/>
        <v>$0.00</v>
      </c>
      <c r="AS316" s="119"/>
    </row>
    <row r="317">
      <c r="G317" s="35"/>
      <c r="H317" s="35" t="str">
        <f t="shared" si="10"/>
        <v>$0.00</v>
      </c>
      <c r="AS317" s="119"/>
    </row>
    <row r="318">
      <c r="G318" s="35"/>
      <c r="H318" s="35" t="str">
        <f t="shared" si="10"/>
        <v>$0.00</v>
      </c>
      <c r="AS318" s="119"/>
    </row>
    <row r="319">
      <c r="G319" s="35"/>
      <c r="H319" s="35" t="str">
        <f t="shared" si="10"/>
        <v>$0.00</v>
      </c>
      <c r="AS319" s="119"/>
    </row>
    <row r="320">
      <c r="G320" s="35"/>
      <c r="H320" s="35" t="str">
        <f t="shared" si="10"/>
        <v>$0.00</v>
      </c>
      <c r="AS320" s="119"/>
    </row>
    <row r="321">
      <c r="G321" s="35"/>
      <c r="H321" s="35" t="str">
        <f t="shared" si="10"/>
        <v>$0.00</v>
      </c>
      <c r="AS321" s="119"/>
    </row>
    <row r="322">
      <c r="G322" s="35"/>
      <c r="H322" s="35" t="str">
        <f t="shared" si="10"/>
        <v>$0.00</v>
      </c>
      <c r="AS322" s="119"/>
    </row>
    <row r="323">
      <c r="G323" s="35"/>
      <c r="H323" s="35" t="str">
        <f t="shared" si="10"/>
        <v>$0.00</v>
      </c>
      <c r="AS323" s="119"/>
    </row>
    <row r="324">
      <c r="G324" s="35"/>
      <c r="H324" s="35" t="str">
        <f t="shared" si="10"/>
        <v>$0.00</v>
      </c>
      <c r="AS324" s="119"/>
    </row>
    <row r="325">
      <c r="G325" s="35"/>
      <c r="H325" s="35" t="str">
        <f t="shared" si="10"/>
        <v>$0.00</v>
      </c>
      <c r="AS325" s="119"/>
    </row>
    <row r="326">
      <c r="G326" s="35"/>
      <c r="H326" s="35" t="str">
        <f t="shared" si="10"/>
        <v>$0.00</v>
      </c>
      <c r="AS326" s="119"/>
    </row>
    <row r="327">
      <c r="G327" s="35"/>
      <c r="H327" s="35" t="str">
        <f t="shared" si="10"/>
        <v>$0.00</v>
      </c>
      <c r="AS327" s="119"/>
    </row>
    <row r="328">
      <c r="G328" s="35"/>
      <c r="H328" s="35" t="str">
        <f t="shared" si="10"/>
        <v>$0.00</v>
      </c>
      <c r="AS328" s="119"/>
    </row>
    <row r="329">
      <c r="G329" s="35"/>
      <c r="H329" s="35" t="str">
        <f t="shared" si="10"/>
        <v>$0.00</v>
      </c>
      <c r="AS329" s="119"/>
    </row>
    <row r="330">
      <c r="G330" s="35"/>
      <c r="H330" s="35" t="str">
        <f t="shared" si="10"/>
        <v>$0.00</v>
      </c>
      <c r="AS330" s="119"/>
    </row>
    <row r="331">
      <c r="G331" s="35"/>
      <c r="H331" s="35" t="str">
        <f t="shared" si="10"/>
        <v>$0.00</v>
      </c>
      <c r="AS331" s="119"/>
    </row>
    <row r="332">
      <c r="G332" s="35"/>
      <c r="H332" s="35" t="str">
        <f t="shared" si="10"/>
        <v>$0.00</v>
      </c>
      <c r="AS332" s="119"/>
    </row>
    <row r="333">
      <c r="G333" s="35"/>
      <c r="H333" s="35" t="str">
        <f t="shared" si="10"/>
        <v>$0.00</v>
      </c>
      <c r="AS333" s="119"/>
    </row>
    <row r="334">
      <c r="G334" s="35"/>
      <c r="H334" s="35" t="str">
        <f t="shared" si="10"/>
        <v>$0.00</v>
      </c>
      <c r="AS334" s="119"/>
    </row>
    <row r="335">
      <c r="G335" s="35"/>
      <c r="H335" s="35" t="str">
        <f t="shared" si="10"/>
        <v>$0.00</v>
      </c>
      <c r="AS335" s="119"/>
    </row>
    <row r="336">
      <c r="G336" s="35"/>
      <c r="H336" s="35" t="str">
        <f t="shared" si="10"/>
        <v>$0.00</v>
      </c>
      <c r="AS336" s="119"/>
    </row>
    <row r="337">
      <c r="G337" s="35"/>
      <c r="H337" s="35" t="str">
        <f t="shared" si="10"/>
        <v>$0.00</v>
      </c>
      <c r="AS337" s="119"/>
    </row>
    <row r="338">
      <c r="G338" s="35"/>
      <c r="H338" s="35" t="str">
        <f t="shared" si="10"/>
        <v>$0.00</v>
      </c>
      <c r="AS338" s="119"/>
    </row>
    <row r="339">
      <c r="G339" s="35"/>
      <c r="H339" s="35" t="str">
        <f t="shared" si="10"/>
        <v>$0.00</v>
      </c>
      <c r="AS339" s="119"/>
    </row>
    <row r="340">
      <c r="G340" s="35"/>
      <c r="H340" s="35" t="str">
        <f t="shared" si="10"/>
        <v>$0.00</v>
      </c>
      <c r="AS340" s="119"/>
    </row>
    <row r="341">
      <c r="G341" s="35"/>
      <c r="H341" s="35" t="str">
        <f t="shared" si="10"/>
        <v>$0.00</v>
      </c>
      <c r="AS341" s="119"/>
    </row>
    <row r="342">
      <c r="G342" s="35"/>
      <c r="H342" s="35" t="str">
        <f t="shared" si="10"/>
        <v>$0.00</v>
      </c>
      <c r="AS342" s="119"/>
    </row>
    <row r="343">
      <c r="G343" s="35"/>
      <c r="H343" s="35" t="str">
        <f t="shared" si="10"/>
        <v>$0.00</v>
      </c>
      <c r="AS343" s="119"/>
    </row>
    <row r="344">
      <c r="G344" s="35"/>
      <c r="H344" s="35" t="str">
        <f t="shared" si="10"/>
        <v>$0.00</v>
      </c>
      <c r="AS344" s="119"/>
    </row>
    <row r="345">
      <c r="G345" s="35"/>
      <c r="H345" s="35" t="str">
        <f t="shared" si="10"/>
        <v>$0.00</v>
      </c>
      <c r="AS345" s="119"/>
    </row>
    <row r="346">
      <c r="G346" s="35"/>
      <c r="H346" s="35" t="str">
        <f t="shared" si="10"/>
        <v>$0.00</v>
      </c>
      <c r="AS346" s="119"/>
    </row>
    <row r="347">
      <c r="G347" s="35"/>
      <c r="H347" s="35" t="str">
        <f t="shared" si="10"/>
        <v>$0.00</v>
      </c>
      <c r="AS347" s="119"/>
    </row>
    <row r="348">
      <c r="G348" s="35"/>
      <c r="H348" s="35" t="str">
        <f t="shared" si="10"/>
        <v>$0.00</v>
      </c>
      <c r="AS348" s="119"/>
    </row>
    <row r="349">
      <c r="G349" s="35"/>
      <c r="H349" s="35" t="str">
        <f t="shared" si="10"/>
        <v>$0.00</v>
      </c>
      <c r="AS349" s="119"/>
    </row>
    <row r="350">
      <c r="G350" s="35"/>
      <c r="H350" s="35" t="str">
        <f t="shared" si="10"/>
        <v>$0.00</v>
      </c>
      <c r="AS350" s="119"/>
    </row>
    <row r="351">
      <c r="G351" s="35"/>
      <c r="H351" s="35" t="str">
        <f t="shared" si="10"/>
        <v>$0.00</v>
      </c>
      <c r="AS351" s="119"/>
    </row>
    <row r="352">
      <c r="G352" s="35"/>
      <c r="H352" s="35" t="str">
        <f t="shared" si="10"/>
        <v>$0.00</v>
      </c>
      <c r="AS352" s="119"/>
    </row>
    <row r="353">
      <c r="G353" s="35"/>
      <c r="H353" s="35" t="str">
        <f t="shared" si="10"/>
        <v>$0.00</v>
      </c>
      <c r="AS353" s="119"/>
    </row>
    <row r="354">
      <c r="G354" s="35"/>
      <c r="H354" s="35" t="str">
        <f t="shared" si="10"/>
        <v>$0.00</v>
      </c>
      <c r="AS354" s="119"/>
    </row>
    <row r="355">
      <c r="G355" s="35"/>
      <c r="H355" s="35" t="str">
        <f t="shared" si="10"/>
        <v>$0.00</v>
      </c>
      <c r="AS355" s="119"/>
    </row>
    <row r="356">
      <c r="G356" s="35"/>
      <c r="H356" s="35" t="str">
        <f t="shared" si="10"/>
        <v>$0.00</v>
      </c>
      <c r="AS356" s="119"/>
    </row>
    <row r="357">
      <c r="G357" s="35"/>
      <c r="H357" s="35" t="str">
        <f t="shared" si="10"/>
        <v>$0.00</v>
      </c>
      <c r="AS357" s="119"/>
    </row>
    <row r="358">
      <c r="G358" s="35"/>
      <c r="H358" s="35" t="str">
        <f t="shared" si="10"/>
        <v>$0.00</v>
      </c>
      <c r="AS358" s="119"/>
    </row>
    <row r="359">
      <c r="G359" s="35"/>
      <c r="H359" s="35" t="str">
        <f t="shared" si="10"/>
        <v>$0.00</v>
      </c>
      <c r="AS359" s="119"/>
    </row>
    <row r="360">
      <c r="G360" s="35"/>
      <c r="H360" s="35" t="str">
        <f t="shared" si="10"/>
        <v>$0.00</v>
      </c>
      <c r="AS360" s="119"/>
    </row>
    <row r="361">
      <c r="G361" s="35"/>
      <c r="H361" s="35" t="str">
        <f t="shared" si="10"/>
        <v>$0.00</v>
      </c>
      <c r="AS361" s="119"/>
    </row>
    <row r="362">
      <c r="G362" s="35"/>
      <c r="H362" s="35" t="str">
        <f t="shared" si="10"/>
        <v>$0.00</v>
      </c>
      <c r="AS362" s="119"/>
    </row>
    <row r="363">
      <c r="G363" s="35"/>
      <c r="H363" s="35" t="str">
        <f t="shared" si="10"/>
        <v>$0.00</v>
      </c>
      <c r="AS363" s="119"/>
    </row>
    <row r="364">
      <c r="G364" s="35"/>
      <c r="H364" s="35" t="str">
        <f t="shared" si="10"/>
        <v>$0.00</v>
      </c>
      <c r="AS364" s="119"/>
    </row>
    <row r="365">
      <c r="G365" s="35"/>
      <c r="H365" s="35" t="str">
        <f t="shared" si="10"/>
        <v>$0.00</v>
      </c>
      <c r="AS365" s="119"/>
    </row>
    <row r="366">
      <c r="G366" s="35"/>
      <c r="H366" s="35" t="str">
        <f t="shared" si="10"/>
        <v>$0.00</v>
      </c>
      <c r="AS366" s="119"/>
    </row>
    <row r="367">
      <c r="G367" s="35"/>
      <c r="H367" s="35" t="str">
        <f t="shared" si="10"/>
        <v>$0.00</v>
      </c>
      <c r="AS367" s="119"/>
    </row>
    <row r="368">
      <c r="G368" s="35"/>
      <c r="H368" s="35" t="str">
        <f t="shared" si="10"/>
        <v>$0.00</v>
      </c>
      <c r="AS368" s="119"/>
    </row>
    <row r="369">
      <c r="G369" s="35"/>
      <c r="H369" s="35" t="str">
        <f t="shared" si="10"/>
        <v>$0.00</v>
      </c>
      <c r="AS369" s="119"/>
    </row>
    <row r="370">
      <c r="G370" s="35"/>
      <c r="H370" s="35" t="str">
        <f t="shared" si="10"/>
        <v>$0.00</v>
      </c>
      <c r="AS370" s="119"/>
    </row>
    <row r="371">
      <c r="G371" s="35"/>
      <c r="H371" s="35" t="str">
        <f t="shared" si="10"/>
        <v>$0.00</v>
      </c>
      <c r="AS371" s="119"/>
    </row>
    <row r="372">
      <c r="G372" s="35"/>
      <c r="H372" s="35" t="str">
        <f t="shared" si="10"/>
        <v>$0.00</v>
      </c>
      <c r="AS372" s="119"/>
    </row>
    <row r="373">
      <c r="G373" s="35"/>
      <c r="H373" s="35" t="str">
        <f t="shared" si="10"/>
        <v>$0.00</v>
      </c>
      <c r="AS373" s="119"/>
    </row>
    <row r="374">
      <c r="G374" s="35"/>
      <c r="H374" s="35" t="str">
        <f t="shared" si="10"/>
        <v>$0.00</v>
      </c>
      <c r="AS374" s="119"/>
    </row>
    <row r="375">
      <c r="G375" s="35"/>
      <c r="H375" s="35" t="str">
        <f t="shared" si="10"/>
        <v>$0.00</v>
      </c>
      <c r="AS375" s="119"/>
    </row>
    <row r="376">
      <c r="G376" s="35"/>
      <c r="H376" s="35" t="str">
        <f t="shared" si="10"/>
        <v>$0.00</v>
      </c>
      <c r="AS376" s="119"/>
    </row>
    <row r="377">
      <c r="G377" s="35"/>
      <c r="H377" s="35" t="str">
        <f t="shared" si="10"/>
        <v>$0.00</v>
      </c>
      <c r="AS377" s="119"/>
    </row>
    <row r="378">
      <c r="G378" s="35"/>
      <c r="H378" s="35" t="str">
        <f t="shared" si="10"/>
        <v>$0.00</v>
      </c>
      <c r="AS378" s="119"/>
    </row>
    <row r="379">
      <c r="G379" s="35"/>
      <c r="H379" s="35" t="str">
        <f t="shared" si="10"/>
        <v>$0.00</v>
      </c>
      <c r="AS379" s="119"/>
    </row>
    <row r="380">
      <c r="G380" s="35"/>
      <c r="H380" s="35" t="str">
        <f t="shared" si="10"/>
        <v>$0.00</v>
      </c>
      <c r="AS380" s="119"/>
    </row>
    <row r="381">
      <c r="G381" s="35"/>
      <c r="H381" s="35" t="str">
        <f t="shared" si="10"/>
        <v>$0.00</v>
      </c>
      <c r="AS381" s="119"/>
    </row>
    <row r="382">
      <c r="G382" s="35"/>
      <c r="H382" s="35" t="str">
        <f t="shared" si="10"/>
        <v>$0.00</v>
      </c>
      <c r="AS382" s="119"/>
    </row>
    <row r="383">
      <c r="G383" s="35"/>
      <c r="H383" s="35" t="str">
        <f t="shared" si="10"/>
        <v>$0.00</v>
      </c>
      <c r="AS383" s="119"/>
    </row>
    <row r="384">
      <c r="G384" s="35"/>
      <c r="H384" s="35" t="str">
        <f t="shared" si="10"/>
        <v>$0.00</v>
      </c>
      <c r="AS384" s="119"/>
    </row>
    <row r="385">
      <c r="G385" s="35"/>
      <c r="H385" s="35" t="str">
        <f t="shared" si="10"/>
        <v>$0.00</v>
      </c>
      <c r="AS385" s="119"/>
    </row>
    <row r="386">
      <c r="G386" s="35"/>
      <c r="H386" s="35" t="str">
        <f t="shared" si="10"/>
        <v>$0.00</v>
      </c>
      <c r="AS386" s="119"/>
    </row>
    <row r="387">
      <c r="G387" s="35"/>
      <c r="H387" s="35" t="str">
        <f t="shared" si="10"/>
        <v>$0.00</v>
      </c>
      <c r="AS387" s="119"/>
    </row>
    <row r="388">
      <c r="G388" s="35"/>
      <c r="H388" s="35" t="str">
        <f t="shared" si="10"/>
        <v>$0.00</v>
      </c>
      <c r="AS388" s="119"/>
    </row>
    <row r="389">
      <c r="G389" s="35"/>
      <c r="H389" s="35" t="str">
        <f t="shared" si="10"/>
        <v>$0.00</v>
      </c>
      <c r="AS389" s="119"/>
    </row>
    <row r="390">
      <c r="G390" s="35"/>
      <c r="H390" s="35" t="str">
        <f t="shared" si="10"/>
        <v>$0.00</v>
      </c>
      <c r="AS390" s="119"/>
    </row>
    <row r="391">
      <c r="G391" s="35"/>
      <c r="H391" s="35" t="str">
        <f t="shared" si="10"/>
        <v>$0.00</v>
      </c>
      <c r="AS391" s="119"/>
    </row>
    <row r="392">
      <c r="G392" s="35"/>
      <c r="H392" s="35" t="str">
        <f t="shared" si="10"/>
        <v>$0.00</v>
      </c>
      <c r="AS392" s="119"/>
    </row>
    <row r="393">
      <c r="G393" s="35"/>
      <c r="H393" s="35" t="str">
        <f t="shared" si="10"/>
        <v>$0.00</v>
      </c>
      <c r="AS393" s="119"/>
    </row>
    <row r="394">
      <c r="G394" s="35"/>
      <c r="H394" s="35" t="str">
        <f t="shared" si="10"/>
        <v>$0.00</v>
      </c>
      <c r="AS394" s="119"/>
    </row>
    <row r="395">
      <c r="G395" s="35"/>
      <c r="H395" s="35" t="str">
        <f t="shared" si="10"/>
        <v>$0.00</v>
      </c>
      <c r="AS395" s="119"/>
    </row>
    <row r="396">
      <c r="G396" s="35"/>
      <c r="H396" s="35" t="str">
        <f t="shared" si="10"/>
        <v>$0.00</v>
      </c>
      <c r="AS396" s="119"/>
    </row>
    <row r="397">
      <c r="G397" s="35"/>
      <c r="H397" s="35" t="str">
        <f t="shared" si="10"/>
        <v>$0.00</v>
      </c>
      <c r="AS397" s="119"/>
    </row>
    <row r="398">
      <c r="G398" s="35"/>
      <c r="H398" s="35" t="str">
        <f t="shared" si="10"/>
        <v>$0.00</v>
      </c>
      <c r="AS398" s="119"/>
    </row>
    <row r="399">
      <c r="G399" s="35"/>
      <c r="H399" s="35" t="str">
        <f t="shared" si="10"/>
        <v>$0.00</v>
      </c>
      <c r="AS399" s="119"/>
    </row>
    <row r="400">
      <c r="G400" s="35"/>
      <c r="H400" s="35" t="str">
        <f t="shared" si="10"/>
        <v>$0.00</v>
      </c>
      <c r="AS400" s="119"/>
    </row>
    <row r="401">
      <c r="G401" s="35"/>
      <c r="H401" s="35" t="str">
        <f t="shared" si="10"/>
        <v>$0.00</v>
      </c>
      <c r="AS401" s="119"/>
    </row>
    <row r="402">
      <c r="G402" s="35"/>
      <c r="H402" s="35" t="str">
        <f t="shared" si="10"/>
        <v>$0.00</v>
      </c>
      <c r="AS402" s="119"/>
    </row>
    <row r="403">
      <c r="G403" s="35"/>
      <c r="H403" s="35" t="str">
        <f t="shared" si="10"/>
        <v>$0.00</v>
      </c>
      <c r="AS403" s="119"/>
    </row>
    <row r="404">
      <c r="G404" s="35"/>
      <c r="H404" s="35" t="str">
        <f t="shared" si="10"/>
        <v>$0.00</v>
      </c>
      <c r="AS404" s="119"/>
    </row>
    <row r="405">
      <c r="G405" s="35"/>
      <c r="H405" s="35" t="str">
        <f t="shared" si="10"/>
        <v>$0.00</v>
      </c>
      <c r="AS405" s="119"/>
    </row>
    <row r="406">
      <c r="G406" s="35"/>
      <c r="H406" s="35" t="str">
        <f t="shared" si="10"/>
        <v>$0.00</v>
      </c>
      <c r="AS406" s="119"/>
    </row>
    <row r="407">
      <c r="G407" s="35"/>
      <c r="H407" s="35" t="str">
        <f t="shared" si="10"/>
        <v>$0.00</v>
      </c>
      <c r="AS407" s="119"/>
    </row>
    <row r="408">
      <c r="G408" s="35"/>
      <c r="H408" s="35" t="str">
        <f t="shared" si="10"/>
        <v>$0.00</v>
      </c>
      <c r="AS408" s="119"/>
    </row>
    <row r="409">
      <c r="G409" s="35"/>
      <c r="H409" s="35" t="str">
        <f t="shared" si="10"/>
        <v>$0.00</v>
      </c>
      <c r="AS409" s="119"/>
    </row>
    <row r="410">
      <c r="G410" s="35"/>
      <c r="H410" s="35" t="str">
        <f t="shared" si="10"/>
        <v>$0.00</v>
      </c>
      <c r="AS410" s="119"/>
    </row>
    <row r="411">
      <c r="G411" s="35"/>
      <c r="H411" s="35" t="str">
        <f t="shared" si="10"/>
        <v>$0.00</v>
      </c>
      <c r="AS411" s="119"/>
    </row>
    <row r="412">
      <c r="G412" s="35"/>
      <c r="H412" s="35" t="str">
        <f t="shared" si="10"/>
        <v>$0.00</v>
      </c>
      <c r="AS412" s="119"/>
    </row>
    <row r="413">
      <c r="G413" s="35"/>
      <c r="H413" s="35" t="str">
        <f t="shared" si="10"/>
        <v>$0.00</v>
      </c>
      <c r="AS413" s="119"/>
    </row>
    <row r="414">
      <c r="G414" s="35"/>
      <c r="H414" s="35" t="str">
        <f t="shared" si="10"/>
        <v>$0.00</v>
      </c>
      <c r="AS414" s="119"/>
    </row>
    <row r="415">
      <c r="G415" s="35"/>
      <c r="H415" s="35" t="str">
        <f t="shared" si="10"/>
        <v>$0.00</v>
      </c>
      <c r="AS415" s="119"/>
    </row>
    <row r="416">
      <c r="G416" s="35"/>
      <c r="H416" s="35" t="str">
        <f t="shared" si="10"/>
        <v>$0.00</v>
      </c>
      <c r="AS416" s="119"/>
    </row>
    <row r="417">
      <c r="G417" s="35"/>
      <c r="H417" s="35" t="str">
        <f t="shared" si="10"/>
        <v>$0.00</v>
      </c>
      <c r="AS417" s="119"/>
    </row>
    <row r="418">
      <c r="G418" s="35"/>
      <c r="H418" s="35" t="str">
        <f t="shared" si="10"/>
        <v>$0.00</v>
      </c>
      <c r="AS418" s="119"/>
    </row>
    <row r="419">
      <c r="G419" s="35"/>
      <c r="H419" s="35" t="str">
        <f t="shared" si="10"/>
        <v>$0.00</v>
      </c>
      <c r="AS419" s="119"/>
    </row>
    <row r="420">
      <c r="G420" s="35"/>
      <c r="H420" s="35" t="str">
        <f t="shared" si="10"/>
        <v>$0.00</v>
      </c>
      <c r="AS420" s="119"/>
    </row>
    <row r="421">
      <c r="G421" s="35"/>
      <c r="H421" s="35" t="str">
        <f t="shared" si="10"/>
        <v>$0.00</v>
      </c>
      <c r="AS421" s="119"/>
    </row>
    <row r="422">
      <c r="G422" s="35"/>
      <c r="H422" s="35" t="str">
        <f t="shared" si="10"/>
        <v>$0.00</v>
      </c>
      <c r="AS422" s="119"/>
    </row>
    <row r="423">
      <c r="G423" s="35"/>
      <c r="H423" s="35" t="str">
        <f t="shared" si="10"/>
        <v>$0.00</v>
      </c>
      <c r="AS423" s="119"/>
    </row>
    <row r="424">
      <c r="G424" s="35"/>
      <c r="H424" s="35" t="str">
        <f t="shared" si="10"/>
        <v>$0.00</v>
      </c>
      <c r="AS424" s="119"/>
    </row>
    <row r="425">
      <c r="G425" s="35"/>
      <c r="H425" s="35" t="str">
        <f t="shared" si="10"/>
        <v>$0.00</v>
      </c>
      <c r="AS425" s="119"/>
    </row>
    <row r="426">
      <c r="G426" s="35"/>
      <c r="H426" s="35" t="str">
        <f t="shared" si="10"/>
        <v>$0.00</v>
      </c>
      <c r="AS426" s="119"/>
    </row>
    <row r="427">
      <c r="G427" s="35"/>
      <c r="H427" s="35" t="str">
        <f t="shared" si="10"/>
        <v>$0.00</v>
      </c>
      <c r="AS427" s="119"/>
    </row>
    <row r="428">
      <c r="G428" s="35"/>
      <c r="H428" s="35" t="str">
        <f t="shared" si="10"/>
        <v>$0.00</v>
      </c>
      <c r="AS428" s="119"/>
    </row>
    <row r="429">
      <c r="G429" s="35"/>
      <c r="H429" s="35" t="str">
        <f t="shared" si="10"/>
        <v>$0.00</v>
      </c>
      <c r="AS429" s="119"/>
    </row>
    <row r="430">
      <c r="G430" s="35"/>
      <c r="H430" s="35" t="str">
        <f t="shared" si="10"/>
        <v>$0.00</v>
      </c>
      <c r="AS430" s="119"/>
    </row>
    <row r="431">
      <c r="G431" s="35"/>
      <c r="H431" s="35" t="str">
        <f t="shared" si="10"/>
        <v>$0.00</v>
      </c>
      <c r="AS431" s="119"/>
    </row>
    <row r="432">
      <c r="G432" s="35"/>
      <c r="H432" s="35" t="str">
        <f t="shared" si="10"/>
        <v>$0.00</v>
      </c>
      <c r="AS432" s="119"/>
    </row>
    <row r="433">
      <c r="G433" s="35"/>
      <c r="H433" s="35" t="str">
        <f t="shared" si="10"/>
        <v>$0.00</v>
      </c>
      <c r="AS433" s="119"/>
    </row>
    <row r="434">
      <c r="G434" s="35"/>
      <c r="H434" s="35" t="str">
        <f t="shared" si="10"/>
        <v>$0.00</v>
      </c>
      <c r="AS434" s="119"/>
    </row>
    <row r="435">
      <c r="G435" s="35"/>
      <c r="H435" s="35" t="str">
        <f t="shared" si="10"/>
        <v>$0.00</v>
      </c>
      <c r="AS435" s="119"/>
    </row>
    <row r="436">
      <c r="G436" s="35"/>
      <c r="H436" s="35" t="str">
        <f t="shared" si="10"/>
        <v>$0.00</v>
      </c>
      <c r="AS436" s="119"/>
    </row>
    <row r="437">
      <c r="G437" s="35"/>
      <c r="H437" s="35" t="str">
        <f t="shared" si="10"/>
        <v>$0.00</v>
      </c>
      <c r="AS437" s="119"/>
    </row>
    <row r="438">
      <c r="G438" s="35"/>
      <c r="H438" s="35" t="str">
        <f t="shared" si="10"/>
        <v>$0.00</v>
      </c>
      <c r="AS438" s="119"/>
    </row>
    <row r="439">
      <c r="G439" s="35"/>
      <c r="H439" s="35" t="str">
        <f t="shared" si="10"/>
        <v>$0.00</v>
      </c>
      <c r="AS439" s="119"/>
    </row>
    <row r="440">
      <c r="G440" s="35"/>
      <c r="H440" s="35" t="str">
        <f t="shared" si="10"/>
        <v>$0.00</v>
      </c>
      <c r="AS440" s="119"/>
    </row>
    <row r="441">
      <c r="G441" s="35"/>
      <c r="H441" s="35" t="str">
        <f t="shared" si="10"/>
        <v>$0.00</v>
      </c>
      <c r="AS441" s="119"/>
    </row>
    <row r="442">
      <c r="G442" s="35"/>
      <c r="H442" s="35" t="str">
        <f t="shared" si="10"/>
        <v>$0.00</v>
      </c>
      <c r="AS442" s="119"/>
    </row>
    <row r="443">
      <c r="G443" s="35"/>
      <c r="H443" s="35" t="str">
        <f t="shared" si="10"/>
        <v>$0.00</v>
      </c>
      <c r="AS443" s="119"/>
    </row>
    <row r="444">
      <c r="G444" s="35"/>
      <c r="H444" s="35" t="str">
        <f t="shared" si="10"/>
        <v>$0.00</v>
      </c>
      <c r="AS444" s="119"/>
    </row>
    <row r="445">
      <c r="G445" s="35"/>
      <c r="H445" s="35" t="str">
        <f t="shared" si="10"/>
        <v>$0.00</v>
      </c>
      <c r="AS445" s="119"/>
    </row>
    <row r="446">
      <c r="G446" s="35"/>
      <c r="H446" s="35" t="str">
        <f t="shared" si="10"/>
        <v>$0.00</v>
      </c>
      <c r="AS446" s="119"/>
    </row>
    <row r="447">
      <c r="G447" s="35"/>
      <c r="H447" s="35" t="str">
        <f t="shared" si="10"/>
        <v>$0.00</v>
      </c>
      <c r="AS447" s="119"/>
    </row>
    <row r="448">
      <c r="G448" s="35"/>
      <c r="H448" s="35" t="str">
        <f t="shared" si="10"/>
        <v>$0.00</v>
      </c>
      <c r="AS448" s="119"/>
    </row>
    <row r="449">
      <c r="G449" s="35"/>
      <c r="H449" s="35" t="str">
        <f t="shared" si="10"/>
        <v>$0.00</v>
      </c>
      <c r="AS449" s="119"/>
    </row>
    <row r="450">
      <c r="G450" s="35"/>
      <c r="H450" s="35" t="str">
        <f t="shared" si="10"/>
        <v>$0.00</v>
      </c>
      <c r="AS450" s="119"/>
    </row>
    <row r="451">
      <c r="G451" s="35"/>
      <c r="H451" s="35" t="str">
        <f t="shared" si="10"/>
        <v>$0.00</v>
      </c>
      <c r="AS451" s="119"/>
    </row>
    <row r="452">
      <c r="G452" s="35"/>
      <c r="H452" s="35" t="str">
        <f t="shared" si="10"/>
        <v>$0.00</v>
      </c>
      <c r="AS452" s="119"/>
    </row>
    <row r="453">
      <c r="G453" s="35"/>
      <c r="H453" s="35" t="str">
        <f t="shared" si="10"/>
        <v>$0.00</v>
      </c>
      <c r="AS453" s="119"/>
    </row>
    <row r="454">
      <c r="G454" s="35"/>
      <c r="H454" s="35" t="str">
        <f t="shared" si="10"/>
        <v>$0.00</v>
      </c>
      <c r="AS454" s="119"/>
    </row>
    <row r="455">
      <c r="G455" s="35"/>
      <c r="H455" s="35" t="str">
        <f t="shared" si="10"/>
        <v>$0.00</v>
      </c>
      <c r="AS455" s="119"/>
    </row>
    <row r="456">
      <c r="G456" s="35"/>
      <c r="H456" s="35" t="str">
        <f t="shared" si="10"/>
        <v>$0.00</v>
      </c>
      <c r="AS456" s="119"/>
    </row>
    <row r="457">
      <c r="G457" s="35"/>
      <c r="H457" s="35" t="str">
        <f t="shared" si="10"/>
        <v>$0.00</v>
      </c>
      <c r="AS457" s="119"/>
    </row>
    <row r="458">
      <c r="G458" s="35"/>
      <c r="H458" s="35" t="str">
        <f t="shared" si="10"/>
        <v>$0.00</v>
      </c>
      <c r="AS458" s="119"/>
    </row>
    <row r="459">
      <c r="G459" s="35"/>
      <c r="H459" s="35" t="str">
        <f t="shared" si="10"/>
        <v>$0.00</v>
      </c>
      <c r="AS459" s="119"/>
    </row>
    <row r="460">
      <c r="G460" s="35"/>
      <c r="H460" s="35" t="str">
        <f t="shared" si="10"/>
        <v>$0.00</v>
      </c>
      <c r="AS460" s="119"/>
    </row>
    <row r="461">
      <c r="G461" s="35"/>
      <c r="H461" s="35" t="str">
        <f t="shared" si="10"/>
        <v>$0.00</v>
      </c>
      <c r="AS461" s="119"/>
    </row>
    <row r="462">
      <c r="G462" s="35"/>
      <c r="H462" s="35" t="str">
        <f t="shared" si="10"/>
        <v>$0.00</v>
      </c>
      <c r="AS462" s="119"/>
    </row>
    <row r="463">
      <c r="G463" s="35"/>
      <c r="H463" s="35" t="str">
        <f t="shared" si="10"/>
        <v>$0.00</v>
      </c>
      <c r="AS463" s="119"/>
    </row>
    <row r="464">
      <c r="G464" s="35"/>
      <c r="H464" s="35" t="str">
        <f t="shared" si="10"/>
        <v>$0.00</v>
      </c>
      <c r="AS464" s="119"/>
    </row>
    <row r="465">
      <c r="G465" s="35"/>
      <c r="H465" s="35" t="str">
        <f t="shared" si="10"/>
        <v>$0.00</v>
      </c>
      <c r="AS465" s="119"/>
    </row>
    <row r="466">
      <c r="G466" s="35"/>
      <c r="H466" s="35" t="str">
        <f t="shared" si="10"/>
        <v>$0.00</v>
      </c>
      <c r="AS466" s="119"/>
    </row>
    <row r="467">
      <c r="G467" s="35"/>
      <c r="H467" s="35" t="str">
        <f t="shared" si="10"/>
        <v>$0.00</v>
      </c>
      <c r="AS467" s="119"/>
    </row>
    <row r="468">
      <c r="G468" s="35"/>
      <c r="H468" s="35" t="str">
        <f t="shared" si="10"/>
        <v>$0.00</v>
      </c>
      <c r="AS468" s="119"/>
    </row>
    <row r="469">
      <c r="G469" s="35"/>
      <c r="H469" s="35" t="str">
        <f t="shared" si="10"/>
        <v>$0.00</v>
      </c>
      <c r="AS469" s="119"/>
    </row>
    <row r="470">
      <c r="G470" s="35"/>
      <c r="H470" s="35" t="str">
        <f t="shared" si="10"/>
        <v>$0.00</v>
      </c>
      <c r="AS470" s="119"/>
    </row>
    <row r="471">
      <c r="G471" s="35"/>
      <c r="H471" s="35" t="str">
        <f t="shared" si="10"/>
        <v>$0.00</v>
      </c>
      <c r="AS471" s="119"/>
    </row>
    <row r="472">
      <c r="G472" s="35"/>
      <c r="H472" s="35" t="str">
        <f t="shared" si="10"/>
        <v>$0.00</v>
      </c>
      <c r="AS472" s="119"/>
    </row>
    <row r="473">
      <c r="G473" s="35"/>
      <c r="H473" s="35" t="str">
        <f t="shared" si="10"/>
        <v>$0.00</v>
      </c>
      <c r="AS473" s="119"/>
    </row>
    <row r="474">
      <c r="G474" s="35"/>
      <c r="H474" s="35" t="str">
        <f t="shared" si="10"/>
        <v>$0.00</v>
      </c>
      <c r="AS474" s="119"/>
    </row>
    <row r="475">
      <c r="G475" s="35"/>
      <c r="H475" s="35" t="str">
        <f t="shared" si="10"/>
        <v>$0.00</v>
      </c>
      <c r="AS475" s="119"/>
    </row>
    <row r="476">
      <c r="G476" s="35"/>
      <c r="H476" s="35" t="str">
        <f t="shared" si="10"/>
        <v>$0.00</v>
      </c>
      <c r="AS476" s="119"/>
    </row>
    <row r="477">
      <c r="G477" s="35"/>
      <c r="H477" s="35" t="str">
        <f t="shared" si="10"/>
        <v>$0.00</v>
      </c>
      <c r="AS477" s="119"/>
    </row>
    <row r="478">
      <c r="G478" s="35"/>
      <c r="H478" s="35" t="str">
        <f t="shared" si="10"/>
        <v>$0.00</v>
      </c>
      <c r="AS478" s="119"/>
    </row>
    <row r="479">
      <c r="G479" s="35"/>
      <c r="H479" s="35" t="str">
        <f t="shared" si="10"/>
        <v>$0.00</v>
      </c>
      <c r="AS479" s="119"/>
    </row>
    <row r="480">
      <c r="G480" s="35"/>
      <c r="H480" s="35" t="str">
        <f t="shared" si="10"/>
        <v>$0.00</v>
      </c>
      <c r="AS480" s="119"/>
    </row>
    <row r="481">
      <c r="G481" s="35"/>
      <c r="H481" s="35" t="str">
        <f t="shared" si="10"/>
        <v>$0.00</v>
      </c>
      <c r="AS481" s="119"/>
    </row>
    <row r="482">
      <c r="G482" s="35"/>
      <c r="H482" s="35" t="str">
        <f t="shared" si="10"/>
        <v>$0.00</v>
      </c>
      <c r="AS482" s="119"/>
    </row>
    <row r="483">
      <c r="G483" s="35"/>
      <c r="H483" s="35" t="str">
        <f t="shared" si="10"/>
        <v>$0.00</v>
      </c>
      <c r="AS483" s="119"/>
    </row>
    <row r="484">
      <c r="G484" s="35"/>
      <c r="H484" s="35" t="str">
        <f t="shared" si="10"/>
        <v>$0.00</v>
      </c>
      <c r="AS484" s="119"/>
    </row>
    <row r="485">
      <c r="G485" s="35"/>
      <c r="H485" s="35" t="str">
        <f t="shared" si="10"/>
        <v>$0.00</v>
      </c>
      <c r="AS485" s="119"/>
    </row>
    <row r="486">
      <c r="G486" s="35"/>
      <c r="H486" s="35" t="str">
        <f t="shared" si="10"/>
        <v>$0.00</v>
      </c>
      <c r="AS486" s="119"/>
    </row>
    <row r="487">
      <c r="G487" s="35"/>
      <c r="H487" s="35" t="str">
        <f t="shared" si="10"/>
        <v>$0.00</v>
      </c>
      <c r="AS487" s="119"/>
    </row>
    <row r="488">
      <c r="G488" s="35"/>
      <c r="H488" s="35" t="str">
        <f t="shared" si="10"/>
        <v>$0.00</v>
      </c>
      <c r="AS488" s="119"/>
    </row>
    <row r="489">
      <c r="G489" s="35"/>
      <c r="H489" s="35" t="str">
        <f t="shared" si="10"/>
        <v>$0.00</v>
      </c>
      <c r="AS489" s="119"/>
    </row>
    <row r="490">
      <c r="G490" s="35"/>
      <c r="H490" s="35" t="str">
        <f t="shared" si="10"/>
        <v>$0.00</v>
      </c>
      <c r="AS490" s="119"/>
    </row>
    <row r="491">
      <c r="G491" s="35"/>
      <c r="H491" s="35" t="str">
        <f t="shared" si="10"/>
        <v>$0.00</v>
      </c>
      <c r="AS491" s="119"/>
    </row>
    <row r="492">
      <c r="G492" s="35"/>
      <c r="H492" s="35" t="str">
        <f t="shared" si="10"/>
        <v>$0.00</v>
      </c>
      <c r="AS492" s="119"/>
    </row>
    <row r="493">
      <c r="G493" s="35"/>
      <c r="H493" s="35" t="str">
        <f t="shared" si="10"/>
        <v>$0.00</v>
      </c>
      <c r="AS493" s="119"/>
    </row>
    <row r="494">
      <c r="G494" s="35"/>
      <c r="H494" s="35" t="str">
        <f t="shared" si="10"/>
        <v>$0.00</v>
      </c>
      <c r="AS494" s="119"/>
    </row>
    <row r="495">
      <c r="G495" s="35"/>
      <c r="H495" s="35" t="str">
        <f t="shared" si="10"/>
        <v>$0.00</v>
      </c>
      <c r="AS495" s="119"/>
    </row>
    <row r="496">
      <c r="G496" s="35"/>
      <c r="H496" s="35" t="str">
        <f t="shared" si="10"/>
        <v>$0.00</v>
      </c>
      <c r="AS496" s="119"/>
    </row>
    <row r="497">
      <c r="G497" s="35"/>
      <c r="H497" s="35" t="str">
        <f t="shared" si="10"/>
        <v>$0.00</v>
      </c>
      <c r="AS497" s="119"/>
    </row>
    <row r="498">
      <c r="G498" s="35"/>
      <c r="H498" s="35" t="str">
        <f t="shared" si="10"/>
        <v>$0.00</v>
      </c>
      <c r="AS498" s="119"/>
    </row>
    <row r="499">
      <c r="G499" s="35"/>
      <c r="H499" s="35" t="str">
        <f t="shared" si="10"/>
        <v>$0.00</v>
      </c>
      <c r="AS499" s="119"/>
    </row>
    <row r="500">
      <c r="G500" s="35"/>
      <c r="H500" s="35" t="str">
        <f t="shared" si="10"/>
        <v>$0.00</v>
      </c>
      <c r="AS500" s="119"/>
    </row>
    <row r="501">
      <c r="G501" s="35"/>
      <c r="H501" s="35" t="str">
        <f t="shared" si="10"/>
        <v>$0.00</v>
      </c>
      <c r="AS501" s="119"/>
    </row>
    <row r="502">
      <c r="G502" s="35"/>
      <c r="H502" s="35" t="str">
        <f t="shared" si="10"/>
        <v>$0.00</v>
      </c>
      <c r="AS502" s="119"/>
    </row>
    <row r="503">
      <c r="G503" s="35"/>
      <c r="H503" s="35" t="str">
        <f t="shared" si="10"/>
        <v>$0.00</v>
      </c>
      <c r="AS503" s="119"/>
    </row>
    <row r="504">
      <c r="G504" s="35"/>
      <c r="H504" s="35" t="str">
        <f t="shared" si="10"/>
        <v>$0.00</v>
      </c>
      <c r="AS504" s="119"/>
    </row>
    <row r="505">
      <c r="G505" s="35"/>
      <c r="H505" s="35" t="str">
        <f t="shared" si="10"/>
        <v>$0.00</v>
      </c>
      <c r="AS505" s="119"/>
    </row>
    <row r="506">
      <c r="G506" s="35"/>
      <c r="H506" s="35" t="str">
        <f t="shared" si="10"/>
        <v>$0.00</v>
      </c>
      <c r="AS506" s="119"/>
    </row>
    <row r="507">
      <c r="G507" s="35"/>
      <c r="H507" s="35" t="str">
        <f t="shared" si="10"/>
        <v>$0.00</v>
      </c>
      <c r="AS507" s="119"/>
    </row>
    <row r="508">
      <c r="G508" s="35"/>
      <c r="H508" s="35" t="str">
        <f t="shared" si="10"/>
        <v>$0.00</v>
      </c>
      <c r="AS508" s="119"/>
    </row>
    <row r="509">
      <c r="G509" s="35"/>
      <c r="H509" s="35" t="str">
        <f t="shared" si="10"/>
        <v>$0.00</v>
      </c>
      <c r="AS509" s="119"/>
    </row>
    <row r="510">
      <c r="G510" s="35"/>
      <c r="H510" s="35" t="str">
        <f t="shared" si="10"/>
        <v>$0.00</v>
      </c>
      <c r="AS510" s="119"/>
    </row>
    <row r="511">
      <c r="G511" s="35"/>
      <c r="H511" s="35" t="str">
        <f t="shared" si="10"/>
        <v>$0.00</v>
      </c>
      <c r="AS511" s="119"/>
    </row>
    <row r="512">
      <c r="G512" s="35"/>
      <c r="H512" s="35" t="str">
        <f t="shared" si="10"/>
        <v>$0.00</v>
      </c>
      <c r="AS512" s="119"/>
    </row>
    <row r="513">
      <c r="G513" s="35"/>
      <c r="H513" s="35" t="str">
        <f t="shared" si="10"/>
        <v>$0.00</v>
      </c>
      <c r="AS513" s="119"/>
    </row>
    <row r="514">
      <c r="G514" s="35"/>
      <c r="H514" s="35" t="str">
        <f t="shared" si="10"/>
        <v>$0.00</v>
      </c>
      <c r="AS514" s="119"/>
    </row>
    <row r="515">
      <c r="G515" s="35"/>
      <c r="H515" s="35" t="str">
        <f t="shared" si="10"/>
        <v>$0.00</v>
      </c>
      <c r="AS515" s="119"/>
    </row>
    <row r="516">
      <c r="G516" s="35"/>
      <c r="H516" s="35" t="str">
        <f t="shared" si="10"/>
        <v>$0.00</v>
      </c>
      <c r="AS516" s="119"/>
    </row>
    <row r="517">
      <c r="G517" s="35"/>
      <c r="H517" s="35" t="str">
        <f t="shared" si="10"/>
        <v>$0.00</v>
      </c>
      <c r="AS517" s="119"/>
    </row>
    <row r="518">
      <c r="G518" s="35"/>
      <c r="H518" s="35" t="str">
        <f t="shared" si="10"/>
        <v>$0.00</v>
      </c>
      <c r="AS518" s="119"/>
    </row>
    <row r="519">
      <c r="G519" s="35"/>
      <c r="H519" s="35" t="str">
        <f t="shared" si="10"/>
        <v>$0.00</v>
      </c>
      <c r="AS519" s="119"/>
    </row>
    <row r="520">
      <c r="G520" s="35"/>
      <c r="H520" s="35" t="str">
        <f t="shared" si="10"/>
        <v>$0.00</v>
      </c>
      <c r="AS520" s="119"/>
    </row>
    <row r="521">
      <c r="G521" s="35"/>
      <c r="H521" s="35" t="str">
        <f t="shared" si="10"/>
        <v>$0.00</v>
      </c>
      <c r="AS521" s="119"/>
    </row>
    <row r="522">
      <c r="G522" s="35"/>
      <c r="H522" s="35" t="str">
        <f t="shared" si="10"/>
        <v>$0.00</v>
      </c>
      <c r="AS522" s="119"/>
    </row>
    <row r="523">
      <c r="G523" s="35"/>
      <c r="H523" s="35" t="str">
        <f t="shared" si="10"/>
        <v>$0.00</v>
      </c>
      <c r="AS523" s="119"/>
    </row>
    <row r="524">
      <c r="G524" s="35"/>
      <c r="H524" s="35" t="str">
        <f t="shared" si="10"/>
        <v>$0.00</v>
      </c>
      <c r="AS524" s="119"/>
    </row>
    <row r="525">
      <c r="G525" s="35"/>
      <c r="H525" s="35" t="str">
        <f t="shared" si="10"/>
        <v>$0.00</v>
      </c>
      <c r="AS525" s="119"/>
    </row>
    <row r="526">
      <c r="G526" s="35"/>
      <c r="H526" s="35" t="str">
        <f t="shared" si="10"/>
        <v>$0.00</v>
      </c>
      <c r="AS526" s="119"/>
    </row>
    <row r="527">
      <c r="G527" s="35"/>
      <c r="H527" s="35" t="str">
        <f t="shared" si="10"/>
        <v>$0.00</v>
      </c>
      <c r="AS527" s="119"/>
    </row>
    <row r="528">
      <c r="G528" s="35"/>
      <c r="H528" s="35" t="str">
        <f t="shared" si="10"/>
        <v>$0.00</v>
      </c>
      <c r="AS528" s="119"/>
    </row>
    <row r="529">
      <c r="G529" s="35"/>
      <c r="H529" s="35" t="str">
        <f t="shared" si="10"/>
        <v>$0.00</v>
      </c>
      <c r="AS529" s="119"/>
    </row>
    <row r="530">
      <c r="G530" s="35"/>
      <c r="H530" s="35" t="str">
        <f t="shared" si="10"/>
        <v>$0.00</v>
      </c>
      <c r="AS530" s="119"/>
    </row>
    <row r="531">
      <c r="G531" s="35"/>
      <c r="H531" s="35" t="str">
        <f t="shared" si="10"/>
        <v>$0.00</v>
      </c>
      <c r="AS531" s="119"/>
    </row>
    <row r="532">
      <c r="G532" s="35"/>
      <c r="H532" s="35" t="str">
        <f t="shared" si="10"/>
        <v>$0.00</v>
      </c>
      <c r="AS532" s="119"/>
    </row>
    <row r="533">
      <c r="G533" s="35"/>
      <c r="H533" s="35" t="str">
        <f t="shared" si="10"/>
        <v>$0.00</v>
      </c>
      <c r="AS533" s="119"/>
    </row>
    <row r="534">
      <c r="G534" s="35"/>
      <c r="H534" s="35" t="str">
        <f t="shared" si="10"/>
        <v>$0.00</v>
      </c>
      <c r="AS534" s="119"/>
    </row>
    <row r="535">
      <c r="G535" s="35"/>
      <c r="H535" s="35" t="str">
        <f t="shared" si="10"/>
        <v>$0.00</v>
      </c>
      <c r="AS535" s="119"/>
    </row>
    <row r="536">
      <c r="G536" s="35"/>
      <c r="H536" s="35" t="str">
        <f t="shared" si="10"/>
        <v>$0.00</v>
      </c>
      <c r="AS536" s="119"/>
    </row>
    <row r="537">
      <c r="G537" s="35"/>
      <c r="H537" s="35" t="str">
        <f t="shared" si="10"/>
        <v>$0.00</v>
      </c>
      <c r="AS537" s="119"/>
    </row>
    <row r="538">
      <c r="G538" s="35"/>
      <c r="H538" s="35" t="str">
        <f t="shared" si="10"/>
        <v>$0.00</v>
      </c>
      <c r="AS538" s="119"/>
    </row>
    <row r="539">
      <c r="G539" s="35"/>
      <c r="H539" s="35" t="str">
        <f t="shared" si="10"/>
        <v>$0.00</v>
      </c>
      <c r="AS539" s="119"/>
    </row>
    <row r="540">
      <c r="G540" s="35"/>
      <c r="H540" s="35" t="str">
        <f t="shared" si="10"/>
        <v>$0.00</v>
      </c>
      <c r="AS540" s="119"/>
    </row>
    <row r="541">
      <c r="G541" s="35"/>
      <c r="H541" s="35" t="str">
        <f t="shared" si="10"/>
        <v>$0.00</v>
      </c>
      <c r="AS541" s="119"/>
    </row>
    <row r="542">
      <c r="G542" s="35"/>
      <c r="H542" s="35" t="str">
        <f t="shared" si="10"/>
        <v>$0.00</v>
      </c>
      <c r="AS542" s="119"/>
    </row>
    <row r="543">
      <c r="G543" s="35"/>
      <c r="H543" s="35" t="str">
        <f t="shared" si="10"/>
        <v>$0.00</v>
      </c>
      <c r="AS543" s="119"/>
    </row>
    <row r="544">
      <c r="G544" s="35"/>
      <c r="H544" s="35" t="str">
        <f t="shared" si="10"/>
        <v>$0.00</v>
      </c>
      <c r="AS544" s="119"/>
    </row>
    <row r="545">
      <c r="G545" s="35"/>
      <c r="H545" s="35" t="str">
        <f t="shared" si="10"/>
        <v>$0.00</v>
      </c>
      <c r="AS545" s="119"/>
    </row>
    <row r="546">
      <c r="G546" s="35"/>
      <c r="H546" s="35" t="str">
        <f t="shared" si="10"/>
        <v>$0.00</v>
      </c>
      <c r="AS546" s="119"/>
    </row>
    <row r="547">
      <c r="G547" s="35"/>
      <c r="H547" s="35" t="str">
        <f t="shared" si="10"/>
        <v>$0.00</v>
      </c>
      <c r="AS547" s="119"/>
    </row>
    <row r="548">
      <c r="G548" s="35"/>
      <c r="H548" s="35" t="str">
        <f t="shared" si="10"/>
        <v>$0.00</v>
      </c>
      <c r="AS548" s="119"/>
    </row>
    <row r="549">
      <c r="G549" s="35"/>
      <c r="H549" s="35" t="str">
        <f t="shared" si="10"/>
        <v>$0.00</v>
      </c>
      <c r="AS549" s="119"/>
    </row>
    <row r="550">
      <c r="G550" s="35"/>
      <c r="H550" s="35" t="str">
        <f t="shared" si="10"/>
        <v>$0.00</v>
      </c>
      <c r="AS550" s="119"/>
    </row>
    <row r="551">
      <c r="G551" s="35"/>
      <c r="H551" s="35" t="str">
        <f t="shared" si="10"/>
        <v>$0.00</v>
      </c>
      <c r="AS551" s="119"/>
    </row>
    <row r="552">
      <c r="G552" s="35"/>
      <c r="H552" s="35" t="str">
        <f t="shared" si="10"/>
        <v>$0.00</v>
      </c>
      <c r="AS552" s="119"/>
    </row>
    <row r="553">
      <c r="G553" s="35"/>
      <c r="H553" s="35" t="str">
        <f t="shared" si="10"/>
        <v>$0.00</v>
      </c>
      <c r="AS553" s="119"/>
    </row>
    <row r="554">
      <c r="G554" s="35"/>
      <c r="H554" s="35" t="str">
        <f t="shared" si="10"/>
        <v>$0.00</v>
      </c>
      <c r="AS554" s="119"/>
    </row>
    <row r="555">
      <c r="G555" s="35"/>
      <c r="H555" s="35" t="str">
        <f t="shared" si="10"/>
        <v>$0.00</v>
      </c>
      <c r="AS555" s="119"/>
    </row>
    <row r="556">
      <c r="G556" s="35"/>
      <c r="H556" s="35" t="str">
        <f t="shared" si="10"/>
        <v>$0.00</v>
      </c>
      <c r="AS556" s="119"/>
    </row>
    <row r="557">
      <c r="G557" s="35"/>
      <c r="H557" s="35" t="str">
        <f t="shared" si="10"/>
        <v>$0.00</v>
      </c>
      <c r="AS557" s="119"/>
    </row>
    <row r="558">
      <c r="G558" s="35"/>
      <c r="H558" s="35" t="str">
        <f t="shared" si="10"/>
        <v>$0.00</v>
      </c>
      <c r="AS558" s="119"/>
    </row>
    <row r="559">
      <c r="G559" s="35"/>
      <c r="H559" s="35" t="str">
        <f t="shared" si="10"/>
        <v>$0.00</v>
      </c>
      <c r="AS559" s="119"/>
    </row>
    <row r="560">
      <c r="G560" s="35"/>
      <c r="H560" s="35" t="str">
        <f t="shared" si="10"/>
        <v>$0.00</v>
      </c>
      <c r="AS560" s="119"/>
    </row>
    <row r="561">
      <c r="G561" s="35"/>
      <c r="H561" s="35" t="str">
        <f t="shared" si="10"/>
        <v>$0.00</v>
      </c>
      <c r="AS561" s="119"/>
    </row>
    <row r="562">
      <c r="G562" s="35"/>
      <c r="H562" s="35" t="str">
        <f t="shared" si="10"/>
        <v>$0.00</v>
      </c>
      <c r="AS562" s="119"/>
    </row>
    <row r="563">
      <c r="G563" s="35"/>
      <c r="H563" s="35" t="str">
        <f t="shared" si="10"/>
        <v>$0.00</v>
      </c>
      <c r="AS563" s="119"/>
    </row>
    <row r="564">
      <c r="G564" s="35"/>
      <c r="H564" s="35" t="str">
        <f t="shared" si="10"/>
        <v>$0.00</v>
      </c>
      <c r="AS564" s="119"/>
    </row>
    <row r="565">
      <c r="G565" s="35"/>
      <c r="H565" s="35" t="str">
        <f t="shared" si="10"/>
        <v>$0.00</v>
      </c>
      <c r="AS565" s="119"/>
    </row>
    <row r="566">
      <c r="G566" s="35"/>
      <c r="H566" s="35" t="str">
        <f t="shared" si="10"/>
        <v>$0.00</v>
      </c>
      <c r="AS566" s="119"/>
    </row>
    <row r="567">
      <c r="G567" s="35"/>
      <c r="H567" s="35" t="str">
        <f t="shared" si="10"/>
        <v>$0.00</v>
      </c>
      <c r="AS567" s="119"/>
    </row>
    <row r="568">
      <c r="G568" s="35"/>
      <c r="H568" s="35" t="str">
        <f t="shared" si="10"/>
        <v>$0.00</v>
      </c>
      <c r="AS568" s="119"/>
    </row>
    <row r="569">
      <c r="G569" s="35"/>
      <c r="H569" s="35" t="str">
        <f t="shared" si="10"/>
        <v>$0.00</v>
      </c>
      <c r="AS569" s="119"/>
    </row>
    <row r="570">
      <c r="G570" s="35"/>
      <c r="H570" s="35" t="str">
        <f t="shared" si="10"/>
        <v>$0.00</v>
      </c>
      <c r="AS570" s="119"/>
    </row>
    <row r="571">
      <c r="G571" s="35"/>
      <c r="H571" s="35" t="str">
        <f t="shared" si="10"/>
        <v>$0.00</v>
      </c>
      <c r="AS571" s="119"/>
    </row>
    <row r="572">
      <c r="G572" s="35"/>
      <c r="H572" s="35" t="str">
        <f t="shared" si="10"/>
        <v>$0.00</v>
      </c>
      <c r="AS572" s="119"/>
    </row>
    <row r="573">
      <c r="G573" s="35"/>
      <c r="H573" s="35" t="str">
        <f t="shared" si="10"/>
        <v>$0.00</v>
      </c>
      <c r="AS573" s="119"/>
    </row>
    <row r="574">
      <c r="G574" s="35"/>
      <c r="H574" s="35" t="str">
        <f t="shared" si="10"/>
        <v>$0.00</v>
      </c>
      <c r="AS574" s="119"/>
    </row>
    <row r="575">
      <c r="G575" s="35"/>
      <c r="H575" s="35" t="str">
        <f t="shared" si="10"/>
        <v>$0.00</v>
      </c>
      <c r="AS575" s="119"/>
    </row>
    <row r="576">
      <c r="G576" s="35"/>
      <c r="H576" s="35" t="str">
        <f t="shared" si="10"/>
        <v>$0.00</v>
      </c>
      <c r="AS576" s="119"/>
    </row>
    <row r="577">
      <c r="G577" s="35"/>
      <c r="H577" s="35" t="str">
        <f t="shared" si="10"/>
        <v>$0.00</v>
      </c>
      <c r="AS577" s="119"/>
    </row>
    <row r="578">
      <c r="G578" s="35"/>
      <c r="H578" s="35" t="str">
        <f t="shared" si="10"/>
        <v>$0.00</v>
      </c>
      <c r="AS578" s="119"/>
    </row>
    <row r="579">
      <c r="G579" s="35"/>
      <c r="H579" s="35" t="str">
        <f t="shared" si="10"/>
        <v>$0.00</v>
      </c>
      <c r="AS579" s="119"/>
    </row>
    <row r="580">
      <c r="G580" s="35"/>
      <c r="H580" s="35" t="str">
        <f t="shared" si="10"/>
        <v>$0.00</v>
      </c>
      <c r="AS580" s="119"/>
    </row>
    <row r="581">
      <c r="G581" s="35"/>
      <c r="H581" s="35" t="str">
        <f t="shared" si="10"/>
        <v>$0.00</v>
      </c>
      <c r="AS581" s="119"/>
    </row>
    <row r="582">
      <c r="G582" s="35"/>
      <c r="H582" s="35" t="str">
        <f t="shared" si="10"/>
        <v>$0.00</v>
      </c>
      <c r="AS582" s="119"/>
    </row>
    <row r="583">
      <c r="G583" s="35"/>
      <c r="H583" s="35" t="str">
        <f t="shared" si="10"/>
        <v>$0.00</v>
      </c>
      <c r="AS583" s="119"/>
    </row>
    <row r="584">
      <c r="G584" s="35"/>
      <c r="H584" s="35" t="str">
        <f t="shared" si="10"/>
        <v>$0.00</v>
      </c>
      <c r="AS584" s="119"/>
    </row>
    <row r="585">
      <c r="G585" s="35"/>
      <c r="H585" s="35" t="str">
        <f t="shared" si="10"/>
        <v>$0.00</v>
      </c>
      <c r="AS585" s="119"/>
    </row>
    <row r="586">
      <c r="G586" s="35"/>
      <c r="H586" s="35" t="str">
        <f t="shared" si="10"/>
        <v>$0.00</v>
      </c>
      <c r="AS586" s="119"/>
    </row>
    <row r="587">
      <c r="G587" s="35"/>
      <c r="H587" s="35" t="str">
        <f t="shared" si="10"/>
        <v>$0.00</v>
      </c>
      <c r="AS587" s="119"/>
    </row>
    <row r="588">
      <c r="G588" s="35"/>
      <c r="H588" s="35" t="str">
        <f t="shared" si="10"/>
        <v>$0.00</v>
      </c>
      <c r="AS588" s="119"/>
    </row>
    <row r="589">
      <c r="G589" s="35"/>
      <c r="H589" s="35" t="str">
        <f t="shared" si="10"/>
        <v>$0.00</v>
      </c>
      <c r="AS589" s="119"/>
    </row>
    <row r="590">
      <c r="G590" s="35"/>
      <c r="H590" s="35" t="str">
        <f t="shared" si="10"/>
        <v>$0.00</v>
      </c>
      <c r="AS590" s="119"/>
    </row>
    <row r="591">
      <c r="G591" s="35"/>
      <c r="H591" s="35" t="str">
        <f t="shared" si="10"/>
        <v>$0.00</v>
      </c>
      <c r="AS591" s="119"/>
    </row>
    <row r="592">
      <c r="G592" s="35"/>
      <c r="H592" s="35" t="str">
        <f t="shared" si="10"/>
        <v>$0.00</v>
      </c>
      <c r="AS592" s="119"/>
    </row>
    <row r="593">
      <c r="G593" s="35"/>
      <c r="H593" s="35" t="str">
        <f t="shared" si="10"/>
        <v>$0.00</v>
      </c>
      <c r="AS593" s="119"/>
    </row>
    <row r="594">
      <c r="G594" s="35"/>
      <c r="H594" s="35" t="str">
        <f t="shared" si="10"/>
        <v>$0.00</v>
      </c>
      <c r="AS594" s="119"/>
    </row>
    <row r="595">
      <c r="G595" s="35"/>
      <c r="H595" s="35" t="str">
        <f t="shared" si="10"/>
        <v>$0.00</v>
      </c>
      <c r="AS595" s="119"/>
    </row>
    <row r="596">
      <c r="G596" s="35"/>
      <c r="H596" s="35" t="str">
        <f t="shared" si="10"/>
        <v>$0.00</v>
      </c>
      <c r="AS596" s="119"/>
    </row>
    <row r="597">
      <c r="G597" s="35"/>
      <c r="H597" s="35" t="str">
        <f t="shared" si="10"/>
        <v>$0.00</v>
      </c>
      <c r="AS597" s="119"/>
    </row>
    <row r="598">
      <c r="G598" s="35"/>
      <c r="H598" s="35" t="str">
        <f t="shared" si="10"/>
        <v>$0.00</v>
      </c>
      <c r="AS598" s="119"/>
    </row>
    <row r="599">
      <c r="G599" s="35"/>
      <c r="H599" s="35" t="str">
        <f t="shared" si="10"/>
        <v>$0.00</v>
      </c>
      <c r="AS599" s="119"/>
    </row>
    <row r="600">
      <c r="G600" s="35"/>
      <c r="H600" s="35" t="str">
        <f t="shared" si="10"/>
        <v>$0.00</v>
      </c>
      <c r="AS600" s="119"/>
    </row>
    <row r="601">
      <c r="G601" s="35"/>
      <c r="H601" s="35" t="str">
        <f t="shared" si="10"/>
        <v>$0.00</v>
      </c>
      <c r="AS601" s="119"/>
    </row>
    <row r="602">
      <c r="G602" s="35"/>
      <c r="H602" s="35" t="str">
        <f t="shared" si="10"/>
        <v>$0.00</v>
      </c>
      <c r="AS602" s="119"/>
    </row>
    <row r="603">
      <c r="G603" s="35"/>
      <c r="H603" s="35" t="str">
        <f t="shared" si="10"/>
        <v>$0.00</v>
      </c>
      <c r="AS603" s="119"/>
    </row>
    <row r="604">
      <c r="G604" s="35"/>
      <c r="H604" s="35" t="str">
        <f t="shared" si="10"/>
        <v>$0.00</v>
      </c>
      <c r="AS604" s="119"/>
    </row>
    <row r="605">
      <c r="G605" s="35"/>
      <c r="H605" s="35" t="str">
        <f t="shared" si="10"/>
        <v>$0.00</v>
      </c>
      <c r="AS605" s="119"/>
    </row>
    <row r="606">
      <c r="G606" s="35"/>
      <c r="H606" s="35" t="str">
        <f t="shared" si="10"/>
        <v>$0.00</v>
      </c>
      <c r="AS606" s="119"/>
    </row>
    <row r="607">
      <c r="G607" s="35"/>
      <c r="H607" s="35" t="str">
        <f t="shared" si="10"/>
        <v>$0.00</v>
      </c>
      <c r="AS607" s="119"/>
    </row>
    <row r="608">
      <c r="G608" s="35"/>
      <c r="H608" s="35" t="str">
        <f t="shared" si="10"/>
        <v>$0.00</v>
      </c>
      <c r="AS608" s="119"/>
    </row>
    <row r="609">
      <c r="G609" s="35"/>
      <c r="H609" s="35" t="str">
        <f t="shared" si="10"/>
        <v>$0.00</v>
      </c>
      <c r="AS609" s="119"/>
    </row>
    <row r="610">
      <c r="G610" s="35"/>
      <c r="H610" s="35" t="str">
        <f t="shared" si="10"/>
        <v>$0.00</v>
      </c>
      <c r="AS610" s="119"/>
    </row>
    <row r="611">
      <c r="G611" s="35"/>
      <c r="H611" s="35" t="str">
        <f t="shared" si="10"/>
        <v>$0.00</v>
      </c>
      <c r="AS611" s="119"/>
    </row>
    <row r="612">
      <c r="G612" s="35"/>
      <c r="H612" s="35" t="str">
        <f t="shared" si="10"/>
        <v>$0.00</v>
      </c>
      <c r="AS612" s="119"/>
    </row>
    <row r="613">
      <c r="G613" s="35"/>
      <c r="H613" s="35" t="str">
        <f t="shared" si="10"/>
        <v>$0.00</v>
      </c>
      <c r="AS613" s="119"/>
    </row>
    <row r="614">
      <c r="G614" s="35"/>
      <c r="H614" s="35" t="str">
        <f t="shared" si="10"/>
        <v>$0.00</v>
      </c>
      <c r="AS614" s="119"/>
    </row>
    <row r="615">
      <c r="G615" s="35"/>
      <c r="H615" s="35" t="str">
        <f t="shared" si="10"/>
        <v>$0.00</v>
      </c>
      <c r="AS615" s="119"/>
    </row>
    <row r="616">
      <c r="G616" s="35"/>
      <c r="H616" s="35" t="str">
        <f t="shared" si="10"/>
        <v>$0.00</v>
      </c>
      <c r="AS616" s="119"/>
    </row>
    <row r="617">
      <c r="G617" s="35"/>
      <c r="H617" s="35" t="str">
        <f t="shared" si="10"/>
        <v>$0.00</v>
      </c>
      <c r="AS617" s="119"/>
    </row>
    <row r="618">
      <c r="G618" s="35"/>
      <c r="H618" s="35" t="str">
        <f t="shared" si="10"/>
        <v>$0.00</v>
      </c>
      <c r="AS618" s="119"/>
    </row>
    <row r="619">
      <c r="G619" s="35"/>
      <c r="H619" s="35" t="str">
        <f t="shared" si="10"/>
        <v>$0.00</v>
      </c>
      <c r="AS619" s="119"/>
    </row>
    <row r="620">
      <c r="G620" s="35"/>
      <c r="H620" s="35" t="str">
        <f t="shared" si="10"/>
        <v>$0.00</v>
      </c>
      <c r="AS620" s="119"/>
    </row>
    <row r="621">
      <c r="G621" s="35"/>
      <c r="H621" s="35" t="str">
        <f t="shared" si="10"/>
        <v>$0.00</v>
      </c>
      <c r="AS621" s="119"/>
    </row>
    <row r="622">
      <c r="G622" s="35"/>
      <c r="H622" s="35" t="str">
        <f t="shared" si="10"/>
        <v>$0.00</v>
      </c>
      <c r="AS622" s="119"/>
    </row>
    <row r="623">
      <c r="G623" s="35"/>
      <c r="H623" s="35" t="str">
        <f t="shared" si="10"/>
        <v>$0.00</v>
      </c>
      <c r="AS623" s="119"/>
    </row>
    <row r="624">
      <c r="G624" s="35"/>
      <c r="H624" s="35" t="str">
        <f t="shared" si="10"/>
        <v>$0.00</v>
      </c>
      <c r="AS624" s="119"/>
    </row>
    <row r="625">
      <c r="G625" s="35"/>
      <c r="H625" s="35" t="str">
        <f t="shared" si="10"/>
        <v>$0.00</v>
      </c>
      <c r="AS625" s="119"/>
    </row>
    <row r="626">
      <c r="G626" s="35"/>
      <c r="H626" s="35" t="str">
        <f t="shared" si="10"/>
        <v>$0.00</v>
      </c>
      <c r="AS626" s="119"/>
    </row>
    <row r="627">
      <c r="G627" s="35"/>
      <c r="H627" s="35" t="str">
        <f t="shared" si="10"/>
        <v>$0.00</v>
      </c>
      <c r="AS627" s="119"/>
    </row>
    <row r="628">
      <c r="G628" s="35"/>
      <c r="H628" s="35" t="str">
        <f t="shared" si="10"/>
        <v>$0.00</v>
      </c>
      <c r="AS628" s="119"/>
    </row>
    <row r="629">
      <c r="G629" s="35"/>
      <c r="H629" s="35" t="str">
        <f t="shared" si="10"/>
        <v>$0.00</v>
      </c>
      <c r="AS629" s="119"/>
    </row>
    <row r="630">
      <c r="G630" s="35"/>
      <c r="H630" s="35" t="str">
        <f t="shared" si="10"/>
        <v>$0.00</v>
      </c>
      <c r="AS630" s="119"/>
    </row>
    <row r="631">
      <c r="G631" s="35"/>
      <c r="H631" s="35" t="str">
        <f t="shared" si="10"/>
        <v>$0.00</v>
      </c>
      <c r="AS631" s="119"/>
    </row>
    <row r="632">
      <c r="G632" s="35"/>
      <c r="H632" s="35" t="str">
        <f t="shared" si="10"/>
        <v>$0.00</v>
      </c>
      <c r="AS632" s="119"/>
    </row>
    <row r="633">
      <c r="G633" s="35"/>
      <c r="H633" s="35" t="str">
        <f t="shared" si="10"/>
        <v>$0.00</v>
      </c>
      <c r="AS633" s="119"/>
    </row>
    <row r="634">
      <c r="G634" s="35"/>
      <c r="H634" s="35" t="str">
        <f t="shared" si="10"/>
        <v>$0.00</v>
      </c>
      <c r="AS634" s="119"/>
    </row>
    <row r="635">
      <c r="G635" s="35"/>
      <c r="H635" s="35" t="str">
        <f t="shared" si="10"/>
        <v>$0.00</v>
      </c>
      <c r="AS635" s="119"/>
    </row>
    <row r="636">
      <c r="G636" s="35"/>
      <c r="H636" s="35" t="str">
        <f t="shared" si="10"/>
        <v>$0.00</v>
      </c>
      <c r="AS636" s="119"/>
    </row>
    <row r="637">
      <c r="G637" s="35"/>
      <c r="H637" s="35" t="str">
        <f t="shared" si="10"/>
        <v>$0.00</v>
      </c>
      <c r="AS637" s="119"/>
    </row>
    <row r="638">
      <c r="G638" s="35"/>
      <c r="H638" s="35" t="str">
        <f t="shared" si="10"/>
        <v>$0.00</v>
      </c>
      <c r="AS638" s="119"/>
    </row>
    <row r="639">
      <c r="G639" s="35"/>
      <c r="H639" s="35" t="str">
        <f t="shared" si="10"/>
        <v>$0.00</v>
      </c>
      <c r="AS639" s="119"/>
    </row>
    <row r="640">
      <c r="G640" s="35"/>
      <c r="H640" s="35" t="str">
        <f t="shared" si="10"/>
        <v>$0.00</v>
      </c>
      <c r="AS640" s="119"/>
    </row>
    <row r="641">
      <c r="G641" s="35"/>
      <c r="H641" s="35" t="str">
        <f t="shared" si="10"/>
        <v>$0.00</v>
      </c>
      <c r="AS641" s="119"/>
    </row>
    <row r="642">
      <c r="G642" s="35"/>
      <c r="H642" s="35" t="str">
        <f t="shared" si="10"/>
        <v>$0.00</v>
      </c>
      <c r="AS642" s="119"/>
    </row>
    <row r="643">
      <c r="G643" s="35"/>
      <c r="H643" s="35" t="str">
        <f t="shared" si="10"/>
        <v>$0.00</v>
      </c>
      <c r="AS643" s="119"/>
    </row>
    <row r="644">
      <c r="G644" s="35"/>
      <c r="H644" s="35" t="str">
        <f t="shared" si="10"/>
        <v>$0.00</v>
      </c>
      <c r="AS644" s="119"/>
    </row>
    <row r="645">
      <c r="G645" s="35"/>
      <c r="H645" s="35" t="str">
        <f t="shared" si="10"/>
        <v>$0.00</v>
      </c>
      <c r="AS645" s="119"/>
    </row>
    <row r="646">
      <c r="G646" s="35"/>
      <c r="H646" s="35" t="str">
        <f t="shared" si="10"/>
        <v>$0.00</v>
      </c>
      <c r="AS646" s="119"/>
    </row>
    <row r="647">
      <c r="G647" s="35"/>
      <c r="H647" s="35" t="str">
        <f t="shared" si="10"/>
        <v>$0.00</v>
      </c>
      <c r="AS647" s="119"/>
    </row>
    <row r="648">
      <c r="G648" s="35"/>
      <c r="H648" s="35" t="str">
        <f t="shared" si="10"/>
        <v>$0.00</v>
      </c>
      <c r="AS648" s="119"/>
    </row>
    <row r="649">
      <c r="G649" s="35"/>
      <c r="H649" s="35" t="str">
        <f t="shared" si="10"/>
        <v>$0.00</v>
      </c>
      <c r="AS649" s="119"/>
    </row>
    <row r="650">
      <c r="G650" s="35"/>
      <c r="H650" s="35" t="str">
        <f t="shared" si="10"/>
        <v>$0.00</v>
      </c>
      <c r="AS650" s="119"/>
    </row>
    <row r="651">
      <c r="G651" s="35"/>
      <c r="H651" s="35" t="str">
        <f t="shared" si="10"/>
        <v>$0.00</v>
      </c>
      <c r="AS651" s="119"/>
    </row>
    <row r="652">
      <c r="G652" s="35"/>
      <c r="H652" s="35" t="str">
        <f t="shared" si="10"/>
        <v>$0.00</v>
      </c>
      <c r="AS652" s="119"/>
    </row>
    <row r="653">
      <c r="G653" s="35"/>
      <c r="H653" s="35" t="str">
        <f t="shared" si="10"/>
        <v>$0.00</v>
      </c>
      <c r="AS653" s="119"/>
    </row>
    <row r="654">
      <c r="G654" s="35"/>
      <c r="H654" s="35" t="str">
        <f t="shared" si="10"/>
        <v>$0.00</v>
      </c>
      <c r="AS654" s="119"/>
    </row>
    <row r="655">
      <c r="G655" s="35"/>
      <c r="H655" s="35" t="str">
        <f t="shared" si="10"/>
        <v>$0.00</v>
      </c>
      <c r="AS655" s="119"/>
    </row>
    <row r="656">
      <c r="G656" s="35"/>
      <c r="H656" s="35" t="str">
        <f t="shared" si="10"/>
        <v>$0.00</v>
      </c>
      <c r="AS656" s="119"/>
    </row>
    <row r="657">
      <c r="G657" s="35"/>
      <c r="H657" s="35" t="str">
        <f t="shared" si="10"/>
        <v>$0.00</v>
      </c>
      <c r="AS657" s="119"/>
    </row>
    <row r="658">
      <c r="G658" s="35"/>
      <c r="H658" s="35" t="str">
        <f t="shared" si="10"/>
        <v>$0.00</v>
      </c>
      <c r="AS658" s="119"/>
    </row>
    <row r="659">
      <c r="G659" s="35"/>
      <c r="H659" s="35" t="str">
        <f t="shared" si="10"/>
        <v>$0.00</v>
      </c>
      <c r="AS659" s="119"/>
    </row>
    <row r="660">
      <c r="G660" s="35"/>
      <c r="H660" s="35" t="str">
        <f t="shared" si="10"/>
        <v>$0.00</v>
      </c>
      <c r="AS660" s="119"/>
    </row>
    <row r="661">
      <c r="G661" s="35"/>
      <c r="H661" s="35" t="str">
        <f t="shared" si="10"/>
        <v>$0.00</v>
      </c>
      <c r="AS661" s="119"/>
    </row>
    <row r="662">
      <c r="G662" s="35"/>
      <c r="H662" s="35" t="str">
        <f t="shared" si="10"/>
        <v>$0.00</v>
      </c>
      <c r="AS662" s="119"/>
    </row>
    <row r="663">
      <c r="G663" s="35"/>
      <c r="H663" s="35" t="str">
        <f t="shared" si="10"/>
        <v>$0.00</v>
      </c>
      <c r="AS663" s="119"/>
    </row>
    <row r="664">
      <c r="G664" s="35"/>
      <c r="H664" s="35" t="str">
        <f t="shared" si="10"/>
        <v>$0.00</v>
      </c>
      <c r="AS664" s="119"/>
    </row>
    <row r="665">
      <c r="G665" s="35"/>
      <c r="H665" s="35" t="str">
        <f t="shared" si="10"/>
        <v>$0.00</v>
      </c>
      <c r="AS665" s="119"/>
    </row>
    <row r="666">
      <c r="G666" s="35"/>
      <c r="H666" s="35" t="str">
        <f t="shared" si="10"/>
        <v>$0.00</v>
      </c>
      <c r="AS666" s="119"/>
    </row>
    <row r="667">
      <c r="G667" s="35"/>
      <c r="H667" s="35" t="str">
        <f t="shared" si="10"/>
        <v>$0.00</v>
      </c>
      <c r="AS667" s="119"/>
    </row>
    <row r="668">
      <c r="G668" s="35"/>
      <c r="H668" s="35" t="str">
        <f t="shared" si="10"/>
        <v>$0.00</v>
      </c>
      <c r="AS668" s="119"/>
    </row>
    <row r="669">
      <c r="G669" s="35"/>
      <c r="H669" s="35" t="str">
        <f t="shared" si="10"/>
        <v>$0.00</v>
      </c>
      <c r="AS669" s="119"/>
    </row>
    <row r="670">
      <c r="G670" s="35"/>
      <c r="H670" s="35" t="str">
        <f t="shared" si="10"/>
        <v>$0.00</v>
      </c>
      <c r="AS670" s="119"/>
    </row>
    <row r="671">
      <c r="G671" s="35"/>
      <c r="H671" s="35" t="str">
        <f t="shared" si="10"/>
        <v>$0.00</v>
      </c>
      <c r="AS671" s="119"/>
    </row>
    <row r="672">
      <c r="G672" s="35"/>
      <c r="H672" s="35" t="str">
        <f t="shared" si="10"/>
        <v>$0.00</v>
      </c>
      <c r="AS672" s="119"/>
    </row>
    <row r="673">
      <c r="G673" s="35"/>
      <c r="H673" s="35" t="str">
        <f t="shared" si="10"/>
        <v>$0.00</v>
      </c>
      <c r="AS673" s="119"/>
    </row>
    <row r="674">
      <c r="G674" s="35"/>
      <c r="H674" s="35" t="str">
        <f t="shared" si="10"/>
        <v>$0.00</v>
      </c>
      <c r="AS674" s="119"/>
    </row>
    <row r="675">
      <c r="G675" s="35"/>
      <c r="H675" s="35" t="str">
        <f t="shared" si="10"/>
        <v>$0.00</v>
      </c>
      <c r="AS675" s="119"/>
    </row>
    <row r="676">
      <c r="G676" s="35"/>
      <c r="H676" s="35" t="str">
        <f t="shared" si="10"/>
        <v>$0.00</v>
      </c>
      <c r="AS676" s="119"/>
    </row>
    <row r="677">
      <c r="G677" s="35"/>
      <c r="H677" s="35" t="str">
        <f t="shared" si="10"/>
        <v>$0.00</v>
      </c>
      <c r="AS677" s="119"/>
    </row>
    <row r="678">
      <c r="G678" s="35"/>
      <c r="H678" s="35" t="str">
        <f t="shared" si="10"/>
        <v>$0.00</v>
      </c>
      <c r="AS678" s="119"/>
    </row>
    <row r="679">
      <c r="G679" s="35"/>
      <c r="H679" s="35" t="str">
        <f t="shared" si="10"/>
        <v>$0.00</v>
      </c>
      <c r="AS679" s="119"/>
    </row>
    <row r="680">
      <c r="G680" s="35"/>
      <c r="H680" s="35" t="str">
        <f t="shared" si="10"/>
        <v>$0.00</v>
      </c>
      <c r="AS680" s="119"/>
    </row>
    <row r="681">
      <c r="G681" s="35"/>
      <c r="H681" s="35" t="str">
        <f t="shared" si="10"/>
        <v>$0.00</v>
      </c>
      <c r="AS681" s="119"/>
    </row>
    <row r="682">
      <c r="G682" s="35"/>
      <c r="H682" s="35" t="str">
        <f t="shared" si="10"/>
        <v>$0.00</v>
      </c>
      <c r="AS682" s="119"/>
    </row>
    <row r="683">
      <c r="G683" s="35"/>
      <c r="H683" s="35" t="str">
        <f t="shared" si="10"/>
        <v>$0.00</v>
      </c>
      <c r="AS683" s="119"/>
    </row>
    <row r="684">
      <c r="G684" s="35"/>
      <c r="H684" s="35" t="str">
        <f t="shared" si="10"/>
        <v>$0.00</v>
      </c>
      <c r="AS684" s="119"/>
    </row>
    <row r="685">
      <c r="G685" s="35"/>
      <c r="H685" s="35" t="str">
        <f t="shared" si="10"/>
        <v>$0.00</v>
      </c>
      <c r="AS685" s="119"/>
    </row>
    <row r="686">
      <c r="G686" s="35"/>
      <c r="H686" s="35" t="str">
        <f t="shared" si="10"/>
        <v>$0.00</v>
      </c>
      <c r="AS686" s="119"/>
    </row>
    <row r="687">
      <c r="G687" s="35"/>
      <c r="H687" s="35" t="str">
        <f t="shared" si="10"/>
        <v>$0.00</v>
      </c>
      <c r="AS687" s="119"/>
    </row>
    <row r="688">
      <c r="G688" s="35"/>
      <c r="H688" s="35" t="str">
        <f t="shared" si="10"/>
        <v>$0.00</v>
      </c>
      <c r="AS688" s="119"/>
    </row>
    <row r="689">
      <c r="G689" s="35"/>
      <c r="H689" s="35" t="str">
        <f t="shared" si="10"/>
        <v>$0.00</v>
      </c>
      <c r="AS689" s="119"/>
    </row>
    <row r="690">
      <c r="G690" s="35"/>
      <c r="H690" s="35" t="str">
        <f t="shared" si="10"/>
        <v>$0.00</v>
      </c>
      <c r="AS690" s="119"/>
    </row>
    <row r="691">
      <c r="G691" s="35"/>
      <c r="H691" s="35" t="str">
        <f t="shared" si="10"/>
        <v>$0.00</v>
      </c>
      <c r="AS691" s="119"/>
    </row>
    <row r="692">
      <c r="G692" s="35"/>
      <c r="H692" s="35" t="str">
        <f t="shared" si="10"/>
        <v>$0.00</v>
      </c>
      <c r="AS692" s="119"/>
    </row>
    <row r="693">
      <c r="G693" s="35"/>
      <c r="H693" s="35" t="str">
        <f t="shared" si="10"/>
        <v>$0.00</v>
      </c>
      <c r="AS693" s="119"/>
    </row>
    <row r="694">
      <c r="G694" s="35"/>
      <c r="H694" s="35" t="str">
        <f t="shared" si="10"/>
        <v>$0.00</v>
      </c>
      <c r="AS694" s="119"/>
    </row>
    <row r="695">
      <c r="G695" s="35"/>
      <c r="H695" s="35" t="str">
        <f t="shared" si="10"/>
        <v>$0.00</v>
      </c>
      <c r="AS695" s="119"/>
    </row>
    <row r="696">
      <c r="G696" s="35"/>
      <c r="H696" s="35" t="str">
        <f t="shared" si="10"/>
        <v>$0.00</v>
      </c>
      <c r="AS696" s="119"/>
    </row>
    <row r="697">
      <c r="G697" s="35"/>
      <c r="H697" s="35" t="str">
        <f t="shared" si="10"/>
        <v>$0.00</v>
      </c>
      <c r="AS697" s="119"/>
    </row>
    <row r="698">
      <c r="G698" s="35"/>
      <c r="H698" s="35" t="str">
        <f t="shared" si="10"/>
        <v>$0.00</v>
      </c>
      <c r="AS698" s="119"/>
    </row>
    <row r="699">
      <c r="G699" s="35"/>
      <c r="H699" s="35" t="str">
        <f t="shared" si="10"/>
        <v>$0.00</v>
      </c>
      <c r="AS699" s="119"/>
    </row>
    <row r="700">
      <c r="G700" s="35"/>
      <c r="H700" s="35" t="str">
        <f t="shared" si="10"/>
        <v>$0.00</v>
      </c>
      <c r="AS700" s="119"/>
    </row>
    <row r="701">
      <c r="G701" s="35"/>
      <c r="H701" s="35" t="str">
        <f t="shared" si="10"/>
        <v>$0.00</v>
      </c>
      <c r="AS701" s="119"/>
    </row>
    <row r="702">
      <c r="G702" s="35"/>
      <c r="H702" s="35" t="str">
        <f t="shared" si="10"/>
        <v>$0.00</v>
      </c>
      <c r="AS702" s="119"/>
    </row>
    <row r="703">
      <c r="G703" s="35"/>
      <c r="H703" s="35" t="str">
        <f t="shared" si="10"/>
        <v>$0.00</v>
      </c>
      <c r="AS703" s="119"/>
    </row>
    <row r="704">
      <c r="G704" s="35"/>
      <c r="H704" s="35" t="str">
        <f t="shared" si="10"/>
        <v>$0.00</v>
      </c>
      <c r="AS704" s="119"/>
    </row>
    <row r="705">
      <c r="G705" s="35"/>
      <c r="H705" s="35" t="str">
        <f t="shared" si="10"/>
        <v>$0.00</v>
      </c>
      <c r="AS705" s="119"/>
    </row>
    <row r="706">
      <c r="G706" s="35"/>
      <c r="H706" s="35" t="str">
        <f t="shared" si="10"/>
        <v>$0.00</v>
      </c>
      <c r="AS706" s="119"/>
    </row>
    <row r="707">
      <c r="G707" s="35"/>
      <c r="H707" s="35" t="str">
        <f t="shared" si="10"/>
        <v>$0.00</v>
      </c>
      <c r="AS707" s="119"/>
    </row>
    <row r="708">
      <c r="G708" s="35"/>
      <c r="H708" s="35" t="str">
        <f t="shared" si="10"/>
        <v>$0.00</v>
      </c>
      <c r="AS708" s="119"/>
    </row>
    <row r="709">
      <c r="G709" s="35"/>
      <c r="H709" s="35" t="str">
        <f t="shared" si="10"/>
        <v>$0.00</v>
      </c>
      <c r="AS709" s="119"/>
    </row>
    <row r="710">
      <c r="G710" s="35"/>
      <c r="H710" s="35" t="str">
        <f t="shared" si="10"/>
        <v>$0.00</v>
      </c>
      <c r="AS710" s="119"/>
    </row>
    <row r="711">
      <c r="G711" s="35"/>
      <c r="H711" s="35" t="str">
        <f t="shared" si="10"/>
        <v>$0.00</v>
      </c>
      <c r="AS711" s="119"/>
    </row>
    <row r="712">
      <c r="G712" s="35"/>
      <c r="H712" s="35" t="str">
        <f t="shared" si="10"/>
        <v>$0.00</v>
      </c>
      <c r="AS712" s="119"/>
    </row>
    <row r="713">
      <c r="G713" s="35"/>
      <c r="H713" s="35" t="str">
        <f t="shared" si="10"/>
        <v>$0.00</v>
      </c>
      <c r="AS713" s="119"/>
    </row>
    <row r="714">
      <c r="G714" s="35"/>
      <c r="H714" s="35" t="str">
        <f t="shared" si="10"/>
        <v>$0.00</v>
      </c>
      <c r="AS714" s="119"/>
    </row>
    <row r="715">
      <c r="G715" s="35"/>
      <c r="H715" s="35" t="str">
        <f t="shared" si="10"/>
        <v>$0.00</v>
      </c>
      <c r="AS715" s="119"/>
    </row>
    <row r="716">
      <c r="G716" s="35"/>
      <c r="H716" s="35" t="str">
        <f t="shared" si="10"/>
        <v>$0.00</v>
      </c>
      <c r="AS716" s="119"/>
    </row>
    <row r="717">
      <c r="G717" s="35"/>
      <c r="H717" s="35" t="str">
        <f t="shared" si="10"/>
        <v>$0.00</v>
      </c>
      <c r="AS717" s="119"/>
    </row>
    <row r="718">
      <c r="G718" s="35"/>
      <c r="H718" s="35" t="str">
        <f t="shared" si="10"/>
        <v>$0.00</v>
      </c>
      <c r="AS718" s="119"/>
    </row>
    <row r="719">
      <c r="G719" s="35"/>
      <c r="H719" s="35" t="str">
        <f t="shared" si="10"/>
        <v>$0.00</v>
      </c>
      <c r="AS719" s="119"/>
    </row>
    <row r="720">
      <c r="G720" s="35"/>
      <c r="H720" s="35" t="str">
        <f t="shared" si="10"/>
        <v>$0.00</v>
      </c>
      <c r="AS720" s="119"/>
    </row>
    <row r="721">
      <c r="G721" s="35"/>
      <c r="H721" s="35" t="str">
        <f t="shared" si="10"/>
        <v>$0.00</v>
      </c>
      <c r="AS721" s="119"/>
    </row>
    <row r="722">
      <c r="G722" s="35"/>
      <c r="H722" s="35" t="str">
        <f t="shared" si="10"/>
        <v>$0.00</v>
      </c>
      <c r="AS722" s="119"/>
    </row>
    <row r="723">
      <c r="G723" s="35"/>
      <c r="H723" s="35" t="str">
        <f t="shared" si="10"/>
        <v>$0.00</v>
      </c>
      <c r="AS723" s="119"/>
    </row>
    <row r="724">
      <c r="G724" s="35"/>
      <c r="H724" s="35" t="str">
        <f t="shared" si="10"/>
        <v>$0.00</v>
      </c>
      <c r="AS724" s="119"/>
    </row>
    <row r="725">
      <c r="G725" s="35"/>
      <c r="H725" s="35" t="str">
        <f t="shared" si="10"/>
        <v>$0.00</v>
      </c>
      <c r="AS725" s="119"/>
    </row>
    <row r="726">
      <c r="G726" s="35"/>
      <c r="H726" s="35" t="str">
        <f t="shared" si="10"/>
        <v>$0.00</v>
      </c>
      <c r="AS726" s="119"/>
    </row>
    <row r="727">
      <c r="G727" s="35"/>
      <c r="H727" s="35" t="str">
        <f t="shared" si="10"/>
        <v>$0.00</v>
      </c>
      <c r="AS727" s="119"/>
    </row>
    <row r="728">
      <c r="G728" s="35"/>
      <c r="H728" s="35" t="str">
        <f t="shared" si="10"/>
        <v>$0.00</v>
      </c>
      <c r="AS728" s="119"/>
    </row>
    <row r="729">
      <c r="G729" s="35"/>
      <c r="H729" s="35" t="str">
        <f t="shared" si="10"/>
        <v>$0.00</v>
      </c>
      <c r="AS729" s="119"/>
    </row>
    <row r="730">
      <c r="G730" s="35"/>
      <c r="H730" s="35" t="str">
        <f t="shared" si="10"/>
        <v>$0.00</v>
      </c>
      <c r="AS730" s="119"/>
    </row>
    <row r="731">
      <c r="G731" s="35"/>
      <c r="H731" s="35" t="str">
        <f t="shared" si="10"/>
        <v>$0.00</v>
      </c>
      <c r="AS731" s="119"/>
    </row>
    <row r="732">
      <c r="G732" s="35"/>
      <c r="H732" s="35" t="str">
        <f t="shared" si="10"/>
        <v>$0.00</v>
      </c>
      <c r="AS732" s="119"/>
    </row>
    <row r="733">
      <c r="G733" s="35"/>
      <c r="H733" s="35" t="str">
        <f t="shared" si="10"/>
        <v>$0.00</v>
      </c>
      <c r="AS733" s="119"/>
    </row>
    <row r="734">
      <c r="G734" s="35"/>
      <c r="H734" s="35" t="str">
        <f t="shared" si="10"/>
        <v>$0.00</v>
      </c>
      <c r="AS734" s="119"/>
    </row>
    <row r="735">
      <c r="G735" s="35"/>
      <c r="H735" s="35" t="str">
        <f t="shared" si="10"/>
        <v>$0.00</v>
      </c>
      <c r="AS735" s="119"/>
    </row>
    <row r="736">
      <c r="G736" s="35"/>
      <c r="H736" s="35" t="str">
        <f t="shared" si="10"/>
        <v>$0.00</v>
      </c>
      <c r="AS736" s="119"/>
    </row>
    <row r="737">
      <c r="G737" s="35"/>
      <c r="H737" s="35" t="str">
        <f t="shared" si="10"/>
        <v>$0.00</v>
      </c>
      <c r="AS737" s="119"/>
    </row>
    <row r="738">
      <c r="G738" s="35"/>
      <c r="H738" s="35" t="str">
        <f t="shared" si="10"/>
        <v>$0.00</v>
      </c>
      <c r="AS738" s="119"/>
    </row>
    <row r="739">
      <c r="G739" s="35"/>
      <c r="H739" s="35" t="str">
        <f t="shared" si="10"/>
        <v>$0.00</v>
      </c>
      <c r="AS739" s="119"/>
    </row>
    <row r="740">
      <c r="G740" s="35"/>
      <c r="H740" s="35" t="str">
        <f t="shared" si="10"/>
        <v>$0.00</v>
      </c>
      <c r="AS740" s="119"/>
    </row>
    <row r="741">
      <c r="G741" s="35"/>
      <c r="H741" s="35" t="str">
        <f t="shared" si="10"/>
        <v>$0.00</v>
      </c>
      <c r="AS741" s="119"/>
    </row>
    <row r="742">
      <c r="G742" s="35"/>
      <c r="H742" s="35" t="str">
        <f t="shared" si="10"/>
        <v>$0.00</v>
      </c>
      <c r="AS742" s="119"/>
    </row>
    <row r="743">
      <c r="G743" s="35"/>
      <c r="H743" s="35" t="str">
        <f t="shared" si="10"/>
        <v>$0.00</v>
      </c>
      <c r="AS743" s="119"/>
    </row>
    <row r="744">
      <c r="G744" s="35"/>
      <c r="H744" s="35" t="str">
        <f t="shared" si="10"/>
        <v>$0.00</v>
      </c>
      <c r="AS744" s="119"/>
    </row>
    <row r="745">
      <c r="G745" s="35"/>
      <c r="H745" s="35" t="str">
        <f t="shared" si="10"/>
        <v>$0.00</v>
      </c>
      <c r="AS745" s="119"/>
    </row>
    <row r="746">
      <c r="G746" s="35"/>
      <c r="H746" s="35" t="str">
        <f t="shared" si="10"/>
        <v>$0.00</v>
      </c>
      <c r="AS746" s="119"/>
    </row>
    <row r="747">
      <c r="G747" s="35"/>
      <c r="H747" s="35" t="str">
        <f t="shared" si="10"/>
        <v>$0.00</v>
      </c>
      <c r="AS747" s="119"/>
    </row>
    <row r="748">
      <c r="G748" s="35"/>
      <c r="H748" s="35" t="str">
        <f t="shared" si="10"/>
        <v>$0.00</v>
      </c>
      <c r="AS748" s="119"/>
    </row>
    <row r="749">
      <c r="G749" s="35"/>
      <c r="H749" s="35" t="str">
        <f t="shared" si="10"/>
        <v>$0.00</v>
      </c>
      <c r="AS749" s="119"/>
    </row>
    <row r="750">
      <c r="G750" s="35"/>
      <c r="H750" s="35" t="str">
        <f t="shared" si="10"/>
        <v>$0.00</v>
      </c>
      <c r="AS750" s="119"/>
    </row>
    <row r="751">
      <c r="G751" s="35"/>
      <c r="H751" s="35" t="str">
        <f t="shared" si="10"/>
        <v>$0.00</v>
      </c>
      <c r="AS751" s="119"/>
    </row>
    <row r="752">
      <c r="G752" s="35"/>
      <c r="H752" s="35" t="str">
        <f t="shared" si="10"/>
        <v>$0.00</v>
      </c>
      <c r="AS752" s="119"/>
    </row>
    <row r="753">
      <c r="G753" s="35"/>
      <c r="H753" s="35" t="str">
        <f t="shared" si="10"/>
        <v>$0.00</v>
      </c>
      <c r="AS753" s="119"/>
    </row>
    <row r="754">
      <c r="G754" s="35"/>
      <c r="H754" s="35" t="str">
        <f t="shared" si="10"/>
        <v>$0.00</v>
      </c>
      <c r="AS754" s="119"/>
    </row>
    <row r="755">
      <c r="G755" s="35"/>
      <c r="H755" s="35" t="str">
        <f t="shared" si="10"/>
        <v>$0.00</v>
      </c>
      <c r="AS755" s="119"/>
    </row>
    <row r="756">
      <c r="G756" s="35"/>
      <c r="H756" s="35" t="str">
        <f t="shared" si="10"/>
        <v>$0.00</v>
      </c>
      <c r="AS756" s="119"/>
    </row>
    <row r="757">
      <c r="G757" s="35"/>
      <c r="H757" s="35" t="str">
        <f t="shared" si="10"/>
        <v>$0.00</v>
      </c>
      <c r="AS757" s="119"/>
    </row>
    <row r="758">
      <c r="G758" s="35"/>
      <c r="H758" s="35" t="str">
        <f t="shared" si="10"/>
        <v>$0.00</v>
      </c>
      <c r="AS758" s="119"/>
    </row>
    <row r="759">
      <c r="G759" s="35"/>
      <c r="H759" s="35" t="str">
        <f t="shared" si="10"/>
        <v>$0.00</v>
      </c>
      <c r="AS759" s="119"/>
    </row>
    <row r="760">
      <c r="G760" s="35"/>
      <c r="H760" s="35" t="str">
        <f t="shared" si="10"/>
        <v>$0.00</v>
      </c>
      <c r="AS760" s="119"/>
    </row>
    <row r="761">
      <c r="G761" s="35"/>
      <c r="H761" s="35" t="str">
        <f t="shared" si="10"/>
        <v>$0.00</v>
      </c>
      <c r="AS761" s="119"/>
    </row>
    <row r="762">
      <c r="G762" s="35"/>
      <c r="H762" s="35" t="str">
        <f t="shared" si="10"/>
        <v>$0.00</v>
      </c>
      <c r="AS762" s="119"/>
    </row>
    <row r="763">
      <c r="G763" s="35"/>
      <c r="H763" s="35" t="str">
        <f t="shared" si="10"/>
        <v>$0.00</v>
      </c>
      <c r="AS763" s="119"/>
    </row>
    <row r="764">
      <c r="G764" s="35"/>
      <c r="H764" s="35" t="str">
        <f t="shared" si="10"/>
        <v>$0.00</v>
      </c>
      <c r="AS764" s="119"/>
    </row>
    <row r="765">
      <c r="G765" s="35"/>
      <c r="H765" s="35" t="str">
        <f t="shared" si="10"/>
        <v>$0.00</v>
      </c>
      <c r="AS765" s="119"/>
    </row>
    <row r="766">
      <c r="G766" s="35"/>
      <c r="H766" s="35" t="str">
        <f t="shared" si="10"/>
        <v>$0.00</v>
      </c>
      <c r="AS766" s="119"/>
    </row>
    <row r="767">
      <c r="G767" s="35"/>
      <c r="H767" s="35" t="str">
        <f t="shared" si="10"/>
        <v>$0.00</v>
      </c>
      <c r="AS767" s="119"/>
    </row>
    <row r="768">
      <c r="G768" s="35"/>
      <c r="H768" s="35" t="str">
        <f t="shared" si="10"/>
        <v>$0.00</v>
      </c>
      <c r="AS768" s="119"/>
    </row>
    <row r="769">
      <c r="G769" s="35"/>
      <c r="H769" s="35" t="str">
        <f t="shared" si="10"/>
        <v>$0.00</v>
      </c>
      <c r="AS769" s="119"/>
    </row>
    <row r="770">
      <c r="G770" s="35"/>
      <c r="H770" s="35" t="str">
        <f t="shared" si="10"/>
        <v>$0.00</v>
      </c>
      <c r="AS770" s="119"/>
    </row>
    <row r="771">
      <c r="G771" s="35"/>
      <c r="H771" s="35" t="str">
        <f t="shared" si="10"/>
        <v>$0.00</v>
      </c>
      <c r="AS771" s="119"/>
    </row>
    <row r="772">
      <c r="G772" s="35"/>
      <c r="H772" s="35" t="str">
        <f t="shared" si="10"/>
        <v>$0.00</v>
      </c>
      <c r="AS772" s="119"/>
    </row>
    <row r="773">
      <c r="G773" s="35"/>
      <c r="H773" s="35" t="str">
        <f t="shared" si="10"/>
        <v>$0.00</v>
      </c>
      <c r="AS773" s="119"/>
    </row>
    <row r="774">
      <c r="G774" s="35"/>
      <c r="H774" s="35" t="str">
        <f t="shared" si="10"/>
        <v>$0.00</v>
      </c>
      <c r="AS774" s="119"/>
    </row>
    <row r="775">
      <c r="G775" s="35"/>
      <c r="H775" s="35" t="str">
        <f t="shared" si="10"/>
        <v>$0.00</v>
      </c>
      <c r="AS775" s="119"/>
    </row>
    <row r="776">
      <c r="G776" s="35"/>
      <c r="H776" s="35" t="str">
        <f t="shared" si="10"/>
        <v>$0.00</v>
      </c>
      <c r="AS776" s="119"/>
    </row>
    <row r="777">
      <c r="G777" s="35"/>
      <c r="H777" s="35" t="str">
        <f t="shared" si="10"/>
        <v>$0.00</v>
      </c>
      <c r="AS777" s="119"/>
    </row>
    <row r="778">
      <c r="G778" s="35"/>
      <c r="H778" s="35" t="str">
        <f t="shared" si="10"/>
        <v>$0.00</v>
      </c>
      <c r="AS778" s="119"/>
    </row>
    <row r="779">
      <c r="G779" s="35"/>
      <c r="H779" s="35" t="str">
        <f t="shared" si="10"/>
        <v>$0.00</v>
      </c>
      <c r="AS779" s="119"/>
    </row>
    <row r="780">
      <c r="G780" s="35"/>
      <c r="H780" s="35" t="str">
        <f t="shared" si="10"/>
        <v>$0.00</v>
      </c>
      <c r="AS780" s="119"/>
    </row>
    <row r="781">
      <c r="G781" s="35"/>
      <c r="H781" s="35" t="str">
        <f t="shared" si="10"/>
        <v>$0.00</v>
      </c>
      <c r="AS781" s="119"/>
    </row>
    <row r="782">
      <c r="G782" s="35"/>
      <c r="H782" s="35" t="str">
        <f t="shared" si="10"/>
        <v>$0.00</v>
      </c>
      <c r="AS782" s="119"/>
    </row>
    <row r="783">
      <c r="G783" s="35"/>
      <c r="H783" s="35" t="str">
        <f t="shared" si="10"/>
        <v>$0.00</v>
      </c>
      <c r="AS783" s="119"/>
    </row>
    <row r="784">
      <c r="G784" s="35"/>
      <c r="H784" s="35" t="str">
        <f t="shared" si="10"/>
        <v>$0.00</v>
      </c>
      <c r="AS784" s="119"/>
    </row>
    <row r="785">
      <c r="G785" s="35"/>
      <c r="H785" s="35" t="str">
        <f t="shared" si="10"/>
        <v>$0.00</v>
      </c>
      <c r="AS785" s="119"/>
    </row>
    <row r="786">
      <c r="G786" s="35"/>
      <c r="H786" s="35" t="str">
        <f t="shared" si="10"/>
        <v>$0.00</v>
      </c>
      <c r="AS786" s="119"/>
    </row>
    <row r="787">
      <c r="G787" s="35"/>
      <c r="H787" s="35" t="str">
        <f t="shared" si="10"/>
        <v>$0.00</v>
      </c>
      <c r="AS787" s="119"/>
    </row>
    <row r="788">
      <c r="G788" s="35"/>
      <c r="H788" s="35" t="str">
        <f t="shared" si="10"/>
        <v>$0.00</v>
      </c>
      <c r="AS788" s="119"/>
    </row>
    <row r="789">
      <c r="G789" s="35"/>
      <c r="H789" s="35" t="str">
        <f t="shared" si="10"/>
        <v>$0.00</v>
      </c>
      <c r="AS789" s="119"/>
    </row>
    <row r="790">
      <c r="G790" s="35"/>
      <c r="H790" s="35" t="str">
        <f t="shared" si="10"/>
        <v>$0.00</v>
      </c>
      <c r="AS790" s="119"/>
    </row>
    <row r="791">
      <c r="G791" s="35"/>
      <c r="H791" s="35" t="str">
        <f t="shared" si="10"/>
        <v>$0.00</v>
      </c>
      <c r="AS791" s="119"/>
    </row>
    <row r="792">
      <c r="G792" s="35"/>
      <c r="H792" s="35" t="str">
        <f t="shared" si="10"/>
        <v>$0.00</v>
      </c>
      <c r="AS792" s="119"/>
    </row>
    <row r="793">
      <c r="G793" s="35"/>
      <c r="H793" s="35" t="str">
        <f t="shared" si="10"/>
        <v>$0.00</v>
      </c>
      <c r="AS793" s="119"/>
    </row>
    <row r="794">
      <c r="G794" s="35"/>
      <c r="H794" s="35" t="str">
        <f t="shared" si="10"/>
        <v>$0.00</v>
      </c>
      <c r="AS794" s="119"/>
    </row>
    <row r="795">
      <c r="G795" s="35"/>
      <c r="H795" s="35" t="str">
        <f t="shared" si="10"/>
        <v>$0.00</v>
      </c>
      <c r="AS795" s="119"/>
    </row>
    <row r="796">
      <c r="G796" s="35"/>
      <c r="H796" s="35" t="str">
        <f t="shared" si="10"/>
        <v>$0.00</v>
      </c>
      <c r="AS796" s="119"/>
    </row>
    <row r="797">
      <c r="G797" s="35"/>
      <c r="H797" s="35" t="str">
        <f t="shared" si="10"/>
        <v>$0.00</v>
      </c>
      <c r="AS797" s="119"/>
    </row>
    <row r="798">
      <c r="G798" s="35"/>
      <c r="H798" s="35" t="str">
        <f t="shared" si="10"/>
        <v>$0.00</v>
      </c>
      <c r="AS798" s="119"/>
    </row>
    <row r="799">
      <c r="G799" s="35"/>
      <c r="H799" s="35" t="str">
        <f t="shared" si="10"/>
        <v>$0.00</v>
      </c>
      <c r="AS799" s="119"/>
    </row>
    <row r="800">
      <c r="G800" s="35"/>
      <c r="H800" s="35" t="str">
        <f t="shared" si="10"/>
        <v>$0.00</v>
      </c>
      <c r="AS800" s="119"/>
    </row>
    <row r="801">
      <c r="G801" s="35"/>
      <c r="H801" s="35" t="str">
        <f t="shared" si="10"/>
        <v>$0.00</v>
      </c>
      <c r="AS801" s="119"/>
    </row>
    <row r="802">
      <c r="G802" s="35"/>
      <c r="H802" s="35" t="str">
        <f t="shared" si="10"/>
        <v>$0.00</v>
      </c>
      <c r="AS802" s="119"/>
    </row>
    <row r="803">
      <c r="G803" s="35"/>
      <c r="H803" s="35" t="str">
        <f t="shared" si="10"/>
        <v>$0.00</v>
      </c>
      <c r="AS803" s="119"/>
    </row>
    <row r="804">
      <c r="G804" s="35"/>
      <c r="H804" s="35" t="str">
        <f t="shared" si="10"/>
        <v>$0.00</v>
      </c>
      <c r="AS804" s="119"/>
    </row>
    <row r="805">
      <c r="G805" s="35"/>
      <c r="H805" s="35" t="str">
        <f t="shared" si="10"/>
        <v>$0.00</v>
      </c>
      <c r="AS805" s="119"/>
    </row>
    <row r="806">
      <c r="G806" s="35"/>
      <c r="H806" s="35" t="str">
        <f t="shared" si="10"/>
        <v>$0.00</v>
      </c>
      <c r="AS806" s="119"/>
    </row>
    <row r="807">
      <c r="G807" s="35"/>
      <c r="H807" s="35" t="str">
        <f t="shared" si="10"/>
        <v>$0.00</v>
      </c>
      <c r="AS807" s="119"/>
    </row>
    <row r="808">
      <c r="G808" s="35"/>
      <c r="H808" s="35" t="str">
        <f t="shared" si="10"/>
        <v>$0.00</v>
      </c>
      <c r="AS808" s="119"/>
    </row>
    <row r="809">
      <c r="G809" s="35"/>
      <c r="H809" s="35" t="str">
        <f t="shared" si="10"/>
        <v>$0.00</v>
      </c>
      <c r="AS809" s="119"/>
    </row>
    <row r="810">
      <c r="G810" s="35"/>
      <c r="H810" s="35" t="str">
        <f t="shared" si="10"/>
        <v>$0.00</v>
      </c>
      <c r="AS810" s="119"/>
    </row>
    <row r="811">
      <c r="G811" s="35"/>
      <c r="H811" s="35" t="str">
        <f t="shared" si="10"/>
        <v>$0.00</v>
      </c>
      <c r="AS811" s="119"/>
    </row>
    <row r="812">
      <c r="G812" s="35"/>
      <c r="H812" s="35" t="str">
        <f t="shared" si="10"/>
        <v>$0.00</v>
      </c>
      <c r="AS812" s="119"/>
    </row>
    <row r="813">
      <c r="G813" s="35"/>
      <c r="H813" s="35" t="str">
        <f t="shared" si="10"/>
        <v>$0.00</v>
      </c>
      <c r="AS813" s="119"/>
    </row>
    <row r="814">
      <c r="G814" s="35"/>
      <c r="H814" s="35" t="str">
        <f t="shared" si="10"/>
        <v>$0.00</v>
      </c>
      <c r="AS814" s="119"/>
    </row>
    <row r="815">
      <c r="G815" s="35"/>
      <c r="H815" s="35" t="str">
        <f t="shared" si="10"/>
        <v>$0.00</v>
      </c>
      <c r="AS815" s="119"/>
    </row>
    <row r="816">
      <c r="G816" s="35"/>
      <c r="H816" s="35" t="str">
        <f t="shared" si="10"/>
        <v>$0.00</v>
      </c>
      <c r="AS816" s="119"/>
    </row>
    <row r="817">
      <c r="G817" s="35"/>
      <c r="H817" s="35" t="str">
        <f t="shared" si="10"/>
        <v>$0.00</v>
      </c>
      <c r="AS817" s="119"/>
    </row>
    <row r="818">
      <c r="G818" s="35"/>
      <c r="H818" s="35" t="str">
        <f t="shared" si="10"/>
        <v>$0.00</v>
      </c>
      <c r="AS818" s="119"/>
    </row>
    <row r="819">
      <c r="G819" s="35"/>
      <c r="H819" s="35" t="str">
        <f t="shared" si="10"/>
        <v>$0.00</v>
      </c>
      <c r="AS819" s="119"/>
    </row>
    <row r="820">
      <c r="G820" s="35"/>
      <c r="H820" s="35" t="str">
        <f t="shared" si="10"/>
        <v>$0.00</v>
      </c>
      <c r="AS820" s="119"/>
    </row>
    <row r="821">
      <c r="G821" s="35"/>
      <c r="H821" s="35" t="str">
        <f t="shared" si="10"/>
        <v>$0.00</v>
      </c>
      <c r="AS821" s="119"/>
    </row>
    <row r="822">
      <c r="G822" s="35"/>
      <c r="H822" s="35" t="str">
        <f t="shared" si="10"/>
        <v>$0.00</v>
      </c>
      <c r="AS822" s="119"/>
    </row>
    <row r="823">
      <c r="G823" s="35"/>
      <c r="H823" s="35" t="str">
        <f t="shared" si="10"/>
        <v>$0.00</v>
      </c>
      <c r="AS823" s="119"/>
    </row>
    <row r="824">
      <c r="G824" s="35"/>
      <c r="H824" s="35" t="str">
        <f t="shared" si="10"/>
        <v>$0.00</v>
      </c>
      <c r="AS824" s="119"/>
    </row>
    <row r="825">
      <c r="G825" s="35"/>
      <c r="H825" s="35" t="str">
        <f t="shared" si="10"/>
        <v>$0.00</v>
      </c>
      <c r="AS825" s="119"/>
    </row>
    <row r="826">
      <c r="G826" s="35"/>
      <c r="H826" s="35" t="str">
        <f t="shared" si="10"/>
        <v>$0.00</v>
      </c>
      <c r="AS826" s="119"/>
    </row>
    <row r="827">
      <c r="G827" s="35"/>
      <c r="H827" s="35" t="str">
        <f t="shared" si="10"/>
        <v>$0.00</v>
      </c>
      <c r="AS827" s="119"/>
    </row>
    <row r="828">
      <c r="G828" s="35"/>
      <c r="H828" s="35" t="str">
        <f t="shared" si="10"/>
        <v>$0.00</v>
      </c>
      <c r="AS828" s="119"/>
    </row>
    <row r="829">
      <c r="G829" s="35"/>
      <c r="H829" s="35" t="str">
        <f t="shared" si="10"/>
        <v>$0.00</v>
      </c>
      <c r="AS829" s="119"/>
    </row>
    <row r="830">
      <c r="G830" s="35"/>
      <c r="H830" s="35" t="str">
        <f t="shared" si="10"/>
        <v>$0.00</v>
      </c>
      <c r="AS830" s="119"/>
    </row>
    <row r="831">
      <c r="G831" s="35"/>
      <c r="H831" s="35" t="str">
        <f t="shared" si="10"/>
        <v>$0.00</v>
      </c>
      <c r="AS831" s="119"/>
    </row>
    <row r="832">
      <c r="G832" s="35"/>
      <c r="H832" s="35" t="str">
        <f t="shared" si="10"/>
        <v>$0.00</v>
      </c>
      <c r="AS832" s="119"/>
    </row>
    <row r="833">
      <c r="G833" s="35"/>
      <c r="H833" s="35" t="str">
        <f t="shared" si="10"/>
        <v>$0.00</v>
      </c>
      <c r="AS833" s="119"/>
    </row>
    <row r="834">
      <c r="G834" s="35"/>
      <c r="H834" s="35" t="str">
        <f t="shared" si="10"/>
        <v>$0.00</v>
      </c>
      <c r="AS834" s="119"/>
    </row>
    <row r="835">
      <c r="G835" s="35"/>
      <c r="H835" s="35" t="str">
        <f t="shared" si="10"/>
        <v>$0.00</v>
      </c>
      <c r="AS835" s="119"/>
    </row>
    <row r="836">
      <c r="G836" s="35"/>
      <c r="H836" s="35" t="str">
        <f t="shared" si="10"/>
        <v>$0.00</v>
      </c>
      <c r="AS836" s="119"/>
    </row>
    <row r="837">
      <c r="G837" s="35"/>
      <c r="H837" s="35" t="str">
        <f t="shared" si="10"/>
        <v>$0.00</v>
      </c>
      <c r="AS837" s="119"/>
    </row>
    <row r="838">
      <c r="G838" s="35"/>
      <c r="H838" s="35" t="str">
        <f t="shared" si="10"/>
        <v>$0.00</v>
      </c>
      <c r="AS838" s="119"/>
    </row>
    <row r="839">
      <c r="G839" s="35"/>
      <c r="H839" s="35" t="str">
        <f t="shared" si="10"/>
        <v>$0.00</v>
      </c>
      <c r="AS839" s="119"/>
    </row>
    <row r="840">
      <c r="G840" s="35"/>
      <c r="H840" s="35" t="str">
        <f t="shared" si="10"/>
        <v>$0.00</v>
      </c>
      <c r="AS840" s="119"/>
    </row>
    <row r="841">
      <c r="G841" s="35"/>
      <c r="H841" s="35" t="str">
        <f t="shared" si="10"/>
        <v>$0.00</v>
      </c>
      <c r="AS841" s="119"/>
    </row>
    <row r="842">
      <c r="G842" s="35"/>
      <c r="H842" s="35" t="str">
        <f t="shared" si="10"/>
        <v>$0.00</v>
      </c>
      <c r="AS842" s="119"/>
    </row>
    <row r="843">
      <c r="G843" s="35"/>
      <c r="H843" s="35" t="str">
        <f t="shared" si="10"/>
        <v>$0.00</v>
      </c>
      <c r="AS843" s="119"/>
    </row>
    <row r="844">
      <c r="G844" s="35"/>
      <c r="H844" s="35" t="str">
        <f t="shared" si="10"/>
        <v>$0.00</v>
      </c>
      <c r="AS844" s="119"/>
    </row>
    <row r="845">
      <c r="G845" s="35"/>
      <c r="H845" s="35" t="str">
        <f t="shared" si="10"/>
        <v>$0.00</v>
      </c>
      <c r="AS845" s="119"/>
    </row>
    <row r="846">
      <c r="G846" s="35"/>
      <c r="H846" s="35" t="str">
        <f t="shared" si="10"/>
        <v>$0.00</v>
      </c>
      <c r="AS846" s="119"/>
    </row>
    <row r="847">
      <c r="G847" s="35"/>
      <c r="H847" s="35" t="str">
        <f t="shared" si="10"/>
        <v>$0.00</v>
      </c>
      <c r="AS847" s="119"/>
    </row>
    <row r="848">
      <c r="G848" s="35"/>
      <c r="H848" s="35" t="str">
        <f t="shared" si="10"/>
        <v>$0.00</v>
      </c>
      <c r="AS848" s="119"/>
    </row>
    <row r="849">
      <c r="G849" s="35"/>
      <c r="H849" s="35" t="str">
        <f t="shared" si="10"/>
        <v>$0.00</v>
      </c>
      <c r="AS849" s="119"/>
    </row>
    <row r="850">
      <c r="G850" s="35"/>
      <c r="H850" s="35" t="str">
        <f t="shared" si="10"/>
        <v>$0.00</v>
      </c>
      <c r="AS850" s="119"/>
    </row>
    <row r="851">
      <c r="G851" s="35"/>
      <c r="H851" s="35" t="str">
        <f t="shared" si="10"/>
        <v>$0.00</v>
      </c>
      <c r="AS851" s="119"/>
    </row>
    <row r="852">
      <c r="G852" s="35"/>
      <c r="H852" s="35" t="str">
        <f t="shared" si="10"/>
        <v>$0.00</v>
      </c>
      <c r="AS852" s="119"/>
    </row>
    <row r="853">
      <c r="G853" s="35"/>
      <c r="H853" s="35" t="str">
        <f t="shared" si="10"/>
        <v>$0.00</v>
      </c>
      <c r="AS853" s="119"/>
    </row>
    <row r="854">
      <c r="G854" s="35"/>
      <c r="H854" s="35" t="str">
        <f t="shared" si="10"/>
        <v>$0.00</v>
      </c>
      <c r="AS854" s="119"/>
    </row>
    <row r="855">
      <c r="G855" s="35"/>
      <c r="H855" s="35" t="str">
        <f t="shared" si="10"/>
        <v>$0.00</v>
      </c>
      <c r="AS855" s="119"/>
    </row>
    <row r="856">
      <c r="G856" s="35"/>
      <c r="H856" s="35" t="str">
        <f t="shared" si="10"/>
        <v>$0.00</v>
      </c>
      <c r="AS856" s="119"/>
    </row>
    <row r="857">
      <c r="G857" s="35"/>
      <c r="H857" s="35" t="str">
        <f t="shared" si="10"/>
        <v>$0.00</v>
      </c>
      <c r="AS857" s="119"/>
    </row>
    <row r="858">
      <c r="G858" s="35"/>
      <c r="H858" s="35" t="str">
        <f t="shared" si="10"/>
        <v>$0.00</v>
      </c>
      <c r="AS858" s="119"/>
    </row>
    <row r="859">
      <c r="G859" s="35"/>
      <c r="H859" s="35" t="str">
        <f t="shared" si="10"/>
        <v>$0.00</v>
      </c>
      <c r="AS859" s="119"/>
    </row>
    <row r="860">
      <c r="G860" s="35"/>
      <c r="H860" s="35" t="str">
        <f t="shared" si="10"/>
        <v>$0.00</v>
      </c>
      <c r="AS860" s="119"/>
    </row>
    <row r="861">
      <c r="G861" s="35"/>
      <c r="H861" s="35" t="str">
        <f t="shared" si="10"/>
        <v>$0.00</v>
      </c>
      <c r="AS861" s="119"/>
    </row>
    <row r="862">
      <c r="G862" s="35"/>
      <c r="H862" s="35" t="str">
        <f t="shared" si="10"/>
        <v>$0.00</v>
      </c>
      <c r="AS862" s="119"/>
    </row>
    <row r="863">
      <c r="G863" s="35"/>
      <c r="H863" s="35" t="str">
        <f t="shared" si="10"/>
        <v>$0.00</v>
      </c>
      <c r="AS863" s="119"/>
    </row>
    <row r="864">
      <c r="G864" s="35"/>
      <c r="H864" s="35" t="str">
        <f t="shared" si="10"/>
        <v>$0.00</v>
      </c>
      <c r="AS864" s="119"/>
    </row>
    <row r="865">
      <c r="G865" s="35"/>
      <c r="H865" s="35" t="str">
        <f t="shared" si="10"/>
        <v>$0.00</v>
      </c>
      <c r="AS865" s="119"/>
    </row>
    <row r="866">
      <c r="G866" s="35"/>
      <c r="H866" s="35" t="str">
        <f t="shared" si="10"/>
        <v>$0.00</v>
      </c>
      <c r="AS866" s="119"/>
    </row>
    <row r="867">
      <c r="G867" s="35"/>
      <c r="H867" s="35" t="str">
        <f t="shared" si="10"/>
        <v>$0.00</v>
      </c>
      <c r="AS867" s="119"/>
    </row>
    <row r="868">
      <c r="G868" s="35"/>
      <c r="H868" s="35" t="str">
        <f t="shared" si="10"/>
        <v>$0.00</v>
      </c>
      <c r="AS868" s="119"/>
    </row>
    <row r="869">
      <c r="G869" s="35"/>
      <c r="H869" s="35" t="str">
        <f t="shared" si="10"/>
        <v>$0.00</v>
      </c>
      <c r="AS869" s="119"/>
    </row>
    <row r="870">
      <c r="G870" s="35"/>
      <c r="H870" s="35" t="str">
        <f t="shared" si="10"/>
        <v>$0.00</v>
      </c>
      <c r="AS870" s="119"/>
    </row>
    <row r="871">
      <c r="G871" s="35"/>
      <c r="H871" s="35" t="str">
        <f t="shared" si="10"/>
        <v>$0.00</v>
      </c>
      <c r="AS871" s="119"/>
    </row>
    <row r="872">
      <c r="G872" s="35"/>
      <c r="H872" s="35" t="str">
        <f t="shared" si="10"/>
        <v>$0.00</v>
      </c>
      <c r="AS872" s="119"/>
    </row>
    <row r="873">
      <c r="G873" s="35"/>
      <c r="H873" s="35" t="str">
        <f t="shared" si="10"/>
        <v>$0.00</v>
      </c>
      <c r="AS873" s="119"/>
    </row>
    <row r="874">
      <c r="G874" s="35"/>
      <c r="H874" s="35" t="str">
        <f t="shared" si="10"/>
        <v>$0.00</v>
      </c>
      <c r="AS874" s="119"/>
    </row>
    <row r="875">
      <c r="G875" s="35"/>
      <c r="H875" s="35" t="str">
        <f t="shared" si="10"/>
        <v>$0.00</v>
      </c>
      <c r="AS875" s="119"/>
    </row>
    <row r="876">
      <c r="G876" s="35"/>
      <c r="H876" s="35" t="str">
        <f t="shared" si="10"/>
        <v>$0.00</v>
      </c>
      <c r="AS876" s="119"/>
    </row>
    <row r="877">
      <c r="G877" s="35"/>
      <c r="H877" s="35" t="str">
        <f t="shared" si="10"/>
        <v>$0.00</v>
      </c>
      <c r="AS877" s="119"/>
    </row>
    <row r="878">
      <c r="G878" s="35"/>
      <c r="H878" s="35" t="str">
        <f t="shared" si="10"/>
        <v>$0.00</v>
      </c>
      <c r="AS878" s="119"/>
    </row>
    <row r="879">
      <c r="G879" s="35"/>
      <c r="H879" s="35" t="str">
        <f t="shared" si="10"/>
        <v>$0.00</v>
      </c>
      <c r="AS879" s="119"/>
    </row>
    <row r="880">
      <c r="G880" s="35"/>
      <c r="H880" s="35" t="str">
        <f t="shared" si="10"/>
        <v>$0.00</v>
      </c>
      <c r="AS880" s="119"/>
    </row>
    <row r="881">
      <c r="G881" s="35"/>
      <c r="H881" s="35" t="str">
        <f t="shared" si="10"/>
        <v>$0.00</v>
      </c>
      <c r="AS881" s="119"/>
    </row>
    <row r="882">
      <c r="G882" s="35"/>
      <c r="H882" s="35" t="str">
        <f t="shared" si="10"/>
        <v>$0.00</v>
      </c>
      <c r="AS882" s="119"/>
    </row>
    <row r="883">
      <c r="G883" s="35"/>
      <c r="H883" s="35" t="str">
        <f t="shared" si="10"/>
        <v>$0.00</v>
      </c>
      <c r="AS883" s="119"/>
    </row>
    <row r="884">
      <c r="G884" s="35"/>
      <c r="H884" s="35" t="str">
        <f t="shared" si="10"/>
        <v>$0.00</v>
      </c>
      <c r="AS884" s="119"/>
    </row>
    <row r="885">
      <c r="G885" s="35"/>
      <c r="H885" s="35" t="str">
        <f t="shared" si="10"/>
        <v>$0.00</v>
      </c>
      <c r="AS885" s="119"/>
    </row>
    <row r="886">
      <c r="G886" s="35"/>
      <c r="H886" s="35" t="str">
        <f t="shared" si="10"/>
        <v>$0.00</v>
      </c>
      <c r="AS886" s="119"/>
    </row>
    <row r="887">
      <c r="G887" s="35"/>
      <c r="H887" s="35" t="str">
        <f t="shared" si="10"/>
        <v>$0.00</v>
      </c>
      <c r="AS887" s="119"/>
    </row>
    <row r="888">
      <c r="G888" s="35"/>
      <c r="H888" s="35" t="str">
        <f t="shared" si="10"/>
        <v>$0.00</v>
      </c>
      <c r="AS888" s="119"/>
    </row>
    <row r="889">
      <c r="G889" s="35"/>
      <c r="H889" s="35" t="str">
        <f t="shared" si="10"/>
        <v>$0.00</v>
      </c>
      <c r="AS889" s="119"/>
    </row>
    <row r="890">
      <c r="G890" s="35"/>
      <c r="H890" s="35" t="str">
        <f t="shared" si="10"/>
        <v>$0.00</v>
      </c>
      <c r="AS890" s="119"/>
    </row>
    <row r="891">
      <c r="G891" s="35"/>
      <c r="H891" s="35" t="str">
        <f t="shared" si="10"/>
        <v>$0.00</v>
      </c>
      <c r="AS891" s="119"/>
    </row>
    <row r="892">
      <c r="G892" s="35"/>
      <c r="H892" s="35" t="str">
        <f t="shared" si="10"/>
        <v>$0.00</v>
      </c>
      <c r="AS892" s="119"/>
    </row>
    <row r="893">
      <c r="G893" s="35"/>
      <c r="H893" s="35" t="str">
        <f t="shared" si="10"/>
        <v>$0.00</v>
      </c>
      <c r="AS893" s="119"/>
    </row>
    <row r="894">
      <c r="G894" s="35"/>
      <c r="H894" s="35" t="str">
        <f t="shared" si="10"/>
        <v>$0.00</v>
      </c>
      <c r="AS894" s="119"/>
    </row>
    <row r="895">
      <c r="G895" s="35"/>
      <c r="H895" s="35" t="str">
        <f t="shared" si="10"/>
        <v>$0.00</v>
      </c>
      <c r="AS895" s="119"/>
    </row>
    <row r="896">
      <c r="G896" s="35"/>
      <c r="H896" s="35" t="str">
        <f t="shared" si="10"/>
        <v>$0.00</v>
      </c>
      <c r="AS896" s="119"/>
    </row>
    <row r="897">
      <c r="G897" s="35"/>
      <c r="H897" s="35" t="str">
        <f t="shared" si="10"/>
        <v>$0.00</v>
      </c>
      <c r="AS897" s="119"/>
    </row>
    <row r="898">
      <c r="G898" s="35"/>
      <c r="H898" s="35" t="str">
        <f t="shared" si="10"/>
        <v>$0.00</v>
      </c>
      <c r="AS898" s="119"/>
    </row>
    <row r="899">
      <c r="G899" s="35"/>
      <c r="H899" s="35" t="str">
        <f t="shared" si="10"/>
        <v>$0.00</v>
      </c>
      <c r="AS899" s="119"/>
    </row>
    <row r="900">
      <c r="G900" s="35"/>
      <c r="H900" s="35" t="str">
        <f t="shared" si="10"/>
        <v>$0.00</v>
      </c>
      <c r="AS900" s="119"/>
    </row>
    <row r="901">
      <c r="G901" s="35"/>
      <c r="H901" s="35" t="str">
        <f t="shared" si="10"/>
        <v>$0.00</v>
      </c>
      <c r="AS901" s="119"/>
    </row>
    <row r="902">
      <c r="G902" s="35"/>
      <c r="H902" s="35" t="str">
        <f t="shared" si="10"/>
        <v>$0.00</v>
      </c>
      <c r="AS902" s="119"/>
    </row>
    <row r="903">
      <c r="G903" s="35"/>
      <c r="H903" s="35" t="str">
        <f t="shared" si="10"/>
        <v>$0.00</v>
      </c>
      <c r="AS903" s="119"/>
    </row>
    <row r="904">
      <c r="G904" s="35"/>
      <c r="H904" s="35" t="str">
        <f t="shared" si="10"/>
        <v>$0.00</v>
      </c>
      <c r="AS904" s="119"/>
    </row>
    <row r="905">
      <c r="G905" s="35"/>
      <c r="H905" s="35" t="str">
        <f t="shared" si="10"/>
        <v>$0.00</v>
      </c>
      <c r="AS905" s="119"/>
    </row>
    <row r="906">
      <c r="G906" s="35"/>
      <c r="H906" s="35" t="str">
        <f t="shared" si="10"/>
        <v>$0.00</v>
      </c>
      <c r="AS906" s="119"/>
    </row>
    <row r="907">
      <c r="G907" s="35"/>
      <c r="H907" s="35" t="str">
        <f t="shared" si="10"/>
        <v>$0.00</v>
      </c>
      <c r="AS907" s="119"/>
    </row>
    <row r="908">
      <c r="G908" s="35"/>
      <c r="H908" s="35" t="str">
        <f t="shared" si="10"/>
        <v>$0.00</v>
      </c>
      <c r="AS908" s="119"/>
    </row>
    <row r="909">
      <c r="G909" s="35"/>
      <c r="H909" s="35" t="str">
        <f t="shared" si="10"/>
        <v>$0.00</v>
      </c>
      <c r="AS909" s="119"/>
    </row>
    <row r="910">
      <c r="G910" s="35"/>
      <c r="H910" s="35" t="str">
        <f t="shared" si="10"/>
        <v>$0.00</v>
      </c>
      <c r="AS910" s="119"/>
    </row>
    <row r="911">
      <c r="G911" s="35"/>
      <c r="H911" s="35" t="str">
        <f t="shared" si="10"/>
        <v>$0.00</v>
      </c>
      <c r="AS911" s="119"/>
    </row>
    <row r="912">
      <c r="G912" s="35"/>
      <c r="H912" s="35" t="str">
        <f t="shared" si="10"/>
        <v>$0.00</v>
      </c>
      <c r="AS912" s="119"/>
    </row>
    <row r="913">
      <c r="G913" s="35"/>
      <c r="H913" s="35" t="str">
        <f t="shared" si="10"/>
        <v>$0.00</v>
      </c>
      <c r="AS913" s="119"/>
    </row>
    <row r="914">
      <c r="G914" s="35"/>
      <c r="H914" s="35" t="str">
        <f t="shared" si="10"/>
        <v>$0.00</v>
      </c>
      <c r="AS914" s="119"/>
    </row>
    <row r="915">
      <c r="G915" s="35"/>
      <c r="H915" s="35" t="str">
        <f t="shared" si="10"/>
        <v>$0.00</v>
      </c>
      <c r="AS915" s="119"/>
    </row>
    <row r="916">
      <c r="G916" s="35"/>
      <c r="H916" s="35" t="str">
        <f t="shared" si="10"/>
        <v>$0.00</v>
      </c>
      <c r="AS916" s="119"/>
    </row>
    <row r="917">
      <c r="G917" s="35"/>
      <c r="H917" s="35" t="str">
        <f t="shared" si="10"/>
        <v>$0.00</v>
      </c>
      <c r="AS917" s="119"/>
    </row>
    <row r="918">
      <c r="G918" s="35"/>
      <c r="H918" s="35" t="str">
        <f t="shared" si="10"/>
        <v>$0.00</v>
      </c>
      <c r="AS918" s="119"/>
    </row>
    <row r="919">
      <c r="G919" s="35"/>
      <c r="H919" s="35" t="str">
        <f t="shared" si="10"/>
        <v>$0.00</v>
      </c>
      <c r="AS919" s="119"/>
    </row>
    <row r="920">
      <c r="G920" s="35"/>
      <c r="H920" s="35" t="str">
        <f t="shared" si="10"/>
        <v>$0.00</v>
      </c>
      <c r="AS920" s="119"/>
    </row>
    <row r="921">
      <c r="G921" s="35"/>
      <c r="H921" s="35" t="str">
        <f t="shared" si="10"/>
        <v>$0.00</v>
      </c>
      <c r="AS921" s="119"/>
    </row>
    <row r="922">
      <c r="G922" s="35"/>
      <c r="H922" s="35" t="str">
        <f t="shared" si="10"/>
        <v>$0.00</v>
      </c>
      <c r="AS922" s="119"/>
    </row>
    <row r="923">
      <c r="G923" s="35"/>
      <c r="H923" s="35" t="str">
        <f t="shared" si="10"/>
        <v>$0.00</v>
      </c>
      <c r="AS923" s="119"/>
    </row>
    <row r="924">
      <c r="G924" s="35"/>
      <c r="H924" s="35" t="str">
        <f t="shared" si="10"/>
        <v>$0.00</v>
      </c>
      <c r="AS924" s="119"/>
    </row>
    <row r="925">
      <c r="G925" s="35"/>
      <c r="H925" s="35" t="str">
        <f t="shared" si="10"/>
        <v>$0.00</v>
      </c>
      <c r="AS925" s="119"/>
    </row>
    <row r="926">
      <c r="G926" s="35"/>
      <c r="H926" s="35" t="str">
        <f t="shared" si="10"/>
        <v>$0.00</v>
      </c>
      <c r="AS926" s="119"/>
    </row>
    <row r="927">
      <c r="G927" s="35"/>
      <c r="H927" s="35" t="str">
        <f t="shared" si="10"/>
        <v>$0.00</v>
      </c>
      <c r="AS927" s="119"/>
    </row>
    <row r="928">
      <c r="G928" s="35"/>
      <c r="H928" s="35" t="str">
        <f t="shared" si="10"/>
        <v>$0.00</v>
      </c>
      <c r="AS928" s="119"/>
    </row>
    <row r="929">
      <c r="G929" s="35"/>
      <c r="H929" s="35" t="str">
        <f t="shared" si="10"/>
        <v>$0.00</v>
      </c>
      <c r="AS929" s="119"/>
    </row>
    <row r="930">
      <c r="G930" s="35"/>
      <c r="H930" s="35" t="str">
        <f t="shared" si="10"/>
        <v>$0.00</v>
      </c>
      <c r="AS930" s="119"/>
    </row>
    <row r="931">
      <c r="G931" s="35"/>
      <c r="H931" s="35" t="str">
        <f t="shared" si="10"/>
        <v>$0.00</v>
      </c>
      <c r="AS931" s="119"/>
    </row>
    <row r="932">
      <c r="G932" s="35"/>
      <c r="H932" s="35" t="str">
        <f t="shared" si="10"/>
        <v>$0.00</v>
      </c>
      <c r="AS932" s="119"/>
    </row>
    <row r="933">
      <c r="G933" s="35"/>
      <c r="H933" s="35" t="str">
        <f t="shared" si="10"/>
        <v>$0.00</v>
      </c>
      <c r="AS933" s="119"/>
    </row>
    <row r="934">
      <c r="G934" s="35"/>
      <c r="H934" s="35" t="str">
        <f t="shared" si="10"/>
        <v>$0.00</v>
      </c>
      <c r="AS934" s="119"/>
    </row>
    <row r="935">
      <c r="G935" s="35"/>
      <c r="H935" s="35" t="str">
        <f t="shared" si="10"/>
        <v>$0.00</v>
      </c>
      <c r="AS935" s="119"/>
    </row>
    <row r="936">
      <c r="G936" s="35"/>
      <c r="H936" s="35" t="str">
        <f t="shared" si="10"/>
        <v>$0.00</v>
      </c>
      <c r="AS936" s="119"/>
    </row>
    <row r="937">
      <c r="G937" s="35"/>
      <c r="H937" s="35" t="str">
        <f t="shared" si="10"/>
        <v>$0.00</v>
      </c>
      <c r="AS937" s="119"/>
    </row>
    <row r="938">
      <c r="G938" s="35"/>
      <c r="H938" s="35" t="str">
        <f t="shared" si="10"/>
        <v>$0.00</v>
      </c>
      <c r="AS938" s="119"/>
    </row>
    <row r="939">
      <c r="G939" s="35"/>
      <c r="H939" s="35" t="str">
        <f t="shared" si="10"/>
        <v>$0.00</v>
      </c>
      <c r="AS939" s="119"/>
    </row>
    <row r="940">
      <c r="G940" s="35"/>
      <c r="H940" s="35" t="str">
        <f t="shared" si="10"/>
        <v>$0.00</v>
      </c>
      <c r="AS940" s="119"/>
    </row>
    <row r="941">
      <c r="G941" s="35"/>
      <c r="H941" s="35" t="str">
        <f t="shared" si="10"/>
        <v>$0.00</v>
      </c>
      <c r="AS941" s="119"/>
    </row>
    <row r="942">
      <c r="G942" s="35"/>
      <c r="H942" s="35" t="str">
        <f t="shared" si="10"/>
        <v>$0.00</v>
      </c>
      <c r="AS942" s="119"/>
    </row>
    <row r="943">
      <c r="G943" s="35"/>
      <c r="H943" s="35" t="str">
        <f t="shared" si="10"/>
        <v>$0.00</v>
      </c>
      <c r="AS943" s="119"/>
    </row>
    <row r="944">
      <c r="G944" s="35"/>
      <c r="H944" s="35" t="str">
        <f t="shared" si="10"/>
        <v>$0.00</v>
      </c>
      <c r="AS944" s="119"/>
    </row>
    <row r="945">
      <c r="G945" s="35"/>
      <c r="H945" s="35" t="str">
        <f t="shared" si="10"/>
        <v>$0.00</v>
      </c>
      <c r="AS945" s="119"/>
    </row>
    <row r="946">
      <c r="G946" s="35"/>
      <c r="H946" s="35" t="str">
        <f t="shared" si="10"/>
        <v>$0.00</v>
      </c>
      <c r="AS946" s="119"/>
    </row>
    <row r="947">
      <c r="G947" s="35"/>
      <c r="H947" s="35" t="str">
        <f t="shared" si="10"/>
        <v>$0.00</v>
      </c>
      <c r="AS947" s="119"/>
    </row>
    <row r="948">
      <c r="G948" s="35"/>
      <c r="H948" s="35" t="str">
        <f t="shared" si="10"/>
        <v>$0.00</v>
      </c>
      <c r="AS948" s="119"/>
    </row>
    <row r="949">
      <c r="G949" s="35"/>
      <c r="H949" s="35" t="str">
        <f t="shared" si="10"/>
        <v>$0.00</v>
      </c>
      <c r="AS949" s="119"/>
    </row>
    <row r="950">
      <c r="G950" s="35"/>
      <c r="H950" s="35" t="str">
        <f t="shared" si="10"/>
        <v>$0.00</v>
      </c>
      <c r="AS950" s="119"/>
    </row>
    <row r="951">
      <c r="G951" s="35"/>
      <c r="H951" s="35" t="str">
        <f t="shared" si="10"/>
        <v>$0.00</v>
      </c>
      <c r="AS951" s="119"/>
    </row>
    <row r="952">
      <c r="G952" s="35"/>
      <c r="H952" s="35" t="str">
        <f t="shared" si="10"/>
        <v>$0.00</v>
      </c>
      <c r="AS952" s="119"/>
    </row>
    <row r="953">
      <c r="G953" s="35"/>
      <c r="H953" s="35" t="str">
        <f t="shared" si="10"/>
        <v>$0.00</v>
      </c>
      <c r="AS953" s="119"/>
    </row>
    <row r="954">
      <c r="G954" s="35"/>
      <c r="H954" s="35" t="str">
        <f t="shared" si="10"/>
        <v>$0.00</v>
      </c>
      <c r="AS954" s="119"/>
    </row>
    <row r="955">
      <c r="G955" s="35"/>
      <c r="H955" s="35" t="str">
        <f t="shared" si="10"/>
        <v>$0.00</v>
      </c>
      <c r="AS955" s="119"/>
    </row>
    <row r="956">
      <c r="G956" s="35"/>
      <c r="H956" s="35" t="str">
        <f t="shared" si="10"/>
        <v>$0.00</v>
      </c>
      <c r="AS956" s="119"/>
    </row>
    <row r="957">
      <c r="G957" s="35"/>
      <c r="H957" s="35" t="str">
        <f t="shared" si="10"/>
        <v>$0.00</v>
      </c>
      <c r="AS957" s="119"/>
    </row>
    <row r="958">
      <c r="G958" s="35"/>
      <c r="H958" s="35" t="str">
        <f t="shared" si="10"/>
        <v>$0.00</v>
      </c>
      <c r="AS958" s="119"/>
    </row>
    <row r="959">
      <c r="G959" s="35"/>
      <c r="H959" s="35" t="str">
        <f t="shared" si="10"/>
        <v>$0.00</v>
      </c>
      <c r="AS959" s="119"/>
    </row>
    <row r="960">
      <c r="G960" s="35"/>
      <c r="H960" s="35" t="str">
        <f t="shared" si="10"/>
        <v>$0.00</v>
      </c>
      <c r="AS960" s="119"/>
    </row>
    <row r="961">
      <c r="G961" s="35"/>
      <c r="H961" s="35" t="str">
        <f t="shared" si="10"/>
        <v>$0.00</v>
      </c>
      <c r="AS961" s="119"/>
    </row>
    <row r="962">
      <c r="G962" s="35"/>
      <c r="H962" s="35" t="str">
        <f t="shared" si="10"/>
        <v>$0.00</v>
      </c>
      <c r="AS962" s="119"/>
    </row>
    <row r="963">
      <c r="G963" s="35"/>
      <c r="H963" s="35" t="str">
        <f t="shared" si="10"/>
        <v>$0.00</v>
      </c>
      <c r="AS963" s="119"/>
    </row>
    <row r="964">
      <c r="G964" s="35"/>
      <c r="H964" s="35" t="str">
        <f t="shared" si="10"/>
        <v>$0.00</v>
      </c>
      <c r="AS964" s="119"/>
    </row>
    <row r="965">
      <c r="G965" s="35"/>
      <c r="H965" s="35" t="str">
        <f t="shared" si="10"/>
        <v>$0.00</v>
      </c>
      <c r="AS965" s="119"/>
    </row>
    <row r="966">
      <c r="G966" s="35"/>
      <c r="H966" s="35" t="str">
        <f t="shared" si="10"/>
        <v>$0.00</v>
      </c>
      <c r="AS966" s="119"/>
    </row>
    <row r="967">
      <c r="G967" s="35"/>
      <c r="H967" s="35" t="str">
        <f t="shared" si="10"/>
        <v>$0.00</v>
      </c>
      <c r="AS967" s="119"/>
    </row>
    <row r="968">
      <c r="G968" s="35"/>
      <c r="H968" s="35" t="str">
        <f t="shared" si="10"/>
        <v>$0.00</v>
      </c>
      <c r="AS968" s="119"/>
    </row>
    <row r="969">
      <c r="G969" s="35"/>
      <c r="H969" s="35" t="str">
        <f t="shared" si="10"/>
        <v>$0.00</v>
      </c>
      <c r="AS969" s="119"/>
    </row>
    <row r="970">
      <c r="G970" s="35"/>
      <c r="H970" s="35" t="str">
        <f t="shared" si="10"/>
        <v>$0.00</v>
      </c>
      <c r="AS970" s="119"/>
    </row>
    <row r="971">
      <c r="G971" s="35"/>
      <c r="H971" s="35" t="str">
        <f t="shared" si="10"/>
        <v>$0.00</v>
      </c>
      <c r="AS971" s="119"/>
    </row>
    <row r="972">
      <c r="G972" s="35"/>
      <c r="H972" s="35" t="str">
        <f t="shared" si="10"/>
        <v>$0.00</v>
      </c>
      <c r="AS972" s="119"/>
    </row>
    <row r="973">
      <c r="G973" s="35"/>
      <c r="H973" s="35" t="str">
        <f t="shared" si="10"/>
        <v>$0.00</v>
      </c>
      <c r="AS973" s="119"/>
    </row>
    <row r="974">
      <c r="G974" s="35"/>
      <c r="H974" s="35" t="str">
        <f t="shared" si="10"/>
        <v>$0.00</v>
      </c>
      <c r="AS974" s="119"/>
    </row>
    <row r="975">
      <c r="G975" s="35"/>
      <c r="H975" s="35" t="str">
        <f t="shared" si="10"/>
        <v>$0.00</v>
      </c>
      <c r="AS975" s="119"/>
    </row>
    <row r="976">
      <c r="G976" s="35"/>
      <c r="H976" s="35" t="str">
        <f t="shared" si="10"/>
        <v>$0.00</v>
      </c>
      <c r="AS976" s="119"/>
    </row>
    <row r="977">
      <c r="G977" s="35"/>
      <c r="H977" s="35" t="str">
        <f t="shared" si="10"/>
        <v>$0.00</v>
      </c>
      <c r="AS977" s="119"/>
    </row>
    <row r="978">
      <c r="G978" s="35"/>
      <c r="H978" s="35" t="str">
        <f t="shared" si="10"/>
        <v>$0.00</v>
      </c>
      <c r="AS978" s="119"/>
    </row>
    <row r="979">
      <c r="G979" s="35"/>
      <c r="H979" s="35" t="str">
        <f t="shared" si="10"/>
        <v>$0.00</v>
      </c>
      <c r="AS979" s="119"/>
    </row>
    <row r="980">
      <c r="G980" s="35"/>
      <c r="H980" s="35" t="str">
        <f t="shared" si="10"/>
        <v>$0.00</v>
      </c>
      <c r="AS980" s="119"/>
    </row>
    <row r="981">
      <c r="G981" s="35"/>
      <c r="H981" s="35" t="str">
        <f t="shared" si="10"/>
        <v>$0.00</v>
      </c>
      <c r="AS981" s="119"/>
    </row>
    <row r="982">
      <c r="G982" s="35"/>
      <c r="H982" s="35" t="str">
        <f t="shared" si="10"/>
        <v>$0.00</v>
      </c>
      <c r="AS982" s="119"/>
    </row>
    <row r="983">
      <c r="G983" s="35"/>
      <c r="H983" s="35" t="str">
        <f t="shared" si="10"/>
        <v>$0.00</v>
      </c>
      <c r="AS983" s="119"/>
    </row>
    <row r="984">
      <c r="G984" s="35"/>
      <c r="H984" s="35" t="str">
        <f t="shared" si="10"/>
        <v>$0.00</v>
      </c>
      <c r="AS984" s="119"/>
    </row>
    <row r="985">
      <c r="G985" s="35"/>
      <c r="H985" s="35" t="str">
        <f t="shared" si="10"/>
        <v>$0.00</v>
      </c>
      <c r="AS985" s="119"/>
    </row>
    <row r="986">
      <c r="G986" s="35"/>
      <c r="H986" s="35" t="str">
        <f t="shared" si="10"/>
        <v>$0.00</v>
      </c>
      <c r="AS986" s="119"/>
    </row>
    <row r="987">
      <c r="G987" s="35"/>
      <c r="H987" s="35" t="str">
        <f t="shared" si="10"/>
        <v>$0.00</v>
      </c>
      <c r="AS987" s="119"/>
    </row>
    <row r="988">
      <c r="G988" s="35"/>
      <c r="H988" s="35" t="str">
        <f t="shared" si="10"/>
        <v>$0.00</v>
      </c>
      <c r="AS988" s="119"/>
    </row>
    <row r="989">
      <c r="G989" s="35"/>
      <c r="H989" s="35" t="str">
        <f t="shared" si="10"/>
        <v>$0.00</v>
      </c>
      <c r="AS989" s="119"/>
    </row>
    <row r="990">
      <c r="G990" s="35"/>
      <c r="H990" s="35" t="str">
        <f t="shared" si="10"/>
        <v>$0.00</v>
      </c>
      <c r="AS990" s="119"/>
    </row>
    <row r="991">
      <c r="G991" s="35"/>
      <c r="H991" s="35" t="str">
        <f t="shared" si="10"/>
        <v>$0.00</v>
      </c>
      <c r="AS991" s="119"/>
    </row>
    <row r="992">
      <c r="G992" s="35"/>
      <c r="H992" s="35" t="str">
        <f t="shared" si="10"/>
        <v>$0.00</v>
      </c>
      <c r="AS992" s="119"/>
    </row>
    <row r="993">
      <c r="G993" s="35"/>
      <c r="H993" s="35" t="str">
        <f t="shared" si="10"/>
        <v>$0.00</v>
      </c>
      <c r="AS993" s="119"/>
    </row>
    <row r="994">
      <c r="G994" s="35"/>
      <c r="H994" s="35" t="str">
        <f t="shared" si="10"/>
        <v>$0.00</v>
      </c>
      <c r="AS994" s="119"/>
    </row>
    <row r="995">
      <c r="G995" s="35"/>
      <c r="H995" s="35" t="str">
        <f t="shared" si="10"/>
        <v>$0.00</v>
      </c>
      <c r="AS995" s="119"/>
    </row>
    <row r="996">
      <c r="G996" s="35"/>
      <c r="H996" s="35" t="str">
        <f t="shared" si="10"/>
        <v>$0.00</v>
      </c>
      <c r="AS996" s="119"/>
    </row>
    <row r="997">
      <c r="G997" s="35"/>
      <c r="H997" s="35" t="str">
        <f t="shared" si="10"/>
        <v>$0.00</v>
      </c>
      <c r="AS997" s="119"/>
    </row>
    <row r="998">
      <c r="G998" s="35"/>
      <c r="H998" s="35" t="str">
        <f t="shared" si="10"/>
        <v>$0.00</v>
      </c>
      <c r="AS998" s="119"/>
    </row>
    <row r="999">
      <c r="G999" s="35"/>
      <c r="H999" s="35" t="str">
        <f t="shared" si="10"/>
        <v>$0.00</v>
      </c>
      <c r="AS999" s="119"/>
    </row>
    <row r="1000">
      <c r="G1000" s="35"/>
      <c r="H1000" s="35" t="str">
        <f t="shared" si="10"/>
        <v>$0.00</v>
      </c>
      <c r="AS1000" s="119"/>
    </row>
  </sheetData>
  <mergeCells count="17">
    <mergeCell ref="AR1:AR2"/>
    <mergeCell ref="AQ1:AQ2"/>
    <mergeCell ref="U1:V1"/>
    <mergeCell ref="S1:T1"/>
    <mergeCell ref="B1:B2"/>
    <mergeCell ref="Q1:R1"/>
    <mergeCell ref="AC1:AD1"/>
    <mergeCell ref="AE1:AF1"/>
    <mergeCell ref="AA1:AB1"/>
    <mergeCell ref="Y1:Z1"/>
    <mergeCell ref="W1:X1"/>
    <mergeCell ref="AG1:AH1"/>
    <mergeCell ref="AI1:AJ1"/>
    <mergeCell ref="AK1:AL1"/>
    <mergeCell ref="AS1:AS2"/>
    <mergeCell ref="AT2:AV2"/>
    <mergeCell ref="AP1:AP2"/>
  </mergeCells>
  <conditionalFormatting sqref="H1:H2">
    <cfRule type="cellIs" dxfId="2" priority="1" operator="greaterThanOrEqual">
      <formula>1350</formula>
    </cfRule>
  </conditionalFormatting>
  <conditionalFormatting sqref="H1:H1000">
    <cfRule type="cellIs" dxfId="3" priority="2" operator="equal">
      <formula>0</formula>
    </cfRule>
  </conditionalFormatting>
  <conditionalFormatting sqref="AQ1:AQ1000">
    <cfRule type="expression" dxfId="4" priority="3">
      <formula>AQ1&lt;42620.0</formula>
    </cfRule>
  </conditionalFormatting>
  <conditionalFormatting sqref="A1:AY1000">
    <cfRule type="expression" dxfId="5" priority="4">
      <formula>ISODD(ROW())</formula>
    </cfRule>
  </conditionalFormatting>
  <conditionalFormatting sqref="A1:AY1000">
    <cfRule type="expression" dxfId="6" priority="5">
      <formula>ISEVEN(ROW())</formula>
    </cfRule>
  </conditionalFormatting>
  <dataValidations>
    <dataValidation type="list" allowBlank="1" sqref="P3:P1000">
      <formula1>'Data Validation'!$E$2:$E$3</formula1>
    </dataValidation>
    <dataValidation type="list" allowBlank="1" sqref="D3:D1000">
      <formula1>'Data Validation'!$D$2:$D$17</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4A7D6"/>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4.43" defaultRowHeight="15.75"/>
  <cols>
    <col customWidth="1" min="1" max="1" width="19.14"/>
    <col customWidth="1" min="2" max="2" width="19.43"/>
    <col customWidth="1" min="3" max="3" width="12.0"/>
    <col customWidth="1" min="4" max="4" width="19.43"/>
    <col customWidth="1" min="5" max="5" width="24.71"/>
    <col customWidth="1" min="6" max="6" width="13.14"/>
    <col customWidth="1" min="7" max="7" width="17.0"/>
    <col customWidth="1" hidden="1" min="8" max="8" width="7.57"/>
    <col customWidth="1" hidden="1" min="9" max="11" width="12.29"/>
    <col customWidth="1" min="12" max="13" width="12.29"/>
    <col customWidth="1" min="14" max="14" width="12.0"/>
    <col customWidth="1" min="15" max="15" width="9.43"/>
    <col customWidth="1" min="16" max="16" width="7.71"/>
    <col customWidth="1" min="17" max="17" width="9.14"/>
    <col customWidth="1" min="18" max="18" width="6.43"/>
    <col customWidth="1" min="19" max="19" width="8.86"/>
    <col customWidth="1" min="20" max="20" width="7.57"/>
    <col customWidth="1" min="21" max="21" width="9.43"/>
    <col customWidth="1" min="22" max="22" width="12.14"/>
    <col customWidth="1" min="23" max="23" width="9.14"/>
    <col customWidth="1" min="24" max="24" width="7.29"/>
    <col customWidth="1" min="25" max="25" width="9.57"/>
    <col customWidth="1" min="26" max="26" width="7.43"/>
    <col customWidth="1" min="27" max="27" width="9.43"/>
    <col customWidth="1" min="28" max="28" width="7.0"/>
    <col customWidth="1" min="29" max="29" width="9.71"/>
    <col customWidth="1" min="30" max="30" width="7.29"/>
    <col customWidth="1" min="31" max="31" width="9.14"/>
    <col customWidth="1" min="32" max="32" width="7.43"/>
    <col customWidth="1" min="33" max="33" width="8.57"/>
    <col customWidth="1" min="34" max="34" width="7.0"/>
    <col customWidth="1" min="35" max="35" width="9.43"/>
    <col customWidth="1" min="36" max="36" width="7.86"/>
    <col customWidth="1" min="37" max="37" width="18.57"/>
    <col customWidth="1" min="38" max="38" width="17.86"/>
    <col customWidth="1" min="39" max="39" width="41.86"/>
    <col customWidth="1" min="40" max="40" width="19.43"/>
    <col customWidth="1" min="41" max="41" width="16.86"/>
    <col customWidth="1" min="42" max="42" width="15.0"/>
  </cols>
  <sheetData>
    <row r="1">
      <c r="A1" s="2" t="s">
        <v>1</v>
      </c>
      <c r="B1" s="2" t="s">
        <v>3</v>
      </c>
      <c r="C1" s="4" t="s">
        <v>4</v>
      </c>
      <c r="D1" s="2" t="s">
        <v>7</v>
      </c>
      <c r="E1" s="6" t="s">
        <v>5</v>
      </c>
      <c r="F1" s="8" t="s">
        <v>10</v>
      </c>
      <c r="G1" s="11" t="s">
        <v>13</v>
      </c>
      <c r="H1" s="13" t="s">
        <v>17</v>
      </c>
      <c r="I1" s="15" t="s">
        <v>22</v>
      </c>
      <c r="J1" s="10" t="s">
        <v>31</v>
      </c>
      <c r="K1" s="10" t="s">
        <v>32</v>
      </c>
      <c r="L1" s="10" t="s">
        <v>12</v>
      </c>
      <c r="M1" s="14" t="s">
        <v>16</v>
      </c>
      <c r="N1" s="14" t="s">
        <v>30</v>
      </c>
      <c r="O1" s="18" t="s">
        <v>15</v>
      </c>
      <c r="Q1" s="18" t="s">
        <v>18</v>
      </c>
      <c r="S1" s="18" t="s">
        <v>19</v>
      </c>
      <c r="U1" s="21" t="s">
        <v>20</v>
      </c>
      <c r="W1" s="18" t="s">
        <v>21</v>
      </c>
      <c r="Y1" s="18" t="s">
        <v>23</v>
      </c>
      <c r="AA1" s="18" t="s">
        <v>24</v>
      </c>
      <c r="AC1" s="19" t="s">
        <v>39</v>
      </c>
      <c r="AE1" s="19" t="s">
        <v>40</v>
      </c>
      <c r="AG1" s="18" t="s">
        <v>27</v>
      </c>
      <c r="AI1" s="18" t="s">
        <v>28</v>
      </c>
      <c r="AK1" s="8" t="s">
        <v>41</v>
      </c>
      <c r="AL1" s="8" t="s">
        <v>11</v>
      </c>
      <c r="AM1" s="22" t="s">
        <v>14</v>
      </c>
      <c r="AN1" s="22" t="s">
        <v>42</v>
      </c>
      <c r="AO1" s="11" t="s">
        <v>43</v>
      </c>
      <c r="AP1" s="23" t="s">
        <v>44</v>
      </c>
      <c r="AQ1" s="22" t="s">
        <v>45</v>
      </c>
      <c r="AR1" s="22" t="s">
        <v>46</v>
      </c>
      <c r="AS1" s="22" t="s">
        <v>47</v>
      </c>
      <c r="AT1" s="8"/>
      <c r="AU1" s="8"/>
      <c r="AV1" s="8"/>
    </row>
    <row r="2">
      <c r="A2" s="2" t="s">
        <v>48</v>
      </c>
      <c r="C2" s="2"/>
      <c r="D2" s="2"/>
      <c r="E2" s="6"/>
      <c r="F2" s="8"/>
      <c r="H2" s="13"/>
      <c r="I2" s="24"/>
      <c r="J2" s="25" t="s">
        <v>49</v>
      </c>
      <c r="K2" s="26"/>
      <c r="L2" s="26" t="str">
        <f t="shared" ref="L2:M2" si="1">SUM(L3:L972)-SUM(L228:L247)</f>
        <v>$519,285.37</v>
      </c>
      <c r="M2" s="26" t="str">
        <f t="shared" si="1"/>
        <v>$307,366.18</v>
      </c>
      <c r="N2" s="13" t="str">
        <f>SUM(N3:N972)</f>
        <v>$282,514.65</v>
      </c>
      <c r="O2" s="21" t="s">
        <v>50</v>
      </c>
      <c r="P2" s="21" t="s">
        <v>29</v>
      </c>
      <c r="Q2" s="21" t="s">
        <v>50</v>
      </c>
      <c r="R2" s="21" t="s">
        <v>29</v>
      </c>
      <c r="S2" s="21" t="s">
        <v>50</v>
      </c>
      <c r="T2" s="21" t="s">
        <v>29</v>
      </c>
      <c r="U2" s="21" t="s">
        <v>50</v>
      </c>
      <c r="V2" s="21" t="s">
        <v>29</v>
      </c>
      <c r="W2" s="21" t="s">
        <v>50</v>
      </c>
      <c r="X2" s="21" t="s">
        <v>29</v>
      </c>
      <c r="Y2" s="21" t="s">
        <v>50</v>
      </c>
      <c r="Z2" s="21" t="s">
        <v>29</v>
      </c>
      <c r="AA2" s="21" t="s">
        <v>50</v>
      </c>
      <c r="AB2" s="21" t="s">
        <v>29</v>
      </c>
      <c r="AC2" s="21" t="s">
        <v>50</v>
      </c>
      <c r="AD2" s="21" t="s">
        <v>29</v>
      </c>
      <c r="AE2" s="21" t="s">
        <v>50</v>
      </c>
      <c r="AF2" s="21" t="s">
        <v>29</v>
      </c>
      <c r="AG2" s="21" t="s">
        <v>50</v>
      </c>
      <c r="AH2" s="21" t="s">
        <v>29</v>
      </c>
      <c r="AI2" s="21" t="s">
        <v>50</v>
      </c>
      <c r="AJ2" s="21" t="s">
        <v>29</v>
      </c>
      <c r="AM2" s="22"/>
      <c r="AQ2" s="19" t="s">
        <v>51</v>
      </c>
      <c r="AT2" s="8"/>
      <c r="AU2" s="8"/>
      <c r="AV2" s="8"/>
    </row>
    <row r="3">
      <c r="A3" s="28">
        <v>42285.0</v>
      </c>
      <c r="B3" s="30"/>
      <c r="C3" s="31" t="s">
        <v>55</v>
      </c>
      <c r="D3" s="30" t="s">
        <v>56</v>
      </c>
      <c r="E3" s="32" t="s">
        <v>57</v>
      </c>
      <c r="F3" s="33" t="s">
        <v>58</v>
      </c>
      <c r="G3" s="34"/>
      <c r="H3" s="36"/>
      <c r="I3" s="37"/>
      <c r="J3" s="38"/>
      <c r="K3" s="38"/>
      <c r="L3" s="38">
        <v>43.77</v>
      </c>
      <c r="M3" s="38">
        <v>20.0</v>
      </c>
      <c r="N3" s="39">
        <v>20.0</v>
      </c>
      <c r="O3" s="40">
        <v>43.77</v>
      </c>
      <c r="P3" s="41"/>
      <c r="Q3" s="33"/>
      <c r="R3" s="41"/>
      <c r="S3" s="33"/>
      <c r="T3" s="41"/>
      <c r="U3" s="41"/>
      <c r="V3" s="41"/>
      <c r="W3" s="33"/>
      <c r="X3" s="41"/>
      <c r="Y3" s="33"/>
      <c r="Z3" s="41"/>
      <c r="AA3" s="33"/>
      <c r="AB3" s="41"/>
      <c r="AC3" s="33"/>
      <c r="AD3" s="41"/>
      <c r="AE3" s="33"/>
      <c r="AF3" s="41"/>
      <c r="AG3" s="33"/>
      <c r="AH3" s="33"/>
      <c r="AI3" s="33"/>
      <c r="AJ3" s="41"/>
      <c r="AK3" s="33" t="s">
        <v>64</v>
      </c>
      <c r="AL3" s="33" t="s">
        <v>65</v>
      </c>
      <c r="AM3" s="30" t="s">
        <v>66</v>
      </c>
      <c r="AN3" s="33" t="s">
        <v>67</v>
      </c>
      <c r="AO3" s="44">
        <v>42404.0</v>
      </c>
      <c r="AP3" s="45"/>
      <c r="AQ3" s="46" t="s">
        <v>69</v>
      </c>
      <c r="AR3" s="46"/>
      <c r="AS3" s="46"/>
      <c r="AT3" s="41"/>
      <c r="AU3" s="41"/>
      <c r="AV3" s="41"/>
    </row>
    <row r="4">
      <c r="A4" s="28">
        <v>42290.0</v>
      </c>
      <c r="B4" s="30"/>
      <c r="C4" s="31" t="s">
        <v>73</v>
      </c>
      <c r="D4" s="30" t="s">
        <v>74</v>
      </c>
      <c r="E4" s="32" t="s">
        <v>75</v>
      </c>
      <c r="F4" s="33" t="s">
        <v>76</v>
      </c>
      <c r="G4" s="47"/>
      <c r="H4" s="36" t="s">
        <v>78</v>
      </c>
      <c r="I4" s="37"/>
      <c r="J4" s="38"/>
      <c r="K4" s="38"/>
      <c r="L4" s="38">
        <v>250.0</v>
      </c>
      <c r="M4" s="49">
        <v>20.0</v>
      </c>
      <c r="N4" s="39">
        <v>20.0</v>
      </c>
      <c r="O4" s="51">
        <v>28.0</v>
      </c>
      <c r="P4" s="41"/>
      <c r="Q4" s="33"/>
      <c r="R4" s="41"/>
      <c r="S4" s="33"/>
      <c r="T4" s="41"/>
      <c r="U4" s="41"/>
      <c r="V4" s="41"/>
      <c r="W4" s="33"/>
      <c r="X4" s="41"/>
      <c r="Y4" s="33"/>
      <c r="Z4" s="41"/>
      <c r="AA4" s="33"/>
      <c r="AB4" s="41"/>
      <c r="AC4" s="33"/>
      <c r="AD4" s="41"/>
      <c r="AE4" s="33"/>
      <c r="AF4" s="41"/>
      <c r="AG4" s="33"/>
      <c r="AH4" s="33"/>
      <c r="AI4" s="33"/>
      <c r="AJ4" s="41"/>
      <c r="AK4" s="33" t="s">
        <v>85</v>
      </c>
      <c r="AL4" s="33" t="s">
        <v>87</v>
      </c>
      <c r="AM4" s="33" t="s">
        <v>88</v>
      </c>
      <c r="AN4" s="33" t="s">
        <v>67</v>
      </c>
      <c r="AO4" s="44">
        <v>42405.0</v>
      </c>
      <c r="AP4" s="45"/>
      <c r="AQ4" s="41"/>
      <c r="AR4" s="46"/>
      <c r="AS4" s="46"/>
      <c r="AT4" s="41"/>
      <c r="AU4" s="41"/>
      <c r="AV4" s="41"/>
    </row>
    <row r="5">
      <c r="A5" s="28">
        <v>42285.0</v>
      </c>
      <c r="B5" s="30"/>
      <c r="C5" s="31" t="s">
        <v>93</v>
      </c>
      <c r="D5" s="30" t="s">
        <v>94</v>
      </c>
      <c r="E5" s="32" t="s">
        <v>95</v>
      </c>
      <c r="F5" s="33" t="s">
        <v>96</v>
      </c>
      <c r="G5" s="47"/>
      <c r="H5" s="36" t="s">
        <v>97</v>
      </c>
      <c r="I5" s="37"/>
      <c r="J5" s="38"/>
      <c r="K5" s="38"/>
      <c r="L5" s="38">
        <v>241.12</v>
      </c>
      <c r="M5" s="49">
        <v>125.0</v>
      </c>
      <c r="N5" s="39">
        <v>125.0</v>
      </c>
      <c r="O5" s="40">
        <v>241.12</v>
      </c>
      <c r="P5" s="41"/>
      <c r="Q5" s="33"/>
      <c r="R5" s="41"/>
      <c r="S5" s="33"/>
      <c r="T5" s="41"/>
      <c r="U5" s="41"/>
      <c r="V5" s="41"/>
      <c r="W5" s="33"/>
      <c r="X5" s="41"/>
      <c r="Y5" s="33"/>
      <c r="Z5" s="41"/>
      <c r="AA5" s="33"/>
      <c r="AB5" s="41"/>
      <c r="AC5" s="33"/>
      <c r="AD5" s="41"/>
      <c r="AE5" s="33"/>
      <c r="AF5" s="41"/>
      <c r="AG5" s="33"/>
      <c r="AH5" s="33"/>
      <c r="AI5" s="33"/>
      <c r="AJ5" s="41"/>
      <c r="AK5" s="33" t="s">
        <v>102</v>
      </c>
      <c r="AL5" s="33" t="s">
        <v>103</v>
      </c>
      <c r="AM5" s="33" t="s">
        <v>105</v>
      </c>
      <c r="AN5" s="33" t="s">
        <v>67</v>
      </c>
      <c r="AO5" s="44">
        <v>42406.0</v>
      </c>
      <c r="AP5" s="45"/>
      <c r="AQ5" s="46"/>
      <c r="AR5" s="46"/>
      <c r="AS5" s="46"/>
      <c r="AT5" s="41"/>
      <c r="AU5" s="41"/>
      <c r="AV5" s="41"/>
    </row>
    <row r="6">
      <c r="A6" s="28">
        <v>42285.0</v>
      </c>
      <c r="B6" s="30"/>
      <c r="C6" s="31" t="s">
        <v>108</v>
      </c>
      <c r="D6" s="30" t="s">
        <v>94</v>
      </c>
      <c r="E6" s="32"/>
      <c r="F6" s="33" t="s">
        <v>110</v>
      </c>
      <c r="G6" s="47"/>
      <c r="H6" s="36" t="s">
        <v>112</v>
      </c>
      <c r="I6" s="37"/>
      <c r="J6" s="38"/>
      <c r="K6" s="38"/>
      <c r="L6" s="38">
        <v>133.38</v>
      </c>
      <c r="M6" s="49">
        <v>75.0</v>
      </c>
      <c r="N6" s="39">
        <v>75.0</v>
      </c>
      <c r="O6" s="40">
        <v>125.0</v>
      </c>
      <c r="P6" s="41"/>
      <c r="Q6" s="33"/>
      <c r="R6" s="41"/>
      <c r="S6" s="33"/>
      <c r="T6" s="41"/>
      <c r="U6" s="41"/>
      <c r="V6" s="41"/>
      <c r="W6" s="33"/>
      <c r="X6" s="41"/>
      <c r="Y6" s="33"/>
      <c r="Z6" s="41"/>
      <c r="AA6" s="33"/>
      <c r="AB6" s="41"/>
      <c r="AC6" s="33"/>
      <c r="AD6" s="41"/>
      <c r="AE6" s="33"/>
      <c r="AF6" s="41"/>
      <c r="AG6" s="33"/>
      <c r="AH6" s="33"/>
      <c r="AI6" s="33"/>
      <c r="AJ6" s="41"/>
      <c r="AK6" s="33" t="s">
        <v>102</v>
      </c>
      <c r="AL6" s="33" t="s">
        <v>103</v>
      </c>
      <c r="AM6" s="33" t="s">
        <v>105</v>
      </c>
      <c r="AN6" s="33" t="s">
        <v>67</v>
      </c>
      <c r="AO6" s="44">
        <v>42407.0</v>
      </c>
      <c r="AP6" s="45"/>
      <c r="AQ6" s="46"/>
      <c r="AR6" s="46"/>
      <c r="AS6" s="46"/>
      <c r="AT6" s="41"/>
      <c r="AU6" s="41"/>
      <c r="AV6" s="41"/>
    </row>
    <row r="7">
      <c r="A7" s="28">
        <v>42304.0</v>
      </c>
      <c r="B7" s="30"/>
      <c r="C7" s="31" t="s">
        <v>120</v>
      </c>
      <c r="D7" s="30" t="s">
        <v>123</v>
      </c>
      <c r="E7" s="32" t="s">
        <v>125</v>
      </c>
      <c r="F7" s="33" t="s">
        <v>129</v>
      </c>
      <c r="G7" s="47"/>
      <c r="H7" s="36"/>
      <c r="I7" s="37"/>
      <c r="J7" s="38"/>
      <c r="K7" s="38"/>
      <c r="L7" s="38">
        <v>70.0</v>
      </c>
      <c r="M7" s="49">
        <v>30.0</v>
      </c>
      <c r="N7" s="39">
        <v>30.0</v>
      </c>
      <c r="O7" s="65">
        <v>50.0</v>
      </c>
      <c r="P7" s="41"/>
      <c r="Q7" s="33"/>
      <c r="R7" s="41"/>
      <c r="S7" s="33"/>
      <c r="T7" s="41"/>
      <c r="U7" s="41"/>
      <c r="V7" s="41"/>
      <c r="W7" s="33"/>
      <c r="X7" s="41"/>
      <c r="Y7" s="33"/>
      <c r="Z7" s="41"/>
      <c r="AA7" s="33"/>
      <c r="AB7" s="41"/>
      <c r="AC7" s="33"/>
      <c r="AD7" s="41"/>
      <c r="AE7" s="33"/>
      <c r="AF7" s="41"/>
      <c r="AG7" s="33"/>
      <c r="AH7" s="33"/>
      <c r="AI7" s="33"/>
      <c r="AJ7" s="41"/>
      <c r="AK7" s="33" t="s">
        <v>136</v>
      </c>
      <c r="AL7" s="33" t="s">
        <v>140</v>
      </c>
      <c r="AM7" s="33" t="s">
        <v>142</v>
      </c>
      <c r="AN7" s="33" t="s">
        <v>144</v>
      </c>
      <c r="AO7" s="44">
        <v>42408.0</v>
      </c>
      <c r="AP7" s="67"/>
      <c r="AQ7" s="41"/>
      <c r="AR7" s="46" t="s">
        <v>147</v>
      </c>
      <c r="AS7" s="41"/>
      <c r="AT7" s="41"/>
      <c r="AU7" s="41"/>
      <c r="AV7" s="41"/>
    </row>
    <row r="8">
      <c r="A8" s="28">
        <v>42285.0</v>
      </c>
      <c r="B8" s="30"/>
      <c r="C8" s="31" t="s">
        <v>153</v>
      </c>
      <c r="D8" s="30" t="s">
        <v>56</v>
      </c>
      <c r="E8" s="32" t="s">
        <v>158</v>
      </c>
      <c r="F8" s="33" t="s">
        <v>159</v>
      </c>
      <c r="G8" s="47"/>
      <c r="H8" s="36"/>
      <c r="I8" s="37"/>
      <c r="J8" s="38"/>
      <c r="K8" s="38"/>
      <c r="L8" s="38">
        <v>805.0</v>
      </c>
      <c r="M8" s="49">
        <v>500.0</v>
      </c>
      <c r="N8" s="39">
        <v>500.0</v>
      </c>
      <c r="O8" s="40">
        <v>600.0</v>
      </c>
      <c r="P8" s="41"/>
      <c r="Q8" s="33"/>
      <c r="R8" s="41"/>
      <c r="S8" s="40">
        <v>15.0</v>
      </c>
      <c r="T8" s="41"/>
      <c r="U8" s="41"/>
      <c r="V8" s="41"/>
      <c r="W8" s="33"/>
      <c r="X8" s="41"/>
      <c r="Y8" s="40">
        <v>50.0</v>
      </c>
      <c r="Z8" s="41"/>
      <c r="AA8" s="33"/>
      <c r="AB8" s="41"/>
      <c r="AC8" s="33"/>
      <c r="AD8" s="41"/>
      <c r="AE8" s="40">
        <v>100.0</v>
      </c>
      <c r="AF8" s="41"/>
      <c r="AG8" s="33"/>
      <c r="AH8" s="33"/>
      <c r="AI8" s="33" t="s">
        <v>165</v>
      </c>
      <c r="AJ8" s="41"/>
      <c r="AK8" s="33" t="s">
        <v>167</v>
      </c>
      <c r="AL8" s="33" t="s">
        <v>169</v>
      </c>
      <c r="AM8" s="33" t="s">
        <v>171</v>
      </c>
      <c r="AN8" s="33" t="s">
        <v>144</v>
      </c>
      <c r="AO8" s="44">
        <v>42409.0</v>
      </c>
      <c r="AP8" s="67"/>
      <c r="AQ8" s="41"/>
      <c r="AR8" s="46" t="s">
        <v>147</v>
      </c>
      <c r="AS8" s="41"/>
      <c r="AT8" s="41"/>
      <c r="AU8" s="41"/>
      <c r="AV8" s="41"/>
    </row>
    <row r="9">
      <c r="A9" s="28">
        <v>42292.0</v>
      </c>
      <c r="B9" s="30"/>
      <c r="C9" s="31" t="s">
        <v>177</v>
      </c>
      <c r="D9" s="30" t="s">
        <v>123</v>
      </c>
      <c r="E9" s="32" t="s">
        <v>183</v>
      </c>
      <c r="F9" s="33" t="s">
        <v>185</v>
      </c>
      <c r="G9" s="34"/>
      <c r="H9" s="36" t="s">
        <v>187</v>
      </c>
      <c r="I9" s="37"/>
      <c r="J9" s="38"/>
      <c r="K9" s="38"/>
      <c r="L9" s="38">
        <v>300.0</v>
      </c>
      <c r="M9" s="38" t="str">
        <f>0.75*L9</f>
        <v>$225.00</v>
      </c>
      <c r="N9" s="39">
        <v>168.75</v>
      </c>
      <c r="O9" s="33"/>
      <c r="P9" s="41"/>
      <c r="Q9" s="33"/>
      <c r="R9" s="41"/>
      <c r="S9" s="33"/>
      <c r="T9" s="41"/>
      <c r="U9" s="41"/>
      <c r="V9" s="41"/>
      <c r="W9" s="33"/>
      <c r="X9" s="41"/>
      <c r="Y9" s="33"/>
      <c r="Z9" s="41"/>
      <c r="AA9" s="33"/>
      <c r="AB9" s="41"/>
      <c r="AC9" s="33"/>
      <c r="AD9" s="41"/>
      <c r="AE9" s="33"/>
      <c r="AF9" s="41"/>
      <c r="AG9" s="65">
        <v>300.0</v>
      </c>
      <c r="AH9" s="33"/>
      <c r="AI9" s="33"/>
      <c r="AJ9" s="41"/>
      <c r="AK9" s="33" t="s">
        <v>198</v>
      </c>
      <c r="AL9" s="33" t="s">
        <v>118</v>
      </c>
      <c r="AM9" s="33" t="s">
        <v>119</v>
      </c>
      <c r="AN9" s="30" t="s">
        <v>202</v>
      </c>
      <c r="AO9" s="71"/>
      <c r="AP9" s="67"/>
      <c r="AQ9" s="41"/>
      <c r="AR9" s="46"/>
      <c r="AS9" s="41"/>
      <c r="AT9" s="41"/>
      <c r="AU9" s="41"/>
      <c r="AV9" s="41"/>
    </row>
    <row r="10">
      <c r="A10" s="28">
        <v>42292.0</v>
      </c>
      <c r="B10" s="30"/>
      <c r="C10" s="31" t="s">
        <v>211</v>
      </c>
      <c r="D10" s="30" t="s">
        <v>123</v>
      </c>
      <c r="E10" s="72" t="s">
        <v>212</v>
      </c>
      <c r="F10" s="33" t="s">
        <v>214</v>
      </c>
      <c r="G10" s="34"/>
      <c r="H10" s="36" t="s">
        <v>215</v>
      </c>
      <c r="I10" s="37"/>
      <c r="J10" s="38"/>
      <c r="K10" s="38"/>
      <c r="L10" s="38">
        <v>180.0</v>
      </c>
      <c r="M10" s="38">
        <v>50.0</v>
      </c>
      <c r="N10" s="39">
        <v>50.0</v>
      </c>
      <c r="O10" s="33"/>
      <c r="P10" s="41"/>
      <c r="Q10" s="33"/>
      <c r="R10" s="41"/>
      <c r="S10" s="33"/>
      <c r="T10" s="41"/>
      <c r="U10" s="41"/>
      <c r="V10" s="41"/>
      <c r="W10" s="33"/>
      <c r="X10" s="41"/>
      <c r="Y10" s="33"/>
      <c r="Z10" s="41"/>
      <c r="AA10" s="33"/>
      <c r="AB10" s="41"/>
      <c r="AC10" s="33"/>
      <c r="AD10" s="41"/>
      <c r="AE10" s="33"/>
      <c r="AF10" s="41"/>
      <c r="AG10" s="33"/>
      <c r="AH10" s="33"/>
      <c r="AI10" s="33"/>
      <c r="AJ10" s="41"/>
      <c r="AK10" s="33" t="s">
        <v>198</v>
      </c>
      <c r="AL10" s="33" t="s">
        <v>118</v>
      </c>
      <c r="AM10" s="33" t="s">
        <v>119</v>
      </c>
      <c r="AN10" s="33" t="s">
        <v>144</v>
      </c>
      <c r="AO10" s="71"/>
      <c r="AP10" s="67"/>
      <c r="AQ10" s="41"/>
      <c r="AR10" s="46"/>
      <c r="AS10" s="41"/>
      <c r="AT10" s="41"/>
      <c r="AU10" s="41"/>
      <c r="AV10" s="41"/>
    </row>
    <row r="11">
      <c r="A11" s="30" t="s">
        <v>122</v>
      </c>
      <c r="B11" s="33"/>
      <c r="C11" s="31" t="s">
        <v>226</v>
      </c>
      <c r="D11" s="33" t="s">
        <v>230</v>
      </c>
      <c r="E11" s="32" t="s">
        <v>232</v>
      </c>
      <c r="F11" s="33" t="s">
        <v>233</v>
      </c>
      <c r="G11" s="74">
        <v>42266.0</v>
      </c>
      <c r="H11" s="36"/>
      <c r="I11" s="37"/>
      <c r="J11" s="38"/>
      <c r="K11" s="38"/>
      <c r="L11" s="38">
        <v>146.71</v>
      </c>
      <c r="M11" s="38">
        <v>60.0</v>
      </c>
      <c r="N11" s="39">
        <v>0.0</v>
      </c>
      <c r="O11" s="40">
        <v>146.71</v>
      </c>
      <c r="P11" s="41"/>
      <c r="Q11" s="33"/>
      <c r="R11" s="41"/>
      <c r="S11" s="33"/>
      <c r="T11" s="41"/>
      <c r="U11" s="41"/>
      <c r="V11" s="41"/>
      <c r="W11" s="33"/>
      <c r="X11" s="41"/>
      <c r="Y11" s="33"/>
      <c r="Z11" s="41"/>
      <c r="AA11" s="33"/>
      <c r="AB11" s="41"/>
      <c r="AC11" s="33"/>
      <c r="AD11" s="41"/>
      <c r="AE11" s="33"/>
      <c r="AF11" s="41"/>
      <c r="AG11" s="33"/>
      <c r="AH11" s="33"/>
      <c r="AI11" s="33"/>
      <c r="AJ11" s="41"/>
      <c r="AK11" s="33" t="s">
        <v>240</v>
      </c>
      <c r="AL11" s="33" t="s">
        <v>218</v>
      </c>
      <c r="AM11" s="33" t="s">
        <v>219</v>
      </c>
      <c r="AN11" s="33" t="s">
        <v>67</v>
      </c>
      <c r="AO11" s="71"/>
      <c r="AP11" s="67"/>
      <c r="AQ11" s="41"/>
      <c r="AR11" s="46"/>
      <c r="AS11" s="41"/>
      <c r="AT11" s="41"/>
      <c r="AU11" s="41"/>
      <c r="AV11" s="41"/>
    </row>
    <row r="12">
      <c r="A12" s="30" t="s">
        <v>122</v>
      </c>
      <c r="B12" s="33"/>
      <c r="C12" s="31" t="s">
        <v>246</v>
      </c>
      <c r="D12" s="33" t="s">
        <v>230</v>
      </c>
      <c r="E12" s="32" t="s">
        <v>232</v>
      </c>
      <c r="F12" s="33" t="s">
        <v>96</v>
      </c>
      <c r="G12" s="74">
        <v>42253.0</v>
      </c>
      <c r="H12" s="36"/>
      <c r="I12" s="37"/>
      <c r="J12" s="38"/>
      <c r="K12" s="38"/>
      <c r="L12" s="38">
        <v>216.51</v>
      </c>
      <c r="M12" s="38">
        <v>100.0</v>
      </c>
      <c r="N12" s="39">
        <v>0.0</v>
      </c>
      <c r="O12" s="40">
        <v>22.89</v>
      </c>
      <c r="P12" s="41"/>
      <c r="Q12" s="33"/>
      <c r="R12" s="41"/>
      <c r="S12" s="33"/>
      <c r="T12" s="41"/>
      <c r="U12" s="41"/>
      <c r="V12" s="41"/>
      <c r="W12" s="33"/>
      <c r="X12" s="41"/>
      <c r="Y12" s="33"/>
      <c r="Z12" s="41"/>
      <c r="AA12" s="33"/>
      <c r="AB12" s="41"/>
      <c r="AC12" s="33"/>
      <c r="AD12" s="41"/>
      <c r="AE12" s="33"/>
      <c r="AF12" s="41"/>
      <c r="AG12" s="33"/>
      <c r="AH12" s="33"/>
      <c r="AI12" s="33"/>
      <c r="AJ12" s="41"/>
      <c r="AK12" s="33" t="s">
        <v>240</v>
      </c>
      <c r="AL12" s="33" t="s">
        <v>218</v>
      </c>
      <c r="AM12" s="33" t="s">
        <v>219</v>
      </c>
      <c r="AN12" s="33" t="s">
        <v>67</v>
      </c>
      <c r="AO12" s="71"/>
      <c r="AP12" s="67"/>
      <c r="AQ12" s="41"/>
      <c r="AR12" s="41"/>
      <c r="AS12" s="41"/>
      <c r="AT12" s="41"/>
      <c r="AU12" s="41"/>
      <c r="AV12" s="41"/>
    </row>
    <row r="13">
      <c r="A13" s="30" t="s">
        <v>122</v>
      </c>
      <c r="B13" s="33"/>
      <c r="C13" s="31" t="s">
        <v>263</v>
      </c>
      <c r="D13" s="33" t="s">
        <v>264</v>
      </c>
      <c r="E13" s="32" t="s">
        <v>268</v>
      </c>
      <c r="F13" s="33" t="s">
        <v>270</v>
      </c>
      <c r="G13" s="34"/>
      <c r="H13" s="36"/>
      <c r="I13" s="37"/>
      <c r="J13" s="38"/>
      <c r="K13" s="38"/>
      <c r="L13" s="38">
        <v>318.5</v>
      </c>
      <c r="M13" s="38">
        <v>175.0</v>
      </c>
      <c r="N13" s="39">
        <v>0.0</v>
      </c>
      <c r="O13" s="33"/>
      <c r="P13" s="41"/>
      <c r="Q13" s="33"/>
      <c r="R13" s="41"/>
      <c r="S13" s="33"/>
      <c r="T13" s="41"/>
      <c r="U13" s="41"/>
      <c r="V13" s="41"/>
      <c r="W13" s="33"/>
      <c r="X13" s="41"/>
      <c r="Y13" s="33"/>
      <c r="Z13" s="41"/>
      <c r="AA13" s="33"/>
      <c r="AB13" s="41"/>
      <c r="AC13" s="33"/>
      <c r="AD13" s="41"/>
      <c r="AE13" s="33"/>
      <c r="AF13" s="41"/>
      <c r="AG13" s="33"/>
      <c r="AH13" s="33"/>
      <c r="AI13" s="33"/>
      <c r="AJ13" s="41"/>
      <c r="AK13" s="33" t="s">
        <v>276</v>
      </c>
      <c r="AL13" s="33" t="s">
        <v>278</v>
      </c>
      <c r="AM13" s="33" t="s">
        <v>281</v>
      </c>
      <c r="AN13" s="33" t="s">
        <v>67</v>
      </c>
      <c r="AO13" s="71"/>
      <c r="AP13" s="67"/>
      <c r="AQ13" s="41"/>
      <c r="AR13" s="41"/>
      <c r="AS13" s="41"/>
      <c r="AT13" s="41"/>
      <c r="AU13" s="41"/>
      <c r="AV13" s="41"/>
    </row>
    <row r="14">
      <c r="A14" s="28">
        <v>42285.0</v>
      </c>
      <c r="B14" s="33"/>
      <c r="C14" s="31" t="s">
        <v>287</v>
      </c>
      <c r="D14" s="33" t="s">
        <v>230</v>
      </c>
      <c r="E14" s="32" t="s">
        <v>294</v>
      </c>
      <c r="F14" s="33" t="s">
        <v>296</v>
      </c>
      <c r="G14" s="74">
        <v>42293.0</v>
      </c>
      <c r="H14" s="36"/>
      <c r="I14" s="37"/>
      <c r="J14" s="38"/>
      <c r="K14" s="38"/>
      <c r="L14" s="38">
        <v>469.52</v>
      </c>
      <c r="M14" s="38">
        <v>300.0</v>
      </c>
      <c r="N14" s="39">
        <v>300.0</v>
      </c>
      <c r="O14" s="40">
        <v>469.52</v>
      </c>
      <c r="P14" s="41"/>
      <c r="Q14" s="33"/>
      <c r="R14" s="41"/>
      <c r="S14" s="33"/>
      <c r="T14" s="41"/>
      <c r="U14" s="41"/>
      <c r="V14" s="41"/>
      <c r="W14" s="33"/>
      <c r="X14" s="41"/>
      <c r="Y14" s="33"/>
      <c r="Z14" s="41"/>
      <c r="AA14" s="33"/>
      <c r="AB14" s="41"/>
      <c r="AC14" s="33"/>
      <c r="AD14" s="41"/>
      <c r="AE14" s="33"/>
      <c r="AF14" s="41"/>
      <c r="AG14" s="33"/>
      <c r="AH14" s="33"/>
      <c r="AI14" s="33"/>
      <c r="AJ14" s="41"/>
      <c r="AK14" s="33" t="s">
        <v>305</v>
      </c>
      <c r="AL14" s="33" t="s">
        <v>306</v>
      </c>
      <c r="AM14" s="33" t="s">
        <v>307</v>
      </c>
      <c r="AN14" s="33" t="s">
        <v>144</v>
      </c>
      <c r="AO14" s="71"/>
      <c r="AP14" s="67"/>
      <c r="AQ14" s="41"/>
      <c r="AR14" s="41"/>
      <c r="AS14" s="41"/>
      <c r="AT14" s="41"/>
      <c r="AU14" s="41"/>
      <c r="AV14" s="41"/>
    </row>
    <row r="15">
      <c r="A15" s="28">
        <v>42285.0</v>
      </c>
      <c r="B15" s="30"/>
      <c r="C15" s="31" t="s">
        <v>312</v>
      </c>
      <c r="D15" s="30" t="s">
        <v>314</v>
      </c>
      <c r="E15" s="32" t="s">
        <v>316</v>
      </c>
      <c r="F15" s="33" t="s">
        <v>318</v>
      </c>
      <c r="G15" s="34"/>
      <c r="H15" s="36"/>
      <c r="I15" s="37"/>
      <c r="J15" s="38"/>
      <c r="K15" s="38"/>
      <c r="L15" s="38">
        <v>280.0</v>
      </c>
      <c r="M15" s="38">
        <v>200.0</v>
      </c>
      <c r="N15" s="39">
        <v>200.0</v>
      </c>
      <c r="O15" s="40">
        <v>280.0</v>
      </c>
      <c r="P15" s="41"/>
      <c r="Q15" s="33"/>
      <c r="R15" s="41"/>
      <c r="S15" s="33"/>
      <c r="T15" s="41"/>
      <c r="U15" s="41"/>
      <c r="V15" s="41"/>
      <c r="W15" s="33"/>
      <c r="X15" s="41"/>
      <c r="Y15" s="33"/>
      <c r="Z15" s="41"/>
      <c r="AA15" s="33"/>
      <c r="AB15" s="41"/>
      <c r="AC15" s="33"/>
      <c r="AD15" s="41"/>
      <c r="AE15" s="33"/>
      <c r="AF15" s="41"/>
      <c r="AG15" s="33"/>
      <c r="AH15" s="33"/>
      <c r="AI15" s="33"/>
      <c r="AJ15" s="41"/>
      <c r="AK15" s="33" t="s">
        <v>321</v>
      </c>
      <c r="AL15" s="33" t="s">
        <v>322</v>
      </c>
      <c r="AM15" s="33" t="s">
        <v>323</v>
      </c>
      <c r="AN15" s="33" t="s">
        <v>144</v>
      </c>
      <c r="AO15" s="71"/>
      <c r="AP15" s="67"/>
      <c r="AQ15" s="41"/>
      <c r="AR15" s="41"/>
      <c r="AS15" s="41"/>
      <c r="AT15" s="41"/>
      <c r="AU15" s="41"/>
      <c r="AV15" s="41"/>
    </row>
    <row r="16">
      <c r="A16" s="28">
        <v>42285.0</v>
      </c>
      <c r="B16" s="30"/>
      <c r="C16" s="31" t="s">
        <v>325</v>
      </c>
      <c r="D16" s="30" t="s">
        <v>314</v>
      </c>
      <c r="E16" s="32" t="s">
        <v>332</v>
      </c>
      <c r="F16" s="33" t="s">
        <v>334</v>
      </c>
      <c r="G16" s="34"/>
      <c r="H16" s="36"/>
      <c r="I16" s="37"/>
      <c r="J16" s="38"/>
      <c r="K16" s="38"/>
      <c r="L16" s="38">
        <v>275.0</v>
      </c>
      <c r="M16" s="38">
        <v>70.0</v>
      </c>
      <c r="N16" s="39">
        <v>70.0</v>
      </c>
      <c r="O16" s="40">
        <v>52.0</v>
      </c>
      <c r="P16" s="41"/>
      <c r="Q16" s="40">
        <v>54.6</v>
      </c>
      <c r="R16" s="41"/>
      <c r="S16" s="33"/>
      <c r="T16" s="41"/>
      <c r="U16" s="41"/>
      <c r="V16" s="41"/>
      <c r="W16" s="33"/>
      <c r="X16" s="41"/>
      <c r="Y16" s="33"/>
      <c r="Z16" s="41"/>
      <c r="AA16" s="33"/>
      <c r="AB16" s="41"/>
      <c r="AC16" s="33"/>
      <c r="AD16" s="41"/>
      <c r="AE16" s="33"/>
      <c r="AF16" s="41"/>
      <c r="AG16" s="33"/>
      <c r="AH16" s="33"/>
      <c r="AI16" s="33"/>
      <c r="AJ16" s="41"/>
      <c r="AK16" s="33" t="s">
        <v>337</v>
      </c>
      <c r="AL16" s="33" t="s">
        <v>339</v>
      </c>
      <c r="AM16" s="33" t="s">
        <v>341</v>
      </c>
      <c r="AN16" s="33" t="s">
        <v>144</v>
      </c>
      <c r="AO16" s="71"/>
      <c r="AP16" s="67"/>
      <c r="AQ16" s="41"/>
      <c r="AR16" s="41"/>
      <c r="AS16" s="41"/>
      <c r="AT16" s="41"/>
      <c r="AU16" s="41"/>
      <c r="AV16" s="41"/>
    </row>
    <row r="17">
      <c r="A17" s="30" t="s">
        <v>122</v>
      </c>
      <c r="B17" s="30"/>
      <c r="C17" s="31" t="s">
        <v>347</v>
      </c>
      <c r="D17" s="30" t="s">
        <v>56</v>
      </c>
      <c r="E17" s="32" t="s">
        <v>351</v>
      </c>
      <c r="F17" s="33" t="s">
        <v>354</v>
      </c>
      <c r="G17" s="34"/>
      <c r="H17" s="36"/>
      <c r="I17" s="37"/>
      <c r="J17" s="38"/>
      <c r="K17" s="38"/>
      <c r="L17" s="38">
        <v>66.95</v>
      </c>
      <c r="M17" s="38">
        <v>30.0</v>
      </c>
      <c r="N17" s="39">
        <v>0.0</v>
      </c>
      <c r="O17" s="33"/>
      <c r="P17" s="41"/>
      <c r="Q17" s="33"/>
      <c r="R17" s="41"/>
      <c r="S17" s="33"/>
      <c r="T17" s="41"/>
      <c r="U17" s="41"/>
      <c r="V17" s="41"/>
      <c r="W17" s="33"/>
      <c r="X17" s="41"/>
      <c r="Y17" s="33"/>
      <c r="Z17" s="41"/>
      <c r="AA17" s="33"/>
      <c r="AB17" s="41"/>
      <c r="AC17" s="33"/>
      <c r="AD17" s="41"/>
      <c r="AE17" s="33"/>
      <c r="AF17" s="41"/>
      <c r="AG17" s="33"/>
      <c r="AH17" s="33"/>
      <c r="AI17" s="33"/>
      <c r="AJ17" s="41"/>
      <c r="AK17" s="33" t="s">
        <v>64</v>
      </c>
      <c r="AL17" s="33" t="s">
        <v>360</v>
      </c>
      <c r="AM17" s="33" t="s">
        <v>163</v>
      </c>
      <c r="AN17" s="33" t="s">
        <v>67</v>
      </c>
      <c r="AO17" s="71"/>
      <c r="AP17" s="67"/>
      <c r="AQ17" s="41"/>
      <c r="AR17" s="41"/>
      <c r="AS17" s="41"/>
      <c r="AT17" s="41"/>
      <c r="AU17" s="41"/>
      <c r="AV17" s="41"/>
    </row>
    <row r="18">
      <c r="A18" s="80">
        <v>10674.0</v>
      </c>
      <c r="B18" s="30"/>
      <c r="C18" s="31" t="s">
        <v>366</v>
      </c>
      <c r="D18" s="30" t="s">
        <v>56</v>
      </c>
      <c r="E18" s="32" t="s">
        <v>369</v>
      </c>
      <c r="F18" s="33" t="s">
        <v>371</v>
      </c>
      <c r="G18" s="34"/>
      <c r="H18" s="36"/>
      <c r="I18" s="37"/>
      <c r="J18" s="38"/>
      <c r="K18" s="38"/>
      <c r="L18" s="38">
        <v>200.0</v>
      </c>
      <c r="M18" s="38">
        <v>100.0</v>
      </c>
      <c r="N18" s="39">
        <v>100.0</v>
      </c>
      <c r="O18" s="40">
        <v>180.0</v>
      </c>
      <c r="P18" s="41"/>
      <c r="Q18" s="33"/>
      <c r="R18" s="41"/>
      <c r="S18" s="33"/>
      <c r="T18" s="41"/>
      <c r="U18" s="41"/>
      <c r="V18" s="41"/>
      <c r="W18" s="33"/>
      <c r="X18" s="41"/>
      <c r="Y18" s="33"/>
      <c r="Z18" s="41"/>
      <c r="AA18" s="33"/>
      <c r="AB18" s="41"/>
      <c r="AC18" s="33"/>
      <c r="AD18" s="41"/>
      <c r="AE18" s="33"/>
      <c r="AF18" s="41"/>
      <c r="AG18" s="33"/>
      <c r="AH18" s="33"/>
      <c r="AI18" s="33"/>
      <c r="AJ18" s="41"/>
      <c r="AK18" s="33" t="s">
        <v>376</v>
      </c>
      <c r="AL18" s="33" t="s">
        <v>377</v>
      </c>
      <c r="AM18" s="33" t="s">
        <v>378</v>
      </c>
      <c r="AN18" s="33" t="s">
        <v>144</v>
      </c>
      <c r="AO18" s="71"/>
      <c r="AP18" s="67"/>
      <c r="AQ18" s="41"/>
      <c r="AR18" s="41"/>
      <c r="AS18" s="41"/>
      <c r="AT18" s="41"/>
      <c r="AU18" s="41"/>
      <c r="AV18" s="41"/>
    </row>
    <row r="19">
      <c r="A19" s="40">
        <v>10679.0</v>
      </c>
      <c r="B19" s="33"/>
      <c r="C19" s="31" t="s">
        <v>382</v>
      </c>
      <c r="D19" s="33" t="s">
        <v>264</v>
      </c>
      <c r="E19" s="32" t="s">
        <v>236</v>
      </c>
      <c r="F19" s="33" t="s">
        <v>383</v>
      </c>
      <c r="G19" s="34"/>
      <c r="H19" s="36"/>
      <c r="I19" s="37"/>
      <c r="J19" s="38"/>
      <c r="K19" s="38"/>
      <c r="L19" s="38">
        <v>75.0</v>
      </c>
      <c r="M19" s="38">
        <v>50.0</v>
      </c>
      <c r="N19" s="39">
        <v>50.0</v>
      </c>
      <c r="O19" s="33"/>
      <c r="P19" s="41"/>
      <c r="Q19" s="33"/>
      <c r="R19" s="41"/>
      <c r="S19" s="33"/>
      <c r="T19" s="41"/>
      <c r="U19" s="41"/>
      <c r="V19" s="41"/>
      <c r="W19" s="33"/>
      <c r="X19" s="41"/>
      <c r="Y19" s="33"/>
      <c r="Z19" s="41"/>
      <c r="AA19" s="33"/>
      <c r="AB19" s="41"/>
      <c r="AC19" s="33"/>
      <c r="AD19" s="41"/>
      <c r="AE19" s="33"/>
      <c r="AF19" s="41"/>
      <c r="AG19" s="33"/>
      <c r="AH19" s="33"/>
      <c r="AI19" s="33" t="s">
        <v>386</v>
      </c>
      <c r="AJ19" s="41"/>
      <c r="AK19" s="33" t="s">
        <v>387</v>
      </c>
      <c r="AL19" s="33" t="s">
        <v>237</v>
      </c>
      <c r="AM19" s="33" t="s">
        <v>238</v>
      </c>
      <c r="AN19" s="33" t="s">
        <v>144</v>
      </c>
      <c r="AO19" s="71"/>
      <c r="AP19" s="67"/>
      <c r="AQ19" s="41"/>
      <c r="AR19" s="41"/>
      <c r="AS19" s="41"/>
      <c r="AT19" s="41"/>
      <c r="AU19" s="41"/>
      <c r="AV19" s="41"/>
    </row>
    <row r="20">
      <c r="A20" s="40">
        <v>10679.0</v>
      </c>
      <c r="B20" s="33"/>
      <c r="C20" s="31" t="s">
        <v>391</v>
      </c>
      <c r="D20" s="33" t="s">
        <v>264</v>
      </c>
      <c r="E20" s="32" t="s">
        <v>236</v>
      </c>
      <c r="F20" s="33" t="s">
        <v>400</v>
      </c>
      <c r="G20" s="34"/>
      <c r="H20" s="36"/>
      <c r="I20" s="37"/>
      <c r="J20" s="38"/>
      <c r="K20" s="38"/>
      <c r="L20" s="38">
        <v>150.0</v>
      </c>
      <c r="M20" s="38">
        <v>75.0</v>
      </c>
      <c r="N20" s="39">
        <v>75.0</v>
      </c>
      <c r="O20" s="40">
        <v>150.0</v>
      </c>
      <c r="P20" s="41"/>
      <c r="Q20" s="33"/>
      <c r="R20" s="41"/>
      <c r="S20" s="33"/>
      <c r="T20" s="41"/>
      <c r="U20" s="41"/>
      <c r="V20" s="41"/>
      <c r="W20" s="33"/>
      <c r="X20" s="41"/>
      <c r="Y20" s="33"/>
      <c r="Z20" s="41"/>
      <c r="AA20" s="33"/>
      <c r="AB20" s="41"/>
      <c r="AC20" s="33"/>
      <c r="AD20" s="41"/>
      <c r="AE20" s="33"/>
      <c r="AF20" s="41"/>
      <c r="AG20" s="33"/>
      <c r="AH20" s="33"/>
      <c r="AI20" s="33"/>
      <c r="AJ20" s="41"/>
      <c r="AK20" s="33" t="s">
        <v>387</v>
      </c>
      <c r="AL20" s="33" t="s">
        <v>237</v>
      </c>
      <c r="AM20" s="33" t="s">
        <v>238</v>
      </c>
      <c r="AN20" s="33" t="s">
        <v>144</v>
      </c>
      <c r="AO20" s="71"/>
      <c r="AP20" s="67"/>
      <c r="AQ20" s="41"/>
      <c r="AR20" s="41"/>
      <c r="AS20" s="41"/>
      <c r="AT20" s="41"/>
      <c r="AU20" s="41"/>
      <c r="AV20" s="41"/>
    </row>
    <row r="21">
      <c r="A21" s="40">
        <v>10679.0</v>
      </c>
      <c r="B21" s="33"/>
      <c r="C21" s="31" t="s">
        <v>412</v>
      </c>
      <c r="D21" s="33" t="s">
        <v>264</v>
      </c>
      <c r="E21" s="32" t="s">
        <v>236</v>
      </c>
      <c r="F21" s="33" t="s">
        <v>415</v>
      </c>
      <c r="G21" s="34"/>
      <c r="H21" s="36"/>
      <c r="I21" s="37"/>
      <c r="J21" s="38"/>
      <c r="K21" s="38"/>
      <c r="L21" s="38">
        <v>350.0</v>
      </c>
      <c r="M21" s="38">
        <v>200.0</v>
      </c>
      <c r="N21" s="39">
        <v>200.0</v>
      </c>
      <c r="O21" s="40">
        <v>350.0</v>
      </c>
      <c r="P21" s="41"/>
      <c r="Q21" s="33"/>
      <c r="R21" s="41"/>
      <c r="S21" s="33"/>
      <c r="T21" s="41"/>
      <c r="U21" s="41"/>
      <c r="V21" s="41"/>
      <c r="W21" s="33"/>
      <c r="X21" s="41"/>
      <c r="Y21" s="33"/>
      <c r="Z21" s="41"/>
      <c r="AA21" s="33"/>
      <c r="AB21" s="41"/>
      <c r="AC21" s="33"/>
      <c r="AD21" s="41"/>
      <c r="AE21" s="33"/>
      <c r="AF21" s="41"/>
      <c r="AG21" s="33"/>
      <c r="AH21" s="33"/>
      <c r="AI21" s="33"/>
      <c r="AJ21" s="41"/>
      <c r="AK21" s="33" t="s">
        <v>387</v>
      </c>
      <c r="AL21" s="33" t="s">
        <v>237</v>
      </c>
      <c r="AM21" s="33" t="s">
        <v>238</v>
      </c>
      <c r="AN21" s="33" t="s">
        <v>144</v>
      </c>
      <c r="AO21" s="71"/>
      <c r="AP21" s="67"/>
      <c r="AQ21" s="41"/>
      <c r="AR21" s="41"/>
      <c r="AS21" s="41"/>
      <c r="AT21" s="41"/>
      <c r="AU21" s="41"/>
      <c r="AV21" s="41"/>
    </row>
    <row r="22">
      <c r="A22" s="30" t="s">
        <v>122</v>
      </c>
      <c r="B22" s="30"/>
      <c r="C22" s="31" t="s">
        <v>422</v>
      </c>
      <c r="D22" s="30" t="s">
        <v>56</v>
      </c>
      <c r="E22" s="32" t="s">
        <v>425</v>
      </c>
      <c r="F22" s="33" t="s">
        <v>428</v>
      </c>
      <c r="G22" s="34"/>
      <c r="H22" s="36"/>
      <c r="I22" s="37"/>
      <c r="J22" s="38"/>
      <c r="K22" s="38"/>
      <c r="L22" s="38">
        <v>500.0</v>
      </c>
      <c r="M22" s="38">
        <v>500.0</v>
      </c>
      <c r="N22" s="39">
        <v>0.0</v>
      </c>
      <c r="O22" s="33"/>
      <c r="P22" s="41"/>
      <c r="Q22" s="33"/>
      <c r="R22" s="41"/>
      <c r="S22" s="33"/>
      <c r="T22" s="41"/>
      <c r="U22" s="41"/>
      <c r="V22" s="41"/>
      <c r="W22" s="33"/>
      <c r="X22" s="41"/>
      <c r="Y22" s="33"/>
      <c r="Z22" s="41"/>
      <c r="AA22" s="33"/>
      <c r="AB22" s="41"/>
      <c r="AC22" s="33"/>
      <c r="AD22" s="41"/>
      <c r="AE22" s="33"/>
      <c r="AF22" s="41"/>
      <c r="AG22" s="33"/>
      <c r="AH22" s="33"/>
      <c r="AI22" s="33" t="s">
        <v>439</v>
      </c>
      <c r="AJ22" s="41"/>
      <c r="AK22" s="33" t="s">
        <v>441</v>
      </c>
      <c r="AL22" s="33" t="s">
        <v>442</v>
      </c>
      <c r="AM22" s="33" t="s">
        <v>443</v>
      </c>
      <c r="AN22" s="33" t="s">
        <v>144</v>
      </c>
      <c r="AO22" s="71"/>
      <c r="AP22" s="67"/>
      <c r="AQ22" s="41"/>
      <c r="AR22" s="41"/>
      <c r="AS22" s="41"/>
      <c r="AT22" s="41"/>
      <c r="AU22" s="41"/>
      <c r="AV22" s="41"/>
    </row>
    <row r="23">
      <c r="A23" s="28">
        <v>42306.0</v>
      </c>
      <c r="B23" s="30"/>
      <c r="C23" s="31" t="s">
        <v>448</v>
      </c>
      <c r="D23" s="30" t="s">
        <v>56</v>
      </c>
      <c r="E23" s="32" t="s">
        <v>452</v>
      </c>
      <c r="F23" s="33" t="s">
        <v>454</v>
      </c>
      <c r="G23" s="34"/>
      <c r="H23" s="36"/>
      <c r="I23" s="37"/>
      <c r="J23" s="38"/>
      <c r="K23" s="38"/>
      <c r="L23" s="38">
        <v>83.94</v>
      </c>
      <c r="M23" s="38">
        <v>35.0</v>
      </c>
      <c r="N23" s="39">
        <v>35.0</v>
      </c>
      <c r="O23" s="40">
        <v>80.0</v>
      </c>
      <c r="P23" s="41"/>
      <c r="Q23" s="33"/>
      <c r="R23" s="41"/>
      <c r="S23" s="33"/>
      <c r="T23" s="41"/>
      <c r="U23" s="41"/>
      <c r="V23" s="41"/>
      <c r="W23" s="33"/>
      <c r="X23" s="41"/>
      <c r="Y23" s="33"/>
      <c r="Z23" s="41"/>
      <c r="AA23" s="33"/>
      <c r="AB23" s="41"/>
      <c r="AC23" s="33"/>
      <c r="AD23" s="41"/>
      <c r="AE23" s="33"/>
      <c r="AF23" s="41"/>
      <c r="AG23" s="33"/>
      <c r="AH23" s="33"/>
      <c r="AI23" s="33"/>
      <c r="AJ23" s="41"/>
      <c r="AK23" s="33" t="s">
        <v>460</v>
      </c>
      <c r="AL23" s="33" t="s">
        <v>463</v>
      </c>
      <c r="AM23" s="33" t="s">
        <v>464</v>
      </c>
      <c r="AN23" s="33" t="s">
        <v>67</v>
      </c>
      <c r="AO23" s="71"/>
      <c r="AP23" s="67"/>
      <c r="AQ23" s="41"/>
      <c r="AR23" s="41"/>
      <c r="AS23" s="41"/>
      <c r="AT23" s="41"/>
      <c r="AU23" s="41"/>
      <c r="AV23" s="41"/>
    </row>
    <row r="24">
      <c r="A24" s="28">
        <v>42299.0</v>
      </c>
      <c r="B24" s="30"/>
      <c r="C24" s="31" t="s">
        <v>472</v>
      </c>
      <c r="D24" s="30" t="s">
        <v>123</v>
      </c>
      <c r="E24" s="32" t="s">
        <v>473</v>
      </c>
      <c r="F24" s="33" t="s">
        <v>474</v>
      </c>
      <c r="G24" s="34"/>
      <c r="H24" s="36"/>
      <c r="I24" s="37"/>
      <c r="J24" s="38"/>
      <c r="K24" s="38"/>
      <c r="L24" s="38">
        <v>150.0</v>
      </c>
      <c r="M24" s="38">
        <v>85.0</v>
      </c>
      <c r="N24" s="39">
        <v>85.0</v>
      </c>
      <c r="O24" s="65">
        <v>90.0</v>
      </c>
      <c r="P24" s="41"/>
      <c r="Q24" s="33"/>
      <c r="R24" s="41"/>
      <c r="S24" s="65">
        <v>10.0</v>
      </c>
      <c r="T24" s="41"/>
      <c r="U24" s="41"/>
      <c r="V24" s="41"/>
      <c r="W24" s="33"/>
      <c r="X24" s="41"/>
      <c r="Y24" s="33"/>
      <c r="Z24" s="41"/>
      <c r="AA24" s="33"/>
      <c r="AB24" s="41"/>
      <c r="AC24" s="33"/>
      <c r="AD24" s="41"/>
      <c r="AE24" s="33"/>
      <c r="AF24" s="41"/>
      <c r="AG24" s="33"/>
      <c r="AH24" s="33"/>
      <c r="AI24" s="33"/>
      <c r="AJ24" s="41"/>
      <c r="AK24" s="33" t="s">
        <v>475</v>
      </c>
      <c r="AL24" s="33" t="s">
        <v>292</v>
      </c>
      <c r="AM24" s="33" t="s">
        <v>477</v>
      </c>
      <c r="AN24" s="33" t="s">
        <v>144</v>
      </c>
      <c r="AO24" s="71"/>
      <c r="AP24" s="67"/>
      <c r="AQ24" s="41"/>
      <c r="AR24" s="41"/>
      <c r="AS24" s="41"/>
      <c r="AT24" s="41"/>
      <c r="AU24" s="41"/>
      <c r="AV24" s="41"/>
    </row>
    <row r="25">
      <c r="A25" s="28">
        <v>42299.0</v>
      </c>
      <c r="B25" s="30"/>
      <c r="C25" s="31" t="s">
        <v>482</v>
      </c>
      <c r="D25" s="30" t="s">
        <v>123</v>
      </c>
      <c r="E25" s="32" t="s">
        <v>473</v>
      </c>
      <c r="F25" s="33" t="s">
        <v>486</v>
      </c>
      <c r="G25" s="34"/>
      <c r="H25" s="36"/>
      <c r="I25" s="37"/>
      <c r="J25" s="38"/>
      <c r="K25" s="38"/>
      <c r="L25" s="38">
        <v>126.0</v>
      </c>
      <c r="M25" s="38">
        <v>90.0</v>
      </c>
      <c r="N25" s="39">
        <v>90.0</v>
      </c>
      <c r="O25" s="89"/>
      <c r="P25" s="41"/>
      <c r="Q25" s="65">
        <v>126.0</v>
      </c>
      <c r="R25" s="41"/>
      <c r="S25" s="89"/>
      <c r="T25" s="41"/>
      <c r="U25" s="41"/>
      <c r="V25" s="41"/>
      <c r="W25" s="33"/>
      <c r="X25" s="41"/>
      <c r="Y25" s="33"/>
      <c r="Z25" s="41"/>
      <c r="AA25" s="33"/>
      <c r="AB25" s="41"/>
      <c r="AC25" s="33"/>
      <c r="AD25" s="41"/>
      <c r="AE25" s="33"/>
      <c r="AF25" s="41"/>
      <c r="AG25" s="33"/>
      <c r="AH25" s="33"/>
      <c r="AI25" s="33"/>
      <c r="AJ25" s="41"/>
      <c r="AK25" s="33" t="s">
        <v>475</v>
      </c>
      <c r="AL25" s="33" t="s">
        <v>292</v>
      </c>
      <c r="AM25" s="33" t="s">
        <v>477</v>
      </c>
      <c r="AN25" s="33" t="s">
        <v>144</v>
      </c>
      <c r="AO25" s="71"/>
      <c r="AP25" s="67"/>
      <c r="AQ25" s="41"/>
      <c r="AR25" s="41"/>
      <c r="AS25" s="41"/>
      <c r="AT25" s="41"/>
      <c r="AU25" s="41"/>
      <c r="AV25" s="41"/>
    </row>
    <row r="26">
      <c r="A26" s="28">
        <v>42292.0</v>
      </c>
      <c r="B26" s="30"/>
      <c r="C26" s="31" t="s">
        <v>498</v>
      </c>
      <c r="D26" s="30" t="s">
        <v>123</v>
      </c>
      <c r="E26" s="32" t="s">
        <v>116</v>
      </c>
      <c r="F26" s="33" t="s">
        <v>502</v>
      </c>
      <c r="G26" s="34"/>
      <c r="H26" s="36"/>
      <c r="I26" s="37"/>
      <c r="J26" s="38"/>
      <c r="K26" s="38"/>
      <c r="L26" s="38">
        <v>114.59</v>
      </c>
      <c r="M26" s="38" t="str">
        <f>0.75*L26</f>
        <v>$85.94</v>
      </c>
      <c r="N26" s="39">
        <v>64.456875</v>
      </c>
      <c r="O26" s="65">
        <v>60.0</v>
      </c>
      <c r="P26" s="41"/>
      <c r="Q26" s="33"/>
      <c r="R26" s="41"/>
      <c r="S26" s="33"/>
      <c r="T26" s="41"/>
      <c r="U26" s="41"/>
      <c r="V26" s="41"/>
      <c r="W26" s="33"/>
      <c r="X26" s="41"/>
      <c r="Y26" s="33"/>
      <c r="Z26" s="41"/>
      <c r="AA26" s="33"/>
      <c r="AB26" s="41"/>
      <c r="AC26" s="33"/>
      <c r="AD26" s="41"/>
      <c r="AE26" s="33"/>
      <c r="AF26" s="41"/>
      <c r="AG26" s="33"/>
      <c r="AH26" s="33"/>
      <c r="AI26" s="33"/>
      <c r="AJ26" s="41"/>
      <c r="AK26" s="33" t="s">
        <v>198</v>
      </c>
      <c r="AL26" s="33" t="s">
        <v>118</v>
      </c>
      <c r="AM26" s="33" t="s">
        <v>119</v>
      </c>
      <c r="AN26" s="33" t="s">
        <v>67</v>
      </c>
      <c r="AO26" s="71"/>
      <c r="AP26" s="67"/>
      <c r="AQ26" s="41"/>
      <c r="AR26" s="41"/>
      <c r="AS26" s="41"/>
      <c r="AT26" s="41"/>
      <c r="AU26" s="41"/>
      <c r="AV26" s="41"/>
    </row>
    <row r="27">
      <c r="A27" s="28">
        <v>42292.0</v>
      </c>
      <c r="B27" s="30"/>
      <c r="C27" s="31" t="s">
        <v>512</v>
      </c>
      <c r="D27" s="30" t="s">
        <v>123</v>
      </c>
      <c r="E27" s="32" t="s">
        <v>116</v>
      </c>
      <c r="F27" s="33" t="s">
        <v>513</v>
      </c>
      <c r="G27" s="34"/>
      <c r="H27" s="36"/>
      <c r="I27" s="37"/>
      <c r="J27" s="38"/>
      <c r="K27" s="38"/>
      <c r="L27" s="38">
        <v>27.31</v>
      </c>
      <c r="M27" s="38">
        <v>20.0</v>
      </c>
      <c r="N27" s="39">
        <v>20.0</v>
      </c>
      <c r="O27" s="65">
        <v>27.31</v>
      </c>
      <c r="P27" s="41"/>
      <c r="Q27" s="33"/>
      <c r="R27" s="41"/>
      <c r="S27" s="33"/>
      <c r="T27" s="41"/>
      <c r="U27" s="41"/>
      <c r="V27" s="41"/>
      <c r="W27" s="33"/>
      <c r="X27" s="41"/>
      <c r="Y27" s="33"/>
      <c r="Z27" s="41"/>
      <c r="AA27" s="33"/>
      <c r="AB27" s="41"/>
      <c r="AC27" s="33"/>
      <c r="AD27" s="41"/>
      <c r="AE27" s="33"/>
      <c r="AF27" s="41"/>
      <c r="AG27" s="33"/>
      <c r="AH27" s="33"/>
      <c r="AI27" s="33"/>
      <c r="AJ27" s="41"/>
      <c r="AK27" s="33" t="s">
        <v>198</v>
      </c>
      <c r="AL27" s="33" t="s">
        <v>118</v>
      </c>
      <c r="AM27" s="33" t="s">
        <v>119</v>
      </c>
      <c r="AN27" s="33" t="s">
        <v>67</v>
      </c>
      <c r="AO27" s="71"/>
      <c r="AP27" s="67"/>
      <c r="AQ27" s="41"/>
      <c r="AR27" s="41"/>
      <c r="AS27" s="41"/>
      <c r="AT27" s="41"/>
      <c r="AU27" s="41"/>
      <c r="AV27" s="41"/>
    </row>
    <row r="28">
      <c r="A28" s="28">
        <v>42290.0</v>
      </c>
      <c r="B28" s="30"/>
      <c r="C28" s="31" t="s">
        <v>524</v>
      </c>
      <c r="D28" s="30" t="s">
        <v>123</v>
      </c>
      <c r="E28" s="32" t="s">
        <v>527</v>
      </c>
      <c r="F28" s="33" t="s">
        <v>528</v>
      </c>
      <c r="G28" s="34"/>
      <c r="H28" s="36" t="s">
        <v>529</v>
      </c>
      <c r="I28" s="37"/>
      <c r="J28" s="38"/>
      <c r="K28" s="38"/>
      <c r="L28" s="38">
        <v>500.0</v>
      </c>
      <c r="M28" s="38">
        <v>500.0</v>
      </c>
      <c r="N28" s="39">
        <v>500.0</v>
      </c>
      <c r="O28" s="33"/>
      <c r="P28" s="41"/>
      <c r="Q28" s="33"/>
      <c r="R28" s="41"/>
      <c r="S28" s="33"/>
      <c r="T28" s="41"/>
      <c r="U28" s="41"/>
      <c r="V28" s="41"/>
      <c r="W28" s="33"/>
      <c r="X28" s="41"/>
      <c r="Y28" s="33"/>
      <c r="Z28" s="41"/>
      <c r="AA28" s="33"/>
      <c r="AB28" s="41"/>
      <c r="AC28" s="33"/>
      <c r="AD28" s="41"/>
      <c r="AE28" s="33"/>
      <c r="AF28" s="41"/>
      <c r="AG28" s="33"/>
      <c r="AH28" s="33"/>
      <c r="AI28" s="33" t="s">
        <v>532</v>
      </c>
      <c r="AJ28" s="41"/>
      <c r="AK28" s="33" t="s">
        <v>533</v>
      </c>
      <c r="AL28" s="33" t="s">
        <v>534</v>
      </c>
      <c r="AM28" s="33" t="s">
        <v>535</v>
      </c>
      <c r="AN28" s="33" t="s">
        <v>144</v>
      </c>
      <c r="AO28" s="71"/>
      <c r="AP28" s="67"/>
      <c r="AQ28" s="41"/>
      <c r="AR28" s="41"/>
      <c r="AS28" s="41"/>
      <c r="AT28" s="41"/>
      <c r="AU28" s="41"/>
      <c r="AV28" s="41"/>
    </row>
    <row r="29">
      <c r="A29" s="28">
        <v>42292.0</v>
      </c>
      <c r="B29" s="30"/>
      <c r="C29" s="31" t="s">
        <v>540</v>
      </c>
      <c r="D29" s="30" t="s">
        <v>314</v>
      </c>
      <c r="E29" s="32" t="s">
        <v>541</v>
      </c>
      <c r="F29" s="33" t="s">
        <v>543</v>
      </c>
      <c r="G29" s="34"/>
      <c r="H29" s="36"/>
      <c r="I29" s="37"/>
      <c r="J29" s="38"/>
      <c r="K29" s="38"/>
      <c r="L29" s="38">
        <v>586.8</v>
      </c>
      <c r="M29" s="38">
        <v>500.0</v>
      </c>
      <c r="N29" s="39">
        <v>500.0</v>
      </c>
      <c r="O29" s="33"/>
      <c r="P29" s="41"/>
      <c r="Q29" s="33"/>
      <c r="R29" s="41"/>
      <c r="S29" s="40">
        <v>15.0</v>
      </c>
      <c r="T29" s="41"/>
      <c r="U29" s="41"/>
      <c r="V29" s="41"/>
      <c r="W29" s="33"/>
      <c r="X29" s="41"/>
      <c r="Y29" s="33"/>
      <c r="Z29" s="41"/>
      <c r="AA29" s="33"/>
      <c r="AB29" s="41"/>
      <c r="AC29" s="33"/>
      <c r="AD29" s="41"/>
      <c r="AE29" s="40">
        <v>195.8</v>
      </c>
      <c r="AF29" s="41"/>
      <c r="AG29" s="33"/>
      <c r="AH29" s="33"/>
      <c r="AI29" s="33" t="s">
        <v>546</v>
      </c>
      <c r="AJ29" s="41"/>
      <c r="AK29" s="33" t="s">
        <v>548</v>
      </c>
      <c r="AL29" s="33" t="s">
        <v>551</v>
      </c>
      <c r="AM29" s="33" t="s">
        <v>552</v>
      </c>
      <c r="AN29" s="33" t="s">
        <v>144</v>
      </c>
      <c r="AO29" s="71"/>
      <c r="AP29" s="67"/>
      <c r="AQ29" s="41"/>
      <c r="AR29" s="41"/>
      <c r="AS29" s="41"/>
      <c r="AT29" s="41"/>
      <c r="AU29" s="41"/>
      <c r="AV29" s="41"/>
    </row>
    <row r="30">
      <c r="A30" s="28">
        <v>42290.0</v>
      </c>
      <c r="B30" s="33"/>
      <c r="C30" s="31" t="s">
        <v>555</v>
      </c>
      <c r="D30" s="33" t="s">
        <v>74</v>
      </c>
      <c r="E30" s="32" t="s">
        <v>557</v>
      </c>
      <c r="F30" s="33" t="s">
        <v>558</v>
      </c>
      <c r="G30" s="34"/>
      <c r="H30" s="36" t="s">
        <v>559</v>
      </c>
      <c r="I30" s="37"/>
      <c r="J30" s="38"/>
      <c r="K30" s="38"/>
      <c r="L30" s="38">
        <v>900.0</v>
      </c>
      <c r="M30" s="38">
        <v>500.0</v>
      </c>
      <c r="N30" s="39">
        <v>500.0</v>
      </c>
      <c r="O30" s="40">
        <v>800.0</v>
      </c>
      <c r="P30" s="41"/>
      <c r="Q30" s="33"/>
      <c r="R30" s="41"/>
      <c r="S30" s="33"/>
      <c r="T30" s="41"/>
      <c r="U30" s="41"/>
      <c r="V30" s="41"/>
      <c r="W30" s="33"/>
      <c r="X30" s="41"/>
      <c r="Y30" s="40">
        <v>10.0</v>
      </c>
      <c r="Z30" s="41"/>
      <c r="AA30" s="33"/>
      <c r="AB30" s="41"/>
      <c r="AC30" s="33"/>
      <c r="AD30" s="41"/>
      <c r="AE30" s="33"/>
      <c r="AF30" s="41"/>
      <c r="AG30" s="33"/>
      <c r="AH30" s="89"/>
      <c r="AI30" s="89"/>
      <c r="AJ30" s="41"/>
      <c r="AK30" s="33" t="s">
        <v>561</v>
      </c>
      <c r="AL30" s="33" t="s">
        <v>562</v>
      </c>
      <c r="AM30" s="33" t="s">
        <v>563</v>
      </c>
      <c r="AN30" s="33" t="s">
        <v>67</v>
      </c>
      <c r="AO30" s="71"/>
      <c r="AP30" s="67"/>
      <c r="AQ30" s="41"/>
      <c r="AR30" s="41"/>
      <c r="AS30" s="41"/>
      <c r="AT30" s="41"/>
      <c r="AU30" s="41"/>
      <c r="AV30" s="41"/>
    </row>
    <row r="31">
      <c r="A31" s="28">
        <v>42290.0</v>
      </c>
      <c r="B31" s="33"/>
      <c r="C31" s="31" t="s">
        <v>568</v>
      </c>
      <c r="D31" s="33" t="s">
        <v>264</v>
      </c>
      <c r="E31" s="32" t="s">
        <v>557</v>
      </c>
      <c r="F31" s="33" t="s">
        <v>571</v>
      </c>
      <c r="G31" s="34"/>
      <c r="H31" s="36"/>
      <c r="I31" s="37"/>
      <c r="J31" s="38"/>
      <c r="K31" s="38"/>
      <c r="L31" s="38">
        <v>500.0</v>
      </c>
      <c r="M31" s="38">
        <v>300.0</v>
      </c>
      <c r="N31" s="39">
        <v>300.0</v>
      </c>
      <c r="O31" s="40">
        <v>400.0</v>
      </c>
      <c r="P31" s="41"/>
      <c r="Q31" s="33"/>
      <c r="R31" s="41"/>
      <c r="S31" s="40">
        <v>15.0</v>
      </c>
      <c r="T31" s="41"/>
      <c r="U31" s="41"/>
      <c r="V31" s="41"/>
      <c r="W31" s="33"/>
      <c r="X31" s="41"/>
      <c r="Y31" s="40">
        <v>50.0</v>
      </c>
      <c r="Z31" s="41"/>
      <c r="AA31" s="33"/>
      <c r="AB31" s="41"/>
      <c r="AC31" s="33"/>
      <c r="AD31" s="41"/>
      <c r="AE31" s="33"/>
      <c r="AF31" s="41"/>
      <c r="AG31" s="33"/>
      <c r="AH31" s="33"/>
      <c r="AI31" s="33"/>
      <c r="AJ31" s="41"/>
      <c r="AK31" s="33" t="s">
        <v>561</v>
      </c>
      <c r="AL31" s="33" t="s">
        <v>562</v>
      </c>
      <c r="AM31" s="33" t="s">
        <v>563</v>
      </c>
      <c r="AN31" s="33" t="s">
        <v>144</v>
      </c>
      <c r="AO31" s="71"/>
      <c r="AP31" s="67"/>
      <c r="AQ31" s="41"/>
      <c r="AR31" s="41"/>
      <c r="AS31" s="41"/>
      <c r="AT31" s="41"/>
      <c r="AU31" s="41"/>
      <c r="AV31" s="41"/>
    </row>
    <row r="32">
      <c r="A32" s="30" t="s">
        <v>122</v>
      </c>
      <c r="B32" s="33"/>
      <c r="C32" s="31" t="s">
        <v>582</v>
      </c>
      <c r="D32" s="33" t="s">
        <v>230</v>
      </c>
      <c r="E32" s="32" t="s">
        <v>583</v>
      </c>
      <c r="F32" s="33" t="s">
        <v>584</v>
      </c>
      <c r="G32" s="74">
        <v>42251.0</v>
      </c>
      <c r="H32" s="36"/>
      <c r="I32" s="37"/>
      <c r="J32" s="38"/>
      <c r="K32" s="38"/>
      <c r="L32" s="38">
        <v>200.0</v>
      </c>
      <c r="M32" s="38">
        <v>100.0</v>
      </c>
      <c r="N32" s="39">
        <v>0.0</v>
      </c>
      <c r="O32" s="80" t="str">
        <f>200-54.6</f>
        <v>145.4</v>
      </c>
      <c r="P32" s="41"/>
      <c r="Q32" s="33"/>
      <c r="R32" s="41"/>
      <c r="S32" s="33"/>
      <c r="T32" s="41"/>
      <c r="U32" s="41"/>
      <c r="V32" s="41"/>
      <c r="W32" s="33"/>
      <c r="X32" s="41"/>
      <c r="Y32" s="33"/>
      <c r="Z32" s="41"/>
      <c r="AA32" s="33"/>
      <c r="AB32" s="41"/>
      <c r="AC32" s="33"/>
      <c r="AD32" s="41"/>
      <c r="AE32" s="33"/>
      <c r="AF32" s="41"/>
      <c r="AG32" s="33"/>
      <c r="AH32" s="65"/>
      <c r="AI32" s="65">
        <v>54.6</v>
      </c>
      <c r="AJ32" s="41"/>
      <c r="AK32" s="33" t="s">
        <v>592</v>
      </c>
      <c r="AL32" s="33" t="s">
        <v>593</v>
      </c>
      <c r="AM32" s="33" t="s">
        <v>594</v>
      </c>
      <c r="AN32" s="33" t="s">
        <v>67</v>
      </c>
      <c r="AO32" s="71"/>
      <c r="AP32" s="67"/>
      <c r="AQ32" s="41"/>
      <c r="AR32" s="41"/>
      <c r="AS32" s="41"/>
      <c r="AT32" s="41"/>
      <c r="AU32" s="41"/>
      <c r="AV32" s="41"/>
    </row>
    <row r="33">
      <c r="A33" s="30" t="s">
        <v>122</v>
      </c>
      <c r="B33" s="33"/>
      <c r="C33" s="31" t="s">
        <v>598</v>
      </c>
      <c r="D33" s="33" t="s">
        <v>230</v>
      </c>
      <c r="E33" s="32" t="s">
        <v>583</v>
      </c>
      <c r="F33" s="33" t="s">
        <v>600</v>
      </c>
      <c r="G33" s="74">
        <v>42259.0</v>
      </c>
      <c r="H33" s="36"/>
      <c r="I33" s="37"/>
      <c r="J33" s="38"/>
      <c r="K33" s="38"/>
      <c r="L33" s="38">
        <v>109.08</v>
      </c>
      <c r="M33" s="38">
        <v>75.0</v>
      </c>
      <c r="N33" s="39">
        <v>0.0</v>
      </c>
      <c r="O33" s="40">
        <v>109.08</v>
      </c>
      <c r="P33" s="41"/>
      <c r="Q33" s="33"/>
      <c r="R33" s="41"/>
      <c r="S33" s="33"/>
      <c r="T33" s="41"/>
      <c r="U33" s="41"/>
      <c r="V33" s="41"/>
      <c r="W33" s="33"/>
      <c r="X33" s="41"/>
      <c r="Y33" s="33"/>
      <c r="Z33" s="41"/>
      <c r="AA33" s="33"/>
      <c r="AB33" s="41"/>
      <c r="AC33" s="33"/>
      <c r="AD33" s="41"/>
      <c r="AE33" s="33"/>
      <c r="AF33" s="41"/>
      <c r="AG33" s="33"/>
      <c r="AH33" s="33"/>
      <c r="AI33" s="33"/>
      <c r="AJ33" s="41"/>
      <c r="AK33" s="33" t="s">
        <v>592</v>
      </c>
      <c r="AL33" s="33" t="s">
        <v>593</v>
      </c>
      <c r="AM33" s="33" t="s">
        <v>594</v>
      </c>
      <c r="AN33" s="33" t="s">
        <v>67</v>
      </c>
      <c r="AO33" s="71"/>
      <c r="AP33" s="67"/>
      <c r="AQ33" s="41"/>
      <c r="AR33" s="41"/>
      <c r="AS33" s="41"/>
      <c r="AT33" s="41"/>
      <c r="AU33" s="41"/>
      <c r="AV33" s="41"/>
    </row>
    <row r="34">
      <c r="A34" s="30" t="s">
        <v>122</v>
      </c>
      <c r="B34" s="33"/>
      <c r="C34" s="31" t="s">
        <v>609</v>
      </c>
      <c r="D34" s="33" t="s">
        <v>230</v>
      </c>
      <c r="E34" s="32" t="s">
        <v>583</v>
      </c>
      <c r="F34" s="33" t="s">
        <v>610</v>
      </c>
      <c r="G34" s="74">
        <v>42251.0</v>
      </c>
      <c r="H34" s="36"/>
      <c r="I34" s="37"/>
      <c r="J34" s="38"/>
      <c r="K34" s="38"/>
      <c r="L34" s="38">
        <v>59.01</v>
      </c>
      <c r="M34" s="38">
        <v>35.0</v>
      </c>
      <c r="N34" s="39">
        <v>0.0</v>
      </c>
      <c r="O34" s="40">
        <v>28.89</v>
      </c>
      <c r="P34" s="41"/>
      <c r="Q34" s="33"/>
      <c r="R34" s="41"/>
      <c r="S34" s="40">
        <v>8.0</v>
      </c>
      <c r="T34" s="41"/>
      <c r="U34" s="41"/>
      <c r="V34" s="41"/>
      <c r="W34" s="33"/>
      <c r="X34" s="41"/>
      <c r="Y34" s="33"/>
      <c r="Z34" s="41"/>
      <c r="AA34" s="33"/>
      <c r="AB34" s="41"/>
      <c r="AC34" s="33"/>
      <c r="AD34" s="41"/>
      <c r="AE34" s="33"/>
      <c r="AF34" s="41"/>
      <c r="AG34" s="33"/>
      <c r="AH34" s="33"/>
      <c r="AI34" s="33"/>
      <c r="AJ34" s="41"/>
      <c r="AK34" s="33" t="s">
        <v>592</v>
      </c>
      <c r="AL34" s="33" t="s">
        <v>593</v>
      </c>
      <c r="AM34" s="33" t="s">
        <v>594</v>
      </c>
      <c r="AN34" s="33" t="s">
        <v>67</v>
      </c>
      <c r="AO34" s="71"/>
      <c r="AP34" s="67"/>
      <c r="AQ34" s="41"/>
      <c r="AR34" s="41"/>
      <c r="AS34" s="41"/>
      <c r="AT34" s="41"/>
      <c r="AU34" s="41"/>
      <c r="AV34" s="41"/>
    </row>
    <row r="35">
      <c r="A35" s="28">
        <v>42292.0</v>
      </c>
      <c r="B35" s="33"/>
      <c r="C35" s="31" t="s">
        <v>617</v>
      </c>
      <c r="D35" s="33" t="s">
        <v>230</v>
      </c>
      <c r="E35" s="32" t="s">
        <v>583</v>
      </c>
      <c r="F35" s="33" t="s">
        <v>620</v>
      </c>
      <c r="G35" s="74">
        <v>42258.0</v>
      </c>
      <c r="H35" s="36"/>
      <c r="I35" s="37"/>
      <c r="J35" s="38"/>
      <c r="K35" s="38"/>
      <c r="L35" s="38">
        <v>279.57</v>
      </c>
      <c r="M35" s="38">
        <v>185.0</v>
      </c>
      <c r="N35" s="39">
        <v>185.0</v>
      </c>
      <c r="O35" s="40">
        <v>260.0</v>
      </c>
      <c r="P35" s="41"/>
      <c r="Q35" s="33"/>
      <c r="R35" s="41"/>
      <c r="S35" s="40">
        <v>2.52</v>
      </c>
      <c r="T35" s="41"/>
      <c r="U35" s="41"/>
      <c r="V35" s="41"/>
      <c r="W35" s="33"/>
      <c r="X35" s="41"/>
      <c r="Y35" s="33"/>
      <c r="Z35" s="41"/>
      <c r="AA35" s="33"/>
      <c r="AB35" s="41"/>
      <c r="AC35" s="33"/>
      <c r="AD35" s="41"/>
      <c r="AE35" s="33"/>
      <c r="AF35" s="41"/>
      <c r="AG35" s="33"/>
      <c r="AH35" s="33"/>
      <c r="AI35" s="33"/>
      <c r="AJ35" s="41"/>
      <c r="AK35" s="33" t="s">
        <v>592</v>
      </c>
      <c r="AL35" s="33" t="s">
        <v>593</v>
      </c>
      <c r="AM35" s="33" t="s">
        <v>594</v>
      </c>
      <c r="AN35" s="33" t="s">
        <v>67</v>
      </c>
      <c r="AO35" s="71"/>
      <c r="AP35" s="67"/>
      <c r="AQ35" s="41"/>
      <c r="AR35" s="41"/>
      <c r="AS35" s="41"/>
      <c r="AT35" s="41"/>
      <c r="AU35" s="41"/>
      <c r="AV35" s="41"/>
    </row>
    <row r="36">
      <c r="A36" s="30" t="s">
        <v>122</v>
      </c>
      <c r="B36" s="33"/>
      <c r="C36" s="31" t="s">
        <v>629</v>
      </c>
      <c r="D36" s="33" t="s">
        <v>230</v>
      </c>
      <c r="E36" s="32" t="s">
        <v>583</v>
      </c>
      <c r="F36" s="33" t="s">
        <v>630</v>
      </c>
      <c r="G36" s="74">
        <v>42263.0</v>
      </c>
      <c r="H36" s="36"/>
      <c r="I36" s="37"/>
      <c r="J36" s="38"/>
      <c r="K36" s="38"/>
      <c r="L36" s="38" t="str">
        <f>15.34+103.55</f>
        <v>$118.89</v>
      </c>
      <c r="M36" s="38">
        <v>85.0</v>
      </c>
      <c r="N36" s="39">
        <v>0.0</v>
      </c>
      <c r="O36" s="40">
        <v>118.89</v>
      </c>
      <c r="P36" s="41"/>
      <c r="Q36" s="33"/>
      <c r="R36" s="41"/>
      <c r="S36" s="33"/>
      <c r="T36" s="41"/>
      <c r="U36" s="41"/>
      <c r="V36" s="41"/>
      <c r="W36" s="33"/>
      <c r="X36" s="41"/>
      <c r="Y36" s="33"/>
      <c r="Z36" s="41"/>
      <c r="AA36" s="33"/>
      <c r="AB36" s="41"/>
      <c r="AC36" s="33"/>
      <c r="AD36" s="41"/>
      <c r="AE36" s="33"/>
      <c r="AF36" s="41"/>
      <c r="AG36" s="33"/>
      <c r="AH36" s="33"/>
      <c r="AI36" s="33"/>
      <c r="AJ36" s="41"/>
      <c r="AK36" s="33" t="s">
        <v>592</v>
      </c>
      <c r="AL36" s="33" t="s">
        <v>593</v>
      </c>
      <c r="AM36" s="33" t="s">
        <v>594</v>
      </c>
      <c r="AN36" s="33" t="s">
        <v>67</v>
      </c>
      <c r="AO36" s="71"/>
      <c r="AP36" s="67"/>
      <c r="AQ36" s="41"/>
      <c r="AR36" s="41"/>
      <c r="AS36" s="41"/>
      <c r="AT36" s="41"/>
      <c r="AU36" s="41"/>
      <c r="AV36" s="41"/>
    </row>
    <row r="37">
      <c r="A37" s="28">
        <v>42292.0</v>
      </c>
      <c r="B37" s="30"/>
      <c r="C37" s="31" t="s">
        <v>643</v>
      </c>
      <c r="D37" s="30" t="s">
        <v>123</v>
      </c>
      <c r="E37" s="32" t="s">
        <v>649</v>
      </c>
      <c r="F37" s="33" t="s">
        <v>651</v>
      </c>
      <c r="G37" s="34"/>
      <c r="H37" s="36"/>
      <c r="I37" s="37"/>
      <c r="J37" s="38"/>
      <c r="K37" s="38"/>
      <c r="L37" s="38">
        <v>42.0</v>
      </c>
      <c r="M37" s="38">
        <v>30.0</v>
      </c>
      <c r="N37" s="92">
        <v>30.0</v>
      </c>
      <c r="O37" s="65">
        <v>42.0</v>
      </c>
      <c r="P37" s="41"/>
      <c r="Q37" s="33"/>
      <c r="R37" s="41"/>
      <c r="S37" s="33"/>
      <c r="T37" s="41"/>
      <c r="U37" s="41"/>
      <c r="V37" s="41"/>
      <c r="W37" s="33"/>
      <c r="X37" s="41"/>
      <c r="Y37" s="33"/>
      <c r="Z37" s="41"/>
      <c r="AA37" s="33"/>
      <c r="AB37" s="41"/>
      <c r="AC37" s="33"/>
      <c r="AD37" s="41"/>
      <c r="AE37" s="33"/>
      <c r="AF37" s="41"/>
      <c r="AG37" s="33"/>
      <c r="AH37" s="33"/>
      <c r="AI37" s="33"/>
      <c r="AJ37" s="41"/>
      <c r="AK37" s="33" t="s">
        <v>656</v>
      </c>
      <c r="AL37" s="33" t="s">
        <v>657</v>
      </c>
      <c r="AM37" s="33" t="s">
        <v>658</v>
      </c>
      <c r="AN37" s="33" t="s">
        <v>67</v>
      </c>
      <c r="AO37" s="71"/>
      <c r="AP37" s="67"/>
      <c r="AQ37" s="41"/>
      <c r="AR37" s="41"/>
      <c r="AS37" s="41"/>
      <c r="AT37" s="41"/>
      <c r="AU37" s="41"/>
      <c r="AV37" s="41"/>
    </row>
    <row r="38">
      <c r="A38" s="28">
        <v>42290.0</v>
      </c>
      <c r="B38" s="30"/>
      <c r="C38" s="31" t="s">
        <v>661</v>
      </c>
      <c r="D38" s="30" t="s">
        <v>123</v>
      </c>
      <c r="E38" s="32" t="s">
        <v>663</v>
      </c>
      <c r="F38" s="33" t="s">
        <v>664</v>
      </c>
      <c r="G38" s="34"/>
      <c r="H38" s="36"/>
      <c r="I38" s="37"/>
      <c r="J38" s="38"/>
      <c r="K38" s="38"/>
      <c r="L38" s="38">
        <v>340.0</v>
      </c>
      <c r="M38" s="38">
        <v>250.0</v>
      </c>
      <c r="N38" s="39">
        <v>250.0</v>
      </c>
      <c r="O38" s="51">
        <v>340.0</v>
      </c>
      <c r="P38" s="41"/>
      <c r="Q38" s="33"/>
      <c r="R38" s="41"/>
      <c r="S38" s="33"/>
      <c r="T38" s="41"/>
      <c r="U38" s="41"/>
      <c r="V38" s="41"/>
      <c r="W38" s="33"/>
      <c r="X38" s="41"/>
      <c r="Y38" s="33"/>
      <c r="Z38" s="41"/>
      <c r="AA38" s="33"/>
      <c r="AB38" s="41"/>
      <c r="AC38" s="33"/>
      <c r="AD38" s="41"/>
      <c r="AE38" s="33"/>
      <c r="AF38" s="41"/>
      <c r="AG38" s="33"/>
      <c r="AH38" s="33"/>
      <c r="AI38" s="33"/>
      <c r="AJ38" s="41"/>
      <c r="AK38" s="33" t="s">
        <v>667</v>
      </c>
      <c r="AL38" s="33" t="s">
        <v>331</v>
      </c>
      <c r="AM38" s="33" t="s">
        <v>668</v>
      </c>
      <c r="AN38" s="33" t="s">
        <v>67</v>
      </c>
      <c r="AO38" s="71"/>
      <c r="AP38" s="67"/>
      <c r="AQ38" s="41"/>
      <c r="AR38" s="41"/>
      <c r="AS38" s="41"/>
      <c r="AT38" s="41"/>
      <c r="AU38" s="41"/>
      <c r="AV38" s="41"/>
    </row>
    <row r="39">
      <c r="A39" s="30" t="s">
        <v>122</v>
      </c>
      <c r="B39" s="30"/>
      <c r="C39" s="31" t="s">
        <v>671</v>
      </c>
      <c r="D39" s="30" t="s">
        <v>123</v>
      </c>
      <c r="E39" s="32" t="s">
        <v>672</v>
      </c>
      <c r="F39" s="33" t="s">
        <v>673</v>
      </c>
      <c r="G39" s="34"/>
      <c r="H39" s="36"/>
      <c r="I39" s="37"/>
      <c r="J39" s="38"/>
      <c r="K39" s="38"/>
      <c r="L39" s="38">
        <v>1055.91</v>
      </c>
      <c r="M39" s="38">
        <v>100.0</v>
      </c>
      <c r="N39" s="39">
        <v>0.0</v>
      </c>
      <c r="O39" s="65">
        <v>50.0</v>
      </c>
      <c r="P39" s="41"/>
      <c r="Q39" s="65">
        <v>150.0</v>
      </c>
      <c r="R39" s="41"/>
      <c r="S39" s="33"/>
      <c r="T39" s="41"/>
      <c r="U39" s="41"/>
      <c r="V39" s="41"/>
      <c r="W39" s="33"/>
      <c r="X39" s="41"/>
      <c r="Y39" s="33"/>
      <c r="Z39" s="41"/>
      <c r="AA39" s="33"/>
      <c r="AB39" s="41"/>
      <c r="AC39" s="33"/>
      <c r="AD39" s="41"/>
      <c r="AE39" s="33"/>
      <c r="AF39" s="41"/>
      <c r="AG39" s="33"/>
      <c r="AH39" s="33"/>
      <c r="AI39" s="33"/>
      <c r="AJ39" s="41"/>
      <c r="AK39" s="33" t="s">
        <v>656</v>
      </c>
      <c r="AL39" s="33" t="s">
        <v>657</v>
      </c>
      <c r="AM39" s="33" t="s">
        <v>658</v>
      </c>
      <c r="AN39" s="33" t="s">
        <v>67</v>
      </c>
      <c r="AO39" s="71"/>
      <c r="AP39" s="67"/>
      <c r="AQ39" s="41"/>
      <c r="AR39" s="41"/>
      <c r="AS39" s="41"/>
      <c r="AT39" s="41"/>
      <c r="AU39" s="41"/>
      <c r="AV39" s="41"/>
    </row>
    <row r="40">
      <c r="A40" s="30" t="s">
        <v>122</v>
      </c>
      <c r="B40" s="30"/>
      <c r="C40" s="31" t="s">
        <v>683</v>
      </c>
      <c r="D40" s="30" t="s">
        <v>314</v>
      </c>
      <c r="E40" s="32" t="s">
        <v>685</v>
      </c>
      <c r="F40" s="33" t="s">
        <v>686</v>
      </c>
      <c r="G40" s="34"/>
      <c r="H40" s="36" t="s">
        <v>689</v>
      </c>
      <c r="I40" s="37"/>
      <c r="J40" s="38"/>
      <c r="K40" s="38"/>
      <c r="L40" s="38">
        <v>337.05</v>
      </c>
      <c r="M40" s="38">
        <v>125.0</v>
      </c>
      <c r="N40" s="39">
        <v>0.0</v>
      </c>
      <c r="O40" s="40">
        <v>160.0</v>
      </c>
      <c r="P40" s="41"/>
      <c r="Q40" s="33"/>
      <c r="R40" s="41"/>
      <c r="S40" s="33"/>
      <c r="T40" s="41"/>
      <c r="U40" s="41"/>
      <c r="V40" s="41"/>
      <c r="W40" s="33"/>
      <c r="X40" s="41"/>
      <c r="Y40" s="33"/>
      <c r="Z40" s="41"/>
      <c r="AA40" s="33"/>
      <c r="AB40" s="41"/>
      <c r="AC40" s="33"/>
      <c r="AD40" s="41"/>
      <c r="AE40" s="33"/>
      <c r="AF40" s="41"/>
      <c r="AG40" s="33"/>
      <c r="AH40" s="33"/>
      <c r="AI40" s="33"/>
      <c r="AJ40" s="41"/>
      <c r="AK40" s="33" t="s">
        <v>694</v>
      </c>
      <c r="AL40" s="33" t="s">
        <v>99</v>
      </c>
      <c r="AM40" s="33" t="s">
        <v>695</v>
      </c>
      <c r="AN40" s="33" t="s">
        <v>67</v>
      </c>
      <c r="AO40" s="71"/>
      <c r="AP40" s="67"/>
      <c r="AQ40" s="41"/>
      <c r="AR40" s="41"/>
      <c r="AS40" s="41"/>
      <c r="AT40" s="41"/>
      <c r="AU40" s="41"/>
      <c r="AV40" s="41"/>
    </row>
    <row r="41">
      <c r="A41" s="30" t="s">
        <v>122</v>
      </c>
      <c r="B41" s="30"/>
      <c r="C41" s="31" t="s">
        <v>702</v>
      </c>
      <c r="D41" s="30" t="s">
        <v>314</v>
      </c>
      <c r="E41" s="32" t="s">
        <v>685</v>
      </c>
      <c r="F41" s="33" t="s">
        <v>707</v>
      </c>
      <c r="G41" s="34"/>
      <c r="H41" s="36"/>
      <c r="I41" s="37"/>
      <c r="J41" s="38"/>
      <c r="K41" s="38"/>
      <c r="L41" s="38">
        <v>35.77</v>
      </c>
      <c r="M41" s="38">
        <v>20.0</v>
      </c>
      <c r="N41" s="39">
        <v>0.0</v>
      </c>
      <c r="O41" s="40">
        <v>35.77</v>
      </c>
      <c r="P41" s="41"/>
      <c r="Q41" s="33"/>
      <c r="R41" s="41"/>
      <c r="S41" s="33"/>
      <c r="T41" s="41"/>
      <c r="U41" s="41"/>
      <c r="V41" s="41"/>
      <c r="W41" s="33"/>
      <c r="X41" s="41"/>
      <c r="Y41" s="33"/>
      <c r="Z41" s="41"/>
      <c r="AA41" s="33"/>
      <c r="AB41" s="41"/>
      <c r="AC41" s="33"/>
      <c r="AD41" s="41"/>
      <c r="AE41" s="33"/>
      <c r="AF41" s="41"/>
      <c r="AG41" s="33"/>
      <c r="AH41" s="33"/>
      <c r="AI41" s="33"/>
      <c r="AJ41" s="41"/>
      <c r="AK41" s="33" t="s">
        <v>694</v>
      </c>
      <c r="AL41" s="33" t="s">
        <v>99</v>
      </c>
      <c r="AM41" s="33" t="s">
        <v>695</v>
      </c>
      <c r="AN41" s="33" t="s">
        <v>67</v>
      </c>
      <c r="AO41" s="71"/>
      <c r="AP41" s="67"/>
      <c r="AQ41" s="41"/>
      <c r="AR41" s="41"/>
      <c r="AS41" s="41"/>
      <c r="AT41" s="41"/>
      <c r="AU41" s="41"/>
      <c r="AV41" s="41"/>
    </row>
    <row r="42">
      <c r="A42" s="30" t="s">
        <v>122</v>
      </c>
      <c r="B42" s="30"/>
      <c r="C42" s="31" t="s">
        <v>716</v>
      </c>
      <c r="D42" s="30" t="s">
        <v>314</v>
      </c>
      <c r="E42" s="32" t="s">
        <v>685</v>
      </c>
      <c r="F42" s="33" t="s">
        <v>446</v>
      </c>
      <c r="G42" s="34"/>
      <c r="H42" s="36"/>
      <c r="I42" s="37"/>
      <c r="J42" s="38"/>
      <c r="K42" s="38"/>
      <c r="L42" s="38">
        <v>250.96</v>
      </c>
      <c r="M42" s="38">
        <v>100.0</v>
      </c>
      <c r="N42" s="39">
        <v>0.0</v>
      </c>
      <c r="O42" s="40">
        <v>250.96</v>
      </c>
      <c r="P42" s="41"/>
      <c r="Q42" s="33"/>
      <c r="R42" s="41"/>
      <c r="S42" s="33"/>
      <c r="T42" s="41"/>
      <c r="U42" s="41"/>
      <c r="V42" s="41"/>
      <c r="W42" s="33"/>
      <c r="X42" s="41"/>
      <c r="Y42" s="33"/>
      <c r="Z42" s="41"/>
      <c r="AA42" s="33"/>
      <c r="AB42" s="41"/>
      <c r="AC42" s="33"/>
      <c r="AD42" s="41"/>
      <c r="AE42" s="33"/>
      <c r="AF42" s="41"/>
      <c r="AG42" s="33"/>
      <c r="AH42" s="33"/>
      <c r="AI42" s="33"/>
      <c r="AJ42" s="41"/>
      <c r="AK42" s="33" t="s">
        <v>694</v>
      </c>
      <c r="AL42" s="33" t="s">
        <v>99</v>
      </c>
      <c r="AM42" s="33" t="s">
        <v>695</v>
      </c>
      <c r="AN42" s="33" t="s">
        <v>67</v>
      </c>
      <c r="AO42" s="71"/>
      <c r="AP42" s="67"/>
      <c r="AQ42" s="41"/>
      <c r="AR42" s="41"/>
      <c r="AS42" s="41"/>
      <c r="AT42" s="41"/>
      <c r="AU42" s="41"/>
      <c r="AV42" s="41"/>
    </row>
    <row r="43">
      <c r="A43" s="30" t="s">
        <v>122</v>
      </c>
      <c r="B43" s="30"/>
      <c r="C43" s="31" t="s">
        <v>723</v>
      </c>
      <c r="D43" s="30" t="s">
        <v>314</v>
      </c>
      <c r="E43" s="32" t="s">
        <v>149</v>
      </c>
      <c r="F43" s="33" t="s">
        <v>726</v>
      </c>
      <c r="G43" s="34"/>
      <c r="H43" s="36"/>
      <c r="I43" s="37"/>
      <c r="J43" s="38"/>
      <c r="K43" s="38"/>
      <c r="L43" s="38">
        <v>160.0</v>
      </c>
      <c r="M43" s="38" t="str">
        <f>0.75*L43</f>
        <v>$120.00</v>
      </c>
      <c r="N43" s="39">
        <v>0.0</v>
      </c>
      <c r="O43" s="33"/>
      <c r="P43" s="41"/>
      <c r="Q43" s="33"/>
      <c r="R43" s="41"/>
      <c r="S43" s="33"/>
      <c r="T43" s="41"/>
      <c r="U43" s="41"/>
      <c r="V43" s="41"/>
      <c r="W43" s="33"/>
      <c r="X43" s="41"/>
      <c r="Y43" s="33"/>
      <c r="Z43" s="41"/>
      <c r="AA43" s="33"/>
      <c r="AB43" s="41"/>
      <c r="AC43" s="33"/>
      <c r="AD43" s="41"/>
      <c r="AE43" s="33"/>
      <c r="AF43" s="41"/>
      <c r="AG43" s="33"/>
      <c r="AH43" s="33"/>
      <c r="AI43" s="33" t="s">
        <v>730</v>
      </c>
      <c r="AJ43" s="41"/>
      <c r="AK43" s="33" t="s">
        <v>731</v>
      </c>
      <c r="AL43" s="33" t="s">
        <v>657</v>
      </c>
      <c r="AM43" s="33" t="s">
        <v>732</v>
      </c>
      <c r="AN43" s="33" t="s">
        <v>67</v>
      </c>
      <c r="AO43" s="71"/>
      <c r="AP43" s="67"/>
      <c r="AQ43" s="41"/>
      <c r="AR43" s="41"/>
      <c r="AS43" s="41"/>
      <c r="AT43" s="41"/>
      <c r="AU43" s="41"/>
      <c r="AV43" s="41"/>
    </row>
    <row r="44">
      <c r="A44" s="40">
        <v>10677.0</v>
      </c>
      <c r="B44" s="33"/>
      <c r="C44" s="31" t="s">
        <v>735</v>
      </c>
      <c r="D44" s="33" t="s">
        <v>230</v>
      </c>
      <c r="E44" s="72" t="s">
        <v>271</v>
      </c>
      <c r="F44" s="33" t="s">
        <v>740</v>
      </c>
      <c r="G44" s="74">
        <v>42300.0</v>
      </c>
      <c r="H44" s="36"/>
      <c r="I44" s="37"/>
      <c r="J44" s="38"/>
      <c r="K44" s="38"/>
      <c r="L44" s="38">
        <v>1000.0</v>
      </c>
      <c r="M44" s="38">
        <v>814.4</v>
      </c>
      <c r="N44" s="39">
        <v>814.4</v>
      </c>
      <c r="O44" s="33"/>
      <c r="P44" s="41"/>
      <c r="Q44" s="33"/>
      <c r="R44" s="41"/>
      <c r="S44" s="40">
        <v>14.4</v>
      </c>
      <c r="T44" s="41"/>
      <c r="U44" s="41"/>
      <c r="V44" s="41"/>
      <c r="W44" s="40">
        <v>200.0</v>
      </c>
      <c r="X44" s="41"/>
      <c r="Y44" s="33"/>
      <c r="Z44" s="41"/>
      <c r="AA44" s="33"/>
      <c r="AB44" s="41"/>
      <c r="AC44" s="33"/>
      <c r="AD44" s="41"/>
      <c r="AE44" s="33"/>
      <c r="AF44" s="41"/>
      <c r="AG44" s="33"/>
      <c r="AH44" s="33"/>
      <c r="AI44" s="33"/>
      <c r="AJ44" s="41"/>
      <c r="AK44" s="33" t="s">
        <v>321</v>
      </c>
      <c r="AL44" s="33" t="s">
        <v>743</v>
      </c>
      <c r="AM44" s="33" t="s">
        <v>745</v>
      </c>
      <c r="AN44" s="33" t="s">
        <v>144</v>
      </c>
      <c r="AO44" s="71"/>
      <c r="AP44" s="67"/>
      <c r="AQ44" s="41"/>
      <c r="AR44" s="41"/>
      <c r="AS44" s="41"/>
      <c r="AT44" s="41"/>
      <c r="AU44" s="41"/>
      <c r="AV44" s="41"/>
    </row>
    <row r="45">
      <c r="A45" s="40">
        <v>10665.0</v>
      </c>
      <c r="B45" s="33"/>
      <c r="C45" s="31" t="s">
        <v>748</v>
      </c>
      <c r="D45" s="33" t="s">
        <v>264</v>
      </c>
      <c r="E45" s="72" t="s">
        <v>271</v>
      </c>
      <c r="F45" s="33" t="s">
        <v>751</v>
      </c>
      <c r="G45" s="34"/>
      <c r="H45" s="36"/>
      <c r="I45" s="37"/>
      <c r="J45" s="38"/>
      <c r="K45" s="38"/>
      <c r="L45" s="38">
        <v>1000.0</v>
      </c>
      <c r="M45" s="38">
        <v>1000.0</v>
      </c>
      <c r="N45" s="39">
        <v>1000.0</v>
      </c>
      <c r="O45" s="33"/>
      <c r="P45" s="41"/>
      <c r="Q45" s="33"/>
      <c r="R45" s="41"/>
      <c r="S45" s="40">
        <v>15.0</v>
      </c>
      <c r="T45" s="41"/>
      <c r="U45" s="41"/>
      <c r="V45" s="41"/>
      <c r="W45" s="40">
        <v>200.0</v>
      </c>
      <c r="X45" s="41"/>
      <c r="Y45" s="33"/>
      <c r="Z45" s="41"/>
      <c r="AA45" s="33"/>
      <c r="AB45" s="41"/>
      <c r="AC45" s="33"/>
      <c r="AD45" s="41"/>
      <c r="AE45" s="33"/>
      <c r="AF45" s="41"/>
      <c r="AG45" s="33"/>
      <c r="AH45" s="33"/>
      <c r="AI45" s="33"/>
      <c r="AJ45" s="41"/>
      <c r="AK45" s="33" t="s">
        <v>753</v>
      </c>
      <c r="AL45" s="33" t="s">
        <v>754</v>
      </c>
      <c r="AM45" s="33" t="s">
        <v>755</v>
      </c>
      <c r="AN45" s="33" t="s">
        <v>144</v>
      </c>
      <c r="AO45" s="71"/>
      <c r="AP45" s="67"/>
      <c r="AQ45" s="41"/>
      <c r="AR45" s="41"/>
      <c r="AS45" s="41"/>
      <c r="AT45" s="41"/>
      <c r="AU45" s="41"/>
      <c r="AV45" s="41"/>
    </row>
    <row r="46">
      <c r="A46" s="28">
        <v>42285.0</v>
      </c>
      <c r="B46" s="30"/>
      <c r="C46" s="31" t="s">
        <v>762</v>
      </c>
      <c r="D46" s="30" t="s">
        <v>123</v>
      </c>
      <c r="E46" s="32" t="s">
        <v>764</v>
      </c>
      <c r="F46" s="33" t="s">
        <v>766</v>
      </c>
      <c r="G46" s="74">
        <v>42264.0</v>
      </c>
      <c r="H46" s="36" t="s">
        <v>770</v>
      </c>
      <c r="I46" s="37"/>
      <c r="J46" s="38"/>
      <c r="K46" s="38"/>
      <c r="L46" s="38">
        <v>210.0</v>
      </c>
      <c r="M46" s="38">
        <v>0.0</v>
      </c>
      <c r="N46" s="39">
        <v>0.0</v>
      </c>
      <c r="O46" s="33"/>
      <c r="P46" s="41"/>
      <c r="Q46" s="33"/>
      <c r="R46" s="41"/>
      <c r="S46" s="33"/>
      <c r="T46" s="41"/>
      <c r="U46" s="41"/>
      <c r="V46" s="41"/>
      <c r="W46" s="33"/>
      <c r="X46" s="41"/>
      <c r="Y46" s="33"/>
      <c r="Z46" s="41"/>
      <c r="AA46" s="33"/>
      <c r="AB46" s="41"/>
      <c r="AC46" s="65">
        <v>210.0</v>
      </c>
      <c r="AD46" s="41"/>
      <c r="AE46" s="33"/>
      <c r="AF46" s="41"/>
      <c r="AG46" s="33"/>
      <c r="AH46" s="33"/>
      <c r="AI46" s="33"/>
      <c r="AJ46" s="41"/>
      <c r="AK46" s="33" t="s">
        <v>772</v>
      </c>
      <c r="AL46" s="33" t="s">
        <v>774</v>
      </c>
      <c r="AM46" s="33" t="s">
        <v>775</v>
      </c>
      <c r="AN46" s="33" t="s">
        <v>67</v>
      </c>
      <c r="AO46" s="71"/>
      <c r="AP46" s="67"/>
      <c r="AQ46" s="41"/>
      <c r="AR46" s="41"/>
      <c r="AS46" s="41"/>
      <c r="AT46" s="41"/>
      <c r="AU46" s="41"/>
      <c r="AV46" s="41"/>
    </row>
    <row r="47">
      <c r="A47" s="28">
        <v>42285.0</v>
      </c>
      <c r="B47" s="30"/>
      <c r="C47" s="31" t="s">
        <v>780</v>
      </c>
      <c r="D47" s="30" t="s">
        <v>123</v>
      </c>
      <c r="E47" s="32" t="s">
        <v>764</v>
      </c>
      <c r="F47" s="33" t="s">
        <v>782</v>
      </c>
      <c r="G47" s="34"/>
      <c r="H47" s="36"/>
      <c r="I47" s="37"/>
      <c r="J47" s="38"/>
      <c r="K47" s="38"/>
      <c r="L47" s="38">
        <v>50.0</v>
      </c>
      <c r="M47" s="38">
        <v>50.0</v>
      </c>
      <c r="N47" s="39">
        <v>50.0</v>
      </c>
      <c r="O47" s="33"/>
      <c r="P47" s="41"/>
      <c r="Q47" s="33"/>
      <c r="R47" s="41"/>
      <c r="S47" s="33"/>
      <c r="T47" s="41"/>
      <c r="U47" s="41"/>
      <c r="V47" s="41"/>
      <c r="W47" s="33"/>
      <c r="X47" s="41"/>
      <c r="Y47" s="33"/>
      <c r="Z47" s="41"/>
      <c r="AA47" s="33"/>
      <c r="AB47" s="41"/>
      <c r="AC47" s="33"/>
      <c r="AD47" s="41"/>
      <c r="AE47" s="33"/>
      <c r="AF47" s="41"/>
      <c r="AG47" s="33"/>
      <c r="AH47" s="33"/>
      <c r="AI47" s="33"/>
      <c r="AJ47" s="41"/>
      <c r="AK47" s="33" t="s">
        <v>772</v>
      </c>
      <c r="AL47" s="33" t="s">
        <v>774</v>
      </c>
      <c r="AM47" s="33" t="s">
        <v>775</v>
      </c>
      <c r="AN47" s="33" t="s">
        <v>144</v>
      </c>
      <c r="AO47" s="71"/>
      <c r="AP47" s="67"/>
      <c r="AQ47" s="41"/>
      <c r="AR47" s="41"/>
      <c r="AS47" s="41"/>
      <c r="AT47" s="41"/>
      <c r="AU47" s="41"/>
      <c r="AV47" s="41"/>
    </row>
    <row r="48">
      <c r="A48" s="28">
        <v>42285.0</v>
      </c>
      <c r="B48" s="30"/>
      <c r="C48" s="31" t="s">
        <v>789</v>
      </c>
      <c r="D48" s="30" t="s">
        <v>123</v>
      </c>
      <c r="E48" s="32" t="s">
        <v>764</v>
      </c>
      <c r="F48" s="33" t="s">
        <v>793</v>
      </c>
      <c r="G48" s="34"/>
      <c r="H48" s="36"/>
      <c r="I48" s="37"/>
      <c r="J48" s="38"/>
      <c r="K48" s="38"/>
      <c r="L48" s="38">
        <v>186.22</v>
      </c>
      <c r="M48" s="38">
        <v>140.0</v>
      </c>
      <c r="N48" s="39">
        <v>140.0</v>
      </c>
      <c r="O48" s="33"/>
      <c r="P48" s="41"/>
      <c r="Q48" s="33"/>
      <c r="R48" s="41"/>
      <c r="S48" s="33"/>
      <c r="T48" s="41"/>
      <c r="U48" s="41"/>
      <c r="V48" s="41"/>
      <c r="W48" s="33"/>
      <c r="X48" s="41"/>
      <c r="Y48" s="33"/>
      <c r="Z48" s="41"/>
      <c r="AA48" s="33"/>
      <c r="AB48" s="41"/>
      <c r="AC48" s="33"/>
      <c r="AD48" s="41"/>
      <c r="AE48" s="33"/>
      <c r="AF48" s="41"/>
      <c r="AG48" s="33"/>
      <c r="AH48" s="33"/>
      <c r="AI48" s="33"/>
      <c r="AJ48" s="41"/>
      <c r="AK48" s="33" t="s">
        <v>772</v>
      </c>
      <c r="AL48" s="33" t="s">
        <v>774</v>
      </c>
      <c r="AM48" s="33" t="s">
        <v>775</v>
      </c>
      <c r="AN48" s="33" t="s">
        <v>67</v>
      </c>
      <c r="AO48" s="71"/>
      <c r="AP48" s="67"/>
      <c r="AQ48" s="41"/>
      <c r="AR48" s="41"/>
      <c r="AS48" s="41"/>
      <c r="AT48" s="41"/>
      <c r="AU48" s="41"/>
      <c r="AV48" s="41"/>
    </row>
    <row r="49">
      <c r="A49" s="28">
        <v>42285.0</v>
      </c>
      <c r="B49" s="30"/>
      <c r="C49" s="31" t="s">
        <v>799</v>
      </c>
      <c r="D49" s="30" t="s">
        <v>123</v>
      </c>
      <c r="E49" s="32" t="s">
        <v>764</v>
      </c>
      <c r="F49" s="33" t="s">
        <v>802</v>
      </c>
      <c r="G49" s="34"/>
      <c r="H49" s="36"/>
      <c r="I49" s="37"/>
      <c r="J49" s="38"/>
      <c r="K49" s="38"/>
      <c r="L49" s="38">
        <v>39.61</v>
      </c>
      <c r="M49" s="38">
        <v>30.0</v>
      </c>
      <c r="N49" s="39">
        <v>30.0</v>
      </c>
      <c r="O49" s="65">
        <v>39.61</v>
      </c>
      <c r="P49" s="41"/>
      <c r="Q49" s="33"/>
      <c r="R49" s="41"/>
      <c r="S49" s="33"/>
      <c r="T49" s="41"/>
      <c r="U49" s="41"/>
      <c r="V49" s="41"/>
      <c r="W49" s="33"/>
      <c r="X49" s="41"/>
      <c r="Y49" s="33"/>
      <c r="Z49" s="41"/>
      <c r="AA49" s="33"/>
      <c r="AB49" s="41"/>
      <c r="AC49" s="33"/>
      <c r="AD49" s="41"/>
      <c r="AE49" s="33"/>
      <c r="AF49" s="41"/>
      <c r="AG49" s="33"/>
      <c r="AH49" s="33"/>
      <c r="AI49" s="33"/>
      <c r="AJ49" s="41"/>
      <c r="AK49" s="33" t="s">
        <v>772</v>
      </c>
      <c r="AL49" s="33" t="s">
        <v>774</v>
      </c>
      <c r="AM49" s="33" t="s">
        <v>775</v>
      </c>
      <c r="AN49" s="33" t="s">
        <v>67</v>
      </c>
      <c r="AO49" s="71"/>
      <c r="AP49" s="67"/>
      <c r="AQ49" s="41"/>
      <c r="AR49" s="41"/>
      <c r="AS49" s="41"/>
      <c r="AT49" s="41"/>
      <c r="AU49" s="41"/>
      <c r="AV49" s="41"/>
    </row>
    <row r="50">
      <c r="A50" s="28">
        <v>42285.0</v>
      </c>
      <c r="B50" s="30"/>
      <c r="C50" s="31" t="s">
        <v>806</v>
      </c>
      <c r="D50" s="30" t="s">
        <v>123</v>
      </c>
      <c r="E50" s="32" t="s">
        <v>764</v>
      </c>
      <c r="F50" s="33" t="s">
        <v>807</v>
      </c>
      <c r="G50" s="34"/>
      <c r="H50" s="36"/>
      <c r="I50" s="37"/>
      <c r="J50" s="38"/>
      <c r="K50" s="38"/>
      <c r="L50" s="38">
        <v>25.95</v>
      </c>
      <c r="M50" s="38">
        <v>15.0</v>
      </c>
      <c r="N50" s="39">
        <v>15.0</v>
      </c>
      <c r="O50" s="65">
        <v>25.95</v>
      </c>
      <c r="P50" s="41"/>
      <c r="Q50" s="33"/>
      <c r="R50" s="41"/>
      <c r="S50" s="33"/>
      <c r="T50" s="41"/>
      <c r="U50" s="41"/>
      <c r="V50" s="41"/>
      <c r="W50" s="33"/>
      <c r="X50" s="41"/>
      <c r="Y50" s="33"/>
      <c r="Z50" s="41"/>
      <c r="AA50" s="33"/>
      <c r="AB50" s="41"/>
      <c r="AC50" s="33"/>
      <c r="AD50" s="41"/>
      <c r="AE50" s="33"/>
      <c r="AF50" s="41"/>
      <c r="AG50" s="33"/>
      <c r="AH50" s="33"/>
      <c r="AI50" s="33"/>
      <c r="AJ50" s="41"/>
      <c r="AK50" s="33" t="s">
        <v>772</v>
      </c>
      <c r="AL50" s="33" t="s">
        <v>774</v>
      </c>
      <c r="AM50" s="33" t="s">
        <v>775</v>
      </c>
      <c r="AN50" s="33" t="s">
        <v>67</v>
      </c>
      <c r="AO50" s="71"/>
      <c r="AP50" s="67"/>
      <c r="AQ50" s="41"/>
      <c r="AR50" s="41"/>
      <c r="AS50" s="41"/>
      <c r="AT50" s="41"/>
      <c r="AU50" s="41"/>
      <c r="AV50" s="41"/>
    </row>
    <row r="51">
      <c r="A51" s="28">
        <v>42285.0</v>
      </c>
      <c r="B51" s="30"/>
      <c r="C51" s="31" t="s">
        <v>811</v>
      </c>
      <c r="D51" s="30" t="s">
        <v>314</v>
      </c>
      <c r="E51" s="32" t="s">
        <v>340</v>
      </c>
      <c r="F51" s="33" t="s">
        <v>812</v>
      </c>
      <c r="G51" s="34"/>
      <c r="H51" s="36"/>
      <c r="I51" s="37"/>
      <c r="J51" s="38"/>
      <c r="K51" s="38"/>
      <c r="L51" s="38">
        <v>300.0</v>
      </c>
      <c r="M51" s="38">
        <v>228.0</v>
      </c>
      <c r="N51" s="39">
        <v>228.0</v>
      </c>
      <c r="O51" s="33"/>
      <c r="P51" s="41"/>
      <c r="Q51" s="33"/>
      <c r="R51" s="41"/>
      <c r="S51" s="40">
        <v>8.0</v>
      </c>
      <c r="T51" s="41"/>
      <c r="U51" s="41"/>
      <c r="V51" s="41"/>
      <c r="W51" s="40">
        <v>200.0</v>
      </c>
      <c r="X51" s="41"/>
      <c r="Y51" s="40">
        <v>20.0</v>
      </c>
      <c r="Z51" s="41"/>
      <c r="AA51" s="33"/>
      <c r="AB51" s="41"/>
      <c r="AC51" s="33"/>
      <c r="AD51" s="41"/>
      <c r="AE51" s="33"/>
      <c r="AF51" s="41"/>
      <c r="AG51" s="33"/>
      <c r="AH51" s="33"/>
      <c r="AI51" s="33"/>
      <c r="AJ51" s="41"/>
      <c r="AK51" s="33" t="s">
        <v>817</v>
      </c>
      <c r="AL51" s="33" t="s">
        <v>419</v>
      </c>
      <c r="AM51" s="33" t="s">
        <v>421</v>
      </c>
      <c r="AN51" s="33" t="s">
        <v>144</v>
      </c>
      <c r="AO51" s="71"/>
      <c r="AP51" s="67"/>
      <c r="AQ51" s="41"/>
      <c r="AR51" s="41"/>
      <c r="AS51" s="41"/>
      <c r="AT51" s="41"/>
      <c r="AU51" s="41"/>
      <c r="AV51" s="41"/>
    </row>
    <row r="52" ht="11.25" customHeight="1">
      <c r="A52" s="28">
        <v>42285.0</v>
      </c>
      <c r="B52" s="30"/>
      <c r="C52" s="31" t="s">
        <v>819</v>
      </c>
      <c r="D52" s="30" t="s">
        <v>56</v>
      </c>
      <c r="E52" s="32" t="s">
        <v>820</v>
      </c>
      <c r="F52" s="33" t="s">
        <v>821</v>
      </c>
      <c r="G52" s="34"/>
      <c r="H52" s="36"/>
      <c r="I52" s="37"/>
      <c r="J52" s="38"/>
      <c r="K52" s="38"/>
      <c r="L52" s="38">
        <v>42.91</v>
      </c>
      <c r="M52" s="38">
        <v>25.0</v>
      </c>
      <c r="N52" s="39">
        <v>25.0</v>
      </c>
      <c r="O52" s="40">
        <v>42.91</v>
      </c>
      <c r="P52" s="41"/>
      <c r="Q52" s="33"/>
      <c r="R52" s="41"/>
      <c r="S52" s="33"/>
      <c r="T52" s="41"/>
      <c r="U52" s="41"/>
      <c r="V52" s="41"/>
      <c r="W52" s="33"/>
      <c r="X52" s="41"/>
      <c r="Y52" s="33"/>
      <c r="Z52" s="41"/>
      <c r="AA52" s="33"/>
      <c r="AB52" s="41"/>
      <c r="AC52" s="33"/>
      <c r="AD52" s="41"/>
      <c r="AE52" s="33"/>
      <c r="AF52" s="41"/>
      <c r="AG52" s="33"/>
      <c r="AH52" s="33"/>
      <c r="AI52" s="33"/>
      <c r="AJ52" s="41"/>
      <c r="AK52" s="33" t="s">
        <v>828</v>
      </c>
      <c r="AL52" s="33" t="s">
        <v>829</v>
      </c>
      <c r="AM52" s="33" t="s">
        <v>830</v>
      </c>
      <c r="AN52" s="33" t="s">
        <v>67</v>
      </c>
      <c r="AO52" s="71"/>
      <c r="AP52" s="67"/>
      <c r="AQ52" s="41"/>
      <c r="AR52" s="41"/>
      <c r="AS52" s="41"/>
      <c r="AT52" s="41"/>
      <c r="AU52" s="41"/>
      <c r="AV52" s="41"/>
    </row>
    <row r="53" ht="5.25" customHeight="1">
      <c r="A53" s="30" t="s">
        <v>122</v>
      </c>
      <c r="B53" s="30"/>
      <c r="C53" s="31" t="s">
        <v>836</v>
      </c>
      <c r="D53" s="30" t="s">
        <v>74</v>
      </c>
      <c r="E53" s="32" t="s">
        <v>839</v>
      </c>
      <c r="F53" s="33" t="s">
        <v>840</v>
      </c>
      <c r="G53" s="34"/>
      <c r="H53" s="94" t="s">
        <v>841</v>
      </c>
      <c r="I53" s="37"/>
      <c r="J53" s="38"/>
      <c r="K53" s="38"/>
      <c r="L53" s="38">
        <v>1500.0</v>
      </c>
      <c r="M53" s="38">
        <v>800.0</v>
      </c>
      <c r="N53" s="39">
        <v>0.0</v>
      </c>
      <c r="O53" s="40">
        <v>1000.0</v>
      </c>
      <c r="P53" s="41"/>
      <c r="Q53" s="33"/>
      <c r="R53" s="41"/>
      <c r="S53" s="33"/>
      <c r="T53" s="41"/>
      <c r="U53" s="41"/>
      <c r="V53" s="41"/>
      <c r="W53" s="40">
        <v>200.0</v>
      </c>
      <c r="X53" s="41"/>
      <c r="Y53" s="33"/>
      <c r="Z53" s="41"/>
      <c r="AA53" s="33"/>
      <c r="AB53" s="41"/>
      <c r="AC53" s="40">
        <v>25.0</v>
      </c>
      <c r="AD53" s="41"/>
      <c r="AE53" s="33"/>
      <c r="AF53" s="41"/>
      <c r="AG53" s="40">
        <v>150.0</v>
      </c>
      <c r="AH53" s="33"/>
      <c r="AI53" s="33" t="s">
        <v>848</v>
      </c>
      <c r="AJ53" s="41"/>
      <c r="AK53" s="33" t="s">
        <v>849</v>
      </c>
      <c r="AL53" s="33" t="s">
        <v>850</v>
      </c>
      <c r="AM53" s="33" t="s">
        <v>851</v>
      </c>
      <c r="AN53" s="33" t="s">
        <v>144</v>
      </c>
      <c r="AO53" s="71"/>
      <c r="AP53" s="67"/>
      <c r="AQ53" s="41"/>
      <c r="AR53" s="41"/>
      <c r="AS53" s="41"/>
      <c r="AT53" s="41"/>
      <c r="AU53" s="41"/>
      <c r="AV53" s="41"/>
    </row>
    <row r="54">
      <c r="A54" s="28">
        <v>42290.0</v>
      </c>
      <c r="B54" s="33"/>
      <c r="C54" s="31" t="s">
        <v>854</v>
      </c>
      <c r="D54" s="33" t="s">
        <v>857</v>
      </c>
      <c r="E54" s="32" t="s">
        <v>858</v>
      </c>
      <c r="F54" s="33" t="s">
        <v>859</v>
      </c>
      <c r="G54" s="34"/>
      <c r="H54" s="36"/>
      <c r="I54" s="37"/>
      <c r="J54" s="38"/>
      <c r="K54" s="38"/>
      <c r="L54" s="38">
        <v>1500.0</v>
      </c>
      <c r="M54" s="38">
        <v>900.0</v>
      </c>
      <c r="N54" s="39">
        <v>900.0</v>
      </c>
      <c r="O54" s="33"/>
      <c r="P54" s="41"/>
      <c r="Q54" s="33"/>
      <c r="R54" s="41"/>
      <c r="S54" s="33"/>
      <c r="T54" s="41"/>
      <c r="U54" s="41"/>
      <c r="V54" s="41"/>
      <c r="W54" s="33"/>
      <c r="X54" s="41"/>
      <c r="Y54" s="33"/>
      <c r="Z54" s="41"/>
      <c r="AA54" s="33"/>
      <c r="AB54" s="41"/>
      <c r="AC54" s="33"/>
      <c r="AD54" s="41"/>
      <c r="AE54" s="33"/>
      <c r="AF54" s="41"/>
      <c r="AG54" s="33"/>
      <c r="AH54" s="33"/>
      <c r="AI54" s="33"/>
      <c r="AJ54" s="41"/>
      <c r="AK54" s="33" t="s">
        <v>862</v>
      </c>
      <c r="AL54" s="33" t="s">
        <v>863</v>
      </c>
      <c r="AM54" s="33" t="s">
        <v>864</v>
      </c>
      <c r="AN54" s="33" t="s">
        <v>144</v>
      </c>
      <c r="AO54" s="71"/>
      <c r="AP54" s="67"/>
      <c r="AQ54" s="41"/>
      <c r="AR54" s="41"/>
      <c r="AS54" s="41"/>
      <c r="AT54" s="41"/>
      <c r="AU54" s="41"/>
      <c r="AV54" s="41"/>
    </row>
    <row r="55">
      <c r="A55" s="28">
        <v>42304.0</v>
      </c>
      <c r="B55" s="30"/>
      <c r="C55" s="31" t="s">
        <v>869</v>
      </c>
      <c r="D55" s="30" t="s">
        <v>314</v>
      </c>
      <c r="E55" s="32" t="s">
        <v>871</v>
      </c>
      <c r="F55" s="33" t="s">
        <v>872</v>
      </c>
      <c r="G55" s="34"/>
      <c r="H55" s="36"/>
      <c r="I55" s="37"/>
      <c r="J55" s="38"/>
      <c r="K55" s="38"/>
      <c r="L55" s="38">
        <v>160.0</v>
      </c>
      <c r="M55" s="38">
        <v>50.0</v>
      </c>
      <c r="N55" s="39">
        <v>50.0</v>
      </c>
      <c r="O55" s="40">
        <v>160.0</v>
      </c>
      <c r="P55" s="41"/>
      <c r="Q55" s="33"/>
      <c r="R55" s="41"/>
      <c r="S55" s="33"/>
      <c r="T55" s="41"/>
      <c r="U55" s="41"/>
      <c r="V55" s="41"/>
      <c r="W55" s="33"/>
      <c r="X55" s="41"/>
      <c r="Y55" s="33"/>
      <c r="Z55" s="41"/>
      <c r="AA55" s="33"/>
      <c r="AB55" s="41"/>
      <c r="AC55" s="33"/>
      <c r="AD55" s="41"/>
      <c r="AE55" s="33"/>
      <c r="AF55" s="41"/>
      <c r="AG55" s="33"/>
      <c r="AH55" s="33"/>
      <c r="AI55" s="33"/>
      <c r="AJ55" s="41"/>
      <c r="AK55" s="33" t="s">
        <v>875</v>
      </c>
      <c r="AL55" s="33" t="s">
        <v>364</v>
      </c>
      <c r="AM55" s="33" t="s">
        <v>365</v>
      </c>
      <c r="AN55" s="33" t="s">
        <v>67</v>
      </c>
      <c r="AO55" s="71"/>
      <c r="AP55" s="67"/>
      <c r="AQ55" s="41"/>
      <c r="AR55" s="41"/>
      <c r="AS55" s="41"/>
      <c r="AT55" s="41"/>
      <c r="AU55" s="41"/>
      <c r="AV55" s="41"/>
    </row>
    <row r="56">
      <c r="A56" s="28">
        <v>42292.0</v>
      </c>
      <c r="B56" s="30"/>
      <c r="C56" s="31" t="s">
        <v>879</v>
      </c>
      <c r="D56" s="30" t="s">
        <v>314</v>
      </c>
      <c r="E56" s="32" t="s">
        <v>886</v>
      </c>
      <c r="F56" s="33" t="s">
        <v>887</v>
      </c>
      <c r="G56" s="34"/>
      <c r="H56" s="36"/>
      <c r="I56" s="37"/>
      <c r="J56" s="38"/>
      <c r="K56" s="38"/>
      <c r="L56" s="38">
        <v>1615.0</v>
      </c>
      <c r="M56" s="38">
        <v>1300.0</v>
      </c>
      <c r="N56" s="39">
        <v>1300.0</v>
      </c>
      <c r="O56" s="40">
        <v>800.0</v>
      </c>
      <c r="P56" s="41"/>
      <c r="Q56" s="33"/>
      <c r="R56" s="41"/>
      <c r="S56" s="40">
        <v>15.0</v>
      </c>
      <c r="T56" s="41"/>
      <c r="U56" s="41"/>
      <c r="V56" s="41"/>
      <c r="W56" s="40">
        <v>200.0</v>
      </c>
      <c r="X56" s="41"/>
      <c r="Y56" s="40">
        <v>50.0</v>
      </c>
      <c r="Z56" s="41"/>
      <c r="AA56" s="40">
        <v>50.0</v>
      </c>
      <c r="AB56" s="41"/>
      <c r="AC56" s="33"/>
      <c r="AD56" s="41"/>
      <c r="AE56" s="33"/>
      <c r="AF56" s="41"/>
      <c r="AG56" s="33"/>
      <c r="AH56" s="33"/>
      <c r="AI56" s="33" t="s">
        <v>895</v>
      </c>
      <c r="AJ56" s="41"/>
      <c r="AK56" s="33" t="s">
        <v>548</v>
      </c>
      <c r="AL56" s="33" t="s">
        <v>551</v>
      </c>
      <c r="AM56" s="33" t="s">
        <v>552</v>
      </c>
      <c r="AN56" s="33" t="s">
        <v>144</v>
      </c>
      <c r="AO56" s="71"/>
      <c r="AP56" s="67"/>
      <c r="AQ56" s="41"/>
      <c r="AR56" s="41"/>
      <c r="AS56" s="41"/>
      <c r="AT56" s="41"/>
      <c r="AU56" s="41"/>
      <c r="AV56" s="41"/>
    </row>
    <row r="57">
      <c r="A57" s="28">
        <v>42304.0</v>
      </c>
      <c r="B57" s="33"/>
      <c r="C57" s="31" t="s">
        <v>901</v>
      </c>
      <c r="D57" s="33" t="s">
        <v>264</v>
      </c>
      <c r="E57" s="32" t="s">
        <v>902</v>
      </c>
      <c r="F57" s="33" t="s">
        <v>903</v>
      </c>
      <c r="G57" s="34"/>
      <c r="H57" s="36"/>
      <c r="I57" s="37"/>
      <c r="J57" s="38"/>
      <c r="K57" s="38"/>
      <c r="L57" s="38">
        <v>181.83</v>
      </c>
      <c r="M57" s="38">
        <v>30.0</v>
      </c>
      <c r="N57" s="39">
        <v>30.0</v>
      </c>
      <c r="O57" s="40">
        <v>45.0</v>
      </c>
      <c r="P57" s="41"/>
      <c r="Q57" s="33"/>
      <c r="R57" s="41"/>
      <c r="S57" s="33"/>
      <c r="T57" s="41"/>
      <c r="U57" s="41"/>
      <c r="V57" s="41"/>
      <c r="W57" s="33"/>
      <c r="X57" s="41"/>
      <c r="Y57" s="33"/>
      <c r="Z57" s="41"/>
      <c r="AA57" s="33"/>
      <c r="AB57" s="41"/>
      <c r="AC57" s="33"/>
      <c r="AD57" s="41"/>
      <c r="AE57" s="33"/>
      <c r="AF57" s="41"/>
      <c r="AG57" s="33"/>
      <c r="AH57" s="33"/>
      <c r="AI57" s="33"/>
      <c r="AJ57" s="41"/>
      <c r="AK57" s="33" t="s">
        <v>907</v>
      </c>
      <c r="AL57" s="33" t="s">
        <v>908</v>
      </c>
      <c r="AM57" s="33" t="s">
        <v>909</v>
      </c>
      <c r="AN57" s="33" t="s">
        <v>67</v>
      </c>
      <c r="AO57" s="71"/>
      <c r="AP57" s="67"/>
      <c r="AQ57" s="41"/>
      <c r="AR57" s="41"/>
      <c r="AS57" s="41"/>
      <c r="AT57" s="41"/>
      <c r="AU57" s="41"/>
      <c r="AV57" s="41"/>
    </row>
    <row r="58">
      <c r="A58" s="28">
        <v>42304.0</v>
      </c>
      <c r="B58" s="33"/>
      <c r="C58" s="31" t="s">
        <v>911</v>
      </c>
      <c r="D58" s="33" t="s">
        <v>264</v>
      </c>
      <c r="E58" s="32" t="s">
        <v>902</v>
      </c>
      <c r="F58" s="33" t="s">
        <v>913</v>
      </c>
      <c r="G58" s="34"/>
      <c r="H58" s="36"/>
      <c r="I58" s="37"/>
      <c r="J58" s="38"/>
      <c r="K58" s="38"/>
      <c r="L58" s="38">
        <v>52.73</v>
      </c>
      <c r="M58" s="38">
        <v>25.0</v>
      </c>
      <c r="N58" s="39">
        <v>25.0</v>
      </c>
      <c r="O58" s="40">
        <v>52.73</v>
      </c>
      <c r="P58" s="41"/>
      <c r="Q58" s="33"/>
      <c r="R58" s="41"/>
      <c r="S58" s="33"/>
      <c r="T58" s="41"/>
      <c r="U58" s="41"/>
      <c r="V58" s="41"/>
      <c r="W58" s="33"/>
      <c r="X58" s="41"/>
      <c r="Y58" s="33"/>
      <c r="Z58" s="41"/>
      <c r="AA58" s="33"/>
      <c r="AB58" s="41"/>
      <c r="AC58" s="33"/>
      <c r="AD58" s="41"/>
      <c r="AE58" s="33"/>
      <c r="AF58" s="41"/>
      <c r="AG58" s="33"/>
      <c r="AH58" s="33"/>
      <c r="AI58" s="33"/>
      <c r="AJ58" s="41"/>
      <c r="AK58" s="33" t="s">
        <v>907</v>
      </c>
      <c r="AL58" s="33" t="s">
        <v>908</v>
      </c>
      <c r="AM58" s="33" t="s">
        <v>909</v>
      </c>
      <c r="AN58" s="33" t="s">
        <v>67</v>
      </c>
      <c r="AO58" s="71"/>
      <c r="AP58" s="67"/>
      <c r="AQ58" s="41"/>
      <c r="AR58" s="41"/>
      <c r="AS58" s="41"/>
      <c r="AT58" s="41"/>
      <c r="AU58" s="41"/>
      <c r="AV58" s="41"/>
    </row>
    <row r="59">
      <c r="A59" s="28">
        <v>42285.0</v>
      </c>
      <c r="B59" s="30"/>
      <c r="C59" s="31" t="s">
        <v>921</v>
      </c>
      <c r="D59" s="30" t="s">
        <v>56</v>
      </c>
      <c r="E59" s="32" t="s">
        <v>924</v>
      </c>
      <c r="F59" s="33" t="s">
        <v>925</v>
      </c>
      <c r="G59" s="34"/>
      <c r="H59" s="36"/>
      <c r="I59" s="37"/>
      <c r="J59" s="38"/>
      <c r="K59" s="38"/>
      <c r="L59" s="38">
        <v>85.0</v>
      </c>
      <c r="M59" s="38">
        <v>30.0</v>
      </c>
      <c r="N59" s="39">
        <v>30.0</v>
      </c>
      <c r="O59" s="33"/>
      <c r="P59" s="41"/>
      <c r="Q59" s="33"/>
      <c r="R59" s="41"/>
      <c r="S59" s="33"/>
      <c r="T59" s="41"/>
      <c r="U59" s="41"/>
      <c r="V59" s="41"/>
      <c r="W59" s="33"/>
      <c r="X59" s="41"/>
      <c r="Y59" s="33"/>
      <c r="Z59" s="41"/>
      <c r="AA59" s="33"/>
      <c r="AB59" s="41"/>
      <c r="AC59" s="33"/>
      <c r="AD59" s="41"/>
      <c r="AE59" s="33"/>
      <c r="AF59" s="41"/>
      <c r="AG59" s="33"/>
      <c r="AH59" s="33"/>
      <c r="AI59" s="33"/>
      <c r="AJ59" s="41"/>
      <c r="AK59" s="33" t="s">
        <v>699</v>
      </c>
      <c r="AL59" s="33" t="s">
        <v>99</v>
      </c>
      <c r="AM59" s="33" t="s">
        <v>700</v>
      </c>
      <c r="AN59" s="33" t="s">
        <v>67</v>
      </c>
      <c r="AO59" s="71"/>
      <c r="AP59" s="67"/>
      <c r="AQ59" s="41"/>
      <c r="AR59" s="41"/>
      <c r="AS59" s="41"/>
      <c r="AT59" s="41"/>
      <c r="AU59" s="41"/>
      <c r="AV59" s="41"/>
    </row>
    <row r="60">
      <c r="A60" s="28">
        <v>42292.0</v>
      </c>
      <c r="B60" s="30"/>
      <c r="C60" s="31" t="s">
        <v>932</v>
      </c>
      <c r="D60" s="30" t="s">
        <v>56</v>
      </c>
      <c r="E60" s="32" t="s">
        <v>934</v>
      </c>
      <c r="F60" s="33" t="s">
        <v>936</v>
      </c>
      <c r="G60" s="34"/>
      <c r="H60" s="36"/>
      <c r="I60" s="37"/>
      <c r="J60" s="38"/>
      <c r="K60" s="38"/>
      <c r="L60" s="38">
        <v>700.0</v>
      </c>
      <c r="M60" s="38">
        <v>400.0</v>
      </c>
      <c r="N60" s="39">
        <v>400.0</v>
      </c>
      <c r="O60" s="40">
        <v>140.0</v>
      </c>
      <c r="P60" s="41"/>
      <c r="Q60" s="33"/>
      <c r="R60" s="41"/>
      <c r="S60" s="40">
        <v>10.0</v>
      </c>
      <c r="T60" s="41"/>
      <c r="U60" s="41"/>
      <c r="V60" s="41"/>
      <c r="W60" s="33"/>
      <c r="X60" s="41"/>
      <c r="Y60" s="33"/>
      <c r="Z60" s="41"/>
      <c r="AA60" s="33"/>
      <c r="AB60" s="41"/>
      <c r="AC60" s="33"/>
      <c r="AD60" s="41"/>
      <c r="AE60" s="33"/>
      <c r="AF60" s="41"/>
      <c r="AG60" s="33"/>
      <c r="AH60" s="33"/>
      <c r="AI60" s="33" t="s">
        <v>941</v>
      </c>
      <c r="AJ60" s="41"/>
      <c r="AK60" s="33" t="s">
        <v>942</v>
      </c>
      <c r="AL60" s="33" t="s">
        <v>943</v>
      </c>
      <c r="AM60" s="33" t="s">
        <v>944</v>
      </c>
      <c r="AN60" s="33" t="s">
        <v>144</v>
      </c>
      <c r="AO60" s="71"/>
      <c r="AP60" s="67"/>
      <c r="AQ60" s="41"/>
      <c r="AR60" s="41"/>
      <c r="AS60" s="41"/>
      <c r="AT60" s="41"/>
      <c r="AU60" s="41"/>
      <c r="AV60" s="41"/>
    </row>
    <row r="61">
      <c r="A61" s="28">
        <v>42306.0</v>
      </c>
      <c r="B61" s="30"/>
      <c r="C61" s="31" t="s">
        <v>946</v>
      </c>
      <c r="D61" s="30" t="s">
        <v>56</v>
      </c>
      <c r="E61" s="32" t="s">
        <v>947</v>
      </c>
      <c r="F61" s="33" t="s">
        <v>948</v>
      </c>
      <c r="G61" s="34"/>
      <c r="H61" s="36"/>
      <c r="I61" s="37"/>
      <c r="J61" s="38"/>
      <c r="K61" s="38"/>
      <c r="L61" s="38">
        <v>1000.0</v>
      </c>
      <c r="M61" s="38">
        <v>500.0</v>
      </c>
      <c r="N61" s="39">
        <v>500.0</v>
      </c>
      <c r="O61" s="33"/>
      <c r="P61" s="41"/>
      <c r="Q61" s="33"/>
      <c r="R61" s="41"/>
      <c r="S61" s="33"/>
      <c r="T61" s="41"/>
      <c r="U61" s="41"/>
      <c r="V61" s="41"/>
      <c r="W61" s="33"/>
      <c r="X61" s="41"/>
      <c r="Y61" s="33"/>
      <c r="Z61" s="41"/>
      <c r="AA61" s="33" t="s">
        <v>952</v>
      </c>
      <c r="AB61" s="41"/>
      <c r="AC61" s="33"/>
      <c r="AD61" s="41"/>
      <c r="AE61" s="33"/>
      <c r="AF61" s="41"/>
      <c r="AG61" s="33"/>
      <c r="AH61" s="33"/>
      <c r="AI61" s="33"/>
      <c r="AJ61" s="41"/>
      <c r="AK61" s="33" t="s">
        <v>955</v>
      </c>
      <c r="AL61" s="33" t="s">
        <v>956</v>
      </c>
      <c r="AM61" s="33" t="s">
        <v>958</v>
      </c>
      <c r="AN61" s="33" t="s">
        <v>144</v>
      </c>
      <c r="AO61" s="71"/>
      <c r="AP61" s="67"/>
      <c r="AQ61" s="41"/>
      <c r="AR61" s="41"/>
      <c r="AS61" s="41"/>
      <c r="AT61" s="41"/>
      <c r="AU61" s="41"/>
      <c r="AV61" s="41"/>
    </row>
    <row r="62">
      <c r="A62" s="28">
        <v>42285.0</v>
      </c>
      <c r="B62" s="33"/>
      <c r="C62" s="31" t="s">
        <v>963</v>
      </c>
      <c r="D62" s="33" t="s">
        <v>264</v>
      </c>
      <c r="E62" s="32" t="s">
        <v>965</v>
      </c>
      <c r="F62" s="33" t="s">
        <v>966</v>
      </c>
      <c r="G62" s="34"/>
      <c r="H62" s="36"/>
      <c r="I62" s="37"/>
      <c r="J62" s="38"/>
      <c r="K62" s="38"/>
      <c r="L62" s="38">
        <v>81.5</v>
      </c>
      <c r="M62" s="38">
        <v>40.0</v>
      </c>
      <c r="N62" s="39">
        <v>40.0</v>
      </c>
      <c r="O62" s="40">
        <v>81.5</v>
      </c>
      <c r="P62" s="41"/>
      <c r="Q62" s="33"/>
      <c r="R62" s="41"/>
      <c r="S62" s="33"/>
      <c r="T62" s="41"/>
      <c r="U62" s="41"/>
      <c r="V62" s="41"/>
      <c r="W62" s="33"/>
      <c r="X62" s="41"/>
      <c r="Y62" s="33"/>
      <c r="Z62" s="41"/>
      <c r="AA62" s="33"/>
      <c r="AB62" s="41"/>
      <c r="AC62" s="33"/>
      <c r="AD62" s="41"/>
      <c r="AE62" s="33"/>
      <c r="AF62" s="41"/>
      <c r="AG62" s="33"/>
      <c r="AH62" s="33"/>
      <c r="AI62" s="33"/>
      <c r="AJ62" s="41"/>
      <c r="AK62" s="33" t="s">
        <v>970</v>
      </c>
      <c r="AL62" s="33" t="s">
        <v>971</v>
      </c>
      <c r="AM62" s="33" t="s">
        <v>972</v>
      </c>
      <c r="AN62" s="33" t="s">
        <v>67</v>
      </c>
      <c r="AO62" s="71"/>
      <c r="AP62" s="67"/>
      <c r="AQ62" s="41"/>
      <c r="AR62" s="41"/>
      <c r="AS62" s="41"/>
      <c r="AT62" s="41"/>
      <c r="AU62" s="41"/>
      <c r="AV62" s="41"/>
    </row>
    <row r="63">
      <c r="A63" s="28">
        <v>42285.0</v>
      </c>
      <c r="B63" s="33"/>
      <c r="C63" s="31" t="s">
        <v>975</v>
      </c>
      <c r="D63" s="33" t="s">
        <v>264</v>
      </c>
      <c r="E63" s="32" t="s">
        <v>965</v>
      </c>
      <c r="F63" s="33" t="s">
        <v>838</v>
      </c>
      <c r="G63" s="34"/>
      <c r="H63" s="36"/>
      <c r="I63" s="37"/>
      <c r="J63" s="38"/>
      <c r="K63" s="38"/>
      <c r="L63" s="38">
        <v>323.12</v>
      </c>
      <c r="M63" s="38" t="str">
        <f>0.75*L63</f>
        <v>$242.34</v>
      </c>
      <c r="N63" s="39">
        <v>181.755</v>
      </c>
      <c r="O63" s="40">
        <v>180.0</v>
      </c>
      <c r="P63" s="41"/>
      <c r="Q63" s="33"/>
      <c r="R63" s="41"/>
      <c r="S63" s="33"/>
      <c r="T63" s="41"/>
      <c r="U63" s="41"/>
      <c r="V63" s="41"/>
      <c r="W63" s="33"/>
      <c r="X63" s="41"/>
      <c r="Y63" s="33"/>
      <c r="Z63" s="41"/>
      <c r="AA63" s="33"/>
      <c r="AB63" s="41"/>
      <c r="AC63" s="33"/>
      <c r="AD63" s="41"/>
      <c r="AE63" s="33"/>
      <c r="AF63" s="41"/>
      <c r="AG63" s="33"/>
      <c r="AH63" s="33"/>
      <c r="AI63" s="33"/>
      <c r="AJ63" s="41"/>
      <c r="AK63" s="33" t="s">
        <v>970</v>
      </c>
      <c r="AL63" s="33" t="s">
        <v>971</v>
      </c>
      <c r="AM63" s="33" t="s">
        <v>972</v>
      </c>
      <c r="AN63" s="33" t="s">
        <v>67</v>
      </c>
      <c r="AO63" s="71"/>
      <c r="AP63" s="67"/>
      <c r="AQ63" s="41"/>
      <c r="AR63" s="41"/>
      <c r="AS63" s="41"/>
      <c r="AT63" s="41"/>
      <c r="AU63" s="41"/>
      <c r="AV63" s="41"/>
    </row>
    <row r="64">
      <c r="A64" s="28">
        <v>42285.0</v>
      </c>
      <c r="B64" s="33"/>
      <c r="C64" s="31" t="s">
        <v>985</v>
      </c>
      <c r="D64" s="33" t="s">
        <v>264</v>
      </c>
      <c r="E64" s="32" t="s">
        <v>965</v>
      </c>
      <c r="F64" s="33" t="s">
        <v>987</v>
      </c>
      <c r="G64" s="34"/>
      <c r="H64" s="36"/>
      <c r="I64" s="37"/>
      <c r="J64" s="38"/>
      <c r="K64" s="38"/>
      <c r="L64" s="38">
        <v>450.0</v>
      </c>
      <c r="M64" s="38">
        <v>150.0</v>
      </c>
      <c r="N64" s="39">
        <v>150.0</v>
      </c>
      <c r="O64" s="33"/>
      <c r="P64" s="41"/>
      <c r="Q64" s="33"/>
      <c r="R64" s="41"/>
      <c r="S64" s="40">
        <v>15.0</v>
      </c>
      <c r="T64" s="41"/>
      <c r="U64" s="41"/>
      <c r="V64" s="41"/>
      <c r="W64" s="33"/>
      <c r="X64" s="41"/>
      <c r="Y64" s="33"/>
      <c r="Z64" s="41"/>
      <c r="AA64" s="40">
        <v>200.0</v>
      </c>
      <c r="AB64" s="41"/>
      <c r="AC64" s="33"/>
      <c r="AD64" s="41"/>
      <c r="AE64" s="33"/>
      <c r="AF64" s="41"/>
      <c r="AG64" s="33"/>
      <c r="AH64" s="33"/>
      <c r="AI64" s="33"/>
      <c r="AJ64" s="41"/>
      <c r="AK64" s="33" t="s">
        <v>970</v>
      </c>
      <c r="AL64" s="33" t="s">
        <v>971</v>
      </c>
      <c r="AM64" s="33" t="s">
        <v>972</v>
      </c>
      <c r="AN64" s="33" t="s">
        <v>144</v>
      </c>
      <c r="AO64" s="71"/>
      <c r="AP64" s="67"/>
      <c r="AQ64" s="41"/>
      <c r="AR64" s="41"/>
      <c r="AS64" s="41"/>
      <c r="AT64" s="41"/>
      <c r="AU64" s="41"/>
      <c r="AV64" s="41"/>
    </row>
    <row r="65">
      <c r="A65" s="28">
        <v>42285.0</v>
      </c>
      <c r="B65" s="33"/>
      <c r="C65" s="31" t="s">
        <v>997</v>
      </c>
      <c r="D65" s="33" t="s">
        <v>857</v>
      </c>
      <c r="E65" s="32" t="s">
        <v>1001</v>
      </c>
      <c r="F65" s="33" t="s">
        <v>1003</v>
      </c>
      <c r="G65" s="34"/>
      <c r="H65" s="36"/>
      <c r="I65" s="37"/>
      <c r="J65" s="38"/>
      <c r="K65" s="38"/>
      <c r="L65" s="38">
        <v>1000.0</v>
      </c>
      <c r="M65" s="38">
        <v>1000.0</v>
      </c>
      <c r="N65" s="39">
        <v>1000.0</v>
      </c>
      <c r="O65" s="33"/>
      <c r="P65" s="41"/>
      <c r="Q65" s="33"/>
      <c r="R65" s="41"/>
      <c r="S65" s="33"/>
      <c r="T65" s="41"/>
      <c r="U65" s="41"/>
      <c r="V65" s="41"/>
      <c r="W65" s="33"/>
      <c r="X65" s="41"/>
      <c r="Y65" s="33"/>
      <c r="Z65" s="41"/>
      <c r="AA65" s="33"/>
      <c r="AB65" s="41"/>
      <c r="AC65" s="33"/>
      <c r="AD65" s="41"/>
      <c r="AE65" s="33"/>
      <c r="AF65" s="41"/>
      <c r="AG65" s="33"/>
      <c r="AH65" s="33"/>
      <c r="AI65" s="33"/>
      <c r="AJ65" s="41"/>
      <c r="AK65" s="33" t="s">
        <v>1006</v>
      </c>
      <c r="AL65" s="33" t="s">
        <v>329</v>
      </c>
      <c r="AM65" s="33" t="s">
        <v>1007</v>
      </c>
      <c r="AN65" s="33" t="s">
        <v>144</v>
      </c>
      <c r="AO65" s="71"/>
      <c r="AP65" s="67"/>
      <c r="AQ65" s="41"/>
      <c r="AR65" s="41"/>
      <c r="AS65" s="41"/>
      <c r="AT65" s="41"/>
      <c r="AU65" s="41"/>
      <c r="AV65" s="41"/>
    </row>
    <row r="66">
      <c r="A66" s="28">
        <v>42292.0</v>
      </c>
      <c r="B66" s="30"/>
      <c r="C66" s="31" t="s">
        <v>1010</v>
      </c>
      <c r="D66" s="30" t="s">
        <v>314</v>
      </c>
      <c r="E66" s="32" t="s">
        <v>90</v>
      </c>
      <c r="F66" s="33" t="s">
        <v>1013</v>
      </c>
      <c r="G66" s="34"/>
      <c r="H66" s="36"/>
      <c r="I66" s="37"/>
      <c r="J66" s="38"/>
      <c r="K66" s="38"/>
      <c r="L66" s="38">
        <v>1136.0</v>
      </c>
      <c r="M66" s="38">
        <v>300.0</v>
      </c>
      <c r="N66" s="39">
        <v>300.0</v>
      </c>
      <c r="O66" s="40">
        <v>159.0</v>
      </c>
      <c r="P66" s="41"/>
      <c r="Q66" s="33"/>
      <c r="R66" s="41"/>
      <c r="S66" s="33"/>
      <c r="T66" s="41"/>
      <c r="U66" s="41"/>
      <c r="V66" s="41"/>
      <c r="W66" s="40">
        <v>200.0</v>
      </c>
      <c r="X66" s="41"/>
      <c r="Y66" s="33"/>
      <c r="Z66" s="41"/>
      <c r="AA66" s="33"/>
      <c r="AB66" s="41"/>
      <c r="AC66" s="33"/>
      <c r="AD66" s="41"/>
      <c r="AE66" s="33"/>
      <c r="AF66" s="41"/>
      <c r="AG66" s="33"/>
      <c r="AH66" s="40"/>
      <c r="AI66" s="40">
        <v>21.0</v>
      </c>
      <c r="AJ66" s="41"/>
      <c r="AK66" s="33" t="s">
        <v>1015</v>
      </c>
      <c r="AL66" s="33" t="s">
        <v>1016</v>
      </c>
      <c r="AM66" s="33" t="s">
        <v>1018</v>
      </c>
      <c r="AN66" s="33" t="s">
        <v>144</v>
      </c>
      <c r="AO66" s="71"/>
      <c r="AP66" s="67"/>
      <c r="AQ66" s="41"/>
      <c r="AR66" s="41"/>
      <c r="AS66" s="41"/>
      <c r="AT66" s="41"/>
      <c r="AU66" s="41"/>
      <c r="AV66" s="41"/>
    </row>
    <row r="67">
      <c r="A67" s="30" t="s">
        <v>122</v>
      </c>
      <c r="B67" s="30"/>
      <c r="C67" s="31" t="s">
        <v>1022</v>
      </c>
      <c r="D67" s="30" t="s">
        <v>1024</v>
      </c>
      <c r="E67" s="32" t="s">
        <v>139</v>
      </c>
      <c r="F67" s="33" t="s">
        <v>1025</v>
      </c>
      <c r="G67" s="34"/>
      <c r="H67" s="36"/>
      <c r="I67" s="37"/>
      <c r="J67" s="38"/>
      <c r="K67" s="38"/>
      <c r="L67" s="38">
        <v>823.52</v>
      </c>
      <c r="M67" s="38">
        <v>50.0</v>
      </c>
      <c r="N67" s="39">
        <v>0.0</v>
      </c>
      <c r="O67" s="40">
        <v>88.0</v>
      </c>
      <c r="P67" s="41"/>
      <c r="Q67" s="33"/>
      <c r="R67" s="41"/>
      <c r="S67" s="33"/>
      <c r="T67" s="41"/>
      <c r="U67" s="41"/>
      <c r="V67" s="41"/>
      <c r="W67" s="33"/>
      <c r="X67" s="41"/>
      <c r="Y67" s="33"/>
      <c r="Z67" s="41"/>
      <c r="AA67" s="33"/>
      <c r="AB67" s="41"/>
      <c r="AC67" s="33"/>
      <c r="AD67" s="41"/>
      <c r="AE67" s="33"/>
      <c r="AF67" s="41"/>
      <c r="AG67" s="33"/>
      <c r="AH67" s="33"/>
      <c r="AI67" s="33"/>
      <c r="AJ67" s="41"/>
      <c r="AK67" s="33" t="s">
        <v>1029</v>
      </c>
      <c r="AL67" s="33" t="s">
        <v>141</v>
      </c>
      <c r="AM67" s="33" t="s">
        <v>143</v>
      </c>
      <c r="AN67" s="33" t="s">
        <v>67</v>
      </c>
      <c r="AO67" s="71"/>
      <c r="AP67" s="67"/>
      <c r="AQ67" s="41"/>
      <c r="AR67" s="41"/>
      <c r="AS67" s="41"/>
      <c r="AT67" s="41"/>
      <c r="AU67" s="41"/>
      <c r="AV67" s="41"/>
    </row>
    <row r="68">
      <c r="A68" s="28">
        <v>42290.0</v>
      </c>
      <c r="B68" s="30"/>
      <c r="C68" s="31" t="s">
        <v>1032</v>
      </c>
      <c r="D68" s="30" t="s">
        <v>94</v>
      </c>
      <c r="E68" s="32" t="s">
        <v>1036</v>
      </c>
      <c r="F68" s="33" t="s">
        <v>1037</v>
      </c>
      <c r="G68" s="34"/>
      <c r="H68" s="36" t="s">
        <v>1038</v>
      </c>
      <c r="I68" s="37"/>
      <c r="J68" s="38"/>
      <c r="K68" s="38"/>
      <c r="L68" s="38">
        <v>150.0</v>
      </c>
      <c r="M68" s="38">
        <v>100.0</v>
      </c>
      <c r="N68" s="39">
        <v>100.0</v>
      </c>
      <c r="O68" s="33"/>
      <c r="P68" s="41"/>
      <c r="Q68" s="33"/>
      <c r="R68" s="41"/>
      <c r="S68" s="33"/>
      <c r="T68" s="41"/>
      <c r="U68" s="41"/>
      <c r="V68" s="41"/>
      <c r="W68" s="33"/>
      <c r="X68" s="41"/>
      <c r="Y68" s="33"/>
      <c r="Z68" s="41"/>
      <c r="AA68" s="33"/>
      <c r="AB68" s="41"/>
      <c r="AC68" s="33"/>
      <c r="AD68" s="41"/>
      <c r="AE68" s="33"/>
      <c r="AF68" s="41"/>
      <c r="AG68" s="33"/>
      <c r="AH68" s="33"/>
      <c r="AI68" s="33"/>
      <c r="AJ68" s="41"/>
      <c r="AK68" s="33" t="s">
        <v>1040</v>
      </c>
      <c r="AL68" s="33" t="s">
        <v>1041</v>
      </c>
      <c r="AM68" s="33" t="s">
        <v>1042</v>
      </c>
      <c r="AN68" s="33" t="s">
        <v>67</v>
      </c>
      <c r="AO68" s="71"/>
      <c r="AP68" s="67"/>
      <c r="AQ68" s="41"/>
      <c r="AR68" s="41"/>
      <c r="AS68" s="41"/>
      <c r="AT68" s="41"/>
      <c r="AU68" s="41"/>
      <c r="AV68" s="41"/>
    </row>
    <row r="69">
      <c r="A69" s="30" t="s">
        <v>122</v>
      </c>
      <c r="B69" s="30"/>
      <c r="C69" s="31" t="s">
        <v>1050</v>
      </c>
      <c r="D69" s="30" t="s">
        <v>314</v>
      </c>
      <c r="E69" s="32" t="s">
        <v>1053</v>
      </c>
      <c r="F69" s="33" t="s">
        <v>1054</v>
      </c>
      <c r="G69" s="34"/>
      <c r="H69" s="36"/>
      <c r="I69" s="37"/>
      <c r="J69" s="38"/>
      <c r="K69" s="38"/>
      <c r="L69" s="38">
        <v>187.51</v>
      </c>
      <c r="M69" s="38">
        <v>100.0</v>
      </c>
      <c r="N69" s="39">
        <v>0.0</v>
      </c>
      <c r="O69" s="40">
        <v>187.51</v>
      </c>
      <c r="P69" s="41"/>
      <c r="Q69" s="33"/>
      <c r="R69" s="41"/>
      <c r="S69" s="33"/>
      <c r="T69" s="41"/>
      <c r="U69" s="41"/>
      <c r="V69" s="41"/>
      <c r="W69" s="33"/>
      <c r="X69" s="41"/>
      <c r="Y69" s="33"/>
      <c r="Z69" s="41"/>
      <c r="AA69" s="33"/>
      <c r="AB69" s="41"/>
      <c r="AC69" s="33"/>
      <c r="AD69" s="41"/>
      <c r="AE69" s="33"/>
      <c r="AF69" s="41"/>
      <c r="AG69" s="33"/>
      <c r="AH69" s="33"/>
      <c r="AI69" s="33"/>
      <c r="AJ69" s="41"/>
      <c r="AK69" s="33" t="s">
        <v>694</v>
      </c>
      <c r="AL69" s="33" t="s">
        <v>99</v>
      </c>
      <c r="AM69" s="33" t="s">
        <v>695</v>
      </c>
      <c r="AN69" s="33" t="s">
        <v>67</v>
      </c>
      <c r="AO69" s="71"/>
      <c r="AP69" s="67"/>
      <c r="AQ69" s="41"/>
      <c r="AR69" s="41"/>
      <c r="AS69" s="41"/>
      <c r="AT69" s="41"/>
      <c r="AU69" s="41"/>
      <c r="AV69" s="41"/>
    </row>
    <row r="70">
      <c r="A70" s="30" t="s">
        <v>122</v>
      </c>
      <c r="B70" s="33"/>
      <c r="C70" s="31" t="s">
        <v>1065</v>
      </c>
      <c r="D70" s="33" t="s">
        <v>74</v>
      </c>
      <c r="E70" s="32" t="s">
        <v>1071</v>
      </c>
      <c r="F70" s="33" t="s">
        <v>1072</v>
      </c>
      <c r="G70" s="34"/>
      <c r="H70" s="36" t="s">
        <v>1073</v>
      </c>
      <c r="I70" s="37"/>
      <c r="J70" s="38"/>
      <c r="K70" s="38"/>
      <c r="L70" s="38">
        <v>80.0</v>
      </c>
      <c r="M70" s="38">
        <v>40.0</v>
      </c>
      <c r="N70" s="39">
        <v>0.0</v>
      </c>
      <c r="O70" s="40">
        <v>80.0</v>
      </c>
      <c r="P70" s="41"/>
      <c r="Q70" s="33"/>
      <c r="R70" s="41"/>
      <c r="S70" s="33"/>
      <c r="T70" s="41"/>
      <c r="U70" s="41"/>
      <c r="V70" s="41"/>
      <c r="W70" s="33"/>
      <c r="X70" s="41"/>
      <c r="Y70" s="33"/>
      <c r="Z70" s="41"/>
      <c r="AA70" s="33"/>
      <c r="AB70" s="41"/>
      <c r="AC70" s="33"/>
      <c r="AD70" s="41"/>
      <c r="AE70" s="33"/>
      <c r="AF70" s="41"/>
      <c r="AG70" s="33"/>
      <c r="AH70" s="33"/>
      <c r="AI70" s="33"/>
      <c r="AJ70" s="41"/>
      <c r="AK70" s="33" t="s">
        <v>1075</v>
      </c>
      <c r="AL70" s="33" t="s">
        <v>1076</v>
      </c>
      <c r="AM70" s="33" t="s">
        <v>1077</v>
      </c>
      <c r="AN70" s="33" t="s">
        <v>67</v>
      </c>
      <c r="AO70" s="71"/>
      <c r="AP70" s="67"/>
      <c r="AQ70" s="41"/>
      <c r="AR70" s="41"/>
      <c r="AS70" s="41"/>
      <c r="AT70" s="41"/>
      <c r="AU70" s="41"/>
      <c r="AV70" s="41"/>
    </row>
    <row r="71">
      <c r="A71" s="30" t="s">
        <v>122</v>
      </c>
      <c r="B71" s="30"/>
      <c r="C71" s="31" t="s">
        <v>1081</v>
      </c>
      <c r="D71" s="30" t="s">
        <v>314</v>
      </c>
      <c r="E71" s="32" t="s">
        <v>1083</v>
      </c>
      <c r="F71" s="33" t="s">
        <v>291</v>
      </c>
      <c r="G71" s="34"/>
      <c r="H71" s="36"/>
      <c r="I71" s="37"/>
      <c r="J71" s="38"/>
      <c r="K71" s="38"/>
      <c r="L71" s="38">
        <v>166.0</v>
      </c>
      <c r="M71" s="38">
        <v>150.0</v>
      </c>
      <c r="N71" s="39">
        <v>0.0</v>
      </c>
      <c r="O71" s="33"/>
      <c r="P71" s="41"/>
      <c r="Q71" s="33"/>
      <c r="R71" s="41"/>
      <c r="S71" s="33"/>
      <c r="T71" s="41"/>
      <c r="U71" s="41"/>
      <c r="V71" s="41"/>
      <c r="W71" s="33"/>
      <c r="X71" s="41"/>
      <c r="Y71" s="33"/>
      <c r="Z71" s="41"/>
      <c r="AA71" s="33"/>
      <c r="AB71" s="41"/>
      <c r="AC71" s="33"/>
      <c r="AD71" s="41"/>
      <c r="AE71" s="33"/>
      <c r="AF71" s="41"/>
      <c r="AG71" s="33"/>
      <c r="AH71" s="40"/>
      <c r="AI71" s="40">
        <v>150.0</v>
      </c>
      <c r="AJ71" s="41"/>
      <c r="AK71" s="33" t="s">
        <v>731</v>
      </c>
      <c r="AL71" s="33" t="s">
        <v>657</v>
      </c>
      <c r="AM71" s="33" t="s">
        <v>732</v>
      </c>
      <c r="AN71" s="33" t="s">
        <v>67</v>
      </c>
      <c r="AO71" s="71"/>
      <c r="AP71" s="67"/>
      <c r="AQ71" s="41"/>
      <c r="AR71" s="41"/>
      <c r="AS71" s="41"/>
      <c r="AT71" s="41"/>
      <c r="AU71" s="41"/>
      <c r="AV71" s="41"/>
    </row>
    <row r="72">
      <c r="A72" s="28">
        <v>42285.0</v>
      </c>
      <c r="B72" s="30"/>
      <c r="C72" s="31" t="s">
        <v>1088</v>
      </c>
      <c r="D72" s="30" t="s">
        <v>94</v>
      </c>
      <c r="E72" s="32" t="s">
        <v>95</v>
      </c>
      <c r="F72" s="33" t="s">
        <v>616</v>
      </c>
      <c r="G72" s="34"/>
      <c r="H72" s="36" t="s">
        <v>1091</v>
      </c>
      <c r="I72" s="37"/>
      <c r="J72" s="38"/>
      <c r="K72" s="38"/>
      <c r="L72" s="38">
        <v>190.07</v>
      </c>
      <c r="M72" s="38">
        <v>90.0</v>
      </c>
      <c r="N72" s="39">
        <v>90.0</v>
      </c>
      <c r="O72" s="40">
        <v>75.0</v>
      </c>
      <c r="P72" s="41"/>
      <c r="Q72" s="40">
        <v>50.0</v>
      </c>
      <c r="R72" s="41"/>
      <c r="S72" s="33"/>
      <c r="T72" s="41"/>
      <c r="U72" s="41"/>
      <c r="V72" s="41"/>
      <c r="W72" s="33"/>
      <c r="X72" s="41"/>
      <c r="Y72" s="33"/>
      <c r="Z72" s="41"/>
      <c r="AA72" s="33"/>
      <c r="AB72" s="41"/>
      <c r="AC72" s="33"/>
      <c r="AD72" s="41"/>
      <c r="AE72" s="33"/>
      <c r="AF72" s="41"/>
      <c r="AG72" s="33"/>
      <c r="AH72" s="33"/>
      <c r="AI72" s="33"/>
      <c r="AJ72" s="41"/>
      <c r="AK72" s="33" t="s">
        <v>102</v>
      </c>
      <c r="AL72" s="33" t="s">
        <v>103</v>
      </c>
      <c r="AM72" s="33" t="s">
        <v>105</v>
      </c>
      <c r="AN72" s="33" t="s">
        <v>67</v>
      </c>
      <c r="AO72" s="71"/>
      <c r="AP72" s="67"/>
      <c r="AQ72" s="41"/>
      <c r="AR72" s="41"/>
      <c r="AS72" s="41"/>
      <c r="AT72" s="41"/>
      <c r="AU72" s="41"/>
      <c r="AV72" s="41"/>
    </row>
    <row r="73">
      <c r="A73" s="28">
        <v>42292.0</v>
      </c>
      <c r="B73" s="30"/>
      <c r="C73" s="31" t="s">
        <v>1096</v>
      </c>
      <c r="D73" s="30" t="s">
        <v>314</v>
      </c>
      <c r="E73" s="32" t="s">
        <v>886</v>
      </c>
      <c r="F73" s="33" t="s">
        <v>1100</v>
      </c>
      <c r="G73" s="34"/>
      <c r="H73" s="36"/>
      <c r="I73" s="37"/>
      <c r="J73" s="38"/>
      <c r="K73" s="38"/>
      <c r="L73" s="38">
        <v>337.96</v>
      </c>
      <c r="M73" s="38">
        <v>250.0</v>
      </c>
      <c r="N73" s="39">
        <v>250.0</v>
      </c>
      <c r="O73" s="40">
        <v>337.96</v>
      </c>
      <c r="P73" s="41"/>
      <c r="Q73" s="33"/>
      <c r="R73" s="41"/>
      <c r="S73" s="33"/>
      <c r="T73" s="41"/>
      <c r="U73" s="41"/>
      <c r="V73" s="41"/>
      <c r="W73" s="33"/>
      <c r="X73" s="41"/>
      <c r="Y73" s="33"/>
      <c r="Z73" s="41"/>
      <c r="AA73" s="33"/>
      <c r="AB73" s="41"/>
      <c r="AC73" s="33"/>
      <c r="AD73" s="41"/>
      <c r="AE73" s="33"/>
      <c r="AF73" s="41"/>
      <c r="AG73" s="33"/>
      <c r="AH73" s="33"/>
      <c r="AI73" s="33"/>
      <c r="AJ73" s="41"/>
      <c r="AK73" s="33" t="s">
        <v>548</v>
      </c>
      <c r="AL73" s="33" t="s">
        <v>551</v>
      </c>
      <c r="AM73" s="33" t="s">
        <v>552</v>
      </c>
      <c r="AN73" s="33" t="s">
        <v>67</v>
      </c>
      <c r="AO73" s="71"/>
      <c r="AP73" s="67"/>
      <c r="AQ73" s="41"/>
      <c r="AR73" s="41"/>
      <c r="AS73" s="41"/>
      <c r="AT73" s="41"/>
      <c r="AU73" s="41"/>
      <c r="AV73" s="41"/>
    </row>
    <row r="74">
      <c r="A74" s="28">
        <v>42292.0</v>
      </c>
      <c r="B74" s="30"/>
      <c r="C74" s="31" t="s">
        <v>1108</v>
      </c>
      <c r="D74" s="30" t="s">
        <v>314</v>
      </c>
      <c r="E74" s="32" t="s">
        <v>886</v>
      </c>
      <c r="F74" s="33" t="s">
        <v>1111</v>
      </c>
      <c r="G74" s="34"/>
      <c r="H74" s="36"/>
      <c r="I74" s="37"/>
      <c r="J74" s="38"/>
      <c r="K74" s="38"/>
      <c r="L74" s="38">
        <v>74.91</v>
      </c>
      <c r="M74" s="38">
        <v>45.0</v>
      </c>
      <c r="N74" s="39">
        <v>45.0</v>
      </c>
      <c r="O74" s="40">
        <v>74.91</v>
      </c>
      <c r="P74" s="41"/>
      <c r="Q74" s="33"/>
      <c r="R74" s="41"/>
      <c r="S74" s="33"/>
      <c r="T74" s="41"/>
      <c r="U74" s="41"/>
      <c r="V74" s="41"/>
      <c r="W74" s="33"/>
      <c r="X74" s="41"/>
      <c r="Y74" s="33"/>
      <c r="Z74" s="41"/>
      <c r="AA74" s="33"/>
      <c r="AB74" s="41"/>
      <c r="AC74" s="33"/>
      <c r="AD74" s="41"/>
      <c r="AE74" s="33"/>
      <c r="AF74" s="41"/>
      <c r="AG74" s="33"/>
      <c r="AH74" s="33"/>
      <c r="AI74" s="33"/>
      <c r="AJ74" s="41"/>
      <c r="AK74" s="33" t="s">
        <v>548</v>
      </c>
      <c r="AL74" s="33" t="s">
        <v>551</v>
      </c>
      <c r="AM74" s="33" t="s">
        <v>552</v>
      </c>
      <c r="AN74" s="33" t="s">
        <v>67</v>
      </c>
      <c r="AO74" s="71"/>
      <c r="AP74" s="67"/>
      <c r="AQ74" s="41"/>
      <c r="AR74" s="41"/>
      <c r="AS74" s="41"/>
      <c r="AT74" s="41"/>
      <c r="AU74" s="41"/>
      <c r="AV74" s="41"/>
    </row>
    <row r="75">
      <c r="A75" s="28">
        <v>42290.0</v>
      </c>
      <c r="B75" s="33"/>
      <c r="C75" s="31" t="s">
        <v>1118</v>
      </c>
      <c r="D75" s="33" t="s">
        <v>264</v>
      </c>
      <c r="E75" s="32" t="s">
        <v>557</v>
      </c>
      <c r="F75" s="33" t="s">
        <v>1122</v>
      </c>
      <c r="G75" s="34"/>
      <c r="H75" s="36"/>
      <c r="I75" s="37"/>
      <c r="J75" s="38"/>
      <c r="K75" s="38"/>
      <c r="L75" s="38">
        <v>500.0</v>
      </c>
      <c r="M75" s="38">
        <v>250.0</v>
      </c>
      <c r="N75" s="39">
        <v>250.0</v>
      </c>
      <c r="O75" s="40">
        <v>490.0</v>
      </c>
      <c r="P75" s="41"/>
      <c r="Q75" s="33"/>
      <c r="R75" s="41"/>
      <c r="S75" s="40">
        <v>10.0</v>
      </c>
      <c r="T75" s="41"/>
      <c r="U75" s="41"/>
      <c r="V75" s="41"/>
      <c r="W75" s="33"/>
      <c r="X75" s="41"/>
      <c r="Y75" s="33"/>
      <c r="Z75" s="41"/>
      <c r="AA75" s="33"/>
      <c r="AB75" s="41"/>
      <c r="AC75" s="33"/>
      <c r="AD75" s="41"/>
      <c r="AE75" s="33"/>
      <c r="AF75" s="41"/>
      <c r="AG75" s="33"/>
      <c r="AH75" s="33"/>
      <c r="AI75" s="33"/>
      <c r="AJ75" s="41"/>
      <c r="AK75" s="33" t="s">
        <v>561</v>
      </c>
      <c r="AL75" s="33" t="s">
        <v>562</v>
      </c>
      <c r="AM75" s="33" t="s">
        <v>563</v>
      </c>
      <c r="AN75" s="33" t="s">
        <v>144</v>
      </c>
      <c r="AO75" s="71"/>
      <c r="AP75" s="67"/>
      <c r="AQ75" s="41"/>
      <c r="AR75" s="41"/>
      <c r="AS75" s="41"/>
      <c r="AT75" s="41"/>
      <c r="AU75" s="41"/>
      <c r="AV75" s="41"/>
    </row>
    <row r="76">
      <c r="A76" s="30" t="s">
        <v>1129</v>
      </c>
      <c r="B76" s="33"/>
      <c r="C76" s="31" t="s">
        <v>1132</v>
      </c>
      <c r="D76" s="33" t="s">
        <v>264</v>
      </c>
      <c r="E76" s="32" t="s">
        <v>271</v>
      </c>
      <c r="F76" s="33" t="s">
        <v>1134</v>
      </c>
      <c r="G76" s="34"/>
      <c r="H76" s="36"/>
      <c r="I76" s="37"/>
      <c r="J76" s="38"/>
      <c r="K76" s="38"/>
      <c r="L76" s="38">
        <v>1000.0</v>
      </c>
      <c r="M76" s="38">
        <v>1000.0</v>
      </c>
      <c r="N76" s="39">
        <v>1000.0</v>
      </c>
      <c r="O76" s="33"/>
      <c r="P76" s="41"/>
      <c r="Q76" s="33"/>
      <c r="R76" s="41"/>
      <c r="S76" s="40">
        <v>15.0</v>
      </c>
      <c r="T76" s="41"/>
      <c r="U76" s="41"/>
      <c r="V76" s="41"/>
      <c r="W76" s="40">
        <v>200.0</v>
      </c>
      <c r="X76" s="41"/>
      <c r="Y76" s="33"/>
      <c r="Z76" s="41"/>
      <c r="AA76" s="33"/>
      <c r="AB76" s="41"/>
      <c r="AC76" s="33"/>
      <c r="AD76" s="41"/>
      <c r="AE76" s="33"/>
      <c r="AF76" s="41"/>
      <c r="AG76" s="33"/>
      <c r="AH76" s="33"/>
      <c r="AI76" s="33"/>
      <c r="AJ76" s="41"/>
      <c r="AK76" s="33" t="s">
        <v>1137</v>
      </c>
      <c r="AL76" s="33" t="s">
        <v>1138</v>
      </c>
      <c r="AM76" s="33" t="s">
        <v>1141</v>
      </c>
      <c r="AN76" s="33" t="s">
        <v>144</v>
      </c>
      <c r="AO76" s="71"/>
      <c r="AP76" s="67"/>
      <c r="AQ76" s="41"/>
      <c r="AR76" s="41"/>
      <c r="AS76" s="41"/>
      <c r="AT76" s="41"/>
      <c r="AU76" s="41"/>
      <c r="AV76" s="41"/>
    </row>
    <row r="77">
      <c r="A77" s="30" t="s">
        <v>122</v>
      </c>
      <c r="B77" s="33"/>
      <c r="C77" s="31" t="s">
        <v>1146</v>
      </c>
      <c r="D77" s="33" t="s">
        <v>74</v>
      </c>
      <c r="E77" s="32" t="s">
        <v>1071</v>
      </c>
      <c r="F77" s="33" t="s">
        <v>1072</v>
      </c>
      <c r="G77" s="34"/>
      <c r="H77" s="36" t="s">
        <v>1150</v>
      </c>
      <c r="I77" s="37"/>
      <c r="J77" s="38"/>
      <c r="K77" s="38"/>
      <c r="L77" s="38">
        <v>60.0</v>
      </c>
      <c r="M77" s="38">
        <v>30.0</v>
      </c>
      <c r="N77" s="39">
        <v>0.0</v>
      </c>
      <c r="O77" s="51">
        <v>60.0</v>
      </c>
      <c r="P77" s="41"/>
      <c r="Q77" s="33"/>
      <c r="R77" s="41"/>
      <c r="S77" s="33"/>
      <c r="T77" s="41"/>
      <c r="U77" s="41"/>
      <c r="V77" s="41"/>
      <c r="W77" s="33"/>
      <c r="X77" s="41"/>
      <c r="Y77" s="33"/>
      <c r="Z77" s="41"/>
      <c r="AA77" s="33"/>
      <c r="AB77" s="41"/>
      <c r="AC77" s="33"/>
      <c r="AD77" s="41"/>
      <c r="AE77" s="33"/>
      <c r="AF77" s="41"/>
      <c r="AG77" s="33"/>
      <c r="AH77" s="33"/>
      <c r="AI77" s="33"/>
      <c r="AJ77" s="41"/>
      <c r="AK77" s="33" t="s">
        <v>1075</v>
      </c>
      <c r="AL77" s="33" t="s">
        <v>1076</v>
      </c>
      <c r="AM77" s="33" t="s">
        <v>1077</v>
      </c>
      <c r="AN77" s="33" t="s">
        <v>144</v>
      </c>
      <c r="AO77" s="71"/>
      <c r="AP77" s="67"/>
      <c r="AQ77" s="41"/>
      <c r="AR77" s="41"/>
      <c r="AS77" s="41"/>
      <c r="AT77" s="41"/>
      <c r="AU77" s="41"/>
      <c r="AV77" s="41"/>
    </row>
    <row r="78">
      <c r="A78" s="30" t="s">
        <v>122</v>
      </c>
      <c r="B78" s="33"/>
      <c r="C78" s="31" t="s">
        <v>1154</v>
      </c>
      <c r="D78" s="33" t="s">
        <v>74</v>
      </c>
      <c r="E78" s="72" t="s">
        <v>271</v>
      </c>
      <c r="F78" s="33" t="s">
        <v>1155</v>
      </c>
      <c r="G78" s="34"/>
      <c r="H78" s="36"/>
      <c r="I78" s="37"/>
      <c r="J78" s="38"/>
      <c r="K78" s="38"/>
      <c r="L78" s="38">
        <v>1000.0</v>
      </c>
      <c r="M78" s="38">
        <v>985.0</v>
      </c>
      <c r="N78" s="39">
        <v>0.0</v>
      </c>
      <c r="O78" s="33"/>
      <c r="P78" s="41"/>
      <c r="Q78" s="33"/>
      <c r="R78" s="41"/>
      <c r="S78" s="33"/>
      <c r="T78" s="41"/>
      <c r="U78" s="41"/>
      <c r="V78" s="41"/>
      <c r="W78" s="33"/>
      <c r="X78" s="41"/>
      <c r="Y78" s="33"/>
      <c r="Z78" s="41"/>
      <c r="AA78" s="33"/>
      <c r="AB78" s="41"/>
      <c r="AC78" s="33"/>
      <c r="AD78" s="41"/>
      <c r="AE78" s="33"/>
      <c r="AF78" s="41"/>
      <c r="AG78" s="33"/>
      <c r="AH78" s="33"/>
      <c r="AI78" s="33"/>
      <c r="AJ78" s="41"/>
      <c r="AK78" s="33" t="s">
        <v>1075</v>
      </c>
      <c r="AL78" s="33" t="s">
        <v>1076</v>
      </c>
      <c r="AM78" s="33" t="s">
        <v>1077</v>
      </c>
      <c r="AN78" s="33" t="s">
        <v>144</v>
      </c>
      <c r="AO78" s="71"/>
      <c r="AP78" s="67"/>
      <c r="AQ78" s="41"/>
      <c r="AR78" s="41"/>
      <c r="AS78" s="41"/>
      <c r="AT78" s="41"/>
      <c r="AU78" s="41"/>
      <c r="AV78" s="41"/>
    </row>
    <row r="79">
      <c r="A79" s="30" t="s">
        <v>122</v>
      </c>
      <c r="B79" s="33"/>
      <c r="C79" s="31" t="s">
        <v>1163</v>
      </c>
      <c r="D79" s="33" t="s">
        <v>230</v>
      </c>
      <c r="E79" s="32" t="s">
        <v>271</v>
      </c>
      <c r="F79" s="33" t="s">
        <v>1164</v>
      </c>
      <c r="G79" s="74">
        <v>42314.0</v>
      </c>
      <c r="H79" s="36"/>
      <c r="I79" s="37"/>
      <c r="J79" s="38"/>
      <c r="K79" s="38"/>
      <c r="L79" s="38">
        <v>1000.0</v>
      </c>
      <c r="M79" s="38">
        <v>1000.0</v>
      </c>
      <c r="N79" s="39">
        <v>0.0</v>
      </c>
      <c r="O79" s="33"/>
      <c r="P79" s="41"/>
      <c r="Q79" s="33"/>
      <c r="R79" s="41"/>
      <c r="S79" s="33"/>
      <c r="T79" s="41"/>
      <c r="U79" s="41"/>
      <c r="V79" s="41"/>
      <c r="W79" s="33"/>
      <c r="X79" s="41"/>
      <c r="Y79" s="33"/>
      <c r="Z79" s="41"/>
      <c r="AA79" s="33"/>
      <c r="AB79" s="41"/>
      <c r="AC79" s="33"/>
      <c r="AD79" s="41"/>
      <c r="AE79" s="33"/>
      <c r="AF79" s="41"/>
      <c r="AG79" s="33"/>
      <c r="AH79" s="33"/>
      <c r="AI79" s="33"/>
      <c r="AJ79" s="41"/>
      <c r="AK79" s="33" t="s">
        <v>1166</v>
      </c>
      <c r="AL79" s="33" t="s">
        <v>1167</v>
      </c>
      <c r="AM79" s="33" t="s">
        <v>1168</v>
      </c>
      <c r="AN79" s="33" t="s">
        <v>144</v>
      </c>
      <c r="AO79" s="71"/>
      <c r="AP79" s="67"/>
      <c r="AQ79" s="41"/>
      <c r="AR79" s="41"/>
      <c r="AS79" s="41"/>
      <c r="AT79" s="41"/>
      <c r="AU79" s="41"/>
      <c r="AV79" s="41"/>
    </row>
    <row r="80">
      <c r="A80" s="40">
        <v>10666.0</v>
      </c>
      <c r="B80" s="33"/>
      <c r="C80" s="31" t="s">
        <v>1177</v>
      </c>
      <c r="D80" s="33" t="s">
        <v>857</v>
      </c>
      <c r="E80" s="32" t="s">
        <v>271</v>
      </c>
      <c r="F80" s="33" t="s">
        <v>1181</v>
      </c>
      <c r="G80" s="34"/>
      <c r="H80" s="36"/>
      <c r="I80" s="37"/>
      <c r="J80" s="38"/>
      <c r="K80" s="38"/>
      <c r="L80" s="38">
        <v>1000.0</v>
      </c>
      <c r="M80" s="38">
        <v>1000.0</v>
      </c>
      <c r="N80" s="39">
        <v>1000.0</v>
      </c>
      <c r="O80" s="33"/>
      <c r="P80" s="41"/>
      <c r="Q80" s="33"/>
      <c r="R80" s="41"/>
      <c r="S80" s="33"/>
      <c r="T80" s="41"/>
      <c r="U80" s="41"/>
      <c r="V80" s="41"/>
      <c r="W80" s="33"/>
      <c r="X80" s="41"/>
      <c r="Y80" s="33"/>
      <c r="Z80" s="41"/>
      <c r="AA80" s="33"/>
      <c r="AB80" s="41"/>
      <c r="AC80" s="33"/>
      <c r="AD80" s="41"/>
      <c r="AE80" s="33"/>
      <c r="AF80" s="41"/>
      <c r="AG80" s="33"/>
      <c r="AH80" s="33"/>
      <c r="AI80" s="33" t="s">
        <v>1186</v>
      </c>
      <c r="AJ80" s="41"/>
      <c r="AK80" s="33" t="s">
        <v>1187</v>
      </c>
      <c r="AL80" s="33" t="s">
        <v>1188</v>
      </c>
      <c r="AM80" s="33" t="s">
        <v>1190</v>
      </c>
      <c r="AN80" s="33" t="s">
        <v>144</v>
      </c>
      <c r="AO80" s="71"/>
      <c r="AP80" s="67"/>
      <c r="AQ80" s="41"/>
      <c r="AR80" s="41"/>
      <c r="AS80" s="41"/>
      <c r="AT80" s="41"/>
      <c r="AU80" s="41"/>
      <c r="AV80" s="41"/>
    </row>
    <row r="81">
      <c r="A81" s="30" t="s">
        <v>122</v>
      </c>
      <c r="B81" s="30"/>
      <c r="C81" s="31" t="s">
        <v>1197</v>
      </c>
      <c r="D81" s="30" t="s">
        <v>1024</v>
      </c>
      <c r="E81" s="32" t="s">
        <v>139</v>
      </c>
      <c r="F81" s="33" t="s">
        <v>1202</v>
      </c>
      <c r="G81" s="34"/>
      <c r="H81" s="36"/>
      <c r="I81" s="37"/>
      <c r="J81" s="38"/>
      <c r="K81" s="38"/>
      <c r="L81" s="38">
        <v>7434.5</v>
      </c>
      <c r="M81" s="38" t="str">
        <f t="shared" ref="M81:M82" si="2">0.75*L81</f>
        <v>$5,575.88</v>
      </c>
      <c r="N81" s="39">
        <v>0.0</v>
      </c>
      <c r="O81" s="33"/>
      <c r="P81" s="41"/>
      <c r="Q81" s="33"/>
      <c r="R81" s="41"/>
      <c r="S81" s="33"/>
      <c r="T81" s="41"/>
      <c r="U81" s="41"/>
      <c r="V81" s="41"/>
      <c r="W81" s="40">
        <v>200.0</v>
      </c>
      <c r="X81" s="41"/>
      <c r="Y81" s="33"/>
      <c r="Z81" s="41"/>
      <c r="AA81" s="33"/>
      <c r="AB81" s="41"/>
      <c r="AC81" s="33"/>
      <c r="AD81" s="41"/>
      <c r="AE81" s="33"/>
      <c r="AF81" s="41"/>
      <c r="AG81" s="33"/>
      <c r="AH81" s="33"/>
      <c r="AI81" s="33"/>
      <c r="AJ81" s="41"/>
      <c r="AK81" s="33" t="s">
        <v>1210</v>
      </c>
      <c r="AL81" s="33" t="s">
        <v>141</v>
      </c>
      <c r="AM81" s="33" t="s">
        <v>143</v>
      </c>
      <c r="AN81" s="33" t="s">
        <v>67</v>
      </c>
      <c r="AO81" s="71"/>
      <c r="AP81" s="67"/>
      <c r="AQ81" s="41"/>
      <c r="AR81" s="41"/>
      <c r="AS81" s="41"/>
      <c r="AT81" s="41"/>
      <c r="AU81" s="41"/>
      <c r="AV81" s="41"/>
    </row>
    <row r="82">
      <c r="A82" s="30" t="s">
        <v>122</v>
      </c>
      <c r="B82" s="30"/>
      <c r="C82" s="31" t="s">
        <v>1214</v>
      </c>
      <c r="D82" s="30" t="s">
        <v>1024</v>
      </c>
      <c r="E82" s="32" t="s">
        <v>139</v>
      </c>
      <c r="F82" s="33" t="s">
        <v>1216</v>
      </c>
      <c r="G82" s="34"/>
      <c r="H82" s="36"/>
      <c r="I82" s="37"/>
      <c r="J82" s="38"/>
      <c r="K82" s="38"/>
      <c r="L82" s="38">
        <v>600.0</v>
      </c>
      <c r="M82" s="38" t="str">
        <f t="shared" si="2"/>
        <v>$450.00</v>
      </c>
      <c r="N82" s="39">
        <v>0.0</v>
      </c>
      <c r="O82" s="40">
        <v>100.0</v>
      </c>
      <c r="P82" s="41"/>
      <c r="Q82" s="40">
        <v>0.0</v>
      </c>
      <c r="R82" s="41"/>
      <c r="S82" s="33"/>
      <c r="T82" s="41"/>
      <c r="U82" s="41"/>
      <c r="V82" s="41"/>
      <c r="W82" s="33"/>
      <c r="X82" s="41"/>
      <c r="Y82" s="33"/>
      <c r="Z82" s="41"/>
      <c r="AA82" s="33"/>
      <c r="AB82" s="41"/>
      <c r="AC82" s="33"/>
      <c r="AD82" s="41"/>
      <c r="AE82" s="33"/>
      <c r="AF82" s="41"/>
      <c r="AG82" s="33"/>
      <c r="AH82" s="33"/>
      <c r="AI82" s="33"/>
      <c r="AJ82" s="41"/>
      <c r="AK82" s="33" t="s">
        <v>1222</v>
      </c>
      <c r="AL82" s="33" t="s">
        <v>463</v>
      </c>
      <c r="AM82" s="33" t="s">
        <v>1224</v>
      </c>
      <c r="AN82" s="33" t="s">
        <v>67</v>
      </c>
      <c r="AO82" s="71"/>
      <c r="AP82" s="67"/>
      <c r="AQ82" s="41"/>
      <c r="AR82" s="41"/>
      <c r="AS82" s="41"/>
      <c r="AT82" s="41"/>
      <c r="AU82" s="41"/>
      <c r="AV82" s="41"/>
    </row>
    <row r="83">
      <c r="A83" s="28">
        <v>42285.0</v>
      </c>
      <c r="B83" s="30"/>
      <c r="C83" s="31" t="s">
        <v>1230</v>
      </c>
      <c r="D83" s="30" t="s">
        <v>1024</v>
      </c>
      <c r="E83" s="32" t="s">
        <v>458</v>
      </c>
      <c r="F83" s="33" t="s">
        <v>1234</v>
      </c>
      <c r="G83" s="34"/>
      <c r="H83" s="36"/>
      <c r="I83" s="37"/>
      <c r="J83" s="38"/>
      <c r="K83" s="38"/>
      <c r="L83" s="38">
        <v>250.0</v>
      </c>
      <c r="M83" s="38">
        <v>120.0</v>
      </c>
      <c r="N83" s="39">
        <v>120.0</v>
      </c>
      <c r="O83" s="41"/>
      <c r="P83" s="41"/>
      <c r="Q83" s="41"/>
      <c r="R83" s="41"/>
      <c r="S83" s="40">
        <v>15.0</v>
      </c>
      <c r="T83" s="41"/>
      <c r="U83" s="41"/>
      <c r="V83" s="41"/>
      <c r="W83" s="33"/>
      <c r="X83" s="41"/>
      <c r="Y83" s="33"/>
      <c r="Z83" s="41"/>
      <c r="AA83" s="33"/>
      <c r="AB83" s="41"/>
      <c r="AC83" s="33"/>
      <c r="AD83" s="41"/>
      <c r="AE83" s="33"/>
      <c r="AF83" s="41"/>
      <c r="AG83" s="33"/>
      <c r="AH83" s="33"/>
      <c r="AI83" s="33"/>
      <c r="AJ83" s="41"/>
      <c r="AK83" s="33" t="s">
        <v>1238</v>
      </c>
      <c r="AL83" s="33" t="s">
        <v>329</v>
      </c>
      <c r="AM83" s="33" t="s">
        <v>461</v>
      </c>
      <c r="AN83" s="33" t="s">
        <v>67</v>
      </c>
      <c r="AO83" s="71"/>
      <c r="AP83" s="67"/>
      <c r="AQ83" s="41"/>
      <c r="AR83" s="41"/>
      <c r="AS83" s="41"/>
      <c r="AT83" s="41"/>
      <c r="AU83" s="41"/>
      <c r="AV83" s="41"/>
    </row>
    <row r="84">
      <c r="A84" s="30" t="s">
        <v>122</v>
      </c>
      <c r="B84" s="30"/>
      <c r="C84" s="31" t="s">
        <v>1242</v>
      </c>
      <c r="D84" s="30" t="s">
        <v>1243</v>
      </c>
      <c r="E84" s="32" t="s">
        <v>1246</v>
      </c>
      <c r="F84" s="33" t="s">
        <v>1249</v>
      </c>
      <c r="G84" s="74">
        <v>42300.0</v>
      </c>
      <c r="H84" s="33" t="s">
        <v>1252</v>
      </c>
      <c r="I84" s="37"/>
      <c r="J84" s="38"/>
      <c r="K84" s="38"/>
      <c r="L84" s="38">
        <v>5000.0</v>
      </c>
      <c r="M84" s="38">
        <v>0.0</v>
      </c>
      <c r="N84" s="39">
        <v>0.0</v>
      </c>
      <c r="O84" s="105"/>
      <c r="P84" s="41"/>
      <c r="Q84" s="33"/>
      <c r="R84" s="41"/>
      <c r="S84" s="41"/>
      <c r="T84" s="41"/>
      <c r="U84" s="33"/>
      <c r="V84" s="41"/>
      <c r="W84" s="105"/>
      <c r="X84" s="41"/>
      <c r="Y84" s="33"/>
      <c r="Z84" s="41"/>
      <c r="AA84" s="33"/>
      <c r="AB84" s="41"/>
      <c r="AC84" s="41"/>
      <c r="AD84" s="41"/>
      <c r="AE84" s="33"/>
      <c r="AF84" s="41"/>
      <c r="AG84" s="105"/>
      <c r="AH84" s="41"/>
      <c r="AI84" s="33"/>
      <c r="AJ84" s="41"/>
      <c r="AK84" s="33" t="s">
        <v>1257</v>
      </c>
      <c r="AL84" s="33" t="s">
        <v>1258</v>
      </c>
      <c r="AM84" s="33" t="s">
        <v>1259</v>
      </c>
      <c r="AN84" s="33" t="s">
        <v>144</v>
      </c>
      <c r="AO84" s="74">
        <v>42300.0</v>
      </c>
      <c r="AP84" s="67"/>
      <c r="AQ84" s="41"/>
      <c r="AR84" s="41"/>
      <c r="AS84" s="41"/>
      <c r="AT84" s="41"/>
      <c r="AU84" s="41"/>
      <c r="AV84" s="41"/>
    </row>
    <row r="85">
      <c r="A85" s="28">
        <v>42290.0</v>
      </c>
      <c r="B85" s="33"/>
      <c r="C85" s="31" t="s">
        <v>1264</v>
      </c>
      <c r="D85" s="33" t="s">
        <v>264</v>
      </c>
      <c r="E85" s="32" t="s">
        <v>1266</v>
      </c>
      <c r="F85" s="33" t="s">
        <v>1268</v>
      </c>
      <c r="G85" s="74">
        <v>42260.0</v>
      </c>
      <c r="H85" s="33" t="s">
        <v>1269</v>
      </c>
      <c r="I85" s="37"/>
      <c r="J85" s="38"/>
      <c r="K85" s="38"/>
      <c r="L85" s="38">
        <v>240.0</v>
      </c>
      <c r="M85" s="38">
        <v>180.0</v>
      </c>
      <c r="N85" s="39">
        <v>180.0</v>
      </c>
      <c r="O85" s="40">
        <v>180.0</v>
      </c>
      <c r="P85" s="41"/>
      <c r="Q85" s="33"/>
      <c r="R85" s="41"/>
      <c r="S85" s="41"/>
      <c r="T85" s="41"/>
      <c r="U85" s="33"/>
      <c r="V85" s="41"/>
      <c r="W85" s="33"/>
      <c r="X85" s="41"/>
      <c r="Y85" s="33"/>
      <c r="Z85" s="41"/>
      <c r="AA85" s="33"/>
      <c r="AB85" s="41"/>
      <c r="AC85" s="41"/>
      <c r="AD85" s="41"/>
      <c r="AE85" s="33"/>
      <c r="AF85" s="41"/>
      <c r="AG85" s="33"/>
      <c r="AH85" s="41"/>
      <c r="AI85" s="33"/>
      <c r="AJ85" s="41"/>
      <c r="AK85" s="33" t="s">
        <v>667</v>
      </c>
      <c r="AL85" s="33" t="s">
        <v>331</v>
      </c>
      <c r="AM85" s="33" t="s">
        <v>668</v>
      </c>
      <c r="AN85" s="33" t="s">
        <v>67</v>
      </c>
      <c r="AO85" s="74">
        <v>42260.0</v>
      </c>
      <c r="AP85" s="67"/>
      <c r="AQ85" s="41"/>
      <c r="AR85" s="41"/>
      <c r="AS85" s="41"/>
      <c r="AT85" s="41"/>
      <c r="AU85" s="41"/>
      <c r="AV85" s="41"/>
    </row>
    <row r="86">
      <c r="A86" s="28">
        <v>42299.0</v>
      </c>
      <c r="B86" s="33"/>
      <c r="C86" s="31" t="s">
        <v>1275</v>
      </c>
      <c r="D86" s="33" t="s">
        <v>264</v>
      </c>
      <c r="E86" s="32" t="s">
        <v>496</v>
      </c>
      <c r="F86" s="33" t="s">
        <v>1281</v>
      </c>
      <c r="G86" s="74">
        <v>42272.0</v>
      </c>
      <c r="H86" s="33" t="s">
        <v>1282</v>
      </c>
      <c r="I86" s="37"/>
      <c r="J86" s="38"/>
      <c r="K86" s="38"/>
      <c r="L86" s="38">
        <v>90.0</v>
      </c>
      <c r="M86" s="38">
        <v>90.0</v>
      </c>
      <c r="N86" s="39">
        <v>90.0</v>
      </c>
      <c r="O86" s="40">
        <v>90.0</v>
      </c>
      <c r="P86" s="41"/>
      <c r="Q86" s="33"/>
      <c r="R86" s="41"/>
      <c r="S86" s="41"/>
      <c r="T86" s="41"/>
      <c r="U86" s="33"/>
      <c r="V86" s="41"/>
      <c r="W86" s="33"/>
      <c r="X86" s="41"/>
      <c r="Y86" s="33"/>
      <c r="Z86" s="41"/>
      <c r="AA86" s="33"/>
      <c r="AB86" s="41"/>
      <c r="AC86" s="41"/>
      <c r="AD86" s="41"/>
      <c r="AE86" s="33"/>
      <c r="AF86" s="41"/>
      <c r="AG86" s="33"/>
      <c r="AH86" s="41"/>
      <c r="AI86" s="33"/>
      <c r="AJ86" s="41"/>
      <c r="AK86" s="33" t="s">
        <v>1285</v>
      </c>
      <c r="AL86" s="33" t="s">
        <v>1287</v>
      </c>
      <c r="AM86" s="33" t="s">
        <v>1288</v>
      </c>
      <c r="AN86" s="33" t="s">
        <v>67</v>
      </c>
      <c r="AO86" s="74">
        <v>42272.0</v>
      </c>
      <c r="AP86" s="67"/>
      <c r="AQ86" s="41"/>
      <c r="AR86" s="41"/>
      <c r="AS86" s="41"/>
      <c r="AT86" s="41"/>
      <c r="AU86" s="41"/>
      <c r="AV86" s="41"/>
    </row>
    <row r="87">
      <c r="A87" s="40">
        <v>10675.0</v>
      </c>
      <c r="B87" s="33"/>
      <c r="C87" s="31" t="s">
        <v>1293</v>
      </c>
      <c r="D87" s="33" t="s">
        <v>94</v>
      </c>
      <c r="E87" s="32" t="s">
        <v>1295</v>
      </c>
      <c r="F87" s="33" t="s">
        <v>1296</v>
      </c>
      <c r="G87" s="74">
        <v>42261.0</v>
      </c>
      <c r="H87" s="33" t="s">
        <v>1297</v>
      </c>
      <c r="I87" s="37"/>
      <c r="J87" s="38"/>
      <c r="K87" s="38"/>
      <c r="L87" s="38">
        <v>65.0</v>
      </c>
      <c r="M87" s="38">
        <v>65.0</v>
      </c>
      <c r="N87" s="39">
        <v>65.0</v>
      </c>
      <c r="O87" s="40">
        <v>65.0</v>
      </c>
      <c r="P87" s="41"/>
      <c r="Q87" s="33"/>
      <c r="R87" s="41"/>
      <c r="S87" s="41"/>
      <c r="T87" s="41"/>
      <c r="U87" s="33"/>
      <c r="V87" s="41"/>
      <c r="W87" s="33"/>
      <c r="X87" s="41"/>
      <c r="Y87" s="33"/>
      <c r="Z87" s="41"/>
      <c r="AA87" s="33"/>
      <c r="AB87" s="41"/>
      <c r="AC87" s="41"/>
      <c r="AD87" s="41"/>
      <c r="AE87" s="33"/>
      <c r="AF87" s="41"/>
      <c r="AG87" s="33"/>
      <c r="AH87" s="41"/>
      <c r="AI87" s="33"/>
      <c r="AJ87" s="41"/>
      <c r="AK87" s="33" t="s">
        <v>1301</v>
      </c>
      <c r="AL87" s="33" t="s">
        <v>1302</v>
      </c>
      <c r="AM87" s="33" t="s">
        <v>1303</v>
      </c>
      <c r="AN87" s="33" t="s">
        <v>67</v>
      </c>
      <c r="AO87" s="74">
        <v>42261.0</v>
      </c>
      <c r="AP87" s="67"/>
      <c r="AQ87" s="41"/>
      <c r="AR87" s="41"/>
      <c r="AS87" s="41"/>
      <c r="AT87" s="41"/>
      <c r="AU87" s="41"/>
      <c r="AV87" s="41"/>
    </row>
    <row r="88">
      <c r="A88" s="28">
        <v>42292.0</v>
      </c>
      <c r="B88" s="33"/>
      <c r="C88" s="31" t="s">
        <v>1308</v>
      </c>
      <c r="D88" s="33" t="s">
        <v>94</v>
      </c>
      <c r="E88" s="32" t="s">
        <v>1312</v>
      </c>
      <c r="F88" s="33" t="s">
        <v>1313</v>
      </c>
      <c r="G88" s="74">
        <v>42263.0</v>
      </c>
      <c r="H88" s="33" t="s">
        <v>1314</v>
      </c>
      <c r="I88" s="37"/>
      <c r="J88" s="38"/>
      <c r="K88" s="38"/>
      <c r="L88" s="38">
        <v>200.0</v>
      </c>
      <c r="M88" s="38" t="str">
        <f>50*3</f>
        <v>$150.00</v>
      </c>
      <c r="N88" s="39">
        <v>150.0</v>
      </c>
      <c r="O88" s="80" t="str">
        <f>50*3</f>
        <v>150</v>
      </c>
      <c r="P88" s="41"/>
      <c r="Q88" s="33"/>
      <c r="R88" s="41"/>
      <c r="S88" s="41"/>
      <c r="T88" s="41"/>
      <c r="U88" s="33"/>
      <c r="V88" s="41"/>
      <c r="W88" s="33"/>
      <c r="X88" s="41"/>
      <c r="Y88" s="33"/>
      <c r="Z88" s="41"/>
      <c r="AA88" s="33"/>
      <c r="AB88" s="41"/>
      <c r="AC88" s="41"/>
      <c r="AD88" s="41"/>
      <c r="AE88" s="33"/>
      <c r="AF88" s="41"/>
      <c r="AG88" s="33"/>
      <c r="AH88" s="41"/>
      <c r="AI88" s="33"/>
      <c r="AJ88" s="41"/>
      <c r="AK88" s="33" t="s">
        <v>1317</v>
      </c>
      <c r="AL88" s="33" t="s">
        <v>1319</v>
      </c>
      <c r="AM88" s="33" t="s">
        <v>1320</v>
      </c>
      <c r="AN88" s="33" t="s">
        <v>67</v>
      </c>
      <c r="AO88" s="74">
        <v>42263.0</v>
      </c>
      <c r="AP88" s="67"/>
      <c r="AQ88" s="41"/>
      <c r="AR88" s="41"/>
      <c r="AS88" s="41"/>
      <c r="AT88" s="41"/>
      <c r="AU88" s="41"/>
      <c r="AV88" s="41"/>
    </row>
    <row r="89">
      <c r="A89" s="28">
        <v>42292.0</v>
      </c>
      <c r="B89" s="33"/>
      <c r="C89" s="31" t="s">
        <v>1322</v>
      </c>
      <c r="D89" s="33" t="s">
        <v>1324</v>
      </c>
      <c r="E89" s="32" t="s">
        <v>1325</v>
      </c>
      <c r="F89" s="33" t="s">
        <v>1326</v>
      </c>
      <c r="G89" s="74">
        <v>42287.0</v>
      </c>
      <c r="H89" s="33" t="s">
        <v>1327</v>
      </c>
      <c r="I89" s="37"/>
      <c r="J89" s="38"/>
      <c r="K89" s="38"/>
      <c r="L89" s="38">
        <v>153.6</v>
      </c>
      <c r="M89" s="38">
        <v>116.8</v>
      </c>
      <c r="N89" s="39">
        <v>116.8</v>
      </c>
      <c r="O89" s="33"/>
      <c r="P89" s="41"/>
      <c r="Q89" s="33"/>
      <c r="R89" s="41"/>
      <c r="S89" s="41"/>
      <c r="T89" s="41"/>
      <c r="U89" s="33"/>
      <c r="V89" s="41"/>
      <c r="W89" s="33"/>
      <c r="X89" s="41"/>
      <c r="Y89" s="33"/>
      <c r="Z89" s="41"/>
      <c r="AA89" s="33"/>
      <c r="AB89" s="41"/>
      <c r="AC89" s="41"/>
      <c r="AD89" s="41"/>
      <c r="AE89" s="33"/>
      <c r="AF89" s="41"/>
      <c r="AG89" s="33"/>
      <c r="AH89" s="41"/>
      <c r="AI89" s="33"/>
      <c r="AJ89" s="41"/>
      <c r="AK89" s="33" t="s">
        <v>1331</v>
      </c>
      <c r="AL89" s="33" t="s">
        <v>1332</v>
      </c>
      <c r="AM89" s="33" t="s">
        <v>1333</v>
      </c>
      <c r="AN89" s="33" t="s">
        <v>1334</v>
      </c>
      <c r="AO89" s="74">
        <v>42287.0</v>
      </c>
      <c r="AP89" s="67"/>
      <c r="AQ89" s="41"/>
      <c r="AR89" s="41"/>
      <c r="AS89" s="41"/>
      <c r="AT89" s="41"/>
      <c r="AU89" s="41"/>
      <c r="AV89" s="41"/>
    </row>
    <row r="90">
      <c r="A90" s="40">
        <v>10682.0</v>
      </c>
      <c r="B90" s="33"/>
      <c r="C90" s="31" t="s">
        <v>1339</v>
      </c>
      <c r="D90" s="33" t="s">
        <v>264</v>
      </c>
      <c r="E90" s="32" t="s">
        <v>1341</v>
      </c>
      <c r="F90" s="33" t="s">
        <v>1343</v>
      </c>
      <c r="G90" s="74">
        <v>42259.0</v>
      </c>
      <c r="H90" s="33" t="s">
        <v>1345</v>
      </c>
      <c r="I90" s="37"/>
      <c r="J90" s="38"/>
      <c r="K90" s="38"/>
      <c r="L90" s="38">
        <v>33.6</v>
      </c>
      <c r="M90" s="38">
        <v>33.6</v>
      </c>
      <c r="N90" s="39">
        <v>33.6</v>
      </c>
      <c r="O90" s="33"/>
      <c r="P90" s="41"/>
      <c r="Q90" s="40">
        <v>33.6</v>
      </c>
      <c r="R90" s="41"/>
      <c r="S90" s="41"/>
      <c r="T90" s="41"/>
      <c r="U90" s="33"/>
      <c r="V90" s="41"/>
      <c r="W90" s="33"/>
      <c r="X90" s="41"/>
      <c r="Y90" s="33"/>
      <c r="Z90" s="41"/>
      <c r="AA90" s="33"/>
      <c r="AB90" s="41"/>
      <c r="AC90" s="41"/>
      <c r="AD90" s="41"/>
      <c r="AE90" s="33"/>
      <c r="AF90" s="41"/>
      <c r="AG90" s="33"/>
      <c r="AH90" s="41"/>
      <c r="AI90" s="33"/>
      <c r="AJ90" s="41"/>
      <c r="AK90" s="33" t="s">
        <v>1353</v>
      </c>
      <c r="AL90" s="33" t="s">
        <v>1354</v>
      </c>
      <c r="AM90" s="33" t="s">
        <v>1355</v>
      </c>
      <c r="AN90" s="33" t="s">
        <v>67</v>
      </c>
      <c r="AO90" s="74">
        <v>42259.0</v>
      </c>
      <c r="AP90" s="67"/>
      <c r="AQ90" s="41"/>
      <c r="AR90" s="41"/>
      <c r="AS90" s="41"/>
      <c r="AT90" s="41"/>
      <c r="AU90" s="41"/>
      <c r="AV90" s="41"/>
    </row>
    <row r="91">
      <c r="A91" s="28">
        <v>42306.0</v>
      </c>
      <c r="B91" s="30"/>
      <c r="C91" s="31" t="s">
        <v>1362</v>
      </c>
      <c r="D91" s="30" t="s">
        <v>1324</v>
      </c>
      <c r="E91" s="32" t="s">
        <v>886</v>
      </c>
      <c r="F91" s="33" t="s">
        <v>1365</v>
      </c>
      <c r="G91" s="74">
        <v>42273.0</v>
      </c>
      <c r="H91" s="33"/>
      <c r="I91" s="37"/>
      <c r="J91" s="38"/>
      <c r="K91" s="38"/>
      <c r="L91" s="38">
        <v>148.69</v>
      </c>
      <c r="M91" s="38">
        <v>148.69</v>
      </c>
      <c r="N91" s="39">
        <v>148.69</v>
      </c>
      <c r="O91" s="33"/>
      <c r="P91" s="41"/>
      <c r="Q91" s="33"/>
      <c r="R91" s="41"/>
      <c r="S91" s="41"/>
      <c r="T91" s="41"/>
      <c r="U91" s="33"/>
      <c r="V91" s="41"/>
      <c r="W91" s="33"/>
      <c r="X91" s="41"/>
      <c r="Y91" s="33"/>
      <c r="Z91" s="41"/>
      <c r="AA91" s="33"/>
      <c r="AB91" s="41"/>
      <c r="AC91" s="41"/>
      <c r="AD91" s="41"/>
      <c r="AE91" s="33"/>
      <c r="AF91" s="41"/>
      <c r="AG91" s="33"/>
      <c r="AH91" s="41"/>
      <c r="AI91" s="33"/>
      <c r="AJ91" s="41"/>
      <c r="AK91" s="33" t="s">
        <v>548</v>
      </c>
      <c r="AL91" s="33" t="s">
        <v>551</v>
      </c>
      <c r="AM91" s="33" t="s">
        <v>552</v>
      </c>
      <c r="AN91" s="33" t="s">
        <v>67</v>
      </c>
      <c r="AO91" s="74">
        <v>42273.0</v>
      </c>
      <c r="AP91" s="67"/>
      <c r="AQ91" s="41"/>
      <c r="AR91" s="41"/>
      <c r="AS91" s="41"/>
      <c r="AT91" s="41"/>
      <c r="AU91" s="41"/>
      <c r="AV91" s="41"/>
    </row>
    <row r="92">
      <c r="A92" s="28">
        <v>42306.0</v>
      </c>
      <c r="B92" s="30"/>
      <c r="C92" s="31" t="s">
        <v>1375</v>
      </c>
      <c r="D92" s="30" t="s">
        <v>1324</v>
      </c>
      <c r="E92" s="32" t="s">
        <v>886</v>
      </c>
      <c r="F92" s="33" t="s">
        <v>1381</v>
      </c>
      <c r="G92" s="74">
        <v>42271.0</v>
      </c>
      <c r="H92" s="33"/>
      <c r="I92" s="37"/>
      <c r="J92" s="38"/>
      <c r="K92" s="38"/>
      <c r="L92" s="38">
        <v>185.0</v>
      </c>
      <c r="M92" s="38">
        <v>185.0</v>
      </c>
      <c r="N92" s="39">
        <v>185.0</v>
      </c>
      <c r="O92" s="33"/>
      <c r="P92" s="41"/>
      <c r="Q92" s="33"/>
      <c r="R92" s="41"/>
      <c r="S92" s="41"/>
      <c r="T92" s="41"/>
      <c r="U92" s="33"/>
      <c r="V92" s="41"/>
      <c r="W92" s="33"/>
      <c r="X92" s="41"/>
      <c r="Y92" s="33"/>
      <c r="Z92" s="41"/>
      <c r="AA92" s="33"/>
      <c r="AB92" s="41"/>
      <c r="AC92" s="41"/>
      <c r="AD92" s="41"/>
      <c r="AE92" s="33"/>
      <c r="AF92" s="41"/>
      <c r="AG92" s="33"/>
      <c r="AH92" s="41"/>
      <c r="AI92" s="33"/>
      <c r="AJ92" s="41"/>
      <c r="AK92" s="33" t="s">
        <v>548</v>
      </c>
      <c r="AL92" s="33" t="s">
        <v>551</v>
      </c>
      <c r="AM92" s="33" t="s">
        <v>552</v>
      </c>
      <c r="AN92" s="33" t="s">
        <v>67</v>
      </c>
      <c r="AO92" s="74">
        <v>42271.0</v>
      </c>
      <c r="AP92" s="67"/>
      <c r="AQ92" s="41"/>
      <c r="AR92" s="41"/>
      <c r="AS92" s="41"/>
      <c r="AT92" s="41"/>
      <c r="AU92" s="41"/>
      <c r="AV92" s="41"/>
    </row>
    <row r="93">
      <c r="A93" s="28">
        <v>42304.0</v>
      </c>
      <c r="B93" s="33"/>
      <c r="C93" s="31" t="s">
        <v>1393</v>
      </c>
      <c r="D93" s="33" t="s">
        <v>1324</v>
      </c>
      <c r="E93" s="32" t="s">
        <v>265</v>
      </c>
      <c r="F93" s="33" t="s">
        <v>1397</v>
      </c>
      <c r="G93" s="74">
        <v>42273.0</v>
      </c>
      <c r="H93" s="33"/>
      <c r="I93" s="37"/>
      <c r="J93" s="38"/>
      <c r="K93" s="38"/>
      <c r="L93" s="38">
        <v>148.62</v>
      </c>
      <c r="M93" s="38">
        <v>148.62</v>
      </c>
      <c r="N93" s="39">
        <v>148.62</v>
      </c>
      <c r="O93" s="33"/>
      <c r="P93" s="41"/>
      <c r="Q93" s="33"/>
      <c r="R93" s="41"/>
      <c r="S93" s="41"/>
      <c r="T93" s="41"/>
      <c r="U93" s="33"/>
      <c r="V93" s="41"/>
      <c r="W93" s="33"/>
      <c r="X93" s="41"/>
      <c r="Y93" s="33"/>
      <c r="Z93" s="41"/>
      <c r="AA93" s="33"/>
      <c r="AB93" s="41"/>
      <c r="AC93" s="41"/>
      <c r="AD93" s="41"/>
      <c r="AE93" s="33"/>
      <c r="AF93" s="41"/>
      <c r="AG93" s="33"/>
      <c r="AH93" s="41"/>
      <c r="AI93" s="33"/>
      <c r="AJ93" s="41"/>
      <c r="AK93" s="33" t="s">
        <v>1401</v>
      </c>
      <c r="AL93" s="33" t="s">
        <v>1402</v>
      </c>
      <c r="AM93" s="33" t="s">
        <v>1403</v>
      </c>
      <c r="AN93" s="33" t="s">
        <v>67</v>
      </c>
      <c r="AO93" s="74">
        <v>42273.0</v>
      </c>
      <c r="AP93" s="67"/>
      <c r="AQ93" s="41"/>
      <c r="AR93" s="41"/>
      <c r="AS93" s="41"/>
      <c r="AT93" s="41"/>
      <c r="AU93" s="41"/>
      <c r="AV93" s="41"/>
    </row>
    <row r="94">
      <c r="A94" s="30" t="s">
        <v>122</v>
      </c>
      <c r="B94" s="33"/>
      <c r="C94" s="31" t="s">
        <v>1407</v>
      </c>
      <c r="D94" s="33" t="s">
        <v>264</v>
      </c>
      <c r="E94" s="32" t="s">
        <v>1411</v>
      </c>
      <c r="F94" s="33" t="s">
        <v>1412</v>
      </c>
      <c r="G94" s="74">
        <v>42271.0</v>
      </c>
      <c r="H94" s="33" t="s">
        <v>1415</v>
      </c>
      <c r="I94" s="37"/>
      <c r="J94" s="38"/>
      <c r="K94" s="38"/>
      <c r="L94" s="38">
        <v>119.64</v>
      </c>
      <c r="M94" s="38">
        <v>119.64</v>
      </c>
      <c r="N94" s="39">
        <v>0.0</v>
      </c>
      <c r="O94" s="40">
        <v>119.64</v>
      </c>
      <c r="P94" s="41"/>
      <c r="Q94" s="33"/>
      <c r="R94" s="41"/>
      <c r="S94" s="41"/>
      <c r="T94" s="41"/>
      <c r="U94" s="33"/>
      <c r="V94" s="41"/>
      <c r="W94" s="33"/>
      <c r="X94" s="41"/>
      <c r="Y94" s="33"/>
      <c r="Z94" s="41"/>
      <c r="AA94" s="33"/>
      <c r="AB94" s="41"/>
      <c r="AC94" s="41"/>
      <c r="AD94" s="41"/>
      <c r="AE94" s="33"/>
      <c r="AF94" s="41"/>
      <c r="AG94" s="33"/>
      <c r="AH94" s="41"/>
      <c r="AI94" s="33"/>
      <c r="AJ94" s="41"/>
      <c r="AK94" s="33" t="s">
        <v>914</v>
      </c>
      <c r="AL94" s="33" t="s">
        <v>218</v>
      </c>
      <c r="AM94" s="33" t="s">
        <v>1420</v>
      </c>
      <c r="AN94" s="33" t="s">
        <v>67</v>
      </c>
      <c r="AO94" s="74">
        <v>42271.0</v>
      </c>
      <c r="AP94" s="67"/>
      <c r="AQ94" s="41"/>
      <c r="AR94" s="41"/>
      <c r="AS94" s="41"/>
      <c r="AT94" s="41"/>
      <c r="AU94" s="41"/>
      <c r="AV94" s="41"/>
    </row>
    <row r="95">
      <c r="A95" s="30" t="s">
        <v>122</v>
      </c>
      <c r="B95" s="30"/>
      <c r="C95" s="31" t="s">
        <v>1427</v>
      </c>
      <c r="D95" s="30" t="s">
        <v>1430</v>
      </c>
      <c r="E95" s="32" t="s">
        <v>638</v>
      </c>
      <c r="F95" s="33" t="s">
        <v>1432</v>
      </c>
      <c r="G95" s="74">
        <v>42265.0</v>
      </c>
      <c r="H95" s="33" t="s">
        <v>1433</v>
      </c>
      <c r="I95" s="37"/>
      <c r="J95" s="38"/>
      <c r="K95" s="38"/>
      <c r="L95" s="38">
        <v>869.95</v>
      </c>
      <c r="M95" s="38">
        <v>569.95</v>
      </c>
      <c r="N95" s="39">
        <v>0.0</v>
      </c>
      <c r="O95" s="40">
        <v>137.6</v>
      </c>
      <c r="P95" s="41"/>
      <c r="Q95" s="33"/>
      <c r="R95" s="41"/>
      <c r="S95" s="41"/>
      <c r="T95" s="41"/>
      <c r="U95" s="40">
        <v>32.35</v>
      </c>
      <c r="V95" s="41"/>
      <c r="W95" s="33"/>
      <c r="X95" s="41"/>
      <c r="Y95" s="33"/>
      <c r="Z95" s="41"/>
      <c r="AA95" s="33" t="s">
        <v>1437</v>
      </c>
      <c r="AB95" s="41"/>
      <c r="AC95" s="41"/>
      <c r="AD95" s="41"/>
      <c r="AE95" s="33"/>
      <c r="AF95" s="41"/>
      <c r="AG95" s="33"/>
      <c r="AH95" s="41"/>
      <c r="AI95" s="33"/>
      <c r="AJ95" s="41"/>
      <c r="AK95" s="33" t="s">
        <v>1440</v>
      </c>
      <c r="AL95" s="33" t="s">
        <v>1441</v>
      </c>
      <c r="AM95" s="33" t="s">
        <v>1442</v>
      </c>
      <c r="AN95" s="33" t="s">
        <v>67</v>
      </c>
      <c r="AO95" s="74">
        <v>42265.0</v>
      </c>
      <c r="AP95" s="67"/>
      <c r="AQ95" s="41"/>
      <c r="AR95" s="41"/>
      <c r="AS95" s="41"/>
      <c r="AT95" s="41"/>
      <c r="AU95" s="41"/>
      <c r="AV95" s="41"/>
    </row>
    <row r="96">
      <c r="A96" s="40">
        <v>10676.0</v>
      </c>
      <c r="B96" s="33"/>
      <c r="C96" s="31" t="s">
        <v>1448</v>
      </c>
      <c r="D96" s="33" t="s">
        <v>94</v>
      </c>
      <c r="E96" s="32" t="s">
        <v>1295</v>
      </c>
      <c r="F96" s="33" t="s">
        <v>1451</v>
      </c>
      <c r="G96" s="74">
        <v>42294.0</v>
      </c>
      <c r="H96" s="33" t="s">
        <v>1452</v>
      </c>
      <c r="I96" s="37"/>
      <c r="J96" s="38"/>
      <c r="K96" s="38"/>
      <c r="L96" s="38">
        <v>65.0</v>
      </c>
      <c r="M96" s="38">
        <v>65.0</v>
      </c>
      <c r="N96" s="39">
        <v>65.0</v>
      </c>
      <c r="O96" s="40">
        <v>65.0</v>
      </c>
      <c r="P96" s="41"/>
      <c r="Q96" s="33"/>
      <c r="R96" s="41"/>
      <c r="S96" s="41"/>
      <c r="T96" s="41"/>
      <c r="U96" s="33"/>
      <c r="V96" s="41"/>
      <c r="W96" s="33"/>
      <c r="X96" s="41"/>
      <c r="Y96" s="33"/>
      <c r="Z96" s="41"/>
      <c r="AA96" s="33"/>
      <c r="AB96" s="41"/>
      <c r="AC96" s="41"/>
      <c r="AD96" s="41"/>
      <c r="AE96" s="33"/>
      <c r="AF96" s="41"/>
      <c r="AG96" s="33"/>
      <c r="AH96" s="41"/>
      <c r="AI96" s="33"/>
      <c r="AJ96" s="41"/>
      <c r="AK96" s="33" t="s">
        <v>1301</v>
      </c>
      <c r="AL96" s="33" t="s">
        <v>1302</v>
      </c>
      <c r="AM96" s="33" t="s">
        <v>1303</v>
      </c>
      <c r="AN96" s="33" t="s">
        <v>144</v>
      </c>
      <c r="AO96" s="74">
        <v>42294.0</v>
      </c>
      <c r="AP96" s="67"/>
      <c r="AQ96" s="41"/>
      <c r="AR96" s="41"/>
      <c r="AS96" s="41"/>
      <c r="AT96" s="41"/>
      <c r="AU96" s="41"/>
      <c r="AV96" s="41"/>
    </row>
    <row r="97">
      <c r="A97" s="109">
        <v>42304.0</v>
      </c>
      <c r="B97" s="33"/>
      <c r="C97" s="31" t="s">
        <v>1465</v>
      </c>
      <c r="D97" s="33" t="s">
        <v>94</v>
      </c>
      <c r="E97" s="110" t="s">
        <v>212</v>
      </c>
      <c r="F97" s="33" t="s">
        <v>1473</v>
      </c>
      <c r="G97" s="74">
        <v>42287.0</v>
      </c>
      <c r="H97" s="33" t="s">
        <v>1452</v>
      </c>
      <c r="I97" s="37"/>
      <c r="J97" s="38"/>
      <c r="K97" s="38"/>
      <c r="L97" s="38">
        <v>80.0</v>
      </c>
      <c r="M97" s="38">
        <v>80.0</v>
      </c>
      <c r="N97" s="39">
        <v>80.0</v>
      </c>
      <c r="O97" s="40">
        <v>80.0</v>
      </c>
      <c r="P97" s="41"/>
      <c r="Q97" s="33"/>
      <c r="R97" s="41"/>
      <c r="S97" s="41"/>
      <c r="T97" s="41"/>
      <c r="U97" s="33"/>
      <c r="V97" s="41"/>
      <c r="W97" s="33"/>
      <c r="X97" s="41"/>
      <c r="Y97" s="33"/>
      <c r="Z97" s="41"/>
      <c r="AA97" s="33"/>
      <c r="AB97" s="41"/>
      <c r="AC97" s="41"/>
      <c r="AD97" s="41"/>
      <c r="AE97" s="33"/>
      <c r="AF97" s="41"/>
      <c r="AG97" s="33"/>
      <c r="AH97" s="41"/>
      <c r="AI97" s="33"/>
      <c r="AJ97" s="41"/>
      <c r="AK97" s="33" t="s">
        <v>1479</v>
      </c>
      <c r="AL97" s="33" t="s">
        <v>1480</v>
      </c>
      <c r="AM97" s="33" t="s">
        <v>1482</v>
      </c>
      <c r="AN97" s="33" t="s">
        <v>144</v>
      </c>
      <c r="AO97" s="74">
        <v>42287.0</v>
      </c>
      <c r="AP97" s="67"/>
      <c r="AQ97" s="41"/>
      <c r="AR97" s="41"/>
      <c r="AS97" s="41"/>
      <c r="AT97" s="41"/>
      <c r="AU97" s="41"/>
      <c r="AV97" s="41"/>
    </row>
    <row r="98">
      <c r="A98" s="80">
        <v>10678.0</v>
      </c>
      <c r="B98" s="30"/>
      <c r="C98" s="31" t="s">
        <v>1492</v>
      </c>
      <c r="D98" s="30" t="s">
        <v>1496</v>
      </c>
      <c r="E98" s="32" t="s">
        <v>1497</v>
      </c>
      <c r="F98" s="33" t="s">
        <v>1498</v>
      </c>
      <c r="G98" s="74">
        <v>42295.0</v>
      </c>
      <c r="H98" s="33" t="s">
        <v>1499</v>
      </c>
      <c r="I98" s="37"/>
      <c r="J98" s="38"/>
      <c r="K98" s="38"/>
      <c r="L98" s="38">
        <v>400.0</v>
      </c>
      <c r="M98" s="38">
        <v>380.0</v>
      </c>
      <c r="N98" s="39">
        <v>380.0</v>
      </c>
      <c r="O98" s="40">
        <v>200.0</v>
      </c>
      <c r="P98" s="41"/>
      <c r="Q98" s="33"/>
      <c r="R98" s="41"/>
      <c r="S98" s="41"/>
      <c r="T98" s="41"/>
      <c r="U98" s="40">
        <v>100.0</v>
      </c>
      <c r="V98" s="41"/>
      <c r="W98" s="33"/>
      <c r="X98" s="41"/>
      <c r="Y98" s="33"/>
      <c r="Z98" s="41"/>
      <c r="AA98" s="33"/>
      <c r="AB98" s="41"/>
      <c r="AC98" s="41"/>
      <c r="AD98" s="41"/>
      <c r="AE98" s="33"/>
      <c r="AF98" s="41"/>
      <c r="AG98" s="33"/>
      <c r="AH98" s="41"/>
      <c r="AI98" s="33" t="s">
        <v>1503</v>
      </c>
      <c r="AJ98" s="41"/>
      <c r="AK98" s="33" t="s">
        <v>1504</v>
      </c>
      <c r="AL98" s="33" t="s">
        <v>1505</v>
      </c>
      <c r="AM98" s="33" t="s">
        <v>1506</v>
      </c>
      <c r="AN98" s="33" t="s">
        <v>144</v>
      </c>
      <c r="AO98" s="74">
        <v>42295.0</v>
      </c>
      <c r="AP98" s="67"/>
      <c r="AQ98" s="41"/>
      <c r="AR98" s="41"/>
      <c r="AS98" s="41"/>
      <c r="AT98" s="41"/>
      <c r="AU98" s="41"/>
      <c r="AV98" s="41"/>
    </row>
    <row r="99">
      <c r="A99" s="28">
        <v>42292.0</v>
      </c>
      <c r="B99" s="30"/>
      <c r="C99" s="31" t="s">
        <v>1515</v>
      </c>
      <c r="D99" s="30" t="s">
        <v>1324</v>
      </c>
      <c r="E99" s="32" t="s">
        <v>1516</v>
      </c>
      <c r="F99" s="33" t="s">
        <v>1517</v>
      </c>
      <c r="G99" s="74">
        <v>42296.0</v>
      </c>
      <c r="H99" s="33"/>
      <c r="I99" s="37"/>
      <c r="J99" s="38"/>
      <c r="K99" s="38"/>
      <c r="L99" s="38">
        <v>600.0</v>
      </c>
      <c r="M99" s="38">
        <v>600.0</v>
      </c>
      <c r="N99" s="39">
        <v>600.0</v>
      </c>
      <c r="O99" s="33"/>
      <c r="P99" s="41"/>
      <c r="Q99" s="33"/>
      <c r="R99" s="41"/>
      <c r="S99" s="41"/>
      <c r="T99" s="41"/>
      <c r="U99" s="33"/>
      <c r="V99" s="41"/>
      <c r="W99" s="33"/>
      <c r="X99" s="41"/>
      <c r="Y99" s="33"/>
      <c r="Z99" s="41"/>
      <c r="AA99" s="33"/>
      <c r="AB99" s="41"/>
      <c r="AC99" s="41"/>
      <c r="AD99" s="41"/>
      <c r="AE99" s="33"/>
      <c r="AF99" s="41"/>
      <c r="AG99" s="33"/>
      <c r="AH99" s="41"/>
      <c r="AI99" s="33"/>
      <c r="AJ99" s="41"/>
      <c r="AK99" s="33" t="s">
        <v>1519</v>
      </c>
      <c r="AL99" s="33" t="s">
        <v>1520</v>
      </c>
      <c r="AM99" s="33" t="s">
        <v>1521</v>
      </c>
      <c r="AN99" s="33" t="s">
        <v>144</v>
      </c>
      <c r="AO99" s="74">
        <v>42296.0</v>
      </c>
      <c r="AP99" s="67"/>
      <c r="AQ99" s="41"/>
      <c r="AR99" s="41"/>
      <c r="AS99" s="41"/>
      <c r="AT99" s="41"/>
      <c r="AU99" s="41"/>
      <c r="AV99" s="41"/>
    </row>
    <row r="100">
      <c r="A100" s="28">
        <v>42292.0</v>
      </c>
      <c r="B100" s="30"/>
      <c r="C100" s="31" t="s">
        <v>1527</v>
      </c>
      <c r="D100" s="30" t="s">
        <v>1528</v>
      </c>
      <c r="E100" s="32" t="s">
        <v>1069</v>
      </c>
      <c r="F100" s="33" t="s">
        <v>1529</v>
      </c>
      <c r="G100" s="74">
        <v>42263.0</v>
      </c>
      <c r="H100" s="33" t="s">
        <v>1531</v>
      </c>
      <c r="I100" s="37"/>
      <c r="J100" s="38"/>
      <c r="K100" s="38"/>
      <c r="L100" s="38">
        <v>500.0</v>
      </c>
      <c r="M100" s="38">
        <v>500.0</v>
      </c>
      <c r="N100" s="39">
        <v>500.0</v>
      </c>
      <c r="O100" s="33"/>
      <c r="P100" s="41"/>
      <c r="Q100" s="33"/>
      <c r="R100" s="41"/>
      <c r="S100" s="41"/>
      <c r="T100" s="41"/>
      <c r="U100" s="33"/>
      <c r="V100" s="41"/>
      <c r="W100" s="33"/>
      <c r="X100" s="41"/>
      <c r="Y100" s="33"/>
      <c r="Z100" s="41"/>
      <c r="AA100" s="33"/>
      <c r="AB100" s="41"/>
      <c r="AC100" s="41"/>
      <c r="AD100" s="41"/>
      <c r="AE100" s="33"/>
      <c r="AF100" s="41"/>
      <c r="AG100" s="33"/>
      <c r="AH100" s="41"/>
      <c r="AI100" s="33"/>
      <c r="AJ100" s="41"/>
      <c r="AK100" s="33" t="s">
        <v>676</v>
      </c>
      <c r="AL100" s="33" t="s">
        <v>1534</v>
      </c>
      <c r="AM100" s="33" t="s">
        <v>1535</v>
      </c>
      <c r="AN100" s="33" t="s">
        <v>144</v>
      </c>
      <c r="AO100" s="74">
        <v>42338.0</v>
      </c>
      <c r="AP100" s="67"/>
      <c r="AQ100" s="41"/>
      <c r="AR100" s="41"/>
      <c r="AS100" s="41"/>
      <c r="AT100" s="41"/>
      <c r="AU100" s="41"/>
      <c r="AV100" s="41"/>
    </row>
    <row r="101">
      <c r="A101" s="28">
        <v>42290.0</v>
      </c>
      <c r="B101" s="33"/>
      <c r="C101" s="31" t="s">
        <v>1540</v>
      </c>
      <c r="D101" s="33" t="s">
        <v>264</v>
      </c>
      <c r="E101" s="32" t="s">
        <v>965</v>
      </c>
      <c r="F101" s="33" t="s">
        <v>1541</v>
      </c>
      <c r="G101" s="74">
        <v>42278.0</v>
      </c>
      <c r="H101" s="33" t="s">
        <v>1531</v>
      </c>
      <c r="I101" s="37"/>
      <c r="J101" s="38"/>
      <c r="K101" s="38"/>
      <c r="L101" s="38">
        <v>500.0</v>
      </c>
      <c r="M101" s="38">
        <v>500.0</v>
      </c>
      <c r="N101" s="39">
        <v>500.0</v>
      </c>
      <c r="O101" s="33"/>
      <c r="P101" s="41"/>
      <c r="Q101" s="33"/>
      <c r="R101" s="41"/>
      <c r="S101" s="41"/>
      <c r="T101" s="41"/>
      <c r="U101" s="33"/>
      <c r="V101" s="41"/>
      <c r="W101" s="33"/>
      <c r="X101" s="41"/>
      <c r="Y101" s="33"/>
      <c r="Z101" s="41"/>
      <c r="AA101" s="33"/>
      <c r="AB101" s="41"/>
      <c r="AC101" s="41"/>
      <c r="AD101" s="41"/>
      <c r="AE101" s="33"/>
      <c r="AF101" s="41"/>
      <c r="AG101" s="33"/>
      <c r="AH101" s="41"/>
      <c r="AI101" s="40">
        <v>500.0</v>
      </c>
      <c r="AJ101" s="41"/>
      <c r="AK101" s="33" t="s">
        <v>970</v>
      </c>
      <c r="AL101" s="33" t="s">
        <v>971</v>
      </c>
      <c r="AM101" s="33" t="s">
        <v>972</v>
      </c>
      <c r="AN101" s="33" t="s">
        <v>144</v>
      </c>
      <c r="AO101" s="74">
        <v>42338.0</v>
      </c>
      <c r="AP101" s="67"/>
      <c r="AQ101" s="41"/>
      <c r="AR101" s="41"/>
      <c r="AS101" s="41"/>
      <c r="AT101" s="41"/>
      <c r="AU101" s="41"/>
      <c r="AV101" s="41"/>
    </row>
    <row r="102">
      <c r="A102" s="28">
        <v>42290.0</v>
      </c>
      <c r="B102" s="33"/>
      <c r="C102" s="31" t="s">
        <v>1552</v>
      </c>
      <c r="D102" s="33" t="s">
        <v>264</v>
      </c>
      <c r="E102" s="32" t="s">
        <v>965</v>
      </c>
      <c r="F102" s="33" t="s">
        <v>1555</v>
      </c>
      <c r="G102" s="74">
        <v>42287.0</v>
      </c>
      <c r="H102" s="33" t="s">
        <v>1556</v>
      </c>
      <c r="I102" s="37"/>
      <c r="J102" s="38"/>
      <c r="K102" s="38"/>
      <c r="L102" s="38">
        <v>300.0</v>
      </c>
      <c r="M102" s="38">
        <v>300.0</v>
      </c>
      <c r="N102" s="39">
        <v>300.0</v>
      </c>
      <c r="O102" s="40">
        <v>300.0</v>
      </c>
      <c r="P102" s="41"/>
      <c r="Q102" s="33"/>
      <c r="R102" s="41"/>
      <c r="S102" s="41"/>
      <c r="T102" s="41"/>
      <c r="U102" s="33"/>
      <c r="V102" s="41"/>
      <c r="W102" s="33"/>
      <c r="X102" s="41"/>
      <c r="Y102" s="33"/>
      <c r="Z102" s="41"/>
      <c r="AA102" s="33"/>
      <c r="AB102" s="41"/>
      <c r="AC102" s="41"/>
      <c r="AD102" s="41"/>
      <c r="AE102" s="33"/>
      <c r="AF102" s="41"/>
      <c r="AG102" s="33"/>
      <c r="AH102" s="41"/>
      <c r="AI102" s="33"/>
      <c r="AJ102" s="41"/>
      <c r="AK102" s="33" t="s">
        <v>970</v>
      </c>
      <c r="AL102" s="33" t="s">
        <v>971</v>
      </c>
      <c r="AM102" s="33" t="s">
        <v>972</v>
      </c>
      <c r="AN102" s="33" t="s">
        <v>144</v>
      </c>
      <c r="AO102" s="74">
        <v>42336.0</v>
      </c>
      <c r="AP102" s="67"/>
      <c r="AQ102" s="41"/>
      <c r="AR102" s="41"/>
      <c r="AS102" s="41"/>
      <c r="AT102" s="41"/>
      <c r="AU102" s="41"/>
      <c r="AV102" s="41"/>
    </row>
    <row r="103">
      <c r="A103" s="28">
        <v>42290.0</v>
      </c>
      <c r="B103" s="33"/>
      <c r="C103" s="31" t="s">
        <v>1562</v>
      </c>
      <c r="D103" s="33" t="s">
        <v>264</v>
      </c>
      <c r="E103" s="32" t="s">
        <v>965</v>
      </c>
      <c r="F103" s="33" t="s">
        <v>1563</v>
      </c>
      <c r="G103" s="74">
        <v>42285.0</v>
      </c>
      <c r="H103" s="33" t="s">
        <v>1564</v>
      </c>
      <c r="I103" s="37"/>
      <c r="J103" s="38"/>
      <c r="K103" s="38"/>
      <c r="L103" s="38">
        <v>270.0</v>
      </c>
      <c r="M103" s="38">
        <v>270.0</v>
      </c>
      <c r="N103" s="39">
        <v>270.0</v>
      </c>
      <c r="O103" s="40">
        <v>90.0</v>
      </c>
      <c r="P103" s="41"/>
      <c r="Q103" s="40">
        <v>180.0</v>
      </c>
      <c r="R103" s="41"/>
      <c r="S103" s="41"/>
      <c r="T103" s="41"/>
      <c r="U103" s="33"/>
      <c r="V103" s="41"/>
      <c r="W103" s="33"/>
      <c r="X103" s="41"/>
      <c r="Y103" s="33"/>
      <c r="Z103" s="41"/>
      <c r="AA103" s="33"/>
      <c r="AB103" s="41"/>
      <c r="AC103" s="41"/>
      <c r="AD103" s="41"/>
      <c r="AE103" s="33"/>
      <c r="AF103" s="41"/>
      <c r="AG103" s="33"/>
      <c r="AH103" s="41"/>
      <c r="AI103" s="33"/>
      <c r="AJ103" s="41"/>
      <c r="AK103" s="33" t="s">
        <v>970</v>
      </c>
      <c r="AL103" s="33" t="s">
        <v>971</v>
      </c>
      <c r="AM103" s="33" t="s">
        <v>972</v>
      </c>
      <c r="AN103" s="33" t="s">
        <v>144</v>
      </c>
      <c r="AO103" s="74">
        <v>42327.0</v>
      </c>
      <c r="AP103" s="67"/>
      <c r="AQ103" s="41"/>
      <c r="AR103" s="41"/>
      <c r="AS103" s="41"/>
      <c r="AT103" s="41"/>
      <c r="AU103" s="41"/>
      <c r="AV103" s="41"/>
    </row>
    <row r="104">
      <c r="A104" s="28">
        <v>42304.0</v>
      </c>
      <c r="B104" s="30"/>
      <c r="C104" s="31" t="s">
        <v>1571</v>
      </c>
      <c r="D104" s="30" t="s">
        <v>1572</v>
      </c>
      <c r="E104" s="32" t="s">
        <v>1573</v>
      </c>
      <c r="F104" s="33" t="s">
        <v>1574</v>
      </c>
      <c r="G104" s="74">
        <v>42321.0</v>
      </c>
      <c r="H104" s="33"/>
      <c r="I104" s="37"/>
      <c r="J104" s="38"/>
      <c r="K104" s="38"/>
      <c r="L104" s="38">
        <v>800.0</v>
      </c>
      <c r="M104" s="38">
        <v>794.0</v>
      </c>
      <c r="N104" s="39">
        <v>794.0</v>
      </c>
      <c r="O104" s="33"/>
      <c r="P104" s="41"/>
      <c r="Q104" s="33"/>
      <c r="R104" s="41"/>
      <c r="S104" s="41"/>
      <c r="T104" s="41"/>
      <c r="U104" s="33" t="s">
        <v>1576</v>
      </c>
      <c r="V104" s="41"/>
      <c r="W104" s="40">
        <v>200.0</v>
      </c>
      <c r="X104" s="41"/>
      <c r="Y104" s="33"/>
      <c r="Z104" s="41"/>
      <c r="AA104" s="33"/>
      <c r="AB104" s="41"/>
      <c r="AC104" s="41"/>
      <c r="AD104" s="41"/>
      <c r="AE104" s="40">
        <v>180.0</v>
      </c>
      <c r="AF104" s="41"/>
      <c r="AG104" s="33"/>
      <c r="AH104" s="41"/>
      <c r="AI104" s="33" t="s">
        <v>1578</v>
      </c>
      <c r="AJ104" s="41"/>
      <c r="AK104" s="33" t="s">
        <v>1579</v>
      </c>
      <c r="AL104" s="33" t="s">
        <v>1580</v>
      </c>
      <c r="AM104" s="33" t="s">
        <v>1581</v>
      </c>
      <c r="AN104" s="33" t="s">
        <v>144</v>
      </c>
      <c r="AO104" s="74">
        <v>42321.0</v>
      </c>
      <c r="AP104" s="67"/>
      <c r="AQ104" s="41"/>
      <c r="AR104" s="41"/>
      <c r="AS104" s="41"/>
      <c r="AT104" s="41"/>
      <c r="AU104" s="41"/>
      <c r="AV104" s="41"/>
    </row>
    <row r="105">
      <c r="A105" s="111">
        <v>10708.0</v>
      </c>
      <c r="B105" s="30"/>
      <c r="C105" s="31" t="s">
        <v>1590</v>
      </c>
      <c r="D105" s="30" t="s">
        <v>74</v>
      </c>
      <c r="E105" s="32" t="s">
        <v>1518</v>
      </c>
      <c r="F105" s="33" t="s">
        <v>1591</v>
      </c>
      <c r="G105" s="71"/>
      <c r="H105" s="33" t="s">
        <v>1592</v>
      </c>
      <c r="I105" s="37"/>
      <c r="J105" s="38"/>
      <c r="K105" s="38"/>
      <c r="L105" s="38">
        <v>2000.0</v>
      </c>
      <c r="M105" s="38">
        <v>1600.0</v>
      </c>
      <c r="N105" s="39">
        <v>1600.0</v>
      </c>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30" t="s">
        <v>202</v>
      </c>
      <c r="AO105" s="71"/>
      <c r="AP105" s="67"/>
      <c r="AQ105" s="41"/>
      <c r="AR105" s="41"/>
      <c r="AS105" s="41"/>
      <c r="AT105" s="41"/>
      <c r="AU105" s="41"/>
      <c r="AV105" s="41"/>
    </row>
    <row r="106">
      <c r="A106" s="30" t="s">
        <v>122</v>
      </c>
      <c r="B106" s="33"/>
      <c r="C106" s="31" t="s">
        <v>1598</v>
      </c>
      <c r="D106" s="33" t="s">
        <v>230</v>
      </c>
      <c r="E106" s="32" t="s">
        <v>1604</v>
      </c>
      <c r="F106" s="33" t="s">
        <v>1605</v>
      </c>
      <c r="G106" s="71"/>
      <c r="H106" s="33"/>
      <c r="I106" s="37"/>
      <c r="J106" s="38"/>
      <c r="K106" s="38"/>
      <c r="L106" s="38">
        <v>2575.0</v>
      </c>
      <c r="M106" s="38">
        <v>1360.0</v>
      </c>
      <c r="N106" s="39">
        <v>0.0</v>
      </c>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30" t="s">
        <v>202</v>
      </c>
      <c r="AO106" s="71"/>
      <c r="AP106" s="67"/>
      <c r="AQ106" s="41"/>
      <c r="AR106" s="41"/>
      <c r="AS106" s="41"/>
      <c r="AT106" s="41"/>
      <c r="AU106" s="41"/>
      <c r="AV106" s="41"/>
    </row>
    <row r="107">
      <c r="A107" s="112">
        <v>10745.0</v>
      </c>
      <c r="B107" s="33"/>
      <c r="C107" s="31" t="s">
        <v>1611</v>
      </c>
      <c r="D107" s="33" t="s">
        <v>857</v>
      </c>
      <c r="E107" s="32" t="s">
        <v>1614</v>
      </c>
      <c r="F107" s="33" t="s">
        <v>1614</v>
      </c>
      <c r="G107" s="71"/>
      <c r="H107" s="33" t="s">
        <v>1615</v>
      </c>
      <c r="I107" s="37"/>
      <c r="J107" s="38"/>
      <c r="K107" s="38"/>
      <c r="L107" s="38">
        <v>6775.0</v>
      </c>
      <c r="M107" s="38">
        <v>1600.0</v>
      </c>
      <c r="N107" s="39">
        <v>1600.0</v>
      </c>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30" t="s">
        <v>202</v>
      </c>
      <c r="AO107" s="71"/>
      <c r="AP107" s="67"/>
      <c r="AQ107" s="41"/>
      <c r="AR107" s="41"/>
      <c r="AS107" s="41"/>
      <c r="AT107" s="41"/>
      <c r="AU107" s="41"/>
      <c r="AV107" s="41"/>
    </row>
    <row r="108">
      <c r="A108" s="112">
        <v>10718.0</v>
      </c>
      <c r="B108" s="33"/>
      <c r="C108" s="31" t="s">
        <v>1618</v>
      </c>
      <c r="D108" s="33" t="s">
        <v>56</v>
      </c>
      <c r="E108" s="32" t="s">
        <v>1619</v>
      </c>
      <c r="F108" s="33" t="s">
        <v>1620</v>
      </c>
      <c r="G108" s="71"/>
      <c r="H108" s="33" t="s">
        <v>1615</v>
      </c>
      <c r="I108" s="37"/>
      <c r="J108" s="38"/>
      <c r="K108" s="38"/>
      <c r="L108" s="38">
        <v>500.0</v>
      </c>
      <c r="M108" s="38">
        <v>310.0</v>
      </c>
      <c r="N108" s="39">
        <v>310.0</v>
      </c>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30" t="s">
        <v>202</v>
      </c>
      <c r="AO108" s="71"/>
      <c r="AP108" s="67"/>
      <c r="AQ108" s="41"/>
      <c r="AR108" s="41"/>
      <c r="AS108" s="41"/>
      <c r="AT108" s="41"/>
      <c r="AU108" s="41"/>
      <c r="AV108" s="41"/>
    </row>
    <row r="109">
      <c r="A109" s="112">
        <v>10701.0</v>
      </c>
      <c r="B109" s="33"/>
      <c r="C109" s="31" t="s">
        <v>1632</v>
      </c>
      <c r="D109" s="33" t="s">
        <v>123</v>
      </c>
      <c r="E109" s="32" t="s">
        <v>1634</v>
      </c>
      <c r="F109" s="33" t="s">
        <v>1636</v>
      </c>
      <c r="G109" s="71"/>
      <c r="H109" s="113" t="s">
        <v>1637</v>
      </c>
      <c r="I109" s="37"/>
      <c r="J109" s="38"/>
      <c r="K109" s="38"/>
      <c r="L109" s="38">
        <v>4000.0</v>
      </c>
      <c r="M109" s="38">
        <v>1600.0</v>
      </c>
      <c r="N109" s="39">
        <v>1600.0</v>
      </c>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30" t="s">
        <v>202</v>
      </c>
      <c r="AO109" s="71"/>
      <c r="AP109" s="67"/>
      <c r="AQ109" s="41"/>
      <c r="AR109" s="41"/>
      <c r="AS109" s="41"/>
      <c r="AT109" s="41"/>
      <c r="AU109" s="41"/>
      <c r="AV109" s="41"/>
    </row>
    <row r="110">
      <c r="A110" s="111">
        <v>10704.0</v>
      </c>
      <c r="B110" s="30"/>
      <c r="C110" s="31" t="s">
        <v>1645</v>
      </c>
      <c r="D110" s="30" t="s">
        <v>1324</v>
      </c>
      <c r="E110" s="32" t="s">
        <v>1647</v>
      </c>
      <c r="F110" s="33" t="s">
        <v>1456</v>
      </c>
      <c r="G110" s="71"/>
      <c r="H110" s="33"/>
      <c r="I110" s="37"/>
      <c r="J110" s="38"/>
      <c r="K110" s="38"/>
      <c r="L110" s="38">
        <v>1500.0</v>
      </c>
      <c r="M110" s="38">
        <v>1200.0</v>
      </c>
      <c r="N110" s="39">
        <v>1200.0</v>
      </c>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30" t="s">
        <v>202</v>
      </c>
      <c r="AO110" s="71"/>
      <c r="AP110" s="67"/>
      <c r="AQ110" s="41"/>
      <c r="AR110" s="41"/>
      <c r="AS110" s="41"/>
      <c r="AT110" s="41"/>
      <c r="AU110" s="41"/>
      <c r="AV110" s="41"/>
    </row>
    <row r="111">
      <c r="A111" s="111">
        <v>10744.0</v>
      </c>
      <c r="B111" s="30"/>
      <c r="C111" s="31" t="s">
        <v>1652</v>
      </c>
      <c r="D111" s="30" t="s">
        <v>1572</v>
      </c>
      <c r="E111" s="32" t="s">
        <v>1477</v>
      </c>
      <c r="F111" s="33" t="s">
        <v>1656</v>
      </c>
      <c r="G111" s="71"/>
      <c r="H111" s="33"/>
      <c r="I111" s="37"/>
      <c r="J111" s="38"/>
      <c r="K111" s="38"/>
      <c r="L111" s="38">
        <v>2000.0</v>
      </c>
      <c r="M111" s="38">
        <v>1600.0</v>
      </c>
      <c r="N111" s="39">
        <v>1600.0</v>
      </c>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30" t="s">
        <v>202</v>
      </c>
      <c r="AO111" s="71"/>
      <c r="AP111" s="67"/>
      <c r="AQ111" s="41"/>
      <c r="AR111" s="41"/>
      <c r="AS111" s="41"/>
      <c r="AT111" s="41"/>
      <c r="AU111" s="41"/>
      <c r="AV111" s="41"/>
    </row>
    <row r="112">
      <c r="A112" s="30" t="s">
        <v>122</v>
      </c>
      <c r="B112" s="30"/>
      <c r="C112" s="31" t="s">
        <v>1664</v>
      </c>
      <c r="D112" s="30" t="s">
        <v>1324</v>
      </c>
      <c r="E112" s="32" t="s">
        <v>1669</v>
      </c>
      <c r="F112" s="33" t="s">
        <v>1671</v>
      </c>
      <c r="G112" s="71"/>
      <c r="H112" s="33"/>
      <c r="I112" s="37"/>
      <c r="J112" s="38"/>
      <c r="K112" s="38"/>
      <c r="L112" s="38">
        <v>2000.0</v>
      </c>
      <c r="M112" s="38">
        <v>1200.0</v>
      </c>
      <c r="N112" s="39">
        <v>0.0</v>
      </c>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30" t="s">
        <v>202</v>
      </c>
      <c r="AO112" s="71"/>
      <c r="AP112" s="67"/>
      <c r="AQ112" s="41"/>
      <c r="AR112" s="41"/>
      <c r="AS112" s="41"/>
      <c r="AT112" s="41"/>
      <c r="AU112" s="41"/>
      <c r="AV112" s="41"/>
    </row>
    <row r="113">
      <c r="A113" s="114">
        <v>42311.0</v>
      </c>
      <c r="B113" s="33"/>
      <c r="C113" s="31" t="s">
        <v>1679</v>
      </c>
      <c r="D113" s="33" t="s">
        <v>74</v>
      </c>
      <c r="E113" s="32" t="s">
        <v>1682</v>
      </c>
      <c r="F113" s="33" t="s">
        <v>1683</v>
      </c>
      <c r="G113" s="71"/>
      <c r="H113" s="33" t="s">
        <v>1685</v>
      </c>
      <c r="I113" s="37"/>
      <c r="J113" s="38"/>
      <c r="K113" s="38"/>
      <c r="L113" s="38">
        <v>3000.0</v>
      </c>
      <c r="M113" s="38">
        <v>1200.0</v>
      </c>
      <c r="N113" s="39">
        <v>1200.0</v>
      </c>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30" t="s">
        <v>202</v>
      </c>
      <c r="AO113" s="71"/>
      <c r="AP113" s="67"/>
      <c r="AQ113" s="41"/>
      <c r="AR113" s="41"/>
      <c r="AS113" s="41"/>
      <c r="AT113" s="41"/>
      <c r="AU113" s="41"/>
      <c r="AV113" s="41"/>
    </row>
    <row r="114">
      <c r="A114" s="111">
        <v>10716.0</v>
      </c>
      <c r="B114" s="30"/>
      <c r="C114" s="31" t="s">
        <v>1691</v>
      </c>
      <c r="D114" s="30" t="s">
        <v>1572</v>
      </c>
      <c r="E114" s="32" t="s">
        <v>1694</v>
      </c>
      <c r="F114" s="33" t="s">
        <v>1695</v>
      </c>
      <c r="G114" s="71"/>
      <c r="H114" s="33" t="s">
        <v>1696</v>
      </c>
      <c r="I114" s="37"/>
      <c r="J114" s="38"/>
      <c r="K114" s="38"/>
      <c r="L114" s="38">
        <v>1400.0</v>
      </c>
      <c r="M114" s="38">
        <v>900.0</v>
      </c>
      <c r="N114" s="39">
        <v>900.0</v>
      </c>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30" t="s">
        <v>202</v>
      </c>
      <c r="AO114" s="71"/>
      <c r="AP114" s="67"/>
      <c r="AQ114" s="41"/>
      <c r="AR114" s="41"/>
      <c r="AS114" s="41"/>
      <c r="AT114" s="41"/>
      <c r="AU114" s="41"/>
      <c r="AV114" s="41"/>
    </row>
    <row r="115">
      <c r="A115" s="112">
        <v>10699.0</v>
      </c>
      <c r="B115" s="33"/>
      <c r="C115" s="31" t="s">
        <v>1704</v>
      </c>
      <c r="D115" s="33" t="s">
        <v>74</v>
      </c>
      <c r="E115" s="32" t="s">
        <v>1707</v>
      </c>
      <c r="F115" s="33" t="s">
        <v>1709</v>
      </c>
      <c r="G115" s="71"/>
      <c r="H115" s="33" t="s">
        <v>1710</v>
      </c>
      <c r="I115" s="37"/>
      <c r="J115" s="38"/>
      <c r="K115" s="38"/>
      <c r="L115" s="38">
        <v>1800.0</v>
      </c>
      <c r="M115" s="38">
        <v>1100.0</v>
      </c>
      <c r="N115" s="39">
        <v>1100.0</v>
      </c>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30" t="s">
        <v>202</v>
      </c>
      <c r="AO115" s="71"/>
      <c r="AP115" s="67"/>
      <c r="AQ115" s="41"/>
      <c r="AR115" s="41"/>
      <c r="AS115" s="41"/>
      <c r="AT115" s="41"/>
      <c r="AU115" s="41"/>
      <c r="AV115" s="41"/>
    </row>
    <row r="116">
      <c r="A116" s="112">
        <v>10746.0</v>
      </c>
      <c r="B116" s="33"/>
      <c r="C116" s="31" t="s">
        <v>1716</v>
      </c>
      <c r="D116" s="33" t="s">
        <v>123</v>
      </c>
      <c r="E116" s="32" t="s">
        <v>1717</v>
      </c>
      <c r="F116" s="33" t="s">
        <v>1719</v>
      </c>
      <c r="G116" s="71"/>
      <c r="H116" s="33" t="s">
        <v>1721</v>
      </c>
      <c r="I116" s="37"/>
      <c r="J116" s="38"/>
      <c r="K116" s="38"/>
      <c r="L116" s="38">
        <v>2600.0</v>
      </c>
      <c r="M116" s="38">
        <v>1600.0</v>
      </c>
      <c r="N116" s="39">
        <v>1600.0</v>
      </c>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30" t="s">
        <v>202</v>
      </c>
      <c r="AO116" s="71"/>
      <c r="AP116" s="67"/>
      <c r="AQ116" s="41"/>
      <c r="AR116" s="41"/>
      <c r="AS116" s="41"/>
      <c r="AT116" s="41"/>
      <c r="AU116" s="41"/>
      <c r="AV116" s="41"/>
    </row>
    <row r="117">
      <c r="A117" s="30" t="s">
        <v>122</v>
      </c>
      <c r="B117" s="33"/>
      <c r="C117" s="31" t="s">
        <v>1733</v>
      </c>
      <c r="D117" s="33" t="s">
        <v>857</v>
      </c>
      <c r="E117" s="32" t="s">
        <v>1734</v>
      </c>
      <c r="F117" s="33" t="s">
        <v>1734</v>
      </c>
      <c r="G117" s="71"/>
      <c r="H117" s="33" t="s">
        <v>1615</v>
      </c>
      <c r="I117" s="37"/>
      <c r="J117" s="38"/>
      <c r="K117" s="38"/>
      <c r="L117" s="38">
        <v>2000.0</v>
      </c>
      <c r="M117" s="38">
        <v>1600.0</v>
      </c>
      <c r="N117" s="39">
        <v>0.0</v>
      </c>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30" t="s">
        <v>202</v>
      </c>
      <c r="AO117" s="71"/>
      <c r="AP117" s="67"/>
      <c r="AQ117" s="41"/>
      <c r="AR117" s="41"/>
      <c r="AS117" s="41"/>
      <c r="AT117" s="41"/>
      <c r="AU117" s="41"/>
      <c r="AV117" s="41"/>
    </row>
    <row r="118">
      <c r="A118" s="112">
        <v>10697.0</v>
      </c>
      <c r="B118" s="33"/>
      <c r="C118" s="31" t="s">
        <v>1742</v>
      </c>
      <c r="D118" s="33" t="s">
        <v>123</v>
      </c>
      <c r="E118" s="32" t="s">
        <v>1744</v>
      </c>
      <c r="F118" s="33" t="s">
        <v>1745</v>
      </c>
      <c r="G118" s="71"/>
      <c r="H118" s="33" t="s">
        <v>1746</v>
      </c>
      <c r="I118" s="37"/>
      <c r="J118" s="38"/>
      <c r="K118" s="38"/>
      <c r="L118" s="38">
        <v>1500.0</v>
      </c>
      <c r="M118" s="38">
        <v>1000.0</v>
      </c>
      <c r="N118" s="39">
        <v>1000.0</v>
      </c>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30" t="s">
        <v>202</v>
      </c>
      <c r="AO118" s="71"/>
      <c r="AP118" s="67"/>
      <c r="AQ118" s="41"/>
      <c r="AR118" s="41"/>
      <c r="AS118" s="41"/>
      <c r="AT118" s="41"/>
      <c r="AU118" s="41"/>
      <c r="AV118" s="41"/>
    </row>
    <row r="119">
      <c r="A119" s="112">
        <v>10727.0</v>
      </c>
      <c r="B119" s="33"/>
      <c r="C119" s="31" t="s">
        <v>1755</v>
      </c>
      <c r="D119" s="33" t="s">
        <v>857</v>
      </c>
      <c r="E119" s="32" t="s">
        <v>1530</v>
      </c>
      <c r="F119" s="33" t="s">
        <v>1532</v>
      </c>
      <c r="G119" s="71"/>
      <c r="H119" s="33" t="s">
        <v>1615</v>
      </c>
      <c r="I119" s="37"/>
      <c r="J119" s="38"/>
      <c r="K119" s="38"/>
      <c r="L119" s="38">
        <v>2170.0</v>
      </c>
      <c r="M119" s="38">
        <v>1600.0</v>
      </c>
      <c r="N119" s="39">
        <v>1600.0</v>
      </c>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30" t="s">
        <v>202</v>
      </c>
      <c r="AO119" s="71"/>
      <c r="AP119" s="67"/>
      <c r="AQ119" s="41"/>
      <c r="AR119" s="41"/>
      <c r="AS119" s="41"/>
      <c r="AT119" s="41"/>
      <c r="AU119" s="41"/>
      <c r="AV119" s="41"/>
    </row>
    <row r="120">
      <c r="A120" s="112">
        <v>10707.0</v>
      </c>
      <c r="B120" s="33"/>
      <c r="C120" s="31" t="s">
        <v>1765</v>
      </c>
      <c r="D120" s="33" t="s">
        <v>56</v>
      </c>
      <c r="E120" s="32" t="s">
        <v>1771</v>
      </c>
      <c r="F120" s="33" t="s">
        <v>1772</v>
      </c>
      <c r="G120" s="71"/>
      <c r="H120" s="33" t="s">
        <v>1615</v>
      </c>
      <c r="I120" s="37"/>
      <c r="J120" s="38"/>
      <c r="K120" s="38"/>
      <c r="L120" s="38">
        <v>2000.0</v>
      </c>
      <c r="M120" s="38">
        <v>1200.0</v>
      </c>
      <c r="N120" s="39">
        <v>1200.0</v>
      </c>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30" t="s">
        <v>202</v>
      </c>
      <c r="AO120" s="71"/>
      <c r="AP120" s="67"/>
      <c r="AQ120" s="41"/>
      <c r="AR120" s="41"/>
      <c r="AS120" s="41"/>
      <c r="AT120" s="41"/>
      <c r="AU120" s="41"/>
      <c r="AV120" s="41"/>
    </row>
    <row r="121">
      <c r="A121" s="112">
        <v>10694.0</v>
      </c>
      <c r="B121" s="33"/>
      <c r="C121" s="31" t="s">
        <v>1777</v>
      </c>
      <c r="D121" s="33" t="s">
        <v>56</v>
      </c>
      <c r="E121" s="32" t="s">
        <v>1747</v>
      </c>
      <c r="F121" s="33" t="s">
        <v>1748</v>
      </c>
      <c r="G121" s="71"/>
      <c r="H121" s="33"/>
      <c r="I121" s="37"/>
      <c r="J121" s="38"/>
      <c r="K121" s="38"/>
      <c r="L121" s="38">
        <v>2200.0</v>
      </c>
      <c r="M121" s="38">
        <v>1600.0</v>
      </c>
      <c r="N121" s="39">
        <v>1600.0</v>
      </c>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30" t="s">
        <v>202</v>
      </c>
      <c r="AO121" s="71"/>
      <c r="AP121" s="67"/>
      <c r="AQ121" s="41"/>
      <c r="AR121" s="41"/>
      <c r="AS121" s="41"/>
      <c r="AT121" s="41"/>
      <c r="AU121" s="41"/>
      <c r="AV121" s="41"/>
    </row>
    <row r="122">
      <c r="A122" s="112">
        <v>10703.0</v>
      </c>
      <c r="B122" s="33"/>
      <c r="C122" s="31" t="s">
        <v>1786</v>
      </c>
      <c r="D122" s="33" t="s">
        <v>74</v>
      </c>
      <c r="E122" s="32" t="s">
        <v>1638</v>
      </c>
      <c r="F122" s="33" t="s">
        <v>1787</v>
      </c>
      <c r="G122" s="71"/>
      <c r="H122" s="33" t="s">
        <v>1788</v>
      </c>
      <c r="I122" s="37"/>
      <c r="J122" s="38"/>
      <c r="K122" s="38"/>
      <c r="L122" s="38">
        <v>2000.0</v>
      </c>
      <c r="M122" s="38">
        <v>1200.0</v>
      </c>
      <c r="N122" s="39">
        <v>1200.0</v>
      </c>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30" t="s">
        <v>202</v>
      </c>
      <c r="AO122" s="71"/>
      <c r="AP122" s="67"/>
      <c r="AQ122" s="41"/>
      <c r="AR122" s="41"/>
      <c r="AS122" s="41"/>
      <c r="AT122" s="41"/>
      <c r="AU122" s="41"/>
      <c r="AV122" s="41"/>
    </row>
    <row r="123">
      <c r="A123" s="30" t="s">
        <v>122</v>
      </c>
      <c r="B123" s="33"/>
      <c r="C123" s="31" t="s">
        <v>1794</v>
      </c>
      <c r="D123" s="33" t="s">
        <v>123</v>
      </c>
      <c r="E123" s="32" t="s">
        <v>1798</v>
      </c>
      <c r="F123" s="33" t="s">
        <v>1798</v>
      </c>
      <c r="G123" s="71"/>
      <c r="H123" s="33" t="s">
        <v>1799</v>
      </c>
      <c r="I123" s="37"/>
      <c r="J123" s="38"/>
      <c r="K123" s="38"/>
      <c r="L123" s="38">
        <v>630.0</v>
      </c>
      <c r="M123" s="38">
        <v>450.0</v>
      </c>
      <c r="N123" s="39">
        <v>0.0</v>
      </c>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30" t="s">
        <v>202</v>
      </c>
      <c r="AO123" s="71"/>
      <c r="AP123" s="67"/>
      <c r="AQ123" s="41"/>
      <c r="AR123" s="41"/>
      <c r="AS123" s="41"/>
      <c r="AT123" s="41"/>
      <c r="AU123" s="41"/>
      <c r="AV123" s="41"/>
    </row>
    <row r="124">
      <c r="A124" s="30" t="s">
        <v>122</v>
      </c>
      <c r="B124" s="30"/>
      <c r="C124" s="31" t="s">
        <v>1806</v>
      </c>
      <c r="D124" s="30" t="s">
        <v>1572</v>
      </c>
      <c r="E124" s="32" t="s">
        <v>1809</v>
      </c>
      <c r="F124" s="33" t="s">
        <v>1810</v>
      </c>
      <c r="G124" s="71"/>
      <c r="H124" s="33" t="s">
        <v>1812</v>
      </c>
      <c r="I124" s="37"/>
      <c r="J124" s="38"/>
      <c r="K124" s="38"/>
      <c r="L124" s="38">
        <v>1000.0</v>
      </c>
      <c r="M124" s="38">
        <v>600.0</v>
      </c>
      <c r="N124" s="39">
        <v>0.0</v>
      </c>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30" t="s">
        <v>202</v>
      </c>
      <c r="AO124" s="71"/>
      <c r="AP124" s="67"/>
      <c r="AQ124" s="41"/>
      <c r="AR124" s="41"/>
      <c r="AS124" s="41"/>
      <c r="AT124" s="41"/>
      <c r="AU124" s="41"/>
      <c r="AV124" s="41"/>
    </row>
    <row r="125">
      <c r="A125" s="114">
        <v>42346.0</v>
      </c>
      <c r="B125" s="33"/>
      <c r="C125" s="31" t="s">
        <v>1819</v>
      </c>
      <c r="D125" s="33" t="s">
        <v>74</v>
      </c>
      <c r="E125" s="32" t="s">
        <v>1820</v>
      </c>
      <c r="F125" s="33" t="s">
        <v>1821</v>
      </c>
      <c r="G125" s="71"/>
      <c r="H125" s="33" t="s">
        <v>1822</v>
      </c>
      <c r="I125" s="37"/>
      <c r="J125" s="38"/>
      <c r="K125" s="38"/>
      <c r="L125" s="38">
        <v>4000.0</v>
      </c>
      <c r="M125" s="38">
        <v>1200.0</v>
      </c>
      <c r="N125" s="39">
        <v>1200.0</v>
      </c>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30" t="s">
        <v>202</v>
      </c>
      <c r="AO125" s="71"/>
      <c r="AP125" s="67"/>
      <c r="AQ125" s="41"/>
      <c r="AR125" s="41"/>
      <c r="AS125" s="41"/>
      <c r="AT125" s="41"/>
      <c r="AU125" s="41"/>
      <c r="AV125" s="41"/>
    </row>
    <row r="126">
      <c r="A126" s="112">
        <v>10736.0</v>
      </c>
      <c r="B126" s="33"/>
      <c r="C126" s="31" t="s">
        <v>1825</v>
      </c>
      <c r="D126" s="33" t="s">
        <v>56</v>
      </c>
      <c r="E126" s="32" t="s">
        <v>1826</v>
      </c>
      <c r="F126" s="33" t="s">
        <v>1827</v>
      </c>
      <c r="G126" s="71"/>
      <c r="H126" s="33" t="s">
        <v>1828</v>
      </c>
      <c r="I126" s="37"/>
      <c r="J126" s="38"/>
      <c r="K126" s="38"/>
      <c r="L126" s="38">
        <v>2500.0</v>
      </c>
      <c r="M126" s="38">
        <v>1200.0</v>
      </c>
      <c r="N126" s="39">
        <v>1200.0</v>
      </c>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30" t="s">
        <v>202</v>
      </c>
      <c r="AO126" s="71"/>
      <c r="AP126" s="67"/>
      <c r="AQ126" s="41"/>
      <c r="AR126" s="41"/>
      <c r="AS126" s="41"/>
      <c r="AT126" s="41"/>
      <c r="AU126" s="41"/>
      <c r="AV126" s="41"/>
    </row>
    <row r="127">
      <c r="A127" s="111">
        <v>10735.0</v>
      </c>
      <c r="B127" s="30"/>
      <c r="C127" s="31" t="s">
        <v>1832</v>
      </c>
      <c r="D127" s="30" t="s">
        <v>1572</v>
      </c>
      <c r="E127" s="32" t="s">
        <v>1833</v>
      </c>
      <c r="F127" s="33" t="s">
        <v>1833</v>
      </c>
      <c r="G127" s="71"/>
      <c r="H127" s="33"/>
      <c r="I127" s="37"/>
      <c r="J127" s="38"/>
      <c r="K127" s="38"/>
      <c r="L127" s="38">
        <v>4620.0</v>
      </c>
      <c r="M127" s="38">
        <v>1600.0</v>
      </c>
      <c r="N127" s="39">
        <v>1600.0</v>
      </c>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30" t="s">
        <v>202</v>
      </c>
      <c r="AO127" s="71"/>
      <c r="AP127" s="67"/>
      <c r="AQ127" s="41"/>
      <c r="AR127" s="41"/>
      <c r="AS127" s="41"/>
      <c r="AT127" s="41"/>
      <c r="AU127" s="41"/>
      <c r="AV127" s="41"/>
    </row>
    <row r="128">
      <c r="A128" s="112">
        <v>10732.0</v>
      </c>
      <c r="B128" s="33"/>
      <c r="C128" s="31" t="s">
        <v>1835</v>
      </c>
      <c r="D128" s="33" t="s">
        <v>857</v>
      </c>
      <c r="E128" s="32" t="s">
        <v>1836</v>
      </c>
      <c r="F128" s="33" t="s">
        <v>1837</v>
      </c>
      <c r="G128" s="71"/>
      <c r="H128" s="33" t="s">
        <v>1615</v>
      </c>
      <c r="I128" s="37"/>
      <c r="J128" s="38"/>
      <c r="K128" s="38"/>
      <c r="L128" s="38">
        <v>1500.0</v>
      </c>
      <c r="M128" s="38">
        <v>800.0</v>
      </c>
      <c r="N128" s="39">
        <v>800.0</v>
      </c>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30" t="s">
        <v>202</v>
      </c>
      <c r="AO128" s="71"/>
      <c r="AP128" s="67"/>
      <c r="AQ128" s="41"/>
      <c r="AR128" s="41"/>
      <c r="AS128" s="41"/>
      <c r="AT128" s="41"/>
      <c r="AU128" s="41"/>
      <c r="AV128" s="41"/>
    </row>
    <row r="129">
      <c r="A129" s="114">
        <v>42304.0</v>
      </c>
      <c r="B129" s="30"/>
      <c r="C129" s="31" t="s">
        <v>1844</v>
      </c>
      <c r="D129" s="30" t="s">
        <v>1324</v>
      </c>
      <c r="E129" s="32" t="s">
        <v>1845</v>
      </c>
      <c r="F129" s="33" t="s">
        <v>1845</v>
      </c>
      <c r="G129" s="71"/>
      <c r="H129" s="33"/>
      <c r="I129" s="37"/>
      <c r="J129" s="38"/>
      <c r="K129" s="38"/>
      <c r="L129" s="38">
        <v>1840.0</v>
      </c>
      <c r="M129" s="38">
        <v>1200.0</v>
      </c>
      <c r="N129" s="39">
        <v>1200.0</v>
      </c>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30" t="s">
        <v>202</v>
      </c>
      <c r="AO129" s="71"/>
      <c r="AP129" s="67"/>
      <c r="AQ129" s="41"/>
      <c r="AR129" s="41"/>
      <c r="AS129" s="41"/>
      <c r="AT129" s="41"/>
      <c r="AU129" s="41"/>
      <c r="AV129" s="41"/>
    </row>
    <row r="130">
      <c r="A130" s="112">
        <v>10777.0</v>
      </c>
      <c r="B130" s="33"/>
      <c r="C130" s="31" t="s">
        <v>1851</v>
      </c>
      <c r="D130" s="33" t="s">
        <v>857</v>
      </c>
      <c r="E130" s="32" t="s">
        <v>1853</v>
      </c>
      <c r="F130" s="33" t="s">
        <v>1854</v>
      </c>
      <c r="G130" s="71"/>
      <c r="H130" s="33" t="s">
        <v>1615</v>
      </c>
      <c r="I130" s="37"/>
      <c r="J130" s="38"/>
      <c r="K130" s="38"/>
      <c r="L130" s="38">
        <v>5250.0</v>
      </c>
      <c r="M130" s="38">
        <v>1600.0</v>
      </c>
      <c r="N130" s="39">
        <v>1600.0</v>
      </c>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30" t="s">
        <v>202</v>
      </c>
      <c r="AO130" s="71"/>
      <c r="AP130" s="67"/>
      <c r="AQ130" s="41"/>
      <c r="AR130" s="41"/>
      <c r="AS130" s="41"/>
      <c r="AT130" s="41"/>
      <c r="AU130" s="41"/>
      <c r="AV130" s="41"/>
    </row>
    <row r="131">
      <c r="A131" s="114">
        <v>42311.0</v>
      </c>
      <c r="B131" s="30"/>
      <c r="C131" s="31" t="s">
        <v>1859</v>
      </c>
      <c r="D131" s="30" t="s">
        <v>56</v>
      </c>
      <c r="E131" s="32" t="s">
        <v>1860</v>
      </c>
      <c r="F131" s="33" t="s">
        <v>1861</v>
      </c>
      <c r="G131" s="71"/>
      <c r="H131" s="33" t="s">
        <v>1615</v>
      </c>
      <c r="I131" s="37"/>
      <c r="J131" s="38"/>
      <c r="K131" s="38"/>
      <c r="L131" s="38">
        <v>2000.0</v>
      </c>
      <c r="M131" s="38">
        <v>1600.0</v>
      </c>
      <c r="N131" s="39">
        <v>1600.0</v>
      </c>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30" t="s">
        <v>202</v>
      </c>
      <c r="AO131" s="71"/>
      <c r="AP131" s="67"/>
      <c r="AQ131" s="41"/>
      <c r="AR131" s="41"/>
      <c r="AS131" s="41"/>
      <c r="AT131" s="41"/>
      <c r="AU131" s="41"/>
      <c r="AV131" s="41"/>
    </row>
    <row r="132">
      <c r="A132" s="116" t="s">
        <v>1866</v>
      </c>
      <c r="B132" s="30"/>
      <c r="C132" s="31" t="s">
        <v>1869</v>
      </c>
      <c r="D132" s="30" t="s">
        <v>1572</v>
      </c>
      <c r="E132" s="32" t="s">
        <v>1873</v>
      </c>
      <c r="F132" s="33" t="s">
        <v>1873</v>
      </c>
      <c r="G132" s="71"/>
      <c r="H132" s="33" t="s">
        <v>1874</v>
      </c>
      <c r="I132" s="117"/>
      <c r="J132" s="49"/>
      <c r="K132" s="49"/>
      <c r="L132" s="49">
        <v>5180.0</v>
      </c>
      <c r="M132" s="49">
        <v>1500.0</v>
      </c>
      <c r="N132" s="39">
        <v>1500.0</v>
      </c>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30" t="s">
        <v>202</v>
      </c>
      <c r="AO132" s="71"/>
      <c r="AP132" s="67"/>
      <c r="AQ132" s="41"/>
      <c r="AR132" s="41"/>
      <c r="AS132" s="41"/>
      <c r="AT132" s="41"/>
      <c r="AU132" s="41"/>
      <c r="AV132" s="41"/>
    </row>
    <row r="133">
      <c r="A133" s="30" t="s">
        <v>122</v>
      </c>
      <c r="B133" s="30"/>
      <c r="C133" s="31" t="s">
        <v>1883</v>
      </c>
      <c r="D133" s="30" t="s">
        <v>74</v>
      </c>
      <c r="E133" s="32" t="s">
        <v>1887</v>
      </c>
      <c r="F133" s="33" t="s">
        <v>1889</v>
      </c>
      <c r="G133" s="71"/>
      <c r="H133" s="33" t="s">
        <v>1890</v>
      </c>
      <c r="I133" s="37"/>
      <c r="J133" s="38"/>
      <c r="K133" s="38"/>
      <c r="L133" s="38">
        <v>1000.0</v>
      </c>
      <c r="M133" s="38">
        <v>600.0</v>
      </c>
      <c r="N133" s="39">
        <v>0.0</v>
      </c>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30" t="s">
        <v>202</v>
      </c>
      <c r="AO133" s="71"/>
      <c r="AP133" s="67"/>
      <c r="AQ133" s="41"/>
      <c r="AR133" s="41"/>
      <c r="AS133" s="41"/>
      <c r="AT133" s="41"/>
      <c r="AU133" s="41"/>
      <c r="AV133" s="41"/>
    </row>
    <row r="134">
      <c r="A134" s="111">
        <v>10751.0</v>
      </c>
      <c r="B134" s="30"/>
      <c r="C134" s="31" t="s">
        <v>1896</v>
      </c>
      <c r="D134" s="30" t="s">
        <v>1528</v>
      </c>
      <c r="E134" s="32" t="s">
        <v>1898</v>
      </c>
      <c r="F134" s="33" t="s">
        <v>1899</v>
      </c>
      <c r="G134" s="71"/>
      <c r="H134" s="33"/>
      <c r="I134" s="37"/>
      <c r="J134" s="38"/>
      <c r="K134" s="38"/>
      <c r="L134" s="38">
        <v>600.0</v>
      </c>
      <c r="M134" s="38">
        <v>350.0</v>
      </c>
      <c r="N134" s="39">
        <v>350.0</v>
      </c>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30" t="s">
        <v>202</v>
      </c>
      <c r="AO134" s="71"/>
      <c r="AP134" s="67"/>
      <c r="AQ134" s="41"/>
      <c r="AR134" s="41"/>
      <c r="AS134" s="41"/>
      <c r="AT134" s="41"/>
      <c r="AU134" s="41"/>
      <c r="AV134" s="41"/>
    </row>
    <row r="135">
      <c r="A135" s="112">
        <v>10741.0</v>
      </c>
      <c r="B135" s="33"/>
      <c r="C135" s="31" t="s">
        <v>1907</v>
      </c>
      <c r="D135" s="33" t="s">
        <v>857</v>
      </c>
      <c r="E135" s="32" t="s">
        <v>1908</v>
      </c>
      <c r="F135" s="33" t="s">
        <v>1909</v>
      </c>
      <c r="G135" s="71"/>
      <c r="H135" s="33" t="s">
        <v>1615</v>
      </c>
      <c r="I135" s="37"/>
      <c r="J135" s="38"/>
      <c r="K135" s="38"/>
      <c r="L135" s="38">
        <v>1350.0</v>
      </c>
      <c r="M135" s="38">
        <v>750.0</v>
      </c>
      <c r="N135" s="39">
        <v>750.0</v>
      </c>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30" t="s">
        <v>202</v>
      </c>
      <c r="AO135" s="71"/>
      <c r="AP135" s="67"/>
      <c r="AQ135" s="41"/>
      <c r="AR135" s="41"/>
      <c r="AS135" s="41"/>
      <c r="AT135" s="41"/>
      <c r="AU135" s="41"/>
      <c r="AV135" s="41"/>
    </row>
    <row r="136">
      <c r="A136" s="30" t="s">
        <v>122</v>
      </c>
      <c r="B136" s="33"/>
      <c r="C136" s="31" t="s">
        <v>1921</v>
      </c>
      <c r="D136" s="33" t="s">
        <v>56</v>
      </c>
      <c r="E136" s="32" t="s">
        <v>1926</v>
      </c>
      <c r="F136" s="33" t="s">
        <v>1927</v>
      </c>
      <c r="G136" s="71"/>
      <c r="H136" s="33" t="s">
        <v>1615</v>
      </c>
      <c r="I136" s="37"/>
      <c r="J136" s="38"/>
      <c r="K136" s="38"/>
      <c r="L136" s="38">
        <v>2500.0</v>
      </c>
      <c r="M136" s="38">
        <v>1000.0</v>
      </c>
      <c r="N136" s="39">
        <v>0.0</v>
      </c>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30" t="s">
        <v>202</v>
      </c>
      <c r="AO136" s="71"/>
      <c r="AP136" s="67"/>
      <c r="AQ136" s="41"/>
      <c r="AR136" s="41"/>
      <c r="AS136" s="41"/>
      <c r="AT136" s="41"/>
      <c r="AU136" s="41"/>
      <c r="AV136" s="41"/>
    </row>
    <row r="137">
      <c r="A137" s="112">
        <v>10743.0</v>
      </c>
      <c r="B137" s="33"/>
      <c r="C137" s="31" t="s">
        <v>1933</v>
      </c>
      <c r="D137" s="33"/>
      <c r="E137" s="32" t="s">
        <v>1934</v>
      </c>
      <c r="F137" s="33" t="s">
        <v>1935</v>
      </c>
      <c r="G137" s="71"/>
      <c r="H137" s="33"/>
      <c r="I137" s="37"/>
      <c r="J137" s="38"/>
      <c r="K137" s="38"/>
      <c r="L137" s="38">
        <v>2000.0</v>
      </c>
      <c r="M137" s="118"/>
      <c r="N137" s="39">
        <v>1200.0</v>
      </c>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30" t="s">
        <v>202</v>
      </c>
      <c r="AO137" s="71"/>
      <c r="AP137" s="67"/>
      <c r="AQ137" s="41"/>
      <c r="AR137" s="41"/>
      <c r="AS137" s="41"/>
      <c r="AT137" s="41"/>
      <c r="AU137" s="41"/>
      <c r="AV137" s="41"/>
    </row>
    <row r="138">
      <c r="A138" s="111">
        <v>10719.0</v>
      </c>
      <c r="B138" s="30"/>
      <c r="C138" s="31" t="s">
        <v>1942</v>
      </c>
      <c r="D138" s="30" t="s">
        <v>1572</v>
      </c>
      <c r="E138" s="32" t="s">
        <v>1946</v>
      </c>
      <c r="F138" s="33" t="s">
        <v>1947</v>
      </c>
      <c r="G138" s="71"/>
      <c r="H138" s="33"/>
      <c r="I138" s="37"/>
      <c r="J138" s="38"/>
      <c r="K138" s="38"/>
      <c r="L138" s="38">
        <v>1350.0</v>
      </c>
      <c r="M138" s="38">
        <v>1000.0</v>
      </c>
      <c r="N138" s="39">
        <v>1000.0</v>
      </c>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30" t="s">
        <v>202</v>
      </c>
      <c r="AO138" s="71"/>
      <c r="AP138" s="67"/>
      <c r="AQ138" s="41"/>
      <c r="AR138" s="41"/>
      <c r="AS138" s="41"/>
      <c r="AT138" s="41"/>
      <c r="AU138" s="41"/>
      <c r="AV138" s="41"/>
    </row>
    <row r="139">
      <c r="A139" s="30" t="s">
        <v>122</v>
      </c>
      <c r="B139" s="30"/>
      <c r="C139" s="31" t="s">
        <v>1948</v>
      </c>
      <c r="D139" s="30" t="s">
        <v>74</v>
      </c>
      <c r="E139" s="32" t="s">
        <v>1718</v>
      </c>
      <c r="F139" s="33" t="s">
        <v>1953</v>
      </c>
      <c r="G139" s="71"/>
      <c r="H139" s="33" t="s">
        <v>1954</v>
      </c>
      <c r="I139" s="37"/>
      <c r="J139" s="38"/>
      <c r="K139" s="38"/>
      <c r="L139" s="38">
        <v>1000.0</v>
      </c>
      <c r="M139" s="38">
        <v>850.0</v>
      </c>
      <c r="N139" s="39">
        <v>0.0</v>
      </c>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30" t="s">
        <v>202</v>
      </c>
      <c r="AO139" s="71"/>
      <c r="AP139" s="67"/>
      <c r="AQ139" s="41"/>
      <c r="AR139" s="41"/>
      <c r="AS139" s="41"/>
      <c r="AT139" s="41"/>
      <c r="AU139" s="41"/>
      <c r="AV139" s="41"/>
    </row>
    <row r="140">
      <c r="A140" s="111">
        <v>10734.0</v>
      </c>
      <c r="B140" s="30"/>
      <c r="C140" s="31" t="s">
        <v>1957</v>
      </c>
      <c r="D140" s="30" t="s">
        <v>1324</v>
      </c>
      <c r="E140" s="32" t="s">
        <v>1657</v>
      </c>
      <c r="F140" s="33" t="s">
        <v>1959</v>
      </c>
      <c r="G140" s="71"/>
      <c r="H140" s="33" t="s">
        <v>1961</v>
      </c>
      <c r="I140" s="37"/>
      <c r="J140" s="38"/>
      <c r="K140" s="38"/>
      <c r="L140" s="38">
        <v>1950.0</v>
      </c>
      <c r="M140" s="38">
        <v>1000.0</v>
      </c>
      <c r="N140" s="39">
        <v>1000.0</v>
      </c>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30" t="s">
        <v>202</v>
      </c>
      <c r="AO140" s="71"/>
      <c r="AP140" s="67"/>
      <c r="AQ140" s="41"/>
      <c r="AR140" s="41"/>
      <c r="AS140" s="41"/>
      <c r="AT140" s="41"/>
      <c r="AU140" s="41"/>
      <c r="AV140" s="41"/>
    </row>
    <row r="141">
      <c r="A141" s="112">
        <v>10726.0</v>
      </c>
      <c r="B141" s="33"/>
      <c r="C141" s="31" t="s">
        <v>1967</v>
      </c>
      <c r="D141" s="33" t="s">
        <v>230</v>
      </c>
      <c r="E141" s="32" t="s">
        <v>1923</v>
      </c>
      <c r="F141" s="33" t="s">
        <v>1969</v>
      </c>
      <c r="G141" s="71"/>
      <c r="H141" s="33" t="s">
        <v>1970</v>
      </c>
      <c r="I141" s="37"/>
      <c r="J141" s="38"/>
      <c r="K141" s="38"/>
      <c r="L141" s="38">
        <v>1900.0</v>
      </c>
      <c r="M141" s="38">
        <v>1500.0</v>
      </c>
      <c r="N141" s="39">
        <v>1500.0</v>
      </c>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30" t="s">
        <v>202</v>
      </c>
      <c r="AO141" s="71"/>
      <c r="AP141" s="67"/>
      <c r="AQ141" s="41"/>
      <c r="AR141" s="41"/>
      <c r="AS141" s="41"/>
      <c r="AT141" s="41"/>
      <c r="AU141" s="41"/>
      <c r="AV141" s="41"/>
    </row>
    <row r="142">
      <c r="A142" s="112">
        <v>10730.0</v>
      </c>
      <c r="B142" s="33"/>
      <c r="C142" s="31" t="s">
        <v>1976</v>
      </c>
      <c r="D142" s="33" t="s">
        <v>857</v>
      </c>
      <c r="E142" s="32" t="s">
        <v>1977</v>
      </c>
      <c r="F142" s="33" t="s">
        <v>1979</v>
      </c>
      <c r="G142" s="71"/>
      <c r="H142" s="33"/>
      <c r="I142" s="37"/>
      <c r="J142" s="38"/>
      <c r="K142" s="38"/>
      <c r="L142" s="38">
        <v>760.0</v>
      </c>
      <c r="M142" s="38">
        <v>600.0</v>
      </c>
      <c r="N142" s="39">
        <v>600.0</v>
      </c>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30" t="s">
        <v>202</v>
      </c>
      <c r="AO142" s="71"/>
      <c r="AP142" s="67"/>
      <c r="AQ142" s="41"/>
      <c r="AR142" s="41"/>
      <c r="AS142" s="41"/>
      <c r="AT142" s="41"/>
      <c r="AU142" s="41"/>
      <c r="AV142" s="41"/>
    </row>
    <row r="143">
      <c r="A143" s="111">
        <v>10721.0</v>
      </c>
      <c r="B143" s="30"/>
      <c r="C143" s="31" t="s">
        <v>1986</v>
      </c>
      <c r="D143" s="30" t="s">
        <v>1324</v>
      </c>
      <c r="E143" s="32" t="s">
        <v>1886</v>
      </c>
      <c r="F143" s="33" t="s">
        <v>1886</v>
      </c>
      <c r="G143" s="71"/>
      <c r="H143" s="33"/>
      <c r="I143" s="37"/>
      <c r="J143" s="38"/>
      <c r="K143" s="38"/>
      <c r="L143" s="38">
        <v>1200.0</v>
      </c>
      <c r="M143" s="38">
        <v>675.0</v>
      </c>
      <c r="N143" s="39">
        <v>675.0</v>
      </c>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30" t="s">
        <v>202</v>
      </c>
      <c r="AO143" s="71"/>
      <c r="AP143" s="67"/>
      <c r="AQ143" s="41"/>
      <c r="AR143" s="41"/>
      <c r="AS143" s="41"/>
      <c r="AT143" s="41"/>
      <c r="AU143" s="41"/>
      <c r="AV143" s="41"/>
    </row>
    <row r="144">
      <c r="A144" s="114">
        <v>42318.0</v>
      </c>
      <c r="B144" s="30"/>
      <c r="C144" s="31" t="s">
        <v>1991</v>
      </c>
      <c r="D144" s="30" t="s">
        <v>56</v>
      </c>
      <c r="E144" s="32" t="s">
        <v>1995</v>
      </c>
      <c r="F144" s="33" t="s">
        <v>1995</v>
      </c>
      <c r="G144" s="71"/>
      <c r="H144" s="33" t="s">
        <v>1615</v>
      </c>
      <c r="I144" s="37"/>
      <c r="J144" s="38"/>
      <c r="K144" s="38"/>
      <c r="L144" s="38">
        <v>3500.0</v>
      </c>
      <c r="M144" s="38">
        <v>1600.0</v>
      </c>
      <c r="N144" s="39">
        <v>1600.0</v>
      </c>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30" t="s">
        <v>202</v>
      </c>
      <c r="AO144" s="71"/>
      <c r="AP144" s="67"/>
      <c r="AQ144" s="41"/>
      <c r="AR144" s="41"/>
      <c r="AS144" s="41"/>
      <c r="AT144" s="41"/>
      <c r="AU144" s="41"/>
      <c r="AV144" s="41"/>
    </row>
    <row r="145">
      <c r="A145" s="112">
        <v>10723.0</v>
      </c>
      <c r="B145" s="33"/>
      <c r="C145" s="31" t="s">
        <v>2000</v>
      </c>
      <c r="D145" s="33" t="s">
        <v>123</v>
      </c>
      <c r="E145" s="32" t="s">
        <v>2001</v>
      </c>
      <c r="F145" s="33" t="s">
        <v>2002</v>
      </c>
      <c r="G145" s="71"/>
      <c r="H145" s="33" t="s">
        <v>2003</v>
      </c>
      <c r="I145" s="37"/>
      <c r="J145" s="38"/>
      <c r="K145" s="38"/>
      <c r="L145" s="38">
        <v>1000.0</v>
      </c>
      <c r="M145" s="38">
        <v>600.0</v>
      </c>
      <c r="N145" s="39">
        <v>600.0</v>
      </c>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30" t="s">
        <v>202</v>
      </c>
      <c r="AO145" s="71"/>
      <c r="AP145" s="67"/>
      <c r="AQ145" s="41"/>
      <c r="AR145" s="41"/>
      <c r="AS145" s="41"/>
      <c r="AT145" s="41"/>
      <c r="AU145" s="41"/>
      <c r="AV145" s="41"/>
    </row>
    <row r="146">
      <c r="A146" s="112">
        <v>10729.0</v>
      </c>
      <c r="B146" s="33"/>
      <c r="C146" s="31" t="s">
        <v>2008</v>
      </c>
      <c r="D146" s="33" t="s">
        <v>857</v>
      </c>
      <c r="E146" s="32" t="s">
        <v>2009</v>
      </c>
      <c r="F146" s="33" t="s">
        <v>2010</v>
      </c>
      <c r="G146" s="71"/>
      <c r="H146" s="33" t="s">
        <v>1615</v>
      </c>
      <c r="I146" s="37"/>
      <c r="J146" s="38"/>
      <c r="K146" s="38"/>
      <c r="L146" s="38">
        <v>2000.0</v>
      </c>
      <c r="M146" s="38">
        <v>1600.0</v>
      </c>
      <c r="N146" s="39">
        <v>1600.0</v>
      </c>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30" t="s">
        <v>202</v>
      </c>
      <c r="AO146" s="71"/>
      <c r="AP146" s="67"/>
      <c r="AQ146" s="41"/>
      <c r="AR146" s="41"/>
      <c r="AS146" s="41"/>
      <c r="AT146" s="41"/>
      <c r="AU146" s="41"/>
      <c r="AV146" s="41"/>
    </row>
    <row r="147">
      <c r="A147" s="111">
        <v>10717.0</v>
      </c>
      <c r="B147" s="30"/>
      <c r="C147" s="31" t="s">
        <v>2014</v>
      </c>
      <c r="D147" s="30" t="s">
        <v>1496</v>
      </c>
      <c r="E147" s="32" t="s">
        <v>2016</v>
      </c>
      <c r="F147" s="33" t="s">
        <v>2017</v>
      </c>
      <c r="G147" s="71"/>
      <c r="H147" s="33" t="s">
        <v>1615</v>
      </c>
      <c r="I147" s="37"/>
      <c r="J147" s="38"/>
      <c r="K147" s="38"/>
      <c r="L147" s="38">
        <v>1900.0</v>
      </c>
      <c r="M147" s="38">
        <v>1250.0</v>
      </c>
      <c r="N147" s="39">
        <v>1250.0</v>
      </c>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30" t="s">
        <v>202</v>
      </c>
      <c r="AO147" s="71"/>
      <c r="AP147" s="67"/>
      <c r="AQ147" s="41"/>
      <c r="AR147" s="41"/>
      <c r="AS147" s="41"/>
      <c r="AT147" s="41"/>
      <c r="AU147" s="41"/>
      <c r="AV147" s="41"/>
    </row>
    <row r="148">
      <c r="A148" s="111">
        <v>10705.0</v>
      </c>
      <c r="B148" s="30"/>
      <c r="C148" s="31" t="s">
        <v>2021</v>
      </c>
      <c r="D148" s="30" t="s">
        <v>1572</v>
      </c>
      <c r="E148" s="32" t="s">
        <v>1975</v>
      </c>
      <c r="F148" s="33" t="s">
        <v>1975</v>
      </c>
      <c r="G148" s="71"/>
      <c r="H148" s="33" t="s">
        <v>2023</v>
      </c>
      <c r="I148" s="37"/>
      <c r="J148" s="38"/>
      <c r="K148" s="38"/>
      <c r="L148" s="38">
        <v>1500.0</v>
      </c>
      <c r="M148" s="38">
        <v>600.0</v>
      </c>
      <c r="N148" s="39">
        <v>600.0</v>
      </c>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30" t="s">
        <v>202</v>
      </c>
      <c r="AO148" s="71"/>
      <c r="AP148" s="67"/>
      <c r="AQ148" s="41"/>
      <c r="AR148" s="41"/>
      <c r="AS148" s="41"/>
      <c r="AT148" s="41"/>
      <c r="AU148" s="41"/>
      <c r="AV148" s="41"/>
    </row>
    <row r="149">
      <c r="A149" s="30">
        <v>10821.0</v>
      </c>
      <c r="B149" s="30" t="s">
        <v>295</v>
      </c>
      <c r="C149" s="31" t="s">
        <v>2027</v>
      </c>
      <c r="D149" s="33" t="s">
        <v>857</v>
      </c>
      <c r="E149" s="32" t="s">
        <v>1595</v>
      </c>
      <c r="F149" s="33" t="s">
        <v>2029</v>
      </c>
      <c r="G149" s="71"/>
      <c r="H149" s="33" t="s">
        <v>1615</v>
      </c>
      <c r="I149" s="37"/>
      <c r="J149" s="38"/>
      <c r="K149" s="38"/>
      <c r="L149" s="38">
        <v>2000.0</v>
      </c>
      <c r="M149" s="38">
        <v>1200.0</v>
      </c>
      <c r="N149" s="92">
        <v>1200.0</v>
      </c>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30" t="s">
        <v>202</v>
      </c>
      <c r="AO149" s="71"/>
      <c r="AP149" s="67"/>
      <c r="AQ149" s="41"/>
      <c r="AR149" s="41"/>
      <c r="AS149" s="41"/>
      <c r="AT149" s="41"/>
      <c r="AU149" s="41"/>
      <c r="AV149" s="41"/>
    </row>
    <row r="150" ht="13.5" customHeight="1">
      <c r="A150" s="28">
        <v>42304.0</v>
      </c>
      <c r="B150" s="30"/>
      <c r="C150" s="31" t="s">
        <v>2034</v>
      </c>
      <c r="D150" s="30" t="s">
        <v>1496</v>
      </c>
      <c r="E150" s="32" t="s">
        <v>2035</v>
      </c>
      <c r="F150" s="33" t="s">
        <v>2036</v>
      </c>
      <c r="G150" s="74">
        <v>42530.0</v>
      </c>
      <c r="H150" s="33" t="s">
        <v>2037</v>
      </c>
      <c r="I150" s="37"/>
      <c r="J150" s="38"/>
      <c r="K150" s="38"/>
      <c r="L150" s="38">
        <v>2250.0</v>
      </c>
      <c r="M150" s="38">
        <v>1350.0</v>
      </c>
      <c r="N150" s="39">
        <v>1350.0</v>
      </c>
      <c r="O150" s="33"/>
      <c r="P150" s="41"/>
      <c r="Q150" s="33"/>
      <c r="R150" s="41"/>
      <c r="S150" s="33"/>
      <c r="T150" s="41"/>
      <c r="U150" s="33"/>
      <c r="V150" s="41"/>
      <c r="W150" s="33"/>
      <c r="X150" s="41"/>
      <c r="Y150" s="33"/>
      <c r="Z150" s="41"/>
      <c r="AA150" s="33"/>
      <c r="AB150" s="41"/>
      <c r="AC150" s="33"/>
      <c r="AD150" s="41"/>
      <c r="AE150" s="33"/>
      <c r="AF150" s="41"/>
      <c r="AG150" s="33"/>
      <c r="AH150" s="41"/>
      <c r="AI150" s="33" t="s">
        <v>2040</v>
      </c>
      <c r="AJ150" s="41"/>
      <c r="AK150" s="33" t="s">
        <v>2041</v>
      </c>
      <c r="AL150" s="33" t="s">
        <v>2042</v>
      </c>
      <c r="AM150" s="33" t="s">
        <v>2043</v>
      </c>
      <c r="AN150" s="33" t="s">
        <v>1334</v>
      </c>
      <c r="AO150" s="74">
        <v>42531.0</v>
      </c>
      <c r="AP150" s="67"/>
      <c r="AQ150" s="41"/>
      <c r="AR150" s="41"/>
      <c r="AS150" s="41"/>
      <c r="AT150" s="41"/>
      <c r="AU150" s="41"/>
      <c r="AV150" s="41"/>
    </row>
    <row r="151">
      <c r="A151" s="30" t="s">
        <v>122</v>
      </c>
      <c r="B151" s="33"/>
      <c r="C151" s="31" t="s">
        <v>2047</v>
      </c>
      <c r="D151" s="33" t="s">
        <v>264</v>
      </c>
      <c r="E151" s="72" t="s">
        <v>271</v>
      </c>
      <c r="F151" s="33" t="s">
        <v>2053</v>
      </c>
      <c r="G151" s="74">
        <v>42320.0</v>
      </c>
      <c r="H151" s="33" t="s">
        <v>2054</v>
      </c>
      <c r="I151" s="37"/>
      <c r="J151" s="38"/>
      <c r="K151" s="38"/>
      <c r="L151" s="38">
        <v>1000.0</v>
      </c>
      <c r="M151" s="38">
        <v>1000.0</v>
      </c>
      <c r="N151" s="39">
        <v>0.0</v>
      </c>
      <c r="O151" s="33"/>
      <c r="P151" s="41"/>
      <c r="Q151" s="33"/>
      <c r="R151" s="41"/>
      <c r="S151" s="33"/>
      <c r="T151" s="41"/>
      <c r="U151" s="33"/>
      <c r="V151" s="41"/>
      <c r="W151" s="33"/>
      <c r="X151" s="41"/>
      <c r="Y151" s="33"/>
      <c r="Z151" s="41"/>
      <c r="AA151" s="33"/>
      <c r="AB151" s="41"/>
      <c r="AC151" s="33"/>
      <c r="AD151" s="41"/>
      <c r="AE151" s="33"/>
      <c r="AF151" s="41"/>
      <c r="AG151" s="33"/>
      <c r="AH151" s="41"/>
      <c r="AI151" s="33"/>
      <c r="AJ151" s="41"/>
      <c r="AK151" s="33" t="s">
        <v>2056</v>
      </c>
      <c r="AL151" s="33" t="s">
        <v>2058</v>
      </c>
      <c r="AM151" s="33" t="s">
        <v>2060</v>
      </c>
      <c r="AN151" s="113" t="s">
        <v>1334</v>
      </c>
      <c r="AO151" s="74">
        <v>42324.0</v>
      </c>
      <c r="AP151" s="67"/>
      <c r="AQ151" s="41"/>
      <c r="AR151" s="46" t="s">
        <v>69</v>
      </c>
      <c r="AS151" s="41"/>
      <c r="AT151" s="41"/>
      <c r="AU151" s="41"/>
      <c r="AV151" s="41"/>
    </row>
    <row r="152">
      <c r="A152" s="28">
        <v>42306.0</v>
      </c>
      <c r="B152" s="33"/>
      <c r="C152" s="31" t="s">
        <v>2061</v>
      </c>
      <c r="D152" s="33" t="s">
        <v>264</v>
      </c>
      <c r="E152" s="32" t="s">
        <v>1903</v>
      </c>
      <c r="F152" s="33" t="s">
        <v>1902</v>
      </c>
      <c r="G152" s="74">
        <v>42316.0</v>
      </c>
      <c r="H152" s="33" t="s">
        <v>2066</v>
      </c>
      <c r="I152" s="37"/>
      <c r="J152" s="38"/>
      <c r="K152" s="38"/>
      <c r="L152" s="38">
        <v>750.0</v>
      </c>
      <c r="M152" s="38">
        <v>750.0</v>
      </c>
      <c r="N152" s="39">
        <v>750.0</v>
      </c>
      <c r="O152" s="51">
        <v>650.0</v>
      </c>
      <c r="P152" s="41"/>
      <c r="Q152" s="33"/>
      <c r="R152" s="41"/>
      <c r="S152" s="51">
        <v>100.0</v>
      </c>
      <c r="T152" s="41"/>
      <c r="U152" s="33"/>
      <c r="V152" s="41"/>
      <c r="W152" s="33"/>
      <c r="X152" s="41"/>
      <c r="Y152" s="33"/>
      <c r="Z152" s="41"/>
      <c r="AA152" s="33"/>
      <c r="AB152" s="41"/>
      <c r="AC152" s="33"/>
      <c r="AD152" s="41"/>
      <c r="AE152" s="33"/>
      <c r="AF152" s="41"/>
      <c r="AG152" s="33"/>
      <c r="AH152" s="41"/>
      <c r="AI152" s="33"/>
      <c r="AJ152" s="41"/>
      <c r="AK152" s="33" t="s">
        <v>2067</v>
      </c>
      <c r="AL152" s="33" t="s">
        <v>2068</v>
      </c>
      <c r="AM152" s="33" t="s">
        <v>2069</v>
      </c>
      <c r="AN152" s="113" t="s">
        <v>1334</v>
      </c>
      <c r="AO152" s="74">
        <v>42322.0</v>
      </c>
      <c r="AP152" s="67"/>
      <c r="AQ152" s="41"/>
      <c r="AR152" s="41"/>
      <c r="AS152" s="41"/>
      <c r="AT152" s="41"/>
      <c r="AU152" s="41"/>
      <c r="AV152" s="41"/>
    </row>
    <row r="153">
      <c r="A153" s="28">
        <v>42306.0</v>
      </c>
      <c r="B153" s="30"/>
      <c r="C153" s="31" t="s">
        <v>2071</v>
      </c>
      <c r="D153" s="30" t="s">
        <v>123</v>
      </c>
      <c r="E153" s="32" t="s">
        <v>2072</v>
      </c>
      <c r="F153" s="33" t="s">
        <v>2073</v>
      </c>
      <c r="G153" s="74">
        <v>42322.0</v>
      </c>
      <c r="H153" s="33" t="s">
        <v>2074</v>
      </c>
      <c r="I153" s="37"/>
      <c r="J153" s="38"/>
      <c r="K153" s="38"/>
      <c r="L153" s="38">
        <v>500.0</v>
      </c>
      <c r="M153" s="38">
        <v>250.0</v>
      </c>
      <c r="N153" s="39">
        <v>250.0</v>
      </c>
      <c r="O153" s="40">
        <v>150.0</v>
      </c>
      <c r="P153" s="41"/>
      <c r="Q153" s="33"/>
      <c r="R153" s="41"/>
      <c r="S153" s="33"/>
      <c r="T153" s="41"/>
      <c r="U153" s="33"/>
      <c r="V153" s="41"/>
      <c r="W153" s="33" t="s">
        <v>2076</v>
      </c>
      <c r="X153" s="41"/>
      <c r="Y153" s="33"/>
      <c r="Z153" s="41"/>
      <c r="AA153" s="33"/>
      <c r="AB153" s="41"/>
      <c r="AC153" s="33"/>
      <c r="AD153" s="41"/>
      <c r="AE153" s="33"/>
      <c r="AF153" s="41"/>
      <c r="AG153" s="33"/>
      <c r="AH153" s="41"/>
      <c r="AI153" s="33"/>
      <c r="AJ153" s="41"/>
      <c r="AK153" s="33" t="s">
        <v>2077</v>
      </c>
      <c r="AL153" s="33" t="s">
        <v>2078</v>
      </c>
      <c r="AM153" s="33" t="s">
        <v>2079</v>
      </c>
      <c r="AN153" s="113" t="s">
        <v>1334</v>
      </c>
      <c r="AO153" s="74">
        <v>42322.0</v>
      </c>
      <c r="AP153" s="67"/>
      <c r="AQ153" s="41"/>
      <c r="AR153" s="41"/>
      <c r="AS153" s="41"/>
      <c r="AT153" s="41"/>
      <c r="AU153" s="41"/>
      <c r="AV153" s="41"/>
    </row>
    <row r="154">
      <c r="A154" s="28">
        <v>42304.0</v>
      </c>
      <c r="B154" s="33"/>
      <c r="C154" s="31" t="s">
        <v>2082</v>
      </c>
      <c r="D154" s="33" t="s">
        <v>857</v>
      </c>
      <c r="E154" s="32" t="s">
        <v>638</v>
      </c>
      <c r="F154" s="33" t="s">
        <v>2083</v>
      </c>
      <c r="G154" s="74">
        <v>42320.0</v>
      </c>
      <c r="H154" s="33" t="s">
        <v>2084</v>
      </c>
      <c r="I154" s="37"/>
      <c r="J154" s="38"/>
      <c r="K154" s="38"/>
      <c r="L154" s="38">
        <v>470.0</v>
      </c>
      <c r="M154" s="38">
        <v>400.0</v>
      </c>
      <c r="N154" s="39">
        <v>400.0</v>
      </c>
      <c r="O154" s="40">
        <v>120.0</v>
      </c>
      <c r="P154" s="41"/>
      <c r="Q154" s="33"/>
      <c r="R154" s="41"/>
      <c r="S154" s="33"/>
      <c r="T154" s="41"/>
      <c r="U154" s="33"/>
      <c r="V154" s="41"/>
      <c r="W154" s="33"/>
      <c r="X154" s="41"/>
      <c r="Y154" s="33"/>
      <c r="Z154" s="41"/>
      <c r="AA154" s="40">
        <v>300.0</v>
      </c>
      <c r="AB154" s="41"/>
      <c r="AC154" s="33"/>
      <c r="AD154" s="41"/>
      <c r="AE154" s="33"/>
      <c r="AF154" s="41"/>
      <c r="AG154" s="33"/>
      <c r="AH154" s="41"/>
      <c r="AI154" s="33"/>
      <c r="AJ154" s="41"/>
      <c r="AK154" s="33" t="s">
        <v>1440</v>
      </c>
      <c r="AL154" s="33" t="s">
        <v>1441</v>
      </c>
      <c r="AM154" s="33" t="s">
        <v>1442</v>
      </c>
      <c r="AN154" s="113" t="s">
        <v>1334</v>
      </c>
      <c r="AO154" s="74">
        <v>42320.0</v>
      </c>
      <c r="AP154" s="67"/>
      <c r="AQ154" s="41"/>
      <c r="AR154" s="46"/>
      <c r="AS154" s="41"/>
      <c r="AT154" s="41"/>
      <c r="AU154" s="41"/>
      <c r="AV154" s="41"/>
    </row>
    <row r="155">
      <c r="A155" s="28">
        <v>42306.0</v>
      </c>
      <c r="B155" s="30"/>
      <c r="C155" s="31" t="s">
        <v>2087</v>
      </c>
      <c r="D155" s="30" t="s">
        <v>1430</v>
      </c>
      <c r="E155" s="32" t="s">
        <v>2090</v>
      </c>
      <c r="F155" s="33" t="s">
        <v>2091</v>
      </c>
      <c r="G155" s="74">
        <v>42306.0</v>
      </c>
      <c r="H155" s="33" t="s">
        <v>2092</v>
      </c>
      <c r="I155" s="37"/>
      <c r="J155" s="38"/>
      <c r="K155" s="38"/>
      <c r="L155" s="38">
        <v>125.0</v>
      </c>
      <c r="M155" s="38">
        <v>100.0</v>
      </c>
      <c r="N155" s="39">
        <v>100.0</v>
      </c>
      <c r="O155" s="40">
        <v>90.0</v>
      </c>
      <c r="P155" s="41"/>
      <c r="Q155" s="33"/>
      <c r="R155" s="41"/>
      <c r="S155" s="40">
        <v>15.0</v>
      </c>
      <c r="T155" s="41"/>
      <c r="U155" s="33"/>
      <c r="V155" s="41"/>
      <c r="W155" s="33"/>
      <c r="X155" s="41"/>
      <c r="Y155" s="40">
        <v>10.0</v>
      </c>
      <c r="Z155" s="41"/>
      <c r="AA155" s="33"/>
      <c r="AB155" s="41"/>
      <c r="AC155" s="33"/>
      <c r="AD155" s="41"/>
      <c r="AE155" s="33"/>
      <c r="AF155" s="41"/>
      <c r="AG155" s="33"/>
      <c r="AH155" s="41"/>
      <c r="AI155" s="33"/>
      <c r="AJ155" s="41"/>
      <c r="AK155" s="33" t="s">
        <v>478</v>
      </c>
      <c r="AL155" s="33" t="s">
        <v>2094</v>
      </c>
      <c r="AM155" s="33" t="s">
        <v>2096</v>
      </c>
      <c r="AN155" s="113" t="s">
        <v>1334</v>
      </c>
      <c r="AO155" s="74">
        <v>42306.0</v>
      </c>
      <c r="AP155" s="67"/>
      <c r="AQ155" s="41"/>
      <c r="AR155" s="41"/>
      <c r="AS155" s="41"/>
      <c r="AT155" s="41"/>
      <c r="AU155" s="41"/>
      <c r="AV155" s="41"/>
    </row>
    <row r="156">
      <c r="A156" s="80">
        <v>10700.0</v>
      </c>
      <c r="B156" s="30"/>
      <c r="C156" s="31" t="s">
        <v>2100</v>
      </c>
      <c r="D156" s="30" t="s">
        <v>2102</v>
      </c>
      <c r="E156" s="32" t="s">
        <v>2103</v>
      </c>
      <c r="F156" s="33" t="s">
        <v>2104</v>
      </c>
      <c r="G156" s="74">
        <v>42343.0</v>
      </c>
      <c r="H156" s="33" t="s">
        <v>2105</v>
      </c>
      <c r="I156" s="37"/>
      <c r="J156" s="38"/>
      <c r="K156" s="38"/>
      <c r="L156" s="38">
        <v>300.0</v>
      </c>
      <c r="M156" s="38">
        <v>290.0</v>
      </c>
      <c r="N156" s="39">
        <v>290.0</v>
      </c>
      <c r="O156" s="40">
        <v>100.0</v>
      </c>
      <c r="P156" s="41"/>
      <c r="Q156" s="33"/>
      <c r="R156" s="41"/>
      <c r="S156" s="33"/>
      <c r="T156" s="41"/>
      <c r="U156" s="33"/>
      <c r="V156" s="41"/>
      <c r="W156" s="40">
        <v>200.0</v>
      </c>
      <c r="X156" s="41"/>
      <c r="Y156" s="33"/>
      <c r="Z156" s="41"/>
      <c r="AA156" s="33"/>
      <c r="AB156" s="41"/>
      <c r="AC156" s="33"/>
      <c r="AD156" s="41"/>
      <c r="AE156" s="33"/>
      <c r="AF156" s="41"/>
      <c r="AG156" s="33"/>
      <c r="AH156" s="41"/>
      <c r="AI156" s="33"/>
      <c r="AJ156" s="41"/>
      <c r="AK156" s="33" t="s">
        <v>1257</v>
      </c>
      <c r="AL156" s="33" t="s">
        <v>1258</v>
      </c>
      <c r="AM156" s="33" t="s">
        <v>1259</v>
      </c>
      <c r="AN156" s="113" t="s">
        <v>1334</v>
      </c>
      <c r="AO156" s="74">
        <v>42343.0</v>
      </c>
      <c r="AP156" s="67"/>
      <c r="AQ156" s="41"/>
      <c r="AR156" s="41"/>
      <c r="AS156" s="41"/>
      <c r="AT156" s="41"/>
      <c r="AU156" s="41"/>
      <c r="AV156" s="41"/>
    </row>
    <row r="157">
      <c r="A157" s="28">
        <v>42306.0</v>
      </c>
      <c r="B157" s="30"/>
      <c r="C157" s="31" t="s">
        <v>2112</v>
      </c>
      <c r="D157" s="30" t="s">
        <v>1430</v>
      </c>
      <c r="E157" s="32" t="s">
        <v>2113</v>
      </c>
      <c r="F157" s="33" t="s">
        <v>2114</v>
      </c>
      <c r="G157" s="74">
        <v>42307.0</v>
      </c>
      <c r="H157" s="33" t="s">
        <v>2115</v>
      </c>
      <c r="I157" s="37"/>
      <c r="J157" s="38"/>
      <c r="K157" s="38"/>
      <c r="L157" s="38">
        <v>1000.0</v>
      </c>
      <c r="M157" s="38">
        <v>1000.0</v>
      </c>
      <c r="N157" s="39">
        <v>1000.0</v>
      </c>
      <c r="O157" s="33"/>
      <c r="P157" s="41"/>
      <c r="Q157" s="33"/>
      <c r="R157" s="41"/>
      <c r="S157" s="33"/>
      <c r="T157" s="41"/>
      <c r="U157" s="33"/>
      <c r="V157" s="41"/>
      <c r="W157" s="33"/>
      <c r="X157" s="41"/>
      <c r="Y157" s="33"/>
      <c r="Z157" s="41"/>
      <c r="AA157" s="40">
        <v>1000.0</v>
      </c>
      <c r="AB157" s="41"/>
      <c r="AC157" s="33"/>
      <c r="AD157" s="41"/>
      <c r="AE157" s="33"/>
      <c r="AF157" s="41"/>
      <c r="AG157" s="33"/>
      <c r="AH157" s="41"/>
      <c r="AI157" s="33"/>
      <c r="AJ157" s="41"/>
      <c r="AK157" s="33" t="s">
        <v>64</v>
      </c>
      <c r="AL157" s="33" t="s">
        <v>2118</v>
      </c>
      <c r="AM157" s="33" t="s">
        <v>2120</v>
      </c>
      <c r="AN157" s="113" t="s">
        <v>1334</v>
      </c>
      <c r="AO157" s="74">
        <v>42307.0</v>
      </c>
      <c r="AP157" s="67"/>
      <c r="AQ157" s="41"/>
      <c r="AR157" s="46" t="s">
        <v>69</v>
      </c>
      <c r="AS157" s="41"/>
      <c r="AT157" s="41"/>
      <c r="AU157" s="41"/>
      <c r="AV157" s="41"/>
    </row>
    <row r="158">
      <c r="A158" s="30" t="s">
        <v>122</v>
      </c>
      <c r="B158" s="30"/>
      <c r="C158" s="31" t="s">
        <v>2123</v>
      </c>
      <c r="D158" s="30" t="s">
        <v>1324</v>
      </c>
      <c r="E158" s="32" t="s">
        <v>236</v>
      </c>
      <c r="F158" s="33" t="s">
        <v>2126</v>
      </c>
      <c r="G158" s="74">
        <v>42308.0</v>
      </c>
      <c r="H158" s="33" t="s">
        <v>2127</v>
      </c>
      <c r="I158" s="37"/>
      <c r="J158" s="38"/>
      <c r="K158" s="38"/>
      <c r="L158" s="38">
        <v>150.0</v>
      </c>
      <c r="M158" s="38">
        <v>90.0</v>
      </c>
      <c r="N158" s="39">
        <v>0.0</v>
      </c>
      <c r="O158" s="33"/>
      <c r="P158" s="41"/>
      <c r="Q158" s="33"/>
      <c r="R158" s="41"/>
      <c r="S158" s="33"/>
      <c r="T158" s="41"/>
      <c r="U158" s="33"/>
      <c r="V158" s="41"/>
      <c r="W158" s="33"/>
      <c r="X158" s="41"/>
      <c r="Y158" s="33"/>
      <c r="Z158" s="41"/>
      <c r="AA158" s="33"/>
      <c r="AB158" s="41"/>
      <c r="AC158" s="33"/>
      <c r="AD158" s="41"/>
      <c r="AE158" s="33"/>
      <c r="AF158" s="41"/>
      <c r="AG158" s="33"/>
      <c r="AH158" s="41"/>
      <c r="AI158" s="33"/>
      <c r="AJ158" s="41"/>
      <c r="AK158" s="33" t="s">
        <v>387</v>
      </c>
      <c r="AL158" s="33" t="s">
        <v>237</v>
      </c>
      <c r="AM158" s="33" t="s">
        <v>238</v>
      </c>
      <c r="AN158" s="113" t="s">
        <v>1334</v>
      </c>
      <c r="AO158" s="74">
        <v>42308.0</v>
      </c>
      <c r="AP158" s="67"/>
      <c r="AQ158" s="41"/>
      <c r="AR158" s="41"/>
      <c r="AS158" s="41"/>
      <c r="AT158" s="41"/>
      <c r="AU158" s="41"/>
      <c r="AV158" s="41"/>
    </row>
    <row r="159">
      <c r="A159" s="30" t="s">
        <v>122</v>
      </c>
      <c r="B159" s="30"/>
      <c r="C159" s="31" t="s">
        <v>2132</v>
      </c>
      <c r="D159" s="30" t="s">
        <v>1324</v>
      </c>
      <c r="E159" s="32" t="s">
        <v>236</v>
      </c>
      <c r="F159" s="33" t="s">
        <v>2133</v>
      </c>
      <c r="G159" s="74">
        <v>42336.0</v>
      </c>
      <c r="H159" s="33"/>
      <c r="I159" s="37"/>
      <c r="J159" s="38"/>
      <c r="K159" s="38"/>
      <c r="L159" s="38">
        <v>50.0</v>
      </c>
      <c r="M159" s="38">
        <v>45.0</v>
      </c>
      <c r="N159" s="39">
        <v>0.0</v>
      </c>
      <c r="O159" s="33"/>
      <c r="P159" s="41"/>
      <c r="Q159" s="33"/>
      <c r="R159" s="41"/>
      <c r="S159" s="33"/>
      <c r="T159" s="41"/>
      <c r="U159" s="33"/>
      <c r="V159" s="41"/>
      <c r="W159" s="33"/>
      <c r="X159" s="41"/>
      <c r="Y159" s="33"/>
      <c r="Z159" s="41"/>
      <c r="AA159" s="33"/>
      <c r="AB159" s="41"/>
      <c r="AC159" s="33"/>
      <c r="AD159" s="41"/>
      <c r="AE159" s="33"/>
      <c r="AF159" s="41"/>
      <c r="AG159" s="33"/>
      <c r="AH159" s="41"/>
      <c r="AI159" s="33"/>
      <c r="AJ159" s="41"/>
      <c r="AK159" s="33" t="s">
        <v>387</v>
      </c>
      <c r="AL159" s="33" t="s">
        <v>237</v>
      </c>
      <c r="AM159" s="33" t="s">
        <v>238</v>
      </c>
      <c r="AN159" s="113" t="s">
        <v>1334</v>
      </c>
      <c r="AO159" s="74">
        <v>42336.0</v>
      </c>
      <c r="AP159" s="67"/>
      <c r="AQ159" s="41"/>
      <c r="AR159" s="41"/>
      <c r="AS159" s="41"/>
      <c r="AT159" s="41"/>
      <c r="AU159" s="41"/>
      <c r="AV159" s="41"/>
    </row>
    <row r="160">
      <c r="A160" s="30" t="s">
        <v>122</v>
      </c>
      <c r="B160" s="33"/>
      <c r="C160" s="31" t="s">
        <v>2136</v>
      </c>
      <c r="D160" s="33" t="s">
        <v>264</v>
      </c>
      <c r="E160" s="32" t="s">
        <v>2138</v>
      </c>
      <c r="F160" s="33" t="s">
        <v>2139</v>
      </c>
      <c r="G160" s="74">
        <v>42330.0</v>
      </c>
      <c r="H160" s="33" t="s">
        <v>2140</v>
      </c>
      <c r="I160" s="37"/>
      <c r="J160" s="38"/>
      <c r="K160" s="38"/>
      <c r="L160" s="38">
        <v>250.0</v>
      </c>
      <c r="M160" s="38">
        <v>240.0</v>
      </c>
      <c r="N160" s="39">
        <v>0.0</v>
      </c>
      <c r="O160" s="40">
        <v>150.0</v>
      </c>
      <c r="P160" s="41"/>
      <c r="Q160" s="33"/>
      <c r="R160" s="41"/>
      <c r="S160" s="33"/>
      <c r="T160" s="41"/>
      <c r="U160" s="40">
        <v>50.0</v>
      </c>
      <c r="V160" s="41"/>
      <c r="W160" s="33"/>
      <c r="X160" s="41"/>
      <c r="Y160" s="40">
        <v>50.0</v>
      </c>
      <c r="Z160" s="41"/>
      <c r="AA160" s="33"/>
      <c r="AB160" s="41"/>
      <c r="AC160" s="33"/>
      <c r="AD160" s="41"/>
      <c r="AE160" s="33"/>
      <c r="AF160" s="41"/>
      <c r="AG160" s="33"/>
      <c r="AH160" s="41"/>
      <c r="AI160" s="33"/>
      <c r="AJ160" s="41"/>
      <c r="AK160" s="33" t="s">
        <v>914</v>
      </c>
      <c r="AL160" s="33" t="s">
        <v>915</v>
      </c>
      <c r="AM160" s="33" t="s">
        <v>916</v>
      </c>
      <c r="AN160" s="113" t="s">
        <v>1334</v>
      </c>
      <c r="AO160" s="74">
        <v>42330.0</v>
      </c>
      <c r="AP160" s="67"/>
      <c r="AQ160" s="41"/>
      <c r="AR160" s="41"/>
      <c r="AS160" s="41"/>
      <c r="AT160" s="41"/>
      <c r="AU160" s="41"/>
      <c r="AV160" s="41"/>
    </row>
    <row r="161">
      <c r="A161" s="30" t="s">
        <v>122</v>
      </c>
      <c r="B161" s="33"/>
      <c r="C161" s="31" t="s">
        <v>2147</v>
      </c>
      <c r="D161" s="33" t="s">
        <v>264</v>
      </c>
      <c r="E161" s="32" t="s">
        <v>2138</v>
      </c>
      <c r="F161" s="33" t="s">
        <v>2150</v>
      </c>
      <c r="G161" s="74">
        <v>42316.0</v>
      </c>
      <c r="H161" s="33" t="s">
        <v>2151</v>
      </c>
      <c r="I161" s="37"/>
      <c r="J161" s="38"/>
      <c r="K161" s="38"/>
      <c r="L161" s="38">
        <v>200.0</v>
      </c>
      <c r="M161" s="38">
        <v>190.0</v>
      </c>
      <c r="N161" s="39">
        <v>0.0</v>
      </c>
      <c r="O161" s="40">
        <v>100.0</v>
      </c>
      <c r="P161" s="41"/>
      <c r="Q161" s="40">
        <v>100.0</v>
      </c>
      <c r="R161" s="41"/>
      <c r="S161" s="33"/>
      <c r="T161" s="41"/>
      <c r="U161" s="33"/>
      <c r="V161" s="41"/>
      <c r="W161" s="33"/>
      <c r="X161" s="41"/>
      <c r="Y161" s="33"/>
      <c r="Z161" s="41"/>
      <c r="AA161" s="33"/>
      <c r="AB161" s="41"/>
      <c r="AC161" s="33"/>
      <c r="AD161" s="41"/>
      <c r="AE161" s="33"/>
      <c r="AF161" s="41"/>
      <c r="AG161" s="33"/>
      <c r="AH161" s="41"/>
      <c r="AI161" s="33"/>
      <c r="AJ161" s="41"/>
      <c r="AK161" s="33" t="s">
        <v>914</v>
      </c>
      <c r="AL161" s="33" t="s">
        <v>915</v>
      </c>
      <c r="AM161" s="33" t="s">
        <v>916</v>
      </c>
      <c r="AN161" s="113" t="s">
        <v>1334</v>
      </c>
      <c r="AO161" s="74">
        <v>42316.0</v>
      </c>
      <c r="AP161" s="67"/>
      <c r="AQ161" s="41"/>
      <c r="AR161" s="41"/>
      <c r="AS161" s="41"/>
      <c r="AT161" s="41"/>
      <c r="AU161" s="41"/>
      <c r="AV161" s="41"/>
    </row>
    <row r="162">
      <c r="A162" s="30" t="s">
        <v>122</v>
      </c>
      <c r="B162" s="33"/>
      <c r="C162" s="31" t="s">
        <v>2156</v>
      </c>
      <c r="D162" s="33" t="s">
        <v>264</v>
      </c>
      <c r="E162" s="32" t="s">
        <v>2157</v>
      </c>
      <c r="F162" s="33" t="s">
        <v>2159</v>
      </c>
      <c r="G162" s="74">
        <v>42323.0</v>
      </c>
      <c r="H162" s="33" t="s">
        <v>2160</v>
      </c>
      <c r="I162" s="37"/>
      <c r="J162" s="38"/>
      <c r="K162" s="38"/>
      <c r="L162" s="38">
        <v>150.0</v>
      </c>
      <c r="M162" s="38">
        <v>135.0</v>
      </c>
      <c r="N162" s="39">
        <v>0.0</v>
      </c>
      <c r="O162" s="40">
        <v>150.0</v>
      </c>
      <c r="P162" s="41"/>
      <c r="Q162" s="33"/>
      <c r="R162" s="41"/>
      <c r="S162" s="33"/>
      <c r="T162" s="41"/>
      <c r="U162" s="33"/>
      <c r="V162" s="41"/>
      <c r="W162" s="33"/>
      <c r="X162" s="41"/>
      <c r="Y162" s="33"/>
      <c r="Z162" s="41"/>
      <c r="AA162" s="33"/>
      <c r="AB162" s="41"/>
      <c r="AC162" s="33"/>
      <c r="AD162" s="41"/>
      <c r="AE162" s="33"/>
      <c r="AF162" s="41"/>
      <c r="AG162" s="33"/>
      <c r="AH162" s="41"/>
      <c r="AI162" s="33"/>
      <c r="AJ162" s="41"/>
      <c r="AK162" s="33" t="s">
        <v>914</v>
      </c>
      <c r="AL162" s="33" t="s">
        <v>915</v>
      </c>
      <c r="AM162" s="33" t="s">
        <v>916</v>
      </c>
      <c r="AN162" s="113" t="s">
        <v>1334</v>
      </c>
      <c r="AO162" s="74">
        <v>42323.0</v>
      </c>
      <c r="AP162" s="67"/>
      <c r="AQ162" s="41"/>
      <c r="AR162" s="41"/>
      <c r="AS162" s="41"/>
      <c r="AT162" s="41"/>
      <c r="AU162" s="41"/>
      <c r="AV162" s="41"/>
    </row>
    <row r="163">
      <c r="A163" s="30" t="s">
        <v>122</v>
      </c>
      <c r="B163" s="33"/>
      <c r="C163" s="31" t="s">
        <v>2165</v>
      </c>
      <c r="D163" s="33" t="s">
        <v>264</v>
      </c>
      <c r="E163" s="32" t="s">
        <v>2157</v>
      </c>
      <c r="F163" s="33" t="s">
        <v>2166</v>
      </c>
      <c r="G163" s="74">
        <v>42308.0</v>
      </c>
      <c r="H163" s="33" t="s">
        <v>2168</v>
      </c>
      <c r="I163" s="37"/>
      <c r="J163" s="38"/>
      <c r="K163" s="38"/>
      <c r="L163" s="38">
        <v>250.0</v>
      </c>
      <c r="M163" s="38">
        <v>235.0</v>
      </c>
      <c r="N163" s="39">
        <v>0.0</v>
      </c>
      <c r="O163" s="40">
        <v>200.0</v>
      </c>
      <c r="P163" s="41"/>
      <c r="Q163" s="33"/>
      <c r="R163" s="41"/>
      <c r="S163" s="33"/>
      <c r="T163" s="41"/>
      <c r="U163" s="33"/>
      <c r="V163" s="41"/>
      <c r="W163" s="33"/>
      <c r="X163" s="41"/>
      <c r="Y163" s="40">
        <v>50.0</v>
      </c>
      <c r="Z163" s="41"/>
      <c r="AA163" s="33"/>
      <c r="AB163" s="41"/>
      <c r="AC163" s="33"/>
      <c r="AD163" s="41"/>
      <c r="AE163" s="33"/>
      <c r="AF163" s="41"/>
      <c r="AG163" s="33"/>
      <c r="AH163" s="41"/>
      <c r="AI163" s="33"/>
      <c r="AJ163" s="41"/>
      <c r="AK163" s="33" t="s">
        <v>914</v>
      </c>
      <c r="AL163" s="33" t="s">
        <v>915</v>
      </c>
      <c r="AM163" s="33" t="s">
        <v>916</v>
      </c>
      <c r="AN163" s="113" t="s">
        <v>1334</v>
      </c>
      <c r="AO163" s="74">
        <v>42308.0</v>
      </c>
      <c r="AP163" s="67"/>
      <c r="AQ163" s="41"/>
      <c r="AR163" s="41"/>
      <c r="AS163" s="41"/>
      <c r="AT163" s="41"/>
      <c r="AU163" s="41"/>
      <c r="AV163" s="41"/>
    </row>
    <row r="164">
      <c r="A164" s="30" t="s">
        <v>122</v>
      </c>
      <c r="B164" s="33"/>
      <c r="C164" s="31" t="s">
        <v>2172</v>
      </c>
      <c r="D164" s="33" t="s">
        <v>1430</v>
      </c>
      <c r="E164" s="32" t="s">
        <v>965</v>
      </c>
      <c r="F164" s="33" t="s">
        <v>2174</v>
      </c>
      <c r="G164" s="74">
        <v>42314.0</v>
      </c>
      <c r="H164" s="33" t="s">
        <v>2176</v>
      </c>
      <c r="I164" s="37"/>
      <c r="J164" s="38"/>
      <c r="K164" s="38"/>
      <c r="L164" s="38">
        <v>1550.0</v>
      </c>
      <c r="M164" s="38">
        <v>1060.0</v>
      </c>
      <c r="N164" s="39">
        <v>0.0</v>
      </c>
      <c r="O164" s="40">
        <v>200.0</v>
      </c>
      <c r="P164" s="41"/>
      <c r="Q164" s="40">
        <v>210.0</v>
      </c>
      <c r="R164" s="41"/>
      <c r="S164" s="33"/>
      <c r="T164" s="41"/>
      <c r="U164" s="40">
        <v>250.0</v>
      </c>
      <c r="V164" s="41"/>
      <c r="W164" s="40">
        <v>400.0</v>
      </c>
      <c r="X164" s="41"/>
      <c r="Y164" s="33"/>
      <c r="Z164" s="41"/>
      <c r="AA164" s="33"/>
      <c r="AB164" s="41"/>
      <c r="AC164" s="33"/>
      <c r="AD164" s="41"/>
      <c r="AE164" s="33"/>
      <c r="AF164" s="41"/>
      <c r="AG164" s="33"/>
      <c r="AH164" s="41"/>
      <c r="AI164" s="33"/>
      <c r="AJ164" s="41"/>
      <c r="AK164" s="33" t="s">
        <v>970</v>
      </c>
      <c r="AL164" s="33" t="s">
        <v>971</v>
      </c>
      <c r="AM164" s="33" t="s">
        <v>972</v>
      </c>
      <c r="AN164" s="113" t="s">
        <v>1334</v>
      </c>
      <c r="AO164" s="74">
        <v>42316.0</v>
      </c>
      <c r="AP164" s="67"/>
      <c r="AQ164" s="41"/>
      <c r="AR164" s="41"/>
      <c r="AS164" s="41"/>
      <c r="AT164" s="41"/>
      <c r="AU164" s="41"/>
      <c r="AV164" s="41"/>
    </row>
    <row r="165">
      <c r="A165" s="30" t="s">
        <v>122</v>
      </c>
      <c r="B165" s="33"/>
      <c r="C165" s="31" t="s">
        <v>2181</v>
      </c>
      <c r="D165" s="33" t="s">
        <v>230</v>
      </c>
      <c r="E165" s="32" t="s">
        <v>289</v>
      </c>
      <c r="F165" s="33" t="s">
        <v>2182</v>
      </c>
      <c r="G165" s="74">
        <v>42327.0</v>
      </c>
      <c r="H165" s="33"/>
      <c r="I165" s="37"/>
      <c r="J165" s="38"/>
      <c r="K165" s="38"/>
      <c r="L165" s="38">
        <v>400.0</v>
      </c>
      <c r="M165" s="38">
        <v>400.0</v>
      </c>
      <c r="N165" s="39">
        <v>0.0</v>
      </c>
      <c r="O165" s="33"/>
      <c r="P165" s="41"/>
      <c r="Q165" s="33"/>
      <c r="R165" s="41"/>
      <c r="S165" s="33"/>
      <c r="T165" s="41"/>
      <c r="U165" s="40">
        <v>400.0</v>
      </c>
      <c r="V165" s="41"/>
      <c r="W165" s="33"/>
      <c r="X165" s="41"/>
      <c r="Y165" s="33"/>
      <c r="Z165" s="41"/>
      <c r="AA165" s="33"/>
      <c r="AB165" s="41"/>
      <c r="AC165" s="33"/>
      <c r="AD165" s="41"/>
      <c r="AE165" s="33"/>
      <c r="AF165" s="41"/>
      <c r="AG165" s="33"/>
      <c r="AH165" s="41"/>
      <c r="AI165" s="33"/>
      <c r="AJ165" s="41"/>
      <c r="AK165" s="33" t="s">
        <v>2185</v>
      </c>
      <c r="AL165" s="33" t="s">
        <v>292</v>
      </c>
      <c r="AM165" s="33" t="s">
        <v>293</v>
      </c>
      <c r="AN165" s="113" t="s">
        <v>1334</v>
      </c>
      <c r="AO165" s="74">
        <v>42327.0</v>
      </c>
      <c r="AP165" s="67"/>
      <c r="AQ165" s="41"/>
      <c r="AR165" s="41"/>
      <c r="AS165" s="41"/>
      <c r="AT165" s="41"/>
      <c r="AU165" s="41"/>
      <c r="AV165" s="41"/>
    </row>
    <row r="166">
      <c r="A166" s="30" t="s">
        <v>122</v>
      </c>
      <c r="B166" s="30"/>
      <c r="C166" s="31" t="s">
        <v>2188</v>
      </c>
      <c r="D166" s="30" t="s">
        <v>123</v>
      </c>
      <c r="E166" s="32" t="s">
        <v>271</v>
      </c>
      <c r="F166" s="33" t="s">
        <v>2189</v>
      </c>
      <c r="G166" s="74">
        <v>42302.0</v>
      </c>
      <c r="H166" s="33" t="s">
        <v>2190</v>
      </c>
      <c r="I166" s="37"/>
      <c r="J166" s="38"/>
      <c r="K166" s="38"/>
      <c r="L166" s="38">
        <v>1000.0</v>
      </c>
      <c r="M166" s="38">
        <v>1000.0</v>
      </c>
      <c r="N166" s="39">
        <v>0.0</v>
      </c>
      <c r="O166" s="33"/>
      <c r="P166" s="41"/>
      <c r="Q166" s="33"/>
      <c r="R166" s="41"/>
      <c r="S166" s="33"/>
      <c r="T166" s="41"/>
      <c r="U166" s="33"/>
      <c r="V166" s="41"/>
      <c r="W166" s="33"/>
      <c r="X166" s="41"/>
      <c r="Y166" s="33"/>
      <c r="Z166" s="41"/>
      <c r="AA166" s="40">
        <v>1000.0</v>
      </c>
      <c r="AB166" s="41"/>
      <c r="AC166" s="33"/>
      <c r="AD166" s="41"/>
      <c r="AE166" s="33"/>
      <c r="AF166" s="41"/>
      <c r="AG166" s="33"/>
      <c r="AH166" s="41"/>
      <c r="AI166" s="33"/>
      <c r="AJ166" s="41"/>
      <c r="AK166" s="33" t="s">
        <v>2193</v>
      </c>
      <c r="AL166" s="33" t="s">
        <v>2194</v>
      </c>
      <c r="AM166" s="33" t="s">
        <v>2195</v>
      </c>
      <c r="AN166" s="113" t="s">
        <v>1334</v>
      </c>
      <c r="AO166" s="74">
        <v>42350.0</v>
      </c>
      <c r="AP166" s="67"/>
      <c r="AQ166" s="41"/>
      <c r="AR166" s="41"/>
      <c r="AS166" s="41"/>
      <c r="AT166" s="41"/>
      <c r="AU166" s="41"/>
      <c r="AV166" s="41"/>
    </row>
    <row r="167">
      <c r="A167" s="30" t="s">
        <v>122</v>
      </c>
      <c r="B167" s="30"/>
      <c r="C167" s="31" t="s">
        <v>2198</v>
      </c>
      <c r="D167" s="30" t="s">
        <v>1572</v>
      </c>
      <c r="E167" s="32" t="s">
        <v>1791</v>
      </c>
      <c r="F167" s="33" t="s">
        <v>2200</v>
      </c>
      <c r="G167" s="74">
        <v>42327.0</v>
      </c>
      <c r="H167" s="33" t="s">
        <v>132</v>
      </c>
      <c r="I167" s="37"/>
      <c r="J167" s="38"/>
      <c r="K167" s="38"/>
      <c r="L167" s="38">
        <v>200.0</v>
      </c>
      <c r="M167" s="38">
        <v>190.0</v>
      </c>
      <c r="N167" s="39">
        <v>0.0</v>
      </c>
      <c r="O167" s="40">
        <v>200.0</v>
      </c>
      <c r="P167" s="41"/>
      <c r="Q167" s="33"/>
      <c r="R167" s="41"/>
      <c r="S167" s="33"/>
      <c r="T167" s="41"/>
      <c r="U167" s="33"/>
      <c r="V167" s="41"/>
      <c r="W167" s="33"/>
      <c r="X167" s="41"/>
      <c r="Y167" s="33"/>
      <c r="Z167" s="41"/>
      <c r="AA167" s="33"/>
      <c r="AB167" s="41"/>
      <c r="AC167" s="33"/>
      <c r="AD167" s="41"/>
      <c r="AE167" s="33"/>
      <c r="AF167" s="41"/>
      <c r="AG167" s="33"/>
      <c r="AH167" s="41"/>
      <c r="AI167" s="33"/>
      <c r="AJ167" s="41"/>
      <c r="AK167" s="33" t="s">
        <v>2203</v>
      </c>
      <c r="AL167" s="33" t="s">
        <v>1253</v>
      </c>
      <c r="AM167" s="33" t="s">
        <v>1792</v>
      </c>
      <c r="AN167" s="113" t="s">
        <v>1334</v>
      </c>
      <c r="AO167" s="74">
        <v>42327.0</v>
      </c>
      <c r="AP167" s="67"/>
      <c r="AQ167" s="41"/>
      <c r="AR167" s="41"/>
      <c r="AS167" s="41"/>
      <c r="AT167" s="41"/>
      <c r="AU167" s="41"/>
      <c r="AV167" s="41"/>
    </row>
    <row r="168">
      <c r="A168" s="30" t="s">
        <v>122</v>
      </c>
      <c r="B168" s="30"/>
      <c r="C168" s="31" t="s">
        <v>2205</v>
      </c>
      <c r="D168" s="30" t="s">
        <v>1324</v>
      </c>
      <c r="E168" s="32" t="s">
        <v>57</v>
      </c>
      <c r="F168" s="33" t="s">
        <v>616</v>
      </c>
      <c r="G168" s="74">
        <v>42315.0</v>
      </c>
      <c r="H168" s="33"/>
      <c r="I168" s="37"/>
      <c r="J168" s="38"/>
      <c r="K168" s="38"/>
      <c r="L168" s="38">
        <v>200.0</v>
      </c>
      <c r="M168" s="38">
        <v>190.0</v>
      </c>
      <c r="N168" s="39">
        <v>0.0</v>
      </c>
      <c r="O168" s="33"/>
      <c r="P168" s="41"/>
      <c r="Q168" s="33"/>
      <c r="R168" s="41"/>
      <c r="S168" s="33"/>
      <c r="T168" s="41"/>
      <c r="U168" s="33"/>
      <c r="V168" s="41"/>
      <c r="W168" s="33"/>
      <c r="X168" s="41"/>
      <c r="Y168" s="33"/>
      <c r="Z168" s="41"/>
      <c r="AA168" s="33"/>
      <c r="AB168" s="41"/>
      <c r="AC168" s="33"/>
      <c r="AD168" s="41"/>
      <c r="AE168" s="33"/>
      <c r="AF168" s="41"/>
      <c r="AG168" s="33"/>
      <c r="AH168" s="41"/>
      <c r="AI168" s="33"/>
      <c r="AJ168" s="41"/>
      <c r="AK168" s="33" t="s">
        <v>64</v>
      </c>
      <c r="AL168" s="33" t="s">
        <v>65</v>
      </c>
      <c r="AM168" s="33" t="s">
        <v>66</v>
      </c>
      <c r="AN168" s="113" t="s">
        <v>1334</v>
      </c>
      <c r="AO168" s="74">
        <v>42315.0</v>
      </c>
      <c r="AP168" s="67"/>
      <c r="AQ168" s="41"/>
      <c r="AR168" s="41"/>
      <c r="AS168" s="41"/>
      <c r="AT168" s="41"/>
      <c r="AU168" s="41"/>
      <c r="AV168" s="41"/>
    </row>
    <row r="169">
      <c r="A169" s="30" t="s">
        <v>2212</v>
      </c>
      <c r="B169" s="33"/>
      <c r="C169" s="31" t="s">
        <v>2214</v>
      </c>
      <c r="D169" s="33" t="s">
        <v>230</v>
      </c>
      <c r="E169" s="72" t="s">
        <v>271</v>
      </c>
      <c r="F169" s="33" t="s">
        <v>2217</v>
      </c>
      <c r="G169" s="74">
        <v>42248.0</v>
      </c>
      <c r="H169" s="33"/>
      <c r="I169" s="37"/>
      <c r="J169" s="38"/>
      <c r="K169" s="38"/>
      <c r="L169" s="38">
        <v>1000.0</v>
      </c>
      <c r="M169" s="38" t="str">
        <f>1000-8-25</f>
        <v>$967.00</v>
      </c>
      <c r="N169" s="92">
        <v>967.0</v>
      </c>
      <c r="O169" s="33"/>
      <c r="P169" s="41"/>
      <c r="Q169" s="33"/>
      <c r="R169" s="41"/>
      <c r="S169" s="33"/>
      <c r="T169" s="41"/>
      <c r="U169" s="33"/>
      <c r="V169" s="41"/>
      <c r="W169" s="33"/>
      <c r="X169" s="41"/>
      <c r="Y169" s="33"/>
      <c r="Z169" s="41"/>
      <c r="AA169" s="33"/>
      <c r="AB169" s="41"/>
      <c r="AC169" s="33"/>
      <c r="AD169" s="41"/>
      <c r="AE169" s="33"/>
      <c r="AF169" s="41"/>
      <c r="AG169" s="33"/>
      <c r="AH169" s="41"/>
      <c r="AI169" s="33"/>
      <c r="AJ169" s="41"/>
      <c r="AK169" s="33" t="s">
        <v>2222</v>
      </c>
      <c r="AL169" s="33" t="s">
        <v>1331</v>
      </c>
      <c r="AM169" s="33" t="s">
        <v>2224</v>
      </c>
      <c r="AN169" s="113" t="s">
        <v>1334</v>
      </c>
      <c r="AO169" s="74">
        <v>42330.0</v>
      </c>
      <c r="AP169" s="67"/>
      <c r="AQ169" s="41"/>
      <c r="AR169" s="41"/>
      <c r="AS169" s="41"/>
      <c r="AT169" s="41"/>
      <c r="AU169" s="41"/>
      <c r="AV169" s="41"/>
    </row>
    <row r="170">
      <c r="A170" s="28">
        <v>42306.0</v>
      </c>
      <c r="B170" s="33"/>
      <c r="C170" s="31" t="s">
        <v>2228</v>
      </c>
      <c r="D170" s="33" t="s">
        <v>857</v>
      </c>
      <c r="E170" s="32" t="s">
        <v>191</v>
      </c>
      <c r="F170" s="33" t="s">
        <v>2231</v>
      </c>
      <c r="G170" s="74">
        <v>42293.0</v>
      </c>
      <c r="H170" s="33" t="s">
        <v>2233</v>
      </c>
      <c r="I170" s="37"/>
      <c r="J170" s="38"/>
      <c r="K170" s="38"/>
      <c r="L170" s="38">
        <v>46.14</v>
      </c>
      <c r="M170" s="38">
        <v>40.0</v>
      </c>
      <c r="N170" s="39">
        <v>40.0</v>
      </c>
      <c r="O170" s="33"/>
      <c r="P170" s="41"/>
      <c r="Q170" s="33"/>
      <c r="R170" s="41"/>
      <c r="S170" s="33"/>
      <c r="T170" s="41"/>
      <c r="U170" s="33"/>
      <c r="V170" s="41"/>
      <c r="W170" s="33"/>
      <c r="X170" s="41"/>
      <c r="Y170" s="33"/>
      <c r="Z170" s="41"/>
      <c r="AA170" s="33"/>
      <c r="AB170" s="41"/>
      <c r="AC170" s="33"/>
      <c r="AD170" s="41"/>
      <c r="AE170" s="33"/>
      <c r="AF170" s="41"/>
      <c r="AG170" s="33"/>
      <c r="AH170" s="41"/>
      <c r="AI170" s="33"/>
      <c r="AJ170" s="41"/>
      <c r="AK170" s="33" t="s">
        <v>196</v>
      </c>
      <c r="AL170" s="33" t="s">
        <v>199</v>
      </c>
      <c r="AM170" s="33" t="s">
        <v>201</v>
      </c>
      <c r="AN170" s="33" t="s">
        <v>2236</v>
      </c>
      <c r="AO170" s="74">
        <v>42293.0</v>
      </c>
      <c r="AP170" s="67"/>
      <c r="AQ170" s="41"/>
      <c r="AR170" s="41"/>
      <c r="AS170" s="41"/>
      <c r="AT170" s="41"/>
      <c r="AU170" s="41"/>
      <c r="AV170" s="41"/>
    </row>
    <row r="171">
      <c r="A171" s="28">
        <v>42304.0</v>
      </c>
      <c r="B171" s="30"/>
      <c r="C171" s="31" t="s">
        <v>2238</v>
      </c>
      <c r="D171" s="30" t="s">
        <v>1496</v>
      </c>
      <c r="E171" s="32" t="s">
        <v>1325</v>
      </c>
      <c r="F171" s="33" t="s">
        <v>2241</v>
      </c>
      <c r="G171" s="74">
        <v>42301.0</v>
      </c>
      <c r="H171" s="33" t="s">
        <v>2242</v>
      </c>
      <c r="I171" s="37"/>
      <c r="J171" s="38"/>
      <c r="K171" s="38"/>
      <c r="L171" s="38">
        <v>233.6</v>
      </c>
      <c r="M171" s="38">
        <v>200.0</v>
      </c>
      <c r="N171" s="39">
        <v>200.0</v>
      </c>
      <c r="O171" s="33"/>
      <c r="P171" s="41"/>
      <c r="Q171" s="40">
        <v>33.6</v>
      </c>
      <c r="R171" s="41"/>
      <c r="S171" s="33"/>
      <c r="T171" s="41"/>
      <c r="U171" s="33"/>
      <c r="V171" s="41"/>
      <c r="W171" s="33"/>
      <c r="X171" s="41"/>
      <c r="Y171" s="33"/>
      <c r="Z171" s="41"/>
      <c r="AA171" s="33"/>
      <c r="AB171" s="41"/>
      <c r="AC171" s="33"/>
      <c r="AD171" s="41"/>
      <c r="AE171" s="33"/>
      <c r="AF171" s="41"/>
      <c r="AG171" s="33"/>
      <c r="AH171" s="41"/>
      <c r="AI171" s="33"/>
      <c r="AJ171" s="41"/>
      <c r="AK171" s="33" t="s">
        <v>1331</v>
      </c>
      <c r="AL171" s="33" t="s">
        <v>1332</v>
      </c>
      <c r="AM171" s="33" t="s">
        <v>1333</v>
      </c>
      <c r="AN171" s="113" t="s">
        <v>2236</v>
      </c>
      <c r="AO171" s="74">
        <v>42301.0</v>
      </c>
      <c r="AP171" s="67"/>
      <c r="AQ171" s="41"/>
      <c r="AR171" s="41"/>
      <c r="AS171" s="41"/>
      <c r="AT171" s="41"/>
      <c r="AU171" s="41"/>
      <c r="AV171" s="41"/>
    </row>
    <row r="172">
      <c r="A172" s="28">
        <v>42304.0</v>
      </c>
      <c r="B172" s="30"/>
      <c r="C172" s="31" t="s">
        <v>2246</v>
      </c>
      <c r="D172" s="30" t="s">
        <v>2102</v>
      </c>
      <c r="E172" s="32" t="s">
        <v>2247</v>
      </c>
      <c r="F172" s="33" t="s">
        <v>2248</v>
      </c>
      <c r="G172" s="74">
        <v>42253.0</v>
      </c>
      <c r="H172" s="33" t="s">
        <v>2249</v>
      </c>
      <c r="I172" s="37"/>
      <c r="J172" s="38"/>
      <c r="K172" s="38"/>
      <c r="L172" s="38">
        <v>450.0</v>
      </c>
      <c r="M172" s="38">
        <v>350.0</v>
      </c>
      <c r="N172" s="39">
        <v>350.0</v>
      </c>
      <c r="O172" s="40">
        <v>352.0</v>
      </c>
      <c r="P172" s="41"/>
      <c r="Q172" s="33" t="s">
        <v>2253</v>
      </c>
      <c r="R172" s="41"/>
      <c r="S172" s="33" t="s">
        <v>2254</v>
      </c>
      <c r="T172" s="41"/>
      <c r="U172" s="33"/>
      <c r="V172" s="41"/>
      <c r="W172" s="33"/>
      <c r="X172" s="41"/>
      <c r="Y172" s="33"/>
      <c r="Z172" s="41"/>
      <c r="AA172" s="33"/>
      <c r="AB172" s="41"/>
      <c r="AC172" s="33"/>
      <c r="AD172" s="41"/>
      <c r="AE172" s="33"/>
      <c r="AF172" s="41"/>
      <c r="AG172" s="33"/>
      <c r="AH172" s="41"/>
      <c r="AI172" s="33"/>
      <c r="AJ172" s="41"/>
      <c r="AK172" s="33" t="s">
        <v>2257</v>
      </c>
      <c r="AL172" s="33" t="s">
        <v>2258</v>
      </c>
      <c r="AM172" s="33" t="s">
        <v>2259</v>
      </c>
      <c r="AN172" s="113" t="s">
        <v>2236</v>
      </c>
      <c r="AO172" s="74">
        <v>42253.0</v>
      </c>
      <c r="AP172" s="67"/>
      <c r="AQ172" s="41"/>
      <c r="AR172" s="41"/>
      <c r="AS172" s="41"/>
      <c r="AT172" s="41"/>
      <c r="AU172" s="41"/>
      <c r="AV172" s="41"/>
    </row>
    <row r="173">
      <c r="A173" s="30" t="s">
        <v>122</v>
      </c>
      <c r="B173" s="30"/>
      <c r="C173" s="31" t="s">
        <v>2262</v>
      </c>
      <c r="D173" s="30" t="s">
        <v>1572</v>
      </c>
      <c r="E173" s="32" t="s">
        <v>820</v>
      </c>
      <c r="F173" s="33" t="s">
        <v>2263</v>
      </c>
      <c r="G173" s="74">
        <v>42299.0</v>
      </c>
      <c r="H173" s="33" t="s">
        <v>2160</v>
      </c>
      <c r="I173" s="37"/>
      <c r="J173" s="38"/>
      <c r="K173" s="38"/>
      <c r="L173" s="38">
        <v>30.0</v>
      </c>
      <c r="M173" s="38">
        <v>30.0</v>
      </c>
      <c r="N173" s="39">
        <v>0.0</v>
      </c>
      <c r="O173" s="40">
        <v>30.0</v>
      </c>
      <c r="P173" s="41"/>
      <c r="Q173" s="33"/>
      <c r="R173" s="41"/>
      <c r="S173" s="33"/>
      <c r="T173" s="41"/>
      <c r="U173" s="33"/>
      <c r="V173" s="41"/>
      <c r="W173" s="33"/>
      <c r="X173" s="41"/>
      <c r="Y173" s="33"/>
      <c r="Z173" s="41"/>
      <c r="AA173" s="33"/>
      <c r="AB173" s="41"/>
      <c r="AC173" s="33"/>
      <c r="AD173" s="41"/>
      <c r="AE173" s="33"/>
      <c r="AF173" s="41"/>
      <c r="AG173" s="33"/>
      <c r="AH173" s="41"/>
      <c r="AI173" s="33"/>
      <c r="AJ173" s="41"/>
      <c r="AK173" s="33" t="s">
        <v>2266</v>
      </c>
      <c r="AL173" s="33" t="s">
        <v>2268</v>
      </c>
      <c r="AM173" s="33" t="s">
        <v>2269</v>
      </c>
      <c r="AN173" s="113" t="s">
        <v>2236</v>
      </c>
      <c r="AO173" s="74">
        <v>42299.0</v>
      </c>
      <c r="AP173" s="67"/>
      <c r="AQ173" s="41"/>
      <c r="AR173" s="41"/>
      <c r="AS173" s="41"/>
      <c r="AT173" s="41"/>
      <c r="AU173" s="41"/>
      <c r="AV173" s="41"/>
    </row>
    <row r="174">
      <c r="A174" s="28">
        <v>42306.0</v>
      </c>
      <c r="B174" s="30"/>
      <c r="C174" s="31" t="s">
        <v>2272</v>
      </c>
      <c r="D174" s="30" t="s">
        <v>1324</v>
      </c>
      <c r="E174" s="32" t="s">
        <v>886</v>
      </c>
      <c r="F174" s="33" t="s">
        <v>2276</v>
      </c>
      <c r="G174" s="74">
        <v>42282.0</v>
      </c>
      <c r="H174" s="33"/>
      <c r="I174" s="37"/>
      <c r="J174" s="38"/>
      <c r="K174" s="38"/>
      <c r="L174" s="38">
        <v>86.6</v>
      </c>
      <c r="M174" s="38">
        <v>75.0</v>
      </c>
      <c r="N174" s="39">
        <v>75.0</v>
      </c>
      <c r="O174" s="33"/>
      <c r="P174" s="41"/>
      <c r="Q174" s="33"/>
      <c r="R174" s="41"/>
      <c r="S174" s="33"/>
      <c r="T174" s="41"/>
      <c r="U174" s="33"/>
      <c r="V174" s="41"/>
      <c r="W174" s="33"/>
      <c r="X174" s="41"/>
      <c r="Y174" s="33"/>
      <c r="Z174" s="41"/>
      <c r="AA174" s="33"/>
      <c r="AB174" s="41"/>
      <c r="AC174" s="33"/>
      <c r="AD174" s="41"/>
      <c r="AE174" s="33"/>
      <c r="AF174" s="41"/>
      <c r="AG174" s="33"/>
      <c r="AH174" s="41"/>
      <c r="AI174" s="33"/>
      <c r="AJ174" s="41"/>
      <c r="AK174" s="33" t="s">
        <v>548</v>
      </c>
      <c r="AL174" s="33" t="s">
        <v>551</v>
      </c>
      <c r="AM174" s="33" t="s">
        <v>552</v>
      </c>
      <c r="AN174" s="113" t="s">
        <v>2236</v>
      </c>
      <c r="AO174" s="74">
        <v>42284.0</v>
      </c>
      <c r="AP174" s="67"/>
      <c r="AQ174" s="41"/>
      <c r="AR174" s="41"/>
      <c r="AS174" s="41"/>
      <c r="AT174" s="41"/>
      <c r="AU174" s="41"/>
      <c r="AV174" s="41"/>
    </row>
    <row r="175">
      <c r="A175" s="28">
        <v>42306.0</v>
      </c>
      <c r="B175" s="30"/>
      <c r="C175" s="31" t="s">
        <v>2281</v>
      </c>
      <c r="D175" s="30" t="s">
        <v>1324</v>
      </c>
      <c r="E175" s="32" t="s">
        <v>886</v>
      </c>
      <c r="F175" s="33" t="s">
        <v>1651</v>
      </c>
      <c r="G175" s="74">
        <v>42276.0</v>
      </c>
      <c r="H175" s="33"/>
      <c r="I175" s="37"/>
      <c r="J175" s="38"/>
      <c r="K175" s="38"/>
      <c r="L175" s="38">
        <v>263.75</v>
      </c>
      <c r="M175" s="38">
        <v>200.0</v>
      </c>
      <c r="N175" s="39">
        <v>200.0</v>
      </c>
      <c r="O175" s="33"/>
      <c r="P175" s="41"/>
      <c r="Q175" s="33"/>
      <c r="R175" s="41"/>
      <c r="S175" s="33"/>
      <c r="T175" s="41"/>
      <c r="U175" s="33"/>
      <c r="V175" s="41"/>
      <c r="W175" s="33"/>
      <c r="X175" s="41"/>
      <c r="Y175" s="33"/>
      <c r="Z175" s="41"/>
      <c r="AA175" s="33"/>
      <c r="AB175" s="41"/>
      <c r="AC175" s="33"/>
      <c r="AD175" s="41"/>
      <c r="AE175" s="33"/>
      <c r="AF175" s="41"/>
      <c r="AG175" s="33"/>
      <c r="AH175" s="41"/>
      <c r="AI175" s="33"/>
      <c r="AJ175" s="41"/>
      <c r="AK175" s="33" t="s">
        <v>548</v>
      </c>
      <c r="AL175" s="33" t="s">
        <v>551</v>
      </c>
      <c r="AM175" s="33" t="s">
        <v>552</v>
      </c>
      <c r="AN175" s="113" t="s">
        <v>2236</v>
      </c>
      <c r="AO175" s="74">
        <v>42276.0</v>
      </c>
      <c r="AP175" s="67"/>
      <c r="AQ175" s="41"/>
      <c r="AR175" s="41"/>
      <c r="AS175" s="41"/>
      <c r="AT175" s="41"/>
      <c r="AU175" s="41"/>
      <c r="AV175" s="41"/>
    </row>
    <row r="176">
      <c r="A176" s="30" t="s">
        <v>122</v>
      </c>
      <c r="B176" s="30"/>
      <c r="C176" s="31" t="s">
        <v>2289</v>
      </c>
      <c r="D176" s="30" t="s">
        <v>2102</v>
      </c>
      <c r="E176" s="32" t="s">
        <v>771</v>
      </c>
      <c r="F176" s="33" t="s">
        <v>2292</v>
      </c>
      <c r="G176" s="74">
        <v>42279.0</v>
      </c>
      <c r="H176" s="33" t="s">
        <v>2293</v>
      </c>
      <c r="I176" s="37"/>
      <c r="J176" s="38"/>
      <c r="K176" s="38"/>
      <c r="L176" s="38">
        <v>130.54</v>
      </c>
      <c r="M176" s="38">
        <v>120.0</v>
      </c>
      <c r="N176" s="39">
        <v>0.0</v>
      </c>
      <c r="O176" s="33" t="s">
        <v>2294</v>
      </c>
      <c r="P176" s="41"/>
      <c r="Q176" s="33"/>
      <c r="R176" s="41"/>
      <c r="S176" s="33"/>
      <c r="T176" s="41"/>
      <c r="U176" s="33"/>
      <c r="V176" s="41"/>
      <c r="W176" s="33"/>
      <c r="X176" s="41"/>
      <c r="Y176" s="33"/>
      <c r="Z176" s="41"/>
      <c r="AA176" s="33"/>
      <c r="AB176" s="41"/>
      <c r="AC176" s="33"/>
      <c r="AD176" s="41"/>
      <c r="AE176" s="33"/>
      <c r="AF176" s="41"/>
      <c r="AG176" s="33"/>
      <c r="AH176" s="41"/>
      <c r="AI176" s="33"/>
      <c r="AJ176" s="41"/>
      <c r="AK176" s="33" t="s">
        <v>2296</v>
      </c>
      <c r="AL176" s="33" t="s">
        <v>162</v>
      </c>
      <c r="AM176" s="33" t="s">
        <v>2297</v>
      </c>
      <c r="AN176" s="113" t="s">
        <v>2236</v>
      </c>
      <c r="AO176" s="74">
        <v>42279.0</v>
      </c>
      <c r="AP176" s="67"/>
      <c r="AQ176" s="41"/>
      <c r="AR176" s="41"/>
      <c r="AS176" s="41"/>
      <c r="AT176" s="41"/>
      <c r="AU176" s="41"/>
      <c r="AV176" s="41"/>
    </row>
    <row r="177">
      <c r="A177" s="28">
        <v>42304.0</v>
      </c>
      <c r="B177" s="33"/>
      <c r="C177" s="31" t="s">
        <v>2301</v>
      </c>
      <c r="D177" s="33" t="s">
        <v>264</v>
      </c>
      <c r="E177" s="32" t="s">
        <v>692</v>
      </c>
      <c r="F177" s="33" t="s">
        <v>2303</v>
      </c>
      <c r="G177" s="74">
        <v>42267.0</v>
      </c>
      <c r="H177" s="33"/>
      <c r="I177" s="37"/>
      <c r="J177" s="38"/>
      <c r="K177" s="38"/>
      <c r="L177" s="38">
        <v>43.95</v>
      </c>
      <c r="M177" s="38">
        <v>35.0</v>
      </c>
      <c r="N177" s="39">
        <v>35.0</v>
      </c>
      <c r="O177" s="40">
        <v>43.95</v>
      </c>
      <c r="P177" s="41"/>
      <c r="Q177" s="33"/>
      <c r="R177" s="41"/>
      <c r="S177" s="33"/>
      <c r="T177" s="41"/>
      <c r="U177" s="33"/>
      <c r="V177" s="41"/>
      <c r="W177" s="33"/>
      <c r="X177" s="41"/>
      <c r="Y177" s="33"/>
      <c r="Z177" s="41"/>
      <c r="AA177" s="33"/>
      <c r="AB177" s="41"/>
      <c r="AC177" s="33"/>
      <c r="AD177" s="41"/>
      <c r="AE177" s="33"/>
      <c r="AF177" s="41"/>
      <c r="AG177" s="33"/>
      <c r="AH177" s="41"/>
      <c r="AI177" s="33"/>
      <c r="AJ177" s="41"/>
      <c r="AK177" s="33" t="s">
        <v>699</v>
      </c>
      <c r="AL177" s="33" t="s">
        <v>99</v>
      </c>
      <c r="AM177" s="33" t="s">
        <v>700</v>
      </c>
      <c r="AN177" s="113" t="s">
        <v>2236</v>
      </c>
      <c r="AO177" s="74">
        <v>42267.0</v>
      </c>
      <c r="AP177" s="67"/>
      <c r="AQ177" s="41"/>
      <c r="AR177" s="41"/>
      <c r="AS177" s="41"/>
      <c r="AT177" s="41"/>
      <c r="AU177" s="41"/>
      <c r="AV177" s="41"/>
    </row>
    <row r="178">
      <c r="A178" s="30" t="s">
        <v>122</v>
      </c>
      <c r="B178" s="33"/>
      <c r="C178" s="31" t="s">
        <v>2309</v>
      </c>
      <c r="D178" s="33" t="s">
        <v>857</v>
      </c>
      <c r="E178" s="32" t="s">
        <v>938</v>
      </c>
      <c r="F178" s="33" t="s">
        <v>1072</v>
      </c>
      <c r="G178" s="74">
        <v>42284.0</v>
      </c>
      <c r="H178" s="33" t="s">
        <v>2311</v>
      </c>
      <c r="I178" s="37"/>
      <c r="J178" s="38"/>
      <c r="K178" s="38"/>
      <c r="L178" s="38">
        <v>52.78</v>
      </c>
      <c r="M178" s="38">
        <v>45.0</v>
      </c>
      <c r="N178" s="39">
        <v>0.0</v>
      </c>
      <c r="O178" s="40">
        <v>52.78</v>
      </c>
      <c r="P178" s="41"/>
      <c r="Q178" s="33"/>
      <c r="R178" s="41"/>
      <c r="S178" s="33"/>
      <c r="T178" s="41"/>
      <c r="U178" s="33"/>
      <c r="V178" s="41"/>
      <c r="W178" s="33"/>
      <c r="X178" s="41"/>
      <c r="Y178" s="33"/>
      <c r="Z178" s="41"/>
      <c r="AA178" s="33"/>
      <c r="AB178" s="41"/>
      <c r="AC178" s="33"/>
      <c r="AD178" s="41"/>
      <c r="AE178" s="33"/>
      <c r="AF178" s="41"/>
      <c r="AG178" s="33"/>
      <c r="AH178" s="41"/>
      <c r="AI178" s="33"/>
      <c r="AJ178" s="41"/>
      <c r="AK178" s="33" t="s">
        <v>2313</v>
      </c>
      <c r="AL178" s="33" t="s">
        <v>2051</v>
      </c>
      <c r="AM178" s="33" t="s">
        <v>2314</v>
      </c>
      <c r="AN178" s="113" t="s">
        <v>2236</v>
      </c>
      <c r="AO178" s="74">
        <v>42284.0</v>
      </c>
      <c r="AP178" s="67"/>
      <c r="AQ178" s="41"/>
      <c r="AR178" s="41"/>
      <c r="AS178" s="41"/>
      <c r="AT178" s="41"/>
      <c r="AU178" s="41"/>
      <c r="AV178" s="41"/>
    </row>
    <row r="179">
      <c r="A179" s="28">
        <v>42306.0</v>
      </c>
      <c r="B179" s="30"/>
      <c r="C179" s="31" t="s">
        <v>2317</v>
      </c>
      <c r="D179" s="30" t="s">
        <v>1572</v>
      </c>
      <c r="E179" s="32" t="s">
        <v>496</v>
      </c>
      <c r="F179" s="33" t="s">
        <v>2319</v>
      </c>
      <c r="G179" s="74">
        <v>42281.0</v>
      </c>
      <c r="H179" s="33"/>
      <c r="I179" s="37"/>
      <c r="J179" s="38"/>
      <c r="K179" s="38"/>
      <c r="L179" s="38">
        <v>44.92</v>
      </c>
      <c r="M179" s="38">
        <v>35.0</v>
      </c>
      <c r="N179" s="39">
        <v>35.0</v>
      </c>
      <c r="O179" s="33"/>
      <c r="P179" s="41"/>
      <c r="Q179" s="33"/>
      <c r="R179" s="41"/>
      <c r="S179" s="33"/>
      <c r="T179" s="41"/>
      <c r="U179" s="33"/>
      <c r="V179" s="41"/>
      <c r="W179" s="33"/>
      <c r="X179" s="41"/>
      <c r="Y179" s="33"/>
      <c r="Z179" s="41"/>
      <c r="AA179" s="33"/>
      <c r="AB179" s="41"/>
      <c r="AC179" s="33"/>
      <c r="AD179" s="41"/>
      <c r="AE179" s="33"/>
      <c r="AF179" s="41"/>
      <c r="AG179" s="33"/>
      <c r="AH179" s="41"/>
      <c r="AI179" s="33"/>
      <c r="AJ179" s="41"/>
      <c r="AK179" s="33" t="s">
        <v>1519</v>
      </c>
      <c r="AL179" s="33" t="s">
        <v>1520</v>
      </c>
      <c r="AM179" s="33" t="s">
        <v>1521</v>
      </c>
      <c r="AN179" s="113" t="s">
        <v>2236</v>
      </c>
      <c r="AO179" s="74">
        <v>42281.0</v>
      </c>
      <c r="AP179" s="67"/>
      <c r="AQ179" s="41"/>
      <c r="AR179" s="41"/>
      <c r="AS179" s="41"/>
      <c r="AT179" s="41"/>
      <c r="AU179" s="41"/>
      <c r="AV179" s="41"/>
    </row>
    <row r="180">
      <c r="A180" s="28">
        <v>42304.0</v>
      </c>
      <c r="B180" s="30"/>
      <c r="C180" s="31" t="s">
        <v>2327</v>
      </c>
      <c r="D180" s="30" t="s">
        <v>1324</v>
      </c>
      <c r="E180" s="32" t="s">
        <v>75</v>
      </c>
      <c r="F180" s="33" t="s">
        <v>2328</v>
      </c>
      <c r="G180" s="74">
        <v>42269.0</v>
      </c>
      <c r="H180" s="33"/>
      <c r="I180" s="37"/>
      <c r="J180" s="38"/>
      <c r="K180" s="38"/>
      <c r="L180" s="38">
        <v>170.0</v>
      </c>
      <c r="M180" s="38">
        <v>100.0</v>
      </c>
      <c r="N180" s="39">
        <v>100.0</v>
      </c>
      <c r="O180" s="40">
        <v>90.0</v>
      </c>
      <c r="P180" s="41"/>
      <c r="Q180" s="33"/>
      <c r="R180" s="41"/>
      <c r="S180" s="33"/>
      <c r="T180" s="41"/>
      <c r="U180" s="40">
        <v>30.0</v>
      </c>
      <c r="V180" s="41"/>
      <c r="W180" s="33"/>
      <c r="X180" s="41"/>
      <c r="Y180" s="33"/>
      <c r="Z180" s="41"/>
      <c r="AA180" s="33"/>
      <c r="AB180" s="41"/>
      <c r="AC180" s="33"/>
      <c r="AD180" s="41"/>
      <c r="AE180" s="33"/>
      <c r="AF180" s="41"/>
      <c r="AG180" s="33"/>
      <c r="AH180" s="41"/>
      <c r="AI180" s="33"/>
      <c r="AJ180" s="41"/>
      <c r="AK180" s="33" t="s">
        <v>85</v>
      </c>
      <c r="AL180" s="33" t="s">
        <v>87</v>
      </c>
      <c r="AM180" s="33" t="s">
        <v>88</v>
      </c>
      <c r="AN180" s="113" t="s">
        <v>2236</v>
      </c>
      <c r="AO180" s="74">
        <v>42269.0</v>
      </c>
      <c r="AP180" s="67"/>
      <c r="AQ180" s="41"/>
      <c r="AR180" s="41"/>
      <c r="AS180" s="41"/>
      <c r="AT180" s="41"/>
      <c r="AU180" s="41"/>
      <c r="AV180" s="41"/>
    </row>
    <row r="181">
      <c r="A181" s="80">
        <v>10702.0</v>
      </c>
      <c r="B181" s="30"/>
      <c r="C181" s="31" t="s">
        <v>2335</v>
      </c>
      <c r="D181" s="30" t="s">
        <v>1496</v>
      </c>
      <c r="E181" s="32" t="s">
        <v>1341</v>
      </c>
      <c r="F181" s="33" t="s">
        <v>2336</v>
      </c>
      <c r="G181" s="74">
        <v>42266.0</v>
      </c>
      <c r="H181" s="33" t="s">
        <v>2337</v>
      </c>
      <c r="I181" s="37"/>
      <c r="J181" s="38"/>
      <c r="K181" s="38"/>
      <c r="L181" s="38">
        <v>16.8</v>
      </c>
      <c r="M181" s="38">
        <v>16.8</v>
      </c>
      <c r="N181" s="39">
        <v>16.8</v>
      </c>
      <c r="O181" s="33"/>
      <c r="P181" s="41"/>
      <c r="Q181" s="33"/>
      <c r="R181" s="41"/>
      <c r="S181" s="33"/>
      <c r="T181" s="41"/>
      <c r="U181" s="33"/>
      <c r="V181" s="41"/>
      <c r="W181" s="33"/>
      <c r="X181" s="41"/>
      <c r="Y181" s="33"/>
      <c r="Z181" s="41"/>
      <c r="AA181" s="33"/>
      <c r="AB181" s="41"/>
      <c r="AC181" s="33"/>
      <c r="AD181" s="41"/>
      <c r="AE181" s="33"/>
      <c r="AF181" s="41"/>
      <c r="AG181" s="33"/>
      <c r="AH181" s="41"/>
      <c r="AI181" s="33"/>
      <c r="AJ181" s="41"/>
      <c r="AK181" s="33" t="s">
        <v>1353</v>
      </c>
      <c r="AL181" s="33" t="s">
        <v>1354</v>
      </c>
      <c r="AM181" s="33" t="s">
        <v>1355</v>
      </c>
      <c r="AN181" s="113" t="s">
        <v>2236</v>
      </c>
      <c r="AO181" s="74">
        <v>42266.0</v>
      </c>
      <c r="AP181" s="67"/>
      <c r="AQ181" s="41"/>
      <c r="AR181" s="41"/>
      <c r="AS181" s="41"/>
      <c r="AT181" s="41"/>
      <c r="AU181" s="41"/>
      <c r="AV181" s="41"/>
    </row>
    <row r="182">
      <c r="A182" s="30" t="s">
        <v>122</v>
      </c>
      <c r="B182" s="30"/>
      <c r="C182" s="31" t="s">
        <v>2342</v>
      </c>
      <c r="D182" s="30" t="s">
        <v>1572</v>
      </c>
      <c r="E182" s="32" t="s">
        <v>71</v>
      </c>
      <c r="F182" s="33" t="s">
        <v>2343</v>
      </c>
      <c r="G182" s="74">
        <v>42287.0</v>
      </c>
      <c r="H182" s="33" t="s">
        <v>2344</v>
      </c>
      <c r="I182" s="37"/>
      <c r="J182" s="38"/>
      <c r="K182" s="38"/>
      <c r="L182" s="38">
        <v>147.0</v>
      </c>
      <c r="M182" s="38">
        <v>140.0</v>
      </c>
      <c r="N182" s="39">
        <v>0.0</v>
      </c>
      <c r="O182" s="33"/>
      <c r="P182" s="41"/>
      <c r="Q182" s="40">
        <v>147.0</v>
      </c>
      <c r="R182" s="41"/>
      <c r="S182" s="33"/>
      <c r="T182" s="41"/>
      <c r="U182" s="33"/>
      <c r="V182" s="41"/>
      <c r="W182" s="33"/>
      <c r="X182" s="41"/>
      <c r="Y182" s="33"/>
      <c r="Z182" s="41"/>
      <c r="AA182" s="33"/>
      <c r="AB182" s="41"/>
      <c r="AC182" s="33"/>
      <c r="AD182" s="41"/>
      <c r="AE182" s="33"/>
      <c r="AF182" s="41"/>
      <c r="AG182" s="33"/>
      <c r="AH182" s="41"/>
      <c r="AI182" s="33"/>
      <c r="AJ182" s="41"/>
      <c r="AK182" s="33" t="s">
        <v>667</v>
      </c>
      <c r="AL182" s="33" t="s">
        <v>331</v>
      </c>
      <c r="AM182" s="33" t="s">
        <v>668</v>
      </c>
      <c r="AN182" s="113" t="s">
        <v>2236</v>
      </c>
      <c r="AO182" s="74">
        <v>42287.0</v>
      </c>
      <c r="AP182" s="67"/>
      <c r="AQ182" s="41"/>
      <c r="AR182" s="41"/>
      <c r="AS182" s="41"/>
      <c r="AT182" s="41"/>
      <c r="AU182" s="41"/>
      <c r="AV182" s="41"/>
    </row>
    <row r="183">
      <c r="A183" s="30" t="s">
        <v>122</v>
      </c>
      <c r="B183" s="30"/>
      <c r="C183" s="31" t="s">
        <v>2353</v>
      </c>
      <c r="D183" s="30" t="s">
        <v>1572</v>
      </c>
      <c r="E183" s="32" t="s">
        <v>71</v>
      </c>
      <c r="F183" s="33" t="s">
        <v>2354</v>
      </c>
      <c r="G183" s="74">
        <v>42286.0</v>
      </c>
      <c r="H183" s="33" t="s">
        <v>2160</v>
      </c>
      <c r="I183" s="37"/>
      <c r="J183" s="38"/>
      <c r="K183" s="38"/>
      <c r="L183" s="38">
        <v>135.0</v>
      </c>
      <c r="M183" s="38">
        <v>130.0</v>
      </c>
      <c r="N183" s="39">
        <v>0.0</v>
      </c>
      <c r="O183" s="33"/>
      <c r="P183" s="41"/>
      <c r="Q183" s="33"/>
      <c r="R183" s="41"/>
      <c r="S183" s="33"/>
      <c r="T183" s="41"/>
      <c r="U183" s="33"/>
      <c r="V183" s="41"/>
      <c r="W183" s="33"/>
      <c r="X183" s="41"/>
      <c r="Y183" s="33"/>
      <c r="Z183" s="41"/>
      <c r="AA183" s="33"/>
      <c r="AB183" s="41"/>
      <c r="AC183" s="33"/>
      <c r="AD183" s="41"/>
      <c r="AE183" s="33"/>
      <c r="AF183" s="41"/>
      <c r="AG183" s="33"/>
      <c r="AH183" s="41"/>
      <c r="AI183" s="33"/>
      <c r="AJ183" s="41"/>
      <c r="AK183" s="33" t="s">
        <v>667</v>
      </c>
      <c r="AL183" s="33" t="s">
        <v>331</v>
      </c>
      <c r="AM183" s="33" t="s">
        <v>668</v>
      </c>
      <c r="AN183" s="113" t="s">
        <v>2236</v>
      </c>
      <c r="AO183" s="74">
        <v>42286.0</v>
      </c>
      <c r="AP183" s="67"/>
      <c r="AQ183" s="41"/>
      <c r="AR183" s="41"/>
      <c r="AS183" s="41"/>
      <c r="AT183" s="41"/>
      <c r="AU183" s="41"/>
      <c r="AV183" s="41"/>
    </row>
    <row r="184">
      <c r="A184" s="28">
        <v>42306.0</v>
      </c>
      <c r="B184" s="30"/>
      <c r="C184" s="31" t="s">
        <v>2360</v>
      </c>
      <c r="D184" s="30" t="s">
        <v>1496</v>
      </c>
      <c r="E184" s="32" t="s">
        <v>1751</v>
      </c>
      <c r="F184" s="33" t="s">
        <v>2363</v>
      </c>
      <c r="G184" s="74">
        <v>42265.0</v>
      </c>
      <c r="H184" s="33" t="s">
        <v>2364</v>
      </c>
      <c r="I184" s="37"/>
      <c r="J184" s="38"/>
      <c r="K184" s="38"/>
      <c r="L184" s="38">
        <v>1139.14</v>
      </c>
      <c r="M184" s="38" t="str">
        <f>200</f>
        <v>$200.00</v>
      </c>
      <c r="N184" s="39">
        <v>200.0</v>
      </c>
      <c r="O184" s="33"/>
      <c r="P184" s="41"/>
      <c r="Q184" s="33"/>
      <c r="R184" s="41"/>
      <c r="S184" s="33"/>
      <c r="T184" s="41"/>
      <c r="U184" s="33"/>
      <c r="V184" s="41"/>
      <c r="W184" s="33"/>
      <c r="X184" s="41"/>
      <c r="Y184" s="33"/>
      <c r="Z184" s="41"/>
      <c r="AA184" s="33"/>
      <c r="AB184" s="41"/>
      <c r="AC184" s="33"/>
      <c r="AD184" s="41"/>
      <c r="AE184" s="33"/>
      <c r="AF184" s="41"/>
      <c r="AG184" s="33"/>
      <c r="AH184" s="41"/>
      <c r="AI184" s="33"/>
      <c r="AJ184" s="41"/>
      <c r="AK184" s="33" t="s">
        <v>2368</v>
      </c>
      <c r="AL184" s="33" t="s">
        <v>360</v>
      </c>
      <c r="AM184" s="33" t="s">
        <v>2371</v>
      </c>
      <c r="AN184" s="113" t="s">
        <v>2236</v>
      </c>
      <c r="AO184" s="74">
        <v>42267.0</v>
      </c>
      <c r="AP184" s="67"/>
      <c r="AQ184" s="41"/>
      <c r="AR184" s="41"/>
      <c r="AS184" s="41"/>
      <c r="AT184" s="41"/>
      <c r="AU184" s="41"/>
      <c r="AV184" s="41"/>
    </row>
    <row r="185">
      <c r="A185" s="30" t="s">
        <v>122</v>
      </c>
      <c r="B185" s="33"/>
      <c r="C185" s="31" t="s">
        <v>2374</v>
      </c>
      <c r="D185" s="33" t="s">
        <v>264</v>
      </c>
      <c r="E185" s="32" t="s">
        <v>1539</v>
      </c>
      <c r="F185" s="33" t="s">
        <v>2376</v>
      </c>
      <c r="G185" s="74">
        <v>42273.0</v>
      </c>
      <c r="H185" s="33" t="s">
        <v>2160</v>
      </c>
      <c r="I185" s="37"/>
      <c r="J185" s="38"/>
      <c r="K185" s="38"/>
      <c r="L185" s="38">
        <v>45.0</v>
      </c>
      <c r="M185" s="38">
        <v>35.0</v>
      </c>
      <c r="N185" s="39">
        <v>0.0</v>
      </c>
      <c r="O185" s="40">
        <v>45.0</v>
      </c>
      <c r="P185" s="41"/>
      <c r="Q185" s="33"/>
      <c r="R185" s="41"/>
      <c r="S185" s="33"/>
      <c r="T185" s="41"/>
      <c r="U185" s="33"/>
      <c r="V185" s="41"/>
      <c r="W185" s="33"/>
      <c r="X185" s="41"/>
      <c r="Y185" s="33"/>
      <c r="Z185" s="41"/>
      <c r="AA185" s="33"/>
      <c r="AB185" s="41"/>
      <c r="AC185" s="33"/>
      <c r="AD185" s="41"/>
      <c r="AE185" s="33"/>
      <c r="AF185" s="41"/>
      <c r="AG185" s="33"/>
      <c r="AH185" s="41"/>
      <c r="AI185" s="33"/>
      <c r="AJ185" s="41"/>
      <c r="AK185" s="33" t="s">
        <v>2005</v>
      </c>
      <c r="AL185" s="33" t="s">
        <v>2380</v>
      </c>
      <c r="AM185" s="33" t="s">
        <v>2381</v>
      </c>
      <c r="AN185" s="113" t="s">
        <v>2236</v>
      </c>
      <c r="AO185" s="74">
        <v>42273.0</v>
      </c>
      <c r="AP185" s="67"/>
      <c r="AQ185" s="41"/>
      <c r="AR185" s="41"/>
      <c r="AS185" s="41"/>
      <c r="AT185" s="41"/>
      <c r="AU185" s="41"/>
      <c r="AV185" s="41"/>
    </row>
    <row r="186">
      <c r="A186" s="28">
        <v>42306.0</v>
      </c>
      <c r="B186" s="30"/>
      <c r="C186" s="31" t="s">
        <v>2385</v>
      </c>
      <c r="D186" s="30" t="s">
        <v>1430</v>
      </c>
      <c r="E186" s="32" t="s">
        <v>452</v>
      </c>
      <c r="F186" s="33" t="s">
        <v>2386</v>
      </c>
      <c r="G186" s="74">
        <v>42286.0</v>
      </c>
      <c r="H186" s="33" t="s">
        <v>2160</v>
      </c>
      <c r="I186" s="37"/>
      <c r="J186" s="38"/>
      <c r="K186" s="38"/>
      <c r="L186" s="38">
        <v>185.72</v>
      </c>
      <c r="M186" s="38">
        <v>95.0</v>
      </c>
      <c r="N186" s="39">
        <v>95.0</v>
      </c>
      <c r="O186" s="40">
        <v>100.0</v>
      </c>
      <c r="P186" s="41"/>
      <c r="Q186" s="33"/>
      <c r="R186" s="41"/>
      <c r="S186" s="33"/>
      <c r="T186" s="41"/>
      <c r="U186" s="33"/>
      <c r="V186" s="41"/>
      <c r="W186" s="33"/>
      <c r="X186" s="41"/>
      <c r="Y186" s="33"/>
      <c r="Z186" s="41"/>
      <c r="AA186" s="33"/>
      <c r="AB186" s="41"/>
      <c r="AC186" s="33"/>
      <c r="AD186" s="41"/>
      <c r="AE186" s="33"/>
      <c r="AF186" s="41"/>
      <c r="AG186" s="33"/>
      <c r="AH186" s="41"/>
      <c r="AI186" s="33"/>
      <c r="AJ186" s="41"/>
      <c r="AK186" s="33" t="s">
        <v>2388</v>
      </c>
      <c r="AL186" s="33" t="s">
        <v>2389</v>
      </c>
      <c r="AM186" s="33" t="s">
        <v>2390</v>
      </c>
      <c r="AN186" s="113" t="s">
        <v>2236</v>
      </c>
      <c r="AO186" s="74">
        <v>42286.0</v>
      </c>
      <c r="AP186" s="67"/>
      <c r="AQ186" s="41"/>
      <c r="AR186" s="41"/>
      <c r="AS186" s="41"/>
      <c r="AT186" s="41"/>
      <c r="AU186" s="41"/>
      <c r="AV186" s="41"/>
    </row>
    <row r="187">
      <c r="A187" s="28">
        <v>42306.0</v>
      </c>
      <c r="B187" s="30"/>
      <c r="C187" s="31" t="s">
        <v>2393</v>
      </c>
      <c r="D187" s="30" t="s">
        <v>1430</v>
      </c>
      <c r="E187" s="32" t="s">
        <v>452</v>
      </c>
      <c r="F187" s="33" t="s">
        <v>2395</v>
      </c>
      <c r="G187" s="74">
        <v>42277.0</v>
      </c>
      <c r="H187" s="33" t="s">
        <v>2160</v>
      </c>
      <c r="I187" s="37"/>
      <c r="J187" s="38"/>
      <c r="K187" s="38"/>
      <c r="L187" s="38">
        <v>87.75</v>
      </c>
      <c r="M187" s="38">
        <v>80.0</v>
      </c>
      <c r="N187" s="39">
        <v>80.0</v>
      </c>
      <c r="O187" s="40">
        <v>87.75</v>
      </c>
      <c r="P187" s="41"/>
      <c r="Q187" s="33"/>
      <c r="R187" s="41"/>
      <c r="S187" s="33"/>
      <c r="T187" s="41"/>
      <c r="U187" s="33"/>
      <c r="V187" s="41"/>
      <c r="W187" s="33"/>
      <c r="X187" s="41"/>
      <c r="Y187" s="33"/>
      <c r="Z187" s="41"/>
      <c r="AA187" s="33"/>
      <c r="AB187" s="41"/>
      <c r="AC187" s="33"/>
      <c r="AD187" s="41"/>
      <c r="AE187" s="33"/>
      <c r="AF187" s="41"/>
      <c r="AG187" s="33"/>
      <c r="AH187" s="41"/>
      <c r="AI187" s="33"/>
      <c r="AJ187" s="41"/>
      <c r="AK187" s="33" t="s">
        <v>2388</v>
      </c>
      <c r="AL187" s="33" t="s">
        <v>2389</v>
      </c>
      <c r="AM187" s="33" t="s">
        <v>2390</v>
      </c>
      <c r="AN187" s="113" t="s">
        <v>2236</v>
      </c>
      <c r="AO187" s="74">
        <v>42277.0</v>
      </c>
      <c r="AP187" s="67"/>
      <c r="AQ187" s="41"/>
      <c r="AR187" s="41"/>
      <c r="AS187" s="41"/>
      <c r="AT187" s="41"/>
      <c r="AU187" s="41"/>
      <c r="AV187" s="41"/>
    </row>
    <row r="188">
      <c r="A188" s="28">
        <v>42304.0</v>
      </c>
      <c r="B188" s="30"/>
      <c r="C188" s="31" t="s">
        <v>2401</v>
      </c>
      <c r="D188" s="30" t="s">
        <v>1324</v>
      </c>
      <c r="E188" s="32" t="s">
        <v>2402</v>
      </c>
      <c r="F188" s="33" t="s">
        <v>2403</v>
      </c>
      <c r="G188" s="74">
        <v>42265.0</v>
      </c>
      <c r="H188" s="33"/>
      <c r="I188" s="37"/>
      <c r="J188" s="38"/>
      <c r="K188" s="38"/>
      <c r="L188" s="38">
        <v>75.0</v>
      </c>
      <c r="M188" s="38">
        <v>75.0</v>
      </c>
      <c r="N188" s="39">
        <v>75.0</v>
      </c>
      <c r="O188" s="40">
        <v>75.0</v>
      </c>
      <c r="P188" s="41"/>
      <c r="Q188" s="33"/>
      <c r="R188" s="41"/>
      <c r="S188" s="33"/>
      <c r="T188" s="41"/>
      <c r="U188" s="33"/>
      <c r="V188" s="41"/>
      <c r="W188" s="33"/>
      <c r="X188" s="41"/>
      <c r="Y188" s="33"/>
      <c r="Z188" s="41"/>
      <c r="AA188" s="33"/>
      <c r="AB188" s="41"/>
      <c r="AC188" s="33"/>
      <c r="AD188" s="41"/>
      <c r="AE188" s="33"/>
      <c r="AF188" s="41"/>
      <c r="AG188" s="33"/>
      <c r="AH188" s="41"/>
      <c r="AI188" s="33"/>
      <c r="AJ188" s="41"/>
      <c r="AK188" s="33" t="s">
        <v>2406</v>
      </c>
      <c r="AL188" s="33" t="s">
        <v>2407</v>
      </c>
      <c r="AM188" s="33" t="s">
        <v>2409</v>
      </c>
      <c r="AN188" s="113" t="s">
        <v>2236</v>
      </c>
      <c r="AO188" s="74">
        <v>42265.0</v>
      </c>
      <c r="AP188" s="67"/>
      <c r="AQ188" s="41"/>
      <c r="AR188" s="41"/>
      <c r="AS188" s="41"/>
      <c r="AT188" s="41"/>
      <c r="AU188" s="41"/>
      <c r="AV188" s="41"/>
    </row>
    <row r="189">
      <c r="A189" s="30" t="s">
        <v>122</v>
      </c>
      <c r="B189" s="33"/>
      <c r="C189" s="31" t="s">
        <v>2412</v>
      </c>
      <c r="D189" s="33" t="s">
        <v>857</v>
      </c>
      <c r="E189" s="32" t="s">
        <v>2413</v>
      </c>
      <c r="F189" s="33" t="s">
        <v>2414</v>
      </c>
      <c r="G189" s="74">
        <v>42272.0</v>
      </c>
      <c r="H189" s="33" t="s">
        <v>2415</v>
      </c>
      <c r="I189" s="37"/>
      <c r="J189" s="38"/>
      <c r="K189" s="38"/>
      <c r="L189" s="38">
        <v>121.1</v>
      </c>
      <c r="M189" s="38">
        <v>80.0</v>
      </c>
      <c r="N189" s="39">
        <v>0.0</v>
      </c>
      <c r="O189" s="33"/>
      <c r="P189" s="41"/>
      <c r="Q189" s="33"/>
      <c r="R189" s="41"/>
      <c r="S189" s="33"/>
      <c r="T189" s="41"/>
      <c r="U189" s="33"/>
      <c r="V189" s="41"/>
      <c r="W189" s="33"/>
      <c r="X189" s="41"/>
      <c r="Y189" s="33"/>
      <c r="Z189" s="41"/>
      <c r="AA189" s="33"/>
      <c r="AB189" s="41"/>
      <c r="AC189" s="33"/>
      <c r="AD189" s="41"/>
      <c r="AE189" s="33"/>
      <c r="AF189" s="41"/>
      <c r="AG189" s="33"/>
      <c r="AH189" s="41"/>
      <c r="AI189" s="33"/>
      <c r="AJ189" s="41"/>
      <c r="AK189" s="33" t="s">
        <v>2421</v>
      </c>
      <c r="AL189" s="33" t="s">
        <v>2422</v>
      </c>
      <c r="AM189" s="33" t="s">
        <v>2423</v>
      </c>
      <c r="AN189" s="113" t="s">
        <v>2236</v>
      </c>
      <c r="AO189" s="74">
        <v>42272.0</v>
      </c>
      <c r="AP189" s="67"/>
      <c r="AQ189" s="41"/>
      <c r="AR189" s="41"/>
      <c r="AS189" s="41"/>
      <c r="AT189" s="41"/>
      <c r="AU189" s="41"/>
      <c r="AV189" s="41"/>
    </row>
    <row r="190">
      <c r="A190" s="28">
        <v>42306.0</v>
      </c>
      <c r="B190" s="33"/>
      <c r="C190" s="31" t="s">
        <v>2426</v>
      </c>
      <c r="D190" s="33" t="s">
        <v>857</v>
      </c>
      <c r="E190" s="32" t="s">
        <v>452</v>
      </c>
      <c r="F190" s="33" t="s">
        <v>686</v>
      </c>
      <c r="G190" s="74">
        <v>42281.0</v>
      </c>
      <c r="H190" s="33" t="s">
        <v>2427</v>
      </c>
      <c r="I190" s="37"/>
      <c r="J190" s="38"/>
      <c r="K190" s="38"/>
      <c r="L190" s="38">
        <v>250.0</v>
      </c>
      <c r="M190" s="38">
        <v>150.0</v>
      </c>
      <c r="N190" s="39">
        <v>150.0</v>
      </c>
      <c r="O190" s="33"/>
      <c r="P190" s="41"/>
      <c r="Q190" s="33"/>
      <c r="R190" s="41"/>
      <c r="S190" s="33"/>
      <c r="T190" s="41"/>
      <c r="U190" s="33"/>
      <c r="V190" s="41"/>
      <c r="W190" s="33"/>
      <c r="X190" s="41"/>
      <c r="Y190" s="33"/>
      <c r="Z190" s="41"/>
      <c r="AA190" s="33"/>
      <c r="AB190" s="41"/>
      <c r="AC190" s="33"/>
      <c r="AD190" s="41"/>
      <c r="AE190" s="33"/>
      <c r="AF190" s="41"/>
      <c r="AG190" s="33"/>
      <c r="AH190" s="41"/>
      <c r="AI190" s="33"/>
      <c r="AJ190" s="41"/>
      <c r="AK190" s="33" t="s">
        <v>460</v>
      </c>
      <c r="AL190" s="33" t="s">
        <v>463</v>
      </c>
      <c r="AM190" s="33" t="s">
        <v>464</v>
      </c>
      <c r="AN190" s="113" t="s">
        <v>2236</v>
      </c>
      <c r="AO190" s="74">
        <v>42281.0</v>
      </c>
      <c r="AP190" s="67"/>
      <c r="AQ190" s="41"/>
      <c r="AR190" s="41"/>
      <c r="AS190" s="41"/>
      <c r="AT190" s="41"/>
      <c r="AU190" s="41"/>
      <c r="AV190" s="41"/>
    </row>
    <row r="191">
      <c r="A191" s="28">
        <v>42306.0</v>
      </c>
      <c r="B191" s="33"/>
      <c r="C191" s="31" t="s">
        <v>2433</v>
      </c>
      <c r="D191" s="33" t="s">
        <v>857</v>
      </c>
      <c r="E191" s="32" t="s">
        <v>2435</v>
      </c>
      <c r="F191" s="33" t="s">
        <v>2437</v>
      </c>
      <c r="G191" s="74">
        <v>42267.0</v>
      </c>
      <c r="H191" s="33" t="s">
        <v>2438</v>
      </c>
      <c r="I191" s="37"/>
      <c r="J191" s="38"/>
      <c r="K191" s="38"/>
      <c r="L191" s="38">
        <v>104.81</v>
      </c>
      <c r="M191" s="38">
        <v>100.0</v>
      </c>
      <c r="N191" s="39">
        <v>100.0</v>
      </c>
      <c r="O191" s="33"/>
      <c r="P191" s="41"/>
      <c r="Q191" s="33"/>
      <c r="R191" s="41"/>
      <c r="S191" s="33"/>
      <c r="T191" s="41"/>
      <c r="U191" s="33"/>
      <c r="V191" s="41"/>
      <c r="W191" s="33"/>
      <c r="X191" s="41"/>
      <c r="Y191" s="33"/>
      <c r="Z191" s="41"/>
      <c r="AA191" s="33"/>
      <c r="AB191" s="41"/>
      <c r="AC191" s="33"/>
      <c r="AD191" s="41"/>
      <c r="AE191" s="33"/>
      <c r="AF191" s="41"/>
      <c r="AG191" s="33"/>
      <c r="AH191" s="41"/>
      <c r="AI191" s="33"/>
      <c r="AJ191" s="41"/>
      <c r="AK191" s="33" t="s">
        <v>460</v>
      </c>
      <c r="AL191" s="33" t="s">
        <v>463</v>
      </c>
      <c r="AM191" s="33" t="s">
        <v>464</v>
      </c>
      <c r="AN191" s="113" t="s">
        <v>2236</v>
      </c>
      <c r="AO191" s="74">
        <v>42267.0</v>
      </c>
      <c r="AP191" s="67"/>
      <c r="AQ191" s="41"/>
      <c r="AR191" s="41"/>
      <c r="AS191" s="41"/>
      <c r="AT191" s="41"/>
      <c r="AU191" s="41"/>
      <c r="AV191" s="41"/>
    </row>
    <row r="192">
      <c r="A192" s="28">
        <v>42304.0</v>
      </c>
      <c r="B192" s="33"/>
      <c r="C192" s="31" t="s">
        <v>2445</v>
      </c>
      <c r="D192" s="33"/>
      <c r="E192" s="32" t="s">
        <v>195</v>
      </c>
      <c r="F192" s="33" t="s">
        <v>2447</v>
      </c>
      <c r="G192" s="74">
        <v>42283.0</v>
      </c>
      <c r="H192" s="33"/>
      <c r="I192" s="37"/>
      <c r="J192" s="38"/>
      <c r="K192" s="38"/>
      <c r="L192" s="38">
        <v>57.23</v>
      </c>
      <c r="M192" s="38">
        <v>50.0</v>
      </c>
      <c r="N192" s="39">
        <v>50.0</v>
      </c>
      <c r="O192" s="33"/>
      <c r="P192" s="41"/>
      <c r="Q192" s="33"/>
      <c r="R192" s="41"/>
      <c r="S192" s="33"/>
      <c r="T192" s="41"/>
      <c r="U192" s="33"/>
      <c r="V192" s="41"/>
      <c r="W192" s="33"/>
      <c r="X192" s="41"/>
      <c r="Y192" s="33"/>
      <c r="Z192" s="41"/>
      <c r="AA192" s="33"/>
      <c r="AB192" s="41"/>
      <c r="AC192" s="33"/>
      <c r="AD192" s="41"/>
      <c r="AE192" s="33"/>
      <c r="AF192" s="41"/>
      <c r="AG192" s="33"/>
      <c r="AH192" s="41"/>
      <c r="AI192" s="33"/>
      <c r="AJ192" s="41"/>
      <c r="AK192" s="33" t="s">
        <v>2451</v>
      </c>
      <c r="AL192" s="33" t="s">
        <v>197</v>
      </c>
      <c r="AM192" s="33" t="s">
        <v>200</v>
      </c>
      <c r="AN192" s="113" t="s">
        <v>2236</v>
      </c>
      <c r="AO192" s="74">
        <v>42283.0</v>
      </c>
      <c r="AP192" s="67"/>
      <c r="AQ192" s="41"/>
      <c r="AR192" s="41"/>
      <c r="AS192" s="41"/>
      <c r="AT192" s="41"/>
      <c r="AU192" s="41"/>
      <c r="AV192" s="41"/>
    </row>
    <row r="193">
      <c r="A193" s="28">
        <v>42304.0</v>
      </c>
      <c r="B193" s="33"/>
      <c r="C193" s="31" t="s">
        <v>2453</v>
      </c>
      <c r="D193" s="33"/>
      <c r="E193" s="32" t="s">
        <v>195</v>
      </c>
      <c r="F193" s="33" t="s">
        <v>2457</v>
      </c>
      <c r="G193" s="74">
        <v>42276.0</v>
      </c>
      <c r="H193" s="33"/>
      <c r="I193" s="37"/>
      <c r="J193" s="38"/>
      <c r="K193" s="38"/>
      <c r="L193" s="38">
        <v>57.52</v>
      </c>
      <c r="M193" s="38">
        <v>50.0</v>
      </c>
      <c r="N193" s="39">
        <v>50.0</v>
      </c>
      <c r="O193" s="33"/>
      <c r="P193" s="41"/>
      <c r="Q193" s="33"/>
      <c r="R193" s="41"/>
      <c r="S193" s="33"/>
      <c r="T193" s="41"/>
      <c r="U193" s="33"/>
      <c r="V193" s="41"/>
      <c r="W193" s="33"/>
      <c r="X193" s="41"/>
      <c r="Y193" s="33"/>
      <c r="Z193" s="41"/>
      <c r="AA193" s="33"/>
      <c r="AB193" s="41"/>
      <c r="AC193" s="33"/>
      <c r="AD193" s="41"/>
      <c r="AE193" s="33"/>
      <c r="AF193" s="41"/>
      <c r="AG193" s="33"/>
      <c r="AH193" s="41"/>
      <c r="AI193" s="33"/>
      <c r="AJ193" s="41"/>
      <c r="AK193" s="33" t="s">
        <v>2451</v>
      </c>
      <c r="AL193" s="33" t="s">
        <v>197</v>
      </c>
      <c r="AM193" s="33" t="s">
        <v>200</v>
      </c>
      <c r="AN193" s="113" t="s">
        <v>2236</v>
      </c>
      <c r="AO193" s="74">
        <v>42276.0</v>
      </c>
      <c r="AP193" s="67"/>
      <c r="AQ193" s="41"/>
      <c r="AR193" s="41"/>
      <c r="AS193" s="41"/>
      <c r="AT193" s="41"/>
      <c r="AU193" s="41"/>
      <c r="AV193" s="41"/>
    </row>
    <row r="194">
      <c r="A194" s="30" t="s">
        <v>122</v>
      </c>
      <c r="B194" s="30"/>
      <c r="C194" s="31" t="s">
        <v>2464</v>
      </c>
      <c r="D194" s="30" t="s">
        <v>1324</v>
      </c>
      <c r="E194" s="32" t="s">
        <v>57</v>
      </c>
      <c r="F194" s="33" t="s">
        <v>2467</v>
      </c>
      <c r="G194" s="74">
        <v>42270.0</v>
      </c>
      <c r="H194" s="33"/>
      <c r="I194" s="37"/>
      <c r="J194" s="38"/>
      <c r="K194" s="38"/>
      <c r="L194" s="38">
        <v>170.0</v>
      </c>
      <c r="M194" s="38">
        <v>150.0</v>
      </c>
      <c r="N194" s="39">
        <v>0.0</v>
      </c>
      <c r="O194" s="33"/>
      <c r="P194" s="41"/>
      <c r="Q194" s="33"/>
      <c r="R194" s="41"/>
      <c r="S194" s="33"/>
      <c r="T194" s="41"/>
      <c r="U194" s="33"/>
      <c r="V194" s="41"/>
      <c r="W194" s="33"/>
      <c r="X194" s="41"/>
      <c r="Y194" s="33"/>
      <c r="Z194" s="41"/>
      <c r="AA194" s="33"/>
      <c r="AB194" s="41"/>
      <c r="AC194" s="33"/>
      <c r="AD194" s="41"/>
      <c r="AE194" s="33"/>
      <c r="AF194" s="41"/>
      <c r="AG194" s="33"/>
      <c r="AH194" s="41"/>
      <c r="AI194" s="33"/>
      <c r="AJ194" s="41"/>
      <c r="AK194" s="33" t="s">
        <v>64</v>
      </c>
      <c r="AL194" s="33" t="s">
        <v>65</v>
      </c>
      <c r="AM194" s="33" t="s">
        <v>66</v>
      </c>
      <c r="AN194" s="113" t="s">
        <v>2236</v>
      </c>
      <c r="AO194" s="74">
        <v>42270.0</v>
      </c>
      <c r="AP194" s="67"/>
      <c r="AQ194" s="41"/>
      <c r="AR194" s="41"/>
      <c r="AS194" s="41"/>
      <c r="AT194" s="41"/>
      <c r="AU194" s="41"/>
      <c r="AV194" s="41"/>
    </row>
    <row r="195">
      <c r="A195" s="30" t="s">
        <v>122</v>
      </c>
      <c r="B195" s="30"/>
      <c r="C195" s="31" t="s">
        <v>2473</v>
      </c>
      <c r="D195" s="30" t="s">
        <v>2102</v>
      </c>
      <c r="E195" s="32" t="s">
        <v>2474</v>
      </c>
      <c r="F195" s="33" t="s">
        <v>2475</v>
      </c>
      <c r="G195" s="74">
        <v>42257.0</v>
      </c>
      <c r="H195" s="33" t="s">
        <v>2476</v>
      </c>
      <c r="I195" s="37"/>
      <c r="J195" s="38"/>
      <c r="K195" s="38"/>
      <c r="L195" s="38">
        <v>250.0</v>
      </c>
      <c r="M195" s="38">
        <v>180.0</v>
      </c>
      <c r="N195" s="39">
        <v>0.0</v>
      </c>
      <c r="O195" s="33" t="s">
        <v>2477</v>
      </c>
      <c r="P195" s="41"/>
      <c r="Q195" s="33"/>
      <c r="R195" s="41"/>
      <c r="S195" s="33"/>
      <c r="T195" s="41"/>
      <c r="U195" s="33" t="s">
        <v>2478</v>
      </c>
      <c r="V195" s="41"/>
      <c r="W195" s="33"/>
      <c r="X195" s="41"/>
      <c r="Y195" s="33"/>
      <c r="Z195" s="41"/>
      <c r="AA195" s="33"/>
      <c r="AB195" s="41"/>
      <c r="AC195" s="33"/>
      <c r="AD195" s="41"/>
      <c r="AE195" s="33"/>
      <c r="AF195" s="41"/>
      <c r="AG195" s="33"/>
      <c r="AH195" s="41"/>
      <c r="AI195" s="33"/>
      <c r="AJ195" s="41"/>
      <c r="AK195" s="33" t="s">
        <v>2481</v>
      </c>
      <c r="AL195" s="33" t="s">
        <v>2482</v>
      </c>
      <c r="AM195" s="33" t="s">
        <v>2483</v>
      </c>
      <c r="AN195" s="113" t="s">
        <v>2236</v>
      </c>
      <c r="AO195" s="74">
        <v>42278.0</v>
      </c>
      <c r="AP195" s="67"/>
      <c r="AQ195" s="41"/>
      <c r="AR195" s="41"/>
      <c r="AS195" s="41"/>
      <c r="AT195" s="41"/>
      <c r="AU195" s="41"/>
      <c r="AV195" s="41"/>
    </row>
    <row r="196">
      <c r="A196" s="30" t="s">
        <v>122</v>
      </c>
      <c r="B196" s="30"/>
      <c r="C196" s="31" t="s">
        <v>2485</v>
      </c>
      <c r="D196" s="30" t="s">
        <v>123</v>
      </c>
      <c r="E196" s="32" t="s">
        <v>2474</v>
      </c>
      <c r="F196" s="33" t="s">
        <v>96</v>
      </c>
      <c r="G196" s="74">
        <v>42246.0</v>
      </c>
      <c r="H196" s="33" t="s">
        <v>2487</v>
      </c>
      <c r="I196" s="37"/>
      <c r="J196" s="38"/>
      <c r="K196" s="38"/>
      <c r="L196" s="38">
        <v>32.0</v>
      </c>
      <c r="M196" s="38">
        <v>30.0</v>
      </c>
      <c r="N196" s="39">
        <v>0.0</v>
      </c>
      <c r="O196" s="33" t="s">
        <v>2488</v>
      </c>
      <c r="P196" s="41"/>
      <c r="Q196" s="33"/>
      <c r="R196" s="41"/>
      <c r="S196" s="33"/>
      <c r="T196" s="41"/>
      <c r="U196" s="33"/>
      <c r="V196" s="41"/>
      <c r="W196" s="33"/>
      <c r="X196" s="41"/>
      <c r="Y196" s="33"/>
      <c r="Z196" s="41"/>
      <c r="AA196" s="33"/>
      <c r="AB196" s="41"/>
      <c r="AC196" s="33"/>
      <c r="AD196" s="41"/>
      <c r="AE196" s="33"/>
      <c r="AF196" s="41"/>
      <c r="AG196" s="33"/>
      <c r="AH196" s="41"/>
      <c r="AI196" s="33"/>
      <c r="AJ196" s="41"/>
      <c r="AK196" s="33" t="s">
        <v>2481</v>
      </c>
      <c r="AL196" s="33" t="s">
        <v>2482</v>
      </c>
      <c r="AM196" s="33" t="s">
        <v>2483</v>
      </c>
      <c r="AN196" s="113" t="s">
        <v>2236</v>
      </c>
      <c r="AO196" s="74">
        <v>42253.0</v>
      </c>
      <c r="AP196" s="67"/>
      <c r="AQ196" s="41"/>
      <c r="AR196" s="41"/>
      <c r="AS196" s="41"/>
      <c r="AT196" s="41"/>
      <c r="AU196" s="41"/>
      <c r="AV196" s="41"/>
    </row>
    <row r="197">
      <c r="A197" s="30" t="s">
        <v>122</v>
      </c>
      <c r="B197" s="30"/>
      <c r="C197" s="31" t="s">
        <v>2495</v>
      </c>
      <c r="D197" s="30" t="s">
        <v>1324</v>
      </c>
      <c r="E197" s="32" t="s">
        <v>57</v>
      </c>
      <c r="F197" s="33" t="s">
        <v>2496</v>
      </c>
      <c r="G197" s="74">
        <v>42273.0</v>
      </c>
      <c r="H197" s="41"/>
      <c r="I197" s="37"/>
      <c r="J197" s="38"/>
      <c r="K197" s="38"/>
      <c r="L197" s="38">
        <v>40.0</v>
      </c>
      <c r="M197" s="38">
        <v>35.0</v>
      </c>
      <c r="N197" s="39">
        <v>0.0</v>
      </c>
      <c r="O197" s="33"/>
      <c r="P197" s="41"/>
      <c r="Q197" s="33"/>
      <c r="R197" s="41"/>
      <c r="S197" s="33"/>
      <c r="T197" s="41"/>
      <c r="U197" s="33"/>
      <c r="V197" s="41"/>
      <c r="W197" s="33"/>
      <c r="X197" s="41"/>
      <c r="Y197" s="33"/>
      <c r="Z197" s="41"/>
      <c r="AA197" s="33"/>
      <c r="AB197" s="41"/>
      <c r="AC197" s="33"/>
      <c r="AD197" s="41"/>
      <c r="AE197" s="33"/>
      <c r="AF197" s="41"/>
      <c r="AG197" s="33"/>
      <c r="AH197" s="41"/>
      <c r="AI197" s="33"/>
      <c r="AJ197" s="41"/>
      <c r="AK197" s="33" t="s">
        <v>64</v>
      </c>
      <c r="AL197" s="33" t="s">
        <v>65</v>
      </c>
      <c r="AM197" s="33" t="s">
        <v>66</v>
      </c>
      <c r="AN197" s="124" t="s">
        <v>2236</v>
      </c>
      <c r="AO197" s="74">
        <v>42273.0</v>
      </c>
      <c r="AP197" s="67"/>
      <c r="AQ197" s="41"/>
      <c r="AR197" s="41"/>
      <c r="AS197" s="41"/>
      <c r="AT197" s="41"/>
      <c r="AU197" s="41"/>
      <c r="AV197" s="41"/>
    </row>
    <row r="198">
      <c r="A198" s="114">
        <v>42311.0</v>
      </c>
      <c r="B198" s="30"/>
      <c r="C198" s="31" t="s">
        <v>2502</v>
      </c>
      <c r="D198" s="30" t="s">
        <v>857</v>
      </c>
      <c r="E198" s="32" t="s">
        <v>95</v>
      </c>
      <c r="F198" s="33" t="s">
        <v>2503</v>
      </c>
      <c r="G198" s="74">
        <v>42323.0</v>
      </c>
      <c r="H198" s="33"/>
      <c r="I198" s="37"/>
      <c r="J198" s="38"/>
      <c r="K198" s="38"/>
      <c r="L198" s="38">
        <v>1500.0</v>
      </c>
      <c r="M198" s="38" t="str">
        <f>sum(O198:AM198)</f>
        <v>$1,070.00</v>
      </c>
      <c r="N198" s="39">
        <v>1070.0</v>
      </c>
      <c r="O198" s="40">
        <v>1000.0</v>
      </c>
      <c r="P198" s="33" t="s">
        <v>2507</v>
      </c>
      <c r="Q198" s="33"/>
      <c r="R198" s="33"/>
      <c r="S198" s="33"/>
      <c r="T198" s="33"/>
      <c r="U198" s="33"/>
      <c r="V198" s="33"/>
      <c r="W198" s="33"/>
      <c r="X198" s="33"/>
      <c r="Y198" s="40">
        <v>50.0</v>
      </c>
      <c r="Z198" s="33" t="s">
        <v>2508</v>
      </c>
      <c r="AA198" s="33"/>
      <c r="AB198" s="33"/>
      <c r="AC198" s="33"/>
      <c r="AD198" s="33"/>
      <c r="AE198" s="33"/>
      <c r="AF198" s="33"/>
      <c r="AG198" s="33"/>
      <c r="AH198" s="33"/>
      <c r="AI198" s="40">
        <v>20.0</v>
      </c>
      <c r="AJ198" s="33" t="s">
        <v>2509</v>
      </c>
      <c r="AK198" s="33" t="s">
        <v>102</v>
      </c>
      <c r="AL198" s="33" t="s">
        <v>103</v>
      </c>
      <c r="AM198" s="33" t="s">
        <v>105</v>
      </c>
      <c r="AN198" s="113"/>
      <c r="AO198" s="74">
        <v>42323.0</v>
      </c>
      <c r="AP198" s="125"/>
      <c r="AQ198" s="33"/>
      <c r="AR198" s="33"/>
      <c r="AS198" s="33"/>
      <c r="AT198" s="33"/>
      <c r="AU198" s="33"/>
      <c r="AV198" s="33"/>
    </row>
    <row r="199">
      <c r="A199" s="114">
        <v>42313.0</v>
      </c>
      <c r="B199" s="30"/>
      <c r="C199" s="31" t="s">
        <v>2513</v>
      </c>
      <c r="D199" s="30" t="s">
        <v>1430</v>
      </c>
      <c r="E199" s="32" t="s">
        <v>236</v>
      </c>
      <c r="F199" s="33" t="s">
        <v>2514</v>
      </c>
      <c r="G199" s="74">
        <v>42308.0</v>
      </c>
      <c r="H199" s="33"/>
      <c r="I199" s="37"/>
      <c r="J199" s="38"/>
      <c r="K199" s="38"/>
      <c r="L199" s="38">
        <v>75.0</v>
      </c>
      <c r="M199" s="38" t="str">
        <f>sum(R199:AL199)</f>
        <v>$75.00</v>
      </c>
      <c r="N199" s="39">
        <v>75.0</v>
      </c>
      <c r="O199" s="33"/>
      <c r="P199" s="33"/>
      <c r="Q199" s="33"/>
      <c r="R199" s="33"/>
      <c r="S199" s="33"/>
      <c r="T199" s="33"/>
      <c r="U199" s="40">
        <v>75.0</v>
      </c>
      <c r="V199" s="33" t="s">
        <v>2517</v>
      </c>
      <c r="W199" s="33"/>
      <c r="X199" s="33"/>
      <c r="Y199" s="33"/>
      <c r="Z199" s="33"/>
      <c r="AA199" s="33"/>
      <c r="AB199" s="33"/>
      <c r="AC199" s="33"/>
      <c r="AD199" s="33"/>
      <c r="AE199" s="33"/>
      <c r="AF199" s="33"/>
      <c r="AG199" s="33"/>
      <c r="AH199" s="33"/>
      <c r="AI199" s="33"/>
      <c r="AJ199" s="33"/>
      <c r="AK199" s="33" t="s">
        <v>387</v>
      </c>
      <c r="AL199" s="33" t="s">
        <v>237</v>
      </c>
      <c r="AM199" s="33" t="s">
        <v>238</v>
      </c>
      <c r="AN199" s="113"/>
      <c r="AO199" s="74">
        <v>42308.0</v>
      </c>
      <c r="AP199" s="125"/>
      <c r="AQ199" s="33"/>
      <c r="AR199" s="33"/>
      <c r="AS199" s="33"/>
      <c r="AT199" s="33"/>
      <c r="AU199" s="33"/>
      <c r="AV199" s="33"/>
    </row>
    <row r="200">
      <c r="A200" s="114">
        <v>42318.0</v>
      </c>
      <c r="B200" s="30"/>
      <c r="C200" s="31" t="s">
        <v>2520</v>
      </c>
      <c r="D200" s="30" t="s">
        <v>1324</v>
      </c>
      <c r="E200" s="32" t="s">
        <v>2521</v>
      </c>
      <c r="F200" s="33" t="s">
        <v>2522</v>
      </c>
      <c r="G200" s="74">
        <v>42327.0</v>
      </c>
      <c r="H200" s="33"/>
      <c r="I200" s="37"/>
      <c r="J200" s="38"/>
      <c r="K200" s="38"/>
      <c r="L200" s="38">
        <v>100.0</v>
      </c>
      <c r="M200" s="38" t="str">
        <f>sum(R200:AM200)</f>
        <v>$20.00</v>
      </c>
      <c r="N200" s="39">
        <v>100.0</v>
      </c>
      <c r="O200" s="40">
        <v>80.0</v>
      </c>
      <c r="P200" s="33"/>
      <c r="Q200" s="33"/>
      <c r="R200" s="33"/>
      <c r="S200" s="33"/>
      <c r="T200" s="33"/>
      <c r="U200" s="40">
        <v>20.0</v>
      </c>
      <c r="V200" s="33"/>
      <c r="W200" s="33"/>
      <c r="X200" s="33"/>
      <c r="Y200" s="33"/>
      <c r="Z200" s="33"/>
      <c r="AA200" s="33"/>
      <c r="AB200" s="33"/>
      <c r="AC200" s="33"/>
      <c r="AD200" s="33"/>
      <c r="AE200" s="33"/>
      <c r="AF200" s="33"/>
      <c r="AG200" s="33"/>
      <c r="AH200" s="33"/>
      <c r="AI200" s="33"/>
      <c r="AJ200" s="33"/>
      <c r="AK200" s="33" t="s">
        <v>2203</v>
      </c>
      <c r="AL200" s="33" t="s">
        <v>1253</v>
      </c>
      <c r="AM200" s="33" t="s">
        <v>1792</v>
      </c>
      <c r="AN200" s="113"/>
      <c r="AO200" s="74">
        <v>42327.0</v>
      </c>
      <c r="AP200" s="125"/>
      <c r="AQ200" s="33"/>
      <c r="AR200" s="33"/>
      <c r="AS200" s="33"/>
      <c r="AT200" s="33"/>
      <c r="AU200" s="33"/>
      <c r="AV200" s="33"/>
    </row>
    <row r="201">
      <c r="A201" s="114">
        <v>42318.0</v>
      </c>
      <c r="B201" s="30"/>
      <c r="C201" s="31" t="s">
        <v>2527</v>
      </c>
      <c r="D201" s="30" t="s">
        <v>1324</v>
      </c>
      <c r="E201" s="32" t="s">
        <v>2521</v>
      </c>
      <c r="F201" s="33" t="s">
        <v>2528</v>
      </c>
      <c r="G201" s="74">
        <v>42328.0</v>
      </c>
      <c r="H201" s="33"/>
      <c r="I201" s="37"/>
      <c r="J201" s="38"/>
      <c r="K201" s="38"/>
      <c r="L201" s="38">
        <v>100.0</v>
      </c>
      <c r="M201" s="38" t="str">
        <f t="shared" ref="M201:M224" si="3">sum(O201:AJ201)</f>
        <v>$100.00</v>
      </c>
      <c r="N201" s="39">
        <v>100.0</v>
      </c>
      <c r="O201" s="40">
        <v>80.0</v>
      </c>
      <c r="P201" s="33"/>
      <c r="Q201" s="33"/>
      <c r="R201" s="33"/>
      <c r="S201" s="33"/>
      <c r="T201" s="33"/>
      <c r="U201" s="40">
        <v>20.0</v>
      </c>
      <c r="V201" s="33"/>
      <c r="W201" s="33"/>
      <c r="X201" s="33"/>
      <c r="Y201" s="33"/>
      <c r="Z201" s="33"/>
      <c r="AA201" s="33"/>
      <c r="AB201" s="33"/>
      <c r="AC201" s="33"/>
      <c r="AD201" s="33"/>
      <c r="AE201" s="33"/>
      <c r="AF201" s="33"/>
      <c r="AG201" s="33"/>
      <c r="AH201" s="33"/>
      <c r="AI201" s="33"/>
      <c r="AJ201" s="33"/>
      <c r="AK201" s="33" t="s">
        <v>2203</v>
      </c>
      <c r="AL201" s="33" t="s">
        <v>1253</v>
      </c>
      <c r="AM201" s="33" t="s">
        <v>1792</v>
      </c>
      <c r="AN201" s="113" t="s">
        <v>1334</v>
      </c>
      <c r="AO201" s="74">
        <v>42328.0</v>
      </c>
      <c r="AP201" s="125"/>
      <c r="AQ201" s="33"/>
      <c r="AR201" s="33"/>
      <c r="AS201" s="33"/>
      <c r="AT201" s="33"/>
      <c r="AU201" s="33"/>
      <c r="AV201" s="33"/>
    </row>
    <row r="202">
      <c r="A202" s="114">
        <v>42313.0</v>
      </c>
      <c r="B202" s="30"/>
      <c r="C202" s="31" t="s">
        <v>2541</v>
      </c>
      <c r="D202" s="30" t="s">
        <v>1430</v>
      </c>
      <c r="E202" s="32" t="s">
        <v>236</v>
      </c>
      <c r="F202" s="33" t="s">
        <v>2543</v>
      </c>
      <c r="G202" s="74">
        <v>42337.0</v>
      </c>
      <c r="H202" s="33"/>
      <c r="I202" s="37"/>
      <c r="J202" s="38"/>
      <c r="K202" s="38"/>
      <c r="L202" s="38">
        <v>120.0</v>
      </c>
      <c r="M202" s="38" t="str">
        <f t="shared" si="3"/>
        <v>$120.00</v>
      </c>
      <c r="N202" s="39">
        <v>120.0</v>
      </c>
      <c r="O202" s="33"/>
      <c r="P202" s="33"/>
      <c r="Q202" s="33"/>
      <c r="R202" s="33"/>
      <c r="S202" s="33"/>
      <c r="T202" s="33"/>
      <c r="U202" s="33"/>
      <c r="V202" s="33"/>
      <c r="W202" s="33"/>
      <c r="X202" s="33"/>
      <c r="Y202" s="33"/>
      <c r="Z202" s="33"/>
      <c r="AA202" s="33"/>
      <c r="AB202" s="33"/>
      <c r="AC202" s="40">
        <v>120.0</v>
      </c>
      <c r="AD202" s="33" t="s">
        <v>2547</v>
      </c>
      <c r="AE202" s="33"/>
      <c r="AF202" s="33"/>
      <c r="AG202" s="33"/>
      <c r="AH202" s="33"/>
      <c r="AI202" s="33"/>
      <c r="AJ202" s="33"/>
      <c r="AK202" s="33" t="s">
        <v>387</v>
      </c>
      <c r="AL202" s="33" t="s">
        <v>237</v>
      </c>
      <c r="AM202" s="33" t="s">
        <v>238</v>
      </c>
      <c r="AN202" s="113" t="s">
        <v>1334</v>
      </c>
      <c r="AO202" s="74">
        <v>42337.0</v>
      </c>
      <c r="AP202" s="125"/>
      <c r="AQ202" s="33"/>
      <c r="AR202" s="33"/>
      <c r="AS202" s="33"/>
      <c r="AT202" s="33"/>
      <c r="AU202" s="33"/>
      <c r="AV202" s="33"/>
    </row>
    <row r="203">
      <c r="A203" s="114">
        <v>42311.0</v>
      </c>
      <c r="B203" s="30"/>
      <c r="C203" s="31" t="s">
        <v>2554</v>
      </c>
      <c r="D203" s="30" t="s">
        <v>1243</v>
      </c>
      <c r="E203" s="32" t="s">
        <v>692</v>
      </c>
      <c r="F203" s="33" t="s">
        <v>2557</v>
      </c>
      <c r="G203" s="74">
        <v>42322.0</v>
      </c>
      <c r="H203" s="33"/>
      <c r="I203" s="37"/>
      <c r="J203" s="38"/>
      <c r="K203" s="38"/>
      <c r="L203" s="38">
        <v>120.0</v>
      </c>
      <c r="M203" s="38" t="str">
        <f t="shared" si="3"/>
        <v>$120.00</v>
      </c>
      <c r="N203" s="39">
        <v>120.0</v>
      </c>
      <c r="O203" s="40">
        <v>120.0</v>
      </c>
      <c r="P203" s="33" t="s">
        <v>2559</v>
      </c>
      <c r="Q203" s="33"/>
      <c r="R203" s="33"/>
      <c r="S203" s="33"/>
      <c r="T203" s="33"/>
      <c r="U203" s="33"/>
      <c r="V203" s="33"/>
      <c r="W203" s="33"/>
      <c r="X203" s="33"/>
      <c r="Y203" s="33"/>
      <c r="Z203" s="33"/>
      <c r="AA203" s="33"/>
      <c r="AB203" s="33"/>
      <c r="AC203" s="33"/>
      <c r="AD203" s="33"/>
      <c r="AE203" s="33"/>
      <c r="AF203" s="33"/>
      <c r="AG203" s="33"/>
      <c r="AH203" s="33"/>
      <c r="AI203" s="33"/>
      <c r="AJ203" s="33"/>
      <c r="AK203" s="33" t="s">
        <v>699</v>
      </c>
      <c r="AL203" s="33" t="s">
        <v>99</v>
      </c>
      <c r="AM203" s="33" t="s">
        <v>700</v>
      </c>
      <c r="AN203" s="113" t="s">
        <v>1334</v>
      </c>
      <c r="AO203" s="74">
        <v>42322.0</v>
      </c>
      <c r="AP203" s="125"/>
      <c r="AQ203" s="33"/>
      <c r="AR203" s="33"/>
      <c r="AS203" s="33"/>
      <c r="AT203" s="33"/>
      <c r="AU203" s="33"/>
      <c r="AV203" s="33"/>
    </row>
    <row r="204">
      <c r="A204" s="112">
        <v>10720.0</v>
      </c>
      <c r="B204" s="33"/>
      <c r="C204" s="31" t="s">
        <v>2564</v>
      </c>
      <c r="D204" s="33" t="s">
        <v>264</v>
      </c>
      <c r="E204" s="32" t="s">
        <v>2567</v>
      </c>
      <c r="F204" s="33" t="s">
        <v>2569</v>
      </c>
      <c r="G204" s="74">
        <v>42322.0</v>
      </c>
      <c r="H204" s="33"/>
      <c r="I204" s="37"/>
      <c r="J204" s="38"/>
      <c r="K204" s="38"/>
      <c r="L204" s="38">
        <v>425.0</v>
      </c>
      <c r="M204" s="38" t="str">
        <f t="shared" si="3"/>
        <v>$285.00</v>
      </c>
      <c r="N204" s="39">
        <v>285.0</v>
      </c>
      <c r="O204" s="40">
        <v>250.0</v>
      </c>
      <c r="P204" s="33" t="s">
        <v>2571</v>
      </c>
      <c r="Q204" s="33"/>
      <c r="R204" s="33"/>
      <c r="S204" s="40">
        <v>15.0</v>
      </c>
      <c r="T204" s="33" t="s">
        <v>2572</v>
      </c>
      <c r="U204" s="40">
        <v>20.0</v>
      </c>
      <c r="V204" s="33" t="s">
        <v>2574</v>
      </c>
      <c r="W204" s="33"/>
      <c r="X204" s="33"/>
      <c r="Y204" s="33"/>
      <c r="Z204" s="33"/>
      <c r="AA204" s="33"/>
      <c r="AB204" s="33"/>
      <c r="AC204" s="33"/>
      <c r="AD204" s="33"/>
      <c r="AE204" s="33"/>
      <c r="AF204" s="33"/>
      <c r="AG204" s="33"/>
      <c r="AH204" s="33"/>
      <c r="AI204" s="33"/>
      <c r="AJ204" s="33"/>
      <c r="AK204" s="33" t="s">
        <v>2575</v>
      </c>
      <c r="AL204" s="33" t="s">
        <v>2576</v>
      </c>
      <c r="AM204" s="33" t="s">
        <v>2577</v>
      </c>
      <c r="AN204" s="113" t="s">
        <v>1334</v>
      </c>
      <c r="AO204" s="74">
        <v>42322.0</v>
      </c>
      <c r="AP204" s="125"/>
      <c r="AQ204" s="33"/>
      <c r="AR204" s="33"/>
      <c r="AS204" s="33"/>
      <c r="AT204" s="33"/>
      <c r="AU204" s="33"/>
      <c r="AV204" s="33"/>
    </row>
    <row r="205">
      <c r="A205" s="114">
        <v>42318.0</v>
      </c>
      <c r="B205" s="30"/>
      <c r="C205" s="31" t="s">
        <v>2583</v>
      </c>
      <c r="D205" s="30" t="s">
        <v>1324</v>
      </c>
      <c r="E205" s="32" t="s">
        <v>2585</v>
      </c>
      <c r="F205" s="33" t="s">
        <v>2586</v>
      </c>
      <c r="G205" s="74">
        <v>42321.0</v>
      </c>
      <c r="H205" s="33"/>
      <c r="I205" s="37"/>
      <c r="J205" s="38"/>
      <c r="K205" s="38"/>
      <c r="L205" s="38">
        <v>700.0</v>
      </c>
      <c r="M205" s="38" t="str">
        <f t="shared" si="3"/>
        <v>$489.00</v>
      </c>
      <c r="N205" s="39">
        <v>489.0</v>
      </c>
      <c r="O205" s="40">
        <v>400.0</v>
      </c>
      <c r="P205" s="33"/>
      <c r="Q205" s="33"/>
      <c r="R205" s="33"/>
      <c r="S205" s="40">
        <v>15.0</v>
      </c>
      <c r="T205" s="33"/>
      <c r="U205" s="40">
        <v>74.0</v>
      </c>
      <c r="V205" s="33" t="s">
        <v>2589</v>
      </c>
      <c r="W205" s="33"/>
      <c r="X205" s="33"/>
      <c r="Y205" s="33"/>
      <c r="Z205" s="33"/>
      <c r="AA205" s="33"/>
      <c r="AB205" s="33"/>
      <c r="AC205" s="33"/>
      <c r="AD205" s="33"/>
      <c r="AE205" s="33"/>
      <c r="AF205" s="33"/>
      <c r="AG205" s="33"/>
      <c r="AH205" s="33"/>
      <c r="AI205" s="33"/>
      <c r="AJ205" s="33"/>
      <c r="AK205" s="33" t="s">
        <v>2592</v>
      </c>
      <c r="AL205" s="33" t="s">
        <v>331</v>
      </c>
      <c r="AM205" s="33" t="s">
        <v>2593</v>
      </c>
      <c r="AN205" s="113" t="s">
        <v>1334</v>
      </c>
      <c r="AO205" s="74">
        <v>42321.0</v>
      </c>
      <c r="AP205" s="125"/>
      <c r="AQ205" s="33"/>
      <c r="AR205" s="33"/>
      <c r="AS205" s="33"/>
      <c r="AT205" s="33"/>
      <c r="AU205" s="33"/>
      <c r="AV205" s="33"/>
    </row>
    <row r="206">
      <c r="A206" s="114">
        <v>42313.0</v>
      </c>
      <c r="B206" s="30"/>
      <c r="C206" s="31" t="s">
        <v>2597</v>
      </c>
      <c r="D206" s="30" t="s">
        <v>1243</v>
      </c>
      <c r="E206" s="32" t="s">
        <v>764</v>
      </c>
      <c r="F206" s="33" t="s">
        <v>2600</v>
      </c>
      <c r="G206" s="74">
        <v>42321.0</v>
      </c>
      <c r="H206" s="33"/>
      <c r="I206" s="37"/>
      <c r="J206" s="38"/>
      <c r="K206" s="38"/>
      <c r="L206" s="38">
        <v>80.0</v>
      </c>
      <c r="M206" s="38" t="str">
        <f t="shared" si="3"/>
        <v>$80.00</v>
      </c>
      <c r="N206" s="39">
        <v>80.0</v>
      </c>
      <c r="O206" s="40">
        <v>80.0</v>
      </c>
      <c r="P206" s="33" t="s">
        <v>2602</v>
      </c>
      <c r="Q206" s="33"/>
      <c r="R206" s="33"/>
      <c r="S206" s="33"/>
      <c r="T206" s="33"/>
      <c r="U206" s="33"/>
      <c r="V206" s="33"/>
      <c r="W206" s="33"/>
      <c r="X206" s="33"/>
      <c r="Y206" s="33"/>
      <c r="Z206" s="33"/>
      <c r="AA206" s="33"/>
      <c r="AB206" s="33"/>
      <c r="AC206" s="33"/>
      <c r="AD206" s="33"/>
      <c r="AE206" s="33"/>
      <c r="AF206" s="33"/>
      <c r="AG206" s="33"/>
      <c r="AH206" s="33"/>
      <c r="AI206" s="33"/>
      <c r="AJ206" s="33"/>
      <c r="AK206" s="33" t="s">
        <v>772</v>
      </c>
      <c r="AL206" s="33" t="s">
        <v>774</v>
      </c>
      <c r="AM206" s="33" t="s">
        <v>775</v>
      </c>
      <c r="AN206" s="113" t="s">
        <v>1334</v>
      </c>
      <c r="AO206" s="74">
        <v>42321.0</v>
      </c>
      <c r="AP206" s="125"/>
      <c r="AQ206" s="33"/>
      <c r="AR206" s="33"/>
      <c r="AS206" s="33"/>
      <c r="AT206" s="33"/>
      <c r="AU206" s="33"/>
      <c r="AV206" s="33"/>
    </row>
    <row r="207">
      <c r="A207" s="114">
        <v>42313.0</v>
      </c>
      <c r="B207" s="30"/>
      <c r="C207" s="31" t="s">
        <v>2611</v>
      </c>
      <c r="D207" s="30" t="s">
        <v>1243</v>
      </c>
      <c r="E207" s="32" t="s">
        <v>764</v>
      </c>
      <c r="F207" s="33" t="s">
        <v>2613</v>
      </c>
      <c r="G207" s="74">
        <v>42308.0</v>
      </c>
      <c r="H207" s="33"/>
      <c r="I207" s="37"/>
      <c r="J207" s="38"/>
      <c r="K207" s="38"/>
      <c r="L207" s="38">
        <v>75.0</v>
      </c>
      <c r="M207" s="38" t="str">
        <f t="shared" si="3"/>
        <v>$75.00</v>
      </c>
      <c r="N207" s="39">
        <v>75.0</v>
      </c>
      <c r="O207" s="40">
        <v>75.0</v>
      </c>
      <c r="P207" s="33" t="s">
        <v>2616</v>
      </c>
      <c r="Q207" s="33"/>
      <c r="R207" s="33"/>
      <c r="S207" s="33"/>
      <c r="T207" s="33"/>
      <c r="U207" s="33"/>
      <c r="V207" s="33"/>
      <c r="W207" s="33"/>
      <c r="X207" s="33"/>
      <c r="Y207" s="33"/>
      <c r="Z207" s="33"/>
      <c r="AA207" s="33"/>
      <c r="AB207" s="33"/>
      <c r="AC207" s="33"/>
      <c r="AD207" s="33"/>
      <c r="AE207" s="33"/>
      <c r="AF207" s="33"/>
      <c r="AG207" s="33"/>
      <c r="AH207" s="33"/>
      <c r="AI207" s="33"/>
      <c r="AJ207" s="33"/>
      <c r="AK207" s="33" t="s">
        <v>772</v>
      </c>
      <c r="AL207" s="33" t="s">
        <v>774</v>
      </c>
      <c r="AM207" s="33" t="s">
        <v>775</v>
      </c>
      <c r="AN207" s="113" t="s">
        <v>1334</v>
      </c>
      <c r="AO207" s="74">
        <v>42308.0</v>
      </c>
      <c r="AP207" s="125"/>
      <c r="AQ207" s="33"/>
      <c r="AR207" s="33"/>
      <c r="AS207" s="33"/>
      <c r="AT207" s="33"/>
      <c r="AU207" s="33"/>
      <c r="AV207" s="33"/>
    </row>
    <row r="208">
      <c r="A208" s="114">
        <v>42353.0</v>
      </c>
      <c r="B208" s="30"/>
      <c r="C208" s="31" t="s">
        <v>2625</v>
      </c>
      <c r="D208" s="30" t="s">
        <v>1430</v>
      </c>
      <c r="E208" s="32" t="s">
        <v>2628</v>
      </c>
      <c r="F208" s="33" t="s">
        <v>2629</v>
      </c>
      <c r="G208" s="74">
        <v>42373.0</v>
      </c>
      <c r="H208" s="33"/>
      <c r="I208" s="37"/>
      <c r="J208" s="38"/>
      <c r="K208" s="38"/>
      <c r="L208" s="38">
        <v>1000.0</v>
      </c>
      <c r="M208" s="38" t="str">
        <f t="shared" si="3"/>
        <v>$1,000.00</v>
      </c>
      <c r="N208" s="39">
        <v>1000.0</v>
      </c>
      <c r="O208" s="33"/>
      <c r="P208" s="33"/>
      <c r="Q208" s="33"/>
      <c r="R208" s="33"/>
      <c r="S208" s="33"/>
      <c r="T208" s="33"/>
      <c r="U208" s="33"/>
      <c r="V208" s="33"/>
      <c r="W208" s="33"/>
      <c r="X208" s="33"/>
      <c r="Y208" s="33"/>
      <c r="Z208" s="33"/>
      <c r="AA208" s="33"/>
      <c r="AB208" s="33"/>
      <c r="AC208" s="33"/>
      <c r="AD208" s="33"/>
      <c r="AE208" s="33"/>
      <c r="AF208" s="33"/>
      <c r="AG208" s="33"/>
      <c r="AH208" s="33"/>
      <c r="AI208" s="40">
        <v>1000.0</v>
      </c>
      <c r="AJ208" s="33" t="s">
        <v>2633</v>
      </c>
      <c r="AK208" s="33" t="s">
        <v>2636</v>
      </c>
      <c r="AL208" s="33" t="s">
        <v>2638</v>
      </c>
      <c r="AM208" s="33" t="s">
        <v>2639</v>
      </c>
      <c r="AN208" s="113" t="s">
        <v>1334</v>
      </c>
      <c r="AO208" s="74">
        <v>42406.0</v>
      </c>
      <c r="AP208" s="125"/>
      <c r="AQ208" s="33"/>
      <c r="AR208" s="33"/>
      <c r="AS208" s="33"/>
      <c r="AT208" s="33"/>
      <c r="AU208" s="33"/>
      <c r="AV208" s="33"/>
    </row>
    <row r="209">
      <c r="A209" s="114">
        <v>42318.0</v>
      </c>
      <c r="B209" s="33"/>
      <c r="C209" s="31" t="s">
        <v>2643</v>
      </c>
      <c r="D209" s="33"/>
      <c r="E209" s="32" t="s">
        <v>2644</v>
      </c>
      <c r="F209" s="33" t="s">
        <v>2645</v>
      </c>
      <c r="G209" s="74">
        <v>42313.0</v>
      </c>
      <c r="H209" s="33"/>
      <c r="I209" s="37"/>
      <c r="J209" s="38"/>
      <c r="K209" s="38"/>
      <c r="L209" s="38">
        <v>112.0</v>
      </c>
      <c r="M209" s="38" t="str">
        <f t="shared" si="3"/>
        <v>$105.00</v>
      </c>
      <c r="N209" s="39">
        <v>105.0</v>
      </c>
      <c r="O209" s="40">
        <v>105.0</v>
      </c>
      <c r="P209" s="33" t="s">
        <v>2649</v>
      </c>
      <c r="Q209" s="33"/>
      <c r="R209" s="33"/>
      <c r="S209" s="33"/>
      <c r="T209" s="33"/>
      <c r="U209" s="33"/>
      <c r="V209" s="33"/>
      <c r="W209" s="33"/>
      <c r="X209" s="33"/>
      <c r="Y209" s="33"/>
      <c r="Z209" s="33"/>
      <c r="AA209" s="33"/>
      <c r="AB209" s="33"/>
      <c r="AC209" s="33"/>
      <c r="AD209" s="33"/>
      <c r="AE209" s="33"/>
      <c r="AF209" s="33"/>
      <c r="AG209" s="33"/>
      <c r="AH209" s="33"/>
      <c r="AI209" s="33"/>
      <c r="AJ209" s="33"/>
      <c r="AK209" s="33" t="s">
        <v>2652</v>
      </c>
      <c r="AL209" s="33" t="s">
        <v>2653</v>
      </c>
      <c r="AM209" s="33" t="s">
        <v>2357</v>
      </c>
      <c r="AN209" s="113" t="s">
        <v>1334</v>
      </c>
      <c r="AO209" s="74">
        <v>42313.0</v>
      </c>
      <c r="AP209" s="125"/>
      <c r="AQ209" s="33"/>
      <c r="AR209" s="33"/>
      <c r="AS209" s="33"/>
      <c r="AT209" s="33"/>
      <c r="AU209" s="33"/>
      <c r="AV209" s="33"/>
    </row>
    <row r="210">
      <c r="A210" s="114">
        <v>42311.0</v>
      </c>
      <c r="B210" s="30"/>
      <c r="C210" s="31" t="s">
        <v>2658</v>
      </c>
      <c r="D210" s="30" t="s">
        <v>1572</v>
      </c>
      <c r="E210" s="32" t="s">
        <v>265</v>
      </c>
      <c r="F210" s="33" t="s">
        <v>2659</v>
      </c>
      <c r="G210" s="74">
        <v>42309.0</v>
      </c>
      <c r="H210" s="33"/>
      <c r="I210" s="37"/>
      <c r="J210" s="38"/>
      <c r="K210" s="38"/>
      <c r="L210" s="38">
        <v>520.0</v>
      </c>
      <c r="M210" s="38" t="str">
        <f t="shared" si="3"/>
        <v>$520.00</v>
      </c>
      <c r="N210" s="39">
        <v>520.0</v>
      </c>
      <c r="O210" s="33"/>
      <c r="P210" s="33"/>
      <c r="Q210" s="33"/>
      <c r="R210" s="33"/>
      <c r="S210" s="33"/>
      <c r="T210" s="33"/>
      <c r="U210" s="40">
        <v>520.0</v>
      </c>
      <c r="V210" s="33" t="s">
        <v>2660</v>
      </c>
      <c r="W210" s="33"/>
      <c r="X210" s="33"/>
      <c r="Y210" s="33"/>
      <c r="Z210" s="33"/>
      <c r="AA210" s="33"/>
      <c r="AB210" s="33"/>
      <c r="AC210" s="33"/>
      <c r="AD210" s="33"/>
      <c r="AE210" s="33"/>
      <c r="AF210" s="33"/>
      <c r="AG210" s="33"/>
      <c r="AH210" s="33"/>
      <c r="AI210" s="33"/>
      <c r="AJ210" s="33"/>
      <c r="AK210" s="33" t="s">
        <v>1401</v>
      </c>
      <c r="AL210" s="33" t="s">
        <v>1402</v>
      </c>
      <c r="AM210" s="33" t="s">
        <v>1403</v>
      </c>
      <c r="AN210" s="113" t="s">
        <v>1334</v>
      </c>
      <c r="AO210" s="74">
        <v>42369.0</v>
      </c>
      <c r="AP210" s="125"/>
      <c r="AQ210" s="33"/>
      <c r="AR210" s="33"/>
      <c r="AS210" s="33"/>
      <c r="AT210" s="33"/>
      <c r="AU210" s="33"/>
      <c r="AV210" s="33"/>
    </row>
    <row r="211">
      <c r="A211" s="114">
        <v>42313.0</v>
      </c>
      <c r="B211" s="33"/>
      <c r="C211" s="31" t="s">
        <v>2665</v>
      </c>
      <c r="D211" s="33" t="s">
        <v>264</v>
      </c>
      <c r="E211" s="32" t="s">
        <v>2667</v>
      </c>
      <c r="F211" s="33" t="s">
        <v>2668</v>
      </c>
      <c r="G211" s="74">
        <v>42300.0</v>
      </c>
      <c r="H211" s="33"/>
      <c r="I211" s="37"/>
      <c r="J211" s="38"/>
      <c r="K211" s="38"/>
      <c r="L211" s="38">
        <v>10.5</v>
      </c>
      <c r="M211" s="38" t="str">
        <f t="shared" si="3"/>
        <v>$10.50</v>
      </c>
      <c r="N211" s="39">
        <v>10.5</v>
      </c>
      <c r="O211" s="40">
        <v>10.5</v>
      </c>
      <c r="P211" s="33" t="s">
        <v>132</v>
      </c>
      <c r="Q211" s="33"/>
      <c r="R211" s="33"/>
      <c r="S211" s="33"/>
      <c r="T211" s="33"/>
      <c r="U211" s="33"/>
      <c r="V211" s="33"/>
      <c r="W211" s="33"/>
      <c r="X211" s="33"/>
      <c r="Y211" s="33"/>
      <c r="Z211" s="33"/>
      <c r="AA211" s="33"/>
      <c r="AB211" s="33"/>
      <c r="AC211" s="33"/>
      <c r="AD211" s="33"/>
      <c r="AE211" s="33"/>
      <c r="AF211" s="33"/>
      <c r="AG211" s="33"/>
      <c r="AH211" s="33"/>
      <c r="AI211" s="33"/>
      <c r="AJ211" s="33"/>
      <c r="AK211" s="33" t="s">
        <v>2674</v>
      </c>
      <c r="AL211" s="33" t="s">
        <v>2675</v>
      </c>
      <c r="AM211" s="33" t="s">
        <v>2676</v>
      </c>
      <c r="AN211" s="113" t="s">
        <v>2677</v>
      </c>
      <c r="AO211" s="74">
        <v>42300.0</v>
      </c>
      <c r="AP211" s="125"/>
      <c r="AQ211" s="33"/>
      <c r="AR211" s="33"/>
      <c r="AS211" s="33"/>
      <c r="AT211" s="33"/>
      <c r="AU211" s="33"/>
      <c r="AV211" s="33"/>
    </row>
    <row r="212">
      <c r="A212" s="114">
        <v>42353.0</v>
      </c>
      <c r="B212" s="33"/>
      <c r="C212" s="31" t="s">
        <v>2681</v>
      </c>
      <c r="D212" s="33" t="s">
        <v>264</v>
      </c>
      <c r="E212" s="32" t="s">
        <v>2322</v>
      </c>
      <c r="F212" s="33" t="s">
        <v>2683</v>
      </c>
      <c r="G212" s="74">
        <v>42300.0</v>
      </c>
      <c r="H212" s="33"/>
      <c r="I212" s="37"/>
      <c r="J212" s="38"/>
      <c r="K212" s="38"/>
      <c r="L212" s="38">
        <v>38.21</v>
      </c>
      <c r="M212" s="38" t="str">
        <f t="shared" si="3"/>
        <v>$38.21</v>
      </c>
      <c r="N212" s="39">
        <v>38.21</v>
      </c>
      <c r="O212" s="40">
        <v>38.21</v>
      </c>
      <c r="P212" s="33" t="s">
        <v>132</v>
      </c>
      <c r="Q212" s="33"/>
      <c r="R212" s="33"/>
      <c r="S212" s="33"/>
      <c r="T212" s="33"/>
      <c r="U212" s="33"/>
      <c r="V212" s="33"/>
      <c r="W212" s="33"/>
      <c r="X212" s="33"/>
      <c r="Y212" s="33"/>
      <c r="Z212" s="33"/>
      <c r="AA212" s="33"/>
      <c r="AB212" s="33"/>
      <c r="AC212" s="33"/>
      <c r="AD212" s="33"/>
      <c r="AE212" s="33"/>
      <c r="AF212" s="33"/>
      <c r="AG212" s="33"/>
      <c r="AH212" s="33"/>
      <c r="AI212" s="33"/>
      <c r="AJ212" s="33"/>
      <c r="AK212" s="33" t="s">
        <v>2687</v>
      </c>
      <c r="AL212" s="33" t="s">
        <v>2323</v>
      </c>
      <c r="AM212" s="33" t="s">
        <v>2324</v>
      </c>
      <c r="AN212" s="33" t="s">
        <v>2677</v>
      </c>
      <c r="AO212" s="74">
        <v>42300.0</v>
      </c>
      <c r="AP212" s="125"/>
      <c r="AQ212" s="33"/>
      <c r="AR212" s="33"/>
      <c r="AS212" s="33"/>
      <c r="AT212" s="33"/>
      <c r="AU212" s="33"/>
      <c r="AV212" s="33"/>
    </row>
    <row r="213">
      <c r="A213" s="114">
        <v>42311.0</v>
      </c>
      <c r="B213" s="30"/>
      <c r="C213" s="31" t="s">
        <v>2692</v>
      </c>
      <c r="D213" s="30" t="s">
        <v>857</v>
      </c>
      <c r="E213" s="32" t="s">
        <v>2695</v>
      </c>
      <c r="F213" s="33" t="s">
        <v>2697</v>
      </c>
      <c r="G213" s="74">
        <v>42299.0</v>
      </c>
      <c r="H213" s="33"/>
      <c r="I213" s="37"/>
      <c r="J213" s="38"/>
      <c r="K213" s="38"/>
      <c r="L213" s="38">
        <v>22.35</v>
      </c>
      <c r="M213" s="38" t="str">
        <f t="shared" si="3"/>
        <v>$22.35</v>
      </c>
      <c r="N213" s="39">
        <v>22.35</v>
      </c>
      <c r="O213" s="40">
        <v>22.35</v>
      </c>
      <c r="P213" s="33" t="s">
        <v>2698</v>
      </c>
      <c r="Q213" s="33"/>
      <c r="R213" s="33"/>
      <c r="S213" s="33"/>
      <c r="T213" s="33"/>
      <c r="U213" s="33"/>
      <c r="V213" s="33"/>
      <c r="W213" s="33"/>
      <c r="X213" s="33"/>
      <c r="Y213" s="33"/>
      <c r="Z213" s="33"/>
      <c r="AA213" s="33"/>
      <c r="AB213" s="33"/>
      <c r="AC213" s="33"/>
      <c r="AD213" s="33"/>
      <c r="AE213" s="33"/>
      <c r="AF213" s="33"/>
      <c r="AG213" s="33"/>
      <c r="AH213" s="33"/>
      <c r="AI213" s="33"/>
      <c r="AJ213" s="33"/>
      <c r="AK213" s="33" t="s">
        <v>2701</v>
      </c>
      <c r="AL213" s="33" t="s">
        <v>2702</v>
      </c>
      <c r="AM213" s="33" t="s">
        <v>2703</v>
      </c>
      <c r="AN213" s="33" t="s">
        <v>2677</v>
      </c>
      <c r="AO213" s="74">
        <v>42299.0</v>
      </c>
      <c r="AP213" s="125"/>
      <c r="AQ213" s="33"/>
      <c r="AR213" s="33"/>
      <c r="AS213" s="33"/>
      <c r="AT213" s="33"/>
      <c r="AU213" s="33"/>
      <c r="AV213" s="33"/>
    </row>
    <row r="214">
      <c r="A214" s="114">
        <v>42318.0</v>
      </c>
      <c r="B214" s="30"/>
      <c r="C214" s="31" t="s">
        <v>2706</v>
      </c>
      <c r="D214" s="30" t="s">
        <v>857</v>
      </c>
      <c r="E214" s="32" t="s">
        <v>929</v>
      </c>
      <c r="F214" s="33" t="s">
        <v>2709</v>
      </c>
      <c r="G214" s="74">
        <v>42295.0</v>
      </c>
      <c r="H214" s="33"/>
      <c r="I214" s="37"/>
      <c r="J214" s="38"/>
      <c r="K214" s="38"/>
      <c r="L214" s="38">
        <v>115.0</v>
      </c>
      <c r="M214" s="38" t="str">
        <f t="shared" si="3"/>
        <v>$105.00</v>
      </c>
      <c r="N214" s="39">
        <v>103.86</v>
      </c>
      <c r="O214" s="40">
        <v>60.0</v>
      </c>
      <c r="P214" s="33" t="s">
        <v>2713</v>
      </c>
      <c r="Q214" s="33"/>
      <c r="R214" s="33"/>
      <c r="S214" s="33"/>
      <c r="T214" s="33"/>
      <c r="U214" s="33"/>
      <c r="V214" s="33"/>
      <c r="W214" s="33"/>
      <c r="X214" s="33"/>
      <c r="Y214" s="33"/>
      <c r="Z214" s="33"/>
      <c r="AA214" s="40">
        <v>45.0</v>
      </c>
      <c r="AB214" s="33" t="s">
        <v>2716</v>
      </c>
      <c r="AC214" s="33"/>
      <c r="AD214" s="33"/>
      <c r="AE214" s="33"/>
      <c r="AF214" s="33"/>
      <c r="AG214" s="33"/>
      <c r="AH214" s="33"/>
      <c r="AI214" s="33"/>
      <c r="AJ214" s="33"/>
      <c r="AK214" s="33" t="s">
        <v>2717</v>
      </c>
      <c r="AL214" s="33" t="s">
        <v>2719</v>
      </c>
      <c r="AM214" s="33" t="s">
        <v>2721</v>
      </c>
      <c r="AN214" s="33" t="s">
        <v>2677</v>
      </c>
      <c r="AO214" s="74">
        <v>42295.0</v>
      </c>
      <c r="AP214" s="125"/>
      <c r="AQ214" s="33"/>
      <c r="AR214" s="33"/>
      <c r="AS214" s="33"/>
      <c r="AT214" s="33"/>
      <c r="AU214" s="33"/>
      <c r="AV214" s="33"/>
    </row>
    <row r="215">
      <c r="A215" s="116"/>
      <c r="B215" s="30"/>
      <c r="C215" s="31" t="s">
        <v>2726</v>
      </c>
      <c r="D215" s="30" t="s">
        <v>2102</v>
      </c>
      <c r="E215" s="32" t="s">
        <v>2728</v>
      </c>
      <c r="F215" s="33" t="s">
        <v>2730</v>
      </c>
      <c r="G215" s="74">
        <v>42267.0</v>
      </c>
      <c r="H215" s="33"/>
      <c r="I215" s="37"/>
      <c r="J215" s="38"/>
      <c r="K215" s="38"/>
      <c r="L215" s="38">
        <v>89.67</v>
      </c>
      <c r="M215" s="38" t="str">
        <f t="shared" si="3"/>
        <v>$89.67</v>
      </c>
      <c r="N215" s="39">
        <v>89.67</v>
      </c>
      <c r="O215" s="40">
        <v>89.67</v>
      </c>
      <c r="P215" s="33" t="s">
        <v>2732</v>
      </c>
      <c r="Q215" s="33"/>
      <c r="R215" s="33"/>
      <c r="S215" s="33"/>
      <c r="T215" s="33"/>
      <c r="U215" s="33"/>
      <c r="V215" s="33"/>
      <c r="W215" s="33"/>
      <c r="X215" s="33"/>
      <c r="Y215" s="33"/>
      <c r="Z215" s="33"/>
      <c r="AA215" s="33"/>
      <c r="AB215" s="33"/>
      <c r="AC215" s="33"/>
      <c r="AD215" s="33"/>
      <c r="AE215" s="33"/>
      <c r="AF215" s="33"/>
      <c r="AG215" s="33"/>
      <c r="AH215" s="33"/>
      <c r="AI215" s="33"/>
      <c r="AJ215" s="33"/>
      <c r="AK215" s="33" t="s">
        <v>2735</v>
      </c>
      <c r="AL215" s="33" t="s">
        <v>2736</v>
      </c>
      <c r="AM215" s="33" t="s">
        <v>2737</v>
      </c>
      <c r="AN215" s="33" t="s">
        <v>2677</v>
      </c>
      <c r="AO215" s="74">
        <v>42267.0</v>
      </c>
      <c r="AP215" s="125"/>
      <c r="AQ215" s="33"/>
      <c r="AR215" s="33"/>
      <c r="AS215" s="33"/>
      <c r="AT215" s="33"/>
      <c r="AU215" s="33"/>
      <c r="AV215" s="33"/>
    </row>
    <row r="216">
      <c r="A216" s="116"/>
      <c r="B216" s="30"/>
      <c r="C216" s="31" t="s">
        <v>2741</v>
      </c>
      <c r="D216" s="30" t="s">
        <v>2102</v>
      </c>
      <c r="E216" s="32" t="s">
        <v>2728</v>
      </c>
      <c r="F216" s="33" t="s">
        <v>2742</v>
      </c>
      <c r="G216" s="74">
        <v>42292.0</v>
      </c>
      <c r="H216" s="33"/>
      <c r="I216" s="37"/>
      <c r="J216" s="38"/>
      <c r="K216" s="38"/>
      <c r="L216" s="38">
        <v>185.0</v>
      </c>
      <c r="M216" s="38" t="str">
        <f t="shared" si="3"/>
        <v>$185.00</v>
      </c>
      <c r="N216" s="39">
        <v>185.0</v>
      </c>
      <c r="O216" s="40">
        <v>90.0</v>
      </c>
      <c r="P216" s="33" t="s">
        <v>2160</v>
      </c>
      <c r="Q216" s="33"/>
      <c r="R216" s="33"/>
      <c r="S216" s="33"/>
      <c r="T216" s="33"/>
      <c r="U216" s="40">
        <v>95.0</v>
      </c>
      <c r="V216" s="33" t="s">
        <v>2745</v>
      </c>
      <c r="W216" s="33"/>
      <c r="X216" s="33"/>
      <c r="Y216" s="33"/>
      <c r="Z216" s="33"/>
      <c r="AA216" s="33"/>
      <c r="AB216" s="33"/>
      <c r="AC216" s="33"/>
      <c r="AD216" s="33"/>
      <c r="AE216" s="33"/>
      <c r="AF216" s="33"/>
      <c r="AG216" s="33"/>
      <c r="AH216" s="33"/>
      <c r="AI216" s="33"/>
      <c r="AJ216" s="33"/>
      <c r="AK216" s="33" t="s">
        <v>2735</v>
      </c>
      <c r="AL216" s="33" t="s">
        <v>2736</v>
      </c>
      <c r="AM216" s="33" t="s">
        <v>2737</v>
      </c>
      <c r="AN216" s="33" t="s">
        <v>2677</v>
      </c>
      <c r="AO216" s="74">
        <v>42292.0</v>
      </c>
      <c r="AP216" s="125"/>
      <c r="AQ216" s="33"/>
      <c r="AR216" s="33"/>
      <c r="AS216" s="33"/>
      <c r="AT216" s="33"/>
      <c r="AU216" s="33"/>
      <c r="AV216" s="33"/>
    </row>
    <row r="217">
      <c r="A217" s="116"/>
      <c r="B217" s="30"/>
      <c r="C217" s="31" t="s">
        <v>2748</v>
      </c>
      <c r="D217" s="30" t="s">
        <v>2102</v>
      </c>
      <c r="E217" s="32" t="s">
        <v>2749</v>
      </c>
      <c r="F217" s="33" t="s">
        <v>2750</v>
      </c>
      <c r="G217" s="74">
        <v>42272.0</v>
      </c>
      <c r="H217" s="33"/>
      <c r="I217" s="37"/>
      <c r="J217" s="38"/>
      <c r="K217" s="38"/>
      <c r="L217" s="38">
        <v>375.0</v>
      </c>
      <c r="M217" s="38" t="str">
        <f t="shared" si="3"/>
        <v>$275.00</v>
      </c>
      <c r="N217" s="39">
        <v>275.0</v>
      </c>
      <c r="O217" s="40">
        <v>120.0</v>
      </c>
      <c r="P217" s="33" t="s">
        <v>2160</v>
      </c>
      <c r="Q217" s="40">
        <v>90.0</v>
      </c>
      <c r="R217" s="33" t="s">
        <v>2751</v>
      </c>
      <c r="S217" s="40">
        <v>15.0</v>
      </c>
      <c r="T217" s="33" t="s">
        <v>132</v>
      </c>
      <c r="U217" s="40">
        <v>50.0</v>
      </c>
      <c r="V217" s="33" t="s">
        <v>2752</v>
      </c>
      <c r="W217" s="33"/>
      <c r="X217" s="33"/>
      <c r="Y217" s="33"/>
      <c r="Z217" s="33"/>
      <c r="AA217" s="33"/>
      <c r="AB217" s="33"/>
      <c r="AC217" s="33"/>
      <c r="AD217" s="33"/>
      <c r="AE217" s="33"/>
      <c r="AF217" s="33"/>
      <c r="AG217" s="33"/>
      <c r="AH217" s="33"/>
      <c r="AI217" s="33"/>
      <c r="AJ217" s="33"/>
      <c r="AK217" s="33" t="s">
        <v>2735</v>
      </c>
      <c r="AL217" s="33" t="s">
        <v>2736</v>
      </c>
      <c r="AM217" s="33" t="s">
        <v>2737</v>
      </c>
      <c r="AN217" s="33" t="s">
        <v>2677</v>
      </c>
      <c r="AO217" s="74">
        <v>42272.0</v>
      </c>
      <c r="AP217" s="125"/>
      <c r="AQ217" s="33"/>
      <c r="AR217" s="33"/>
      <c r="AS217" s="33"/>
      <c r="AT217" s="33"/>
      <c r="AU217" s="33"/>
      <c r="AV217" s="33"/>
    </row>
    <row r="218">
      <c r="A218" s="114">
        <v>42318.0</v>
      </c>
      <c r="B218" s="33"/>
      <c r="C218" s="31" t="s">
        <v>2754</v>
      </c>
      <c r="D218" s="33" t="s">
        <v>264</v>
      </c>
      <c r="E218" s="32" t="s">
        <v>2755</v>
      </c>
      <c r="F218" s="33" t="s">
        <v>2757</v>
      </c>
      <c r="G218" s="74">
        <v>42298.0</v>
      </c>
      <c r="H218" s="33"/>
      <c r="I218" s="37"/>
      <c r="J218" s="38"/>
      <c r="K218" s="38"/>
      <c r="L218" s="38">
        <v>225.59</v>
      </c>
      <c r="M218" s="38" t="str">
        <f t="shared" si="3"/>
        <v>$225.59</v>
      </c>
      <c r="N218" s="39">
        <v>225.59</v>
      </c>
      <c r="O218" s="40">
        <v>225.59</v>
      </c>
      <c r="P218" s="33" t="s">
        <v>2760</v>
      </c>
      <c r="Q218" s="33"/>
      <c r="R218" s="33"/>
      <c r="S218" s="33"/>
      <c r="T218" s="33"/>
      <c r="U218" s="33"/>
      <c r="V218" s="33"/>
      <c r="W218" s="33"/>
      <c r="X218" s="33"/>
      <c r="Y218" s="33"/>
      <c r="Z218" s="33"/>
      <c r="AA218" s="33"/>
      <c r="AB218" s="33"/>
      <c r="AC218" s="33"/>
      <c r="AD218" s="33"/>
      <c r="AE218" s="33"/>
      <c r="AF218" s="33"/>
      <c r="AG218" s="33"/>
      <c r="AH218" s="33"/>
      <c r="AI218" s="33"/>
      <c r="AJ218" s="33"/>
      <c r="AK218" s="33" t="s">
        <v>2763</v>
      </c>
      <c r="AL218" s="33" t="s">
        <v>2764</v>
      </c>
      <c r="AM218" s="33" t="s">
        <v>2765</v>
      </c>
      <c r="AN218" s="33" t="s">
        <v>2677</v>
      </c>
      <c r="AO218" s="74">
        <v>42298.0</v>
      </c>
      <c r="AP218" s="125"/>
      <c r="AQ218" s="33"/>
      <c r="AR218" s="33"/>
      <c r="AS218" s="33"/>
      <c r="AT218" s="33"/>
      <c r="AU218" s="33"/>
      <c r="AV218" s="33"/>
    </row>
    <row r="219">
      <c r="A219" s="114">
        <v>42325.0</v>
      </c>
      <c r="B219" s="30"/>
      <c r="C219" s="31" t="s">
        <v>2767</v>
      </c>
      <c r="D219" s="30" t="s">
        <v>1572</v>
      </c>
      <c r="E219" s="32" t="s">
        <v>2770</v>
      </c>
      <c r="F219" s="33" t="s">
        <v>2771</v>
      </c>
      <c r="G219" s="74">
        <v>42283.0</v>
      </c>
      <c r="H219" s="33"/>
      <c r="I219" s="37"/>
      <c r="J219" s="38"/>
      <c r="K219" s="38"/>
      <c r="L219" s="38">
        <v>167.29</v>
      </c>
      <c r="M219" s="38" t="str">
        <f t="shared" si="3"/>
        <v>$100.00</v>
      </c>
      <c r="N219" s="39">
        <v>100.0</v>
      </c>
      <c r="O219" s="40">
        <v>100.0</v>
      </c>
      <c r="P219" s="33" t="s">
        <v>2772</v>
      </c>
      <c r="Q219" s="33"/>
      <c r="R219" s="33"/>
      <c r="S219" s="33"/>
      <c r="T219" s="33"/>
      <c r="U219" s="33"/>
      <c r="V219" s="33"/>
      <c r="W219" s="33"/>
      <c r="X219" s="33"/>
      <c r="Y219" s="33"/>
      <c r="Z219" s="33"/>
      <c r="AA219" s="33"/>
      <c r="AB219" s="33"/>
      <c r="AC219" s="33"/>
      <c r="AD219" s="33"/>
      <c r="AE219" s="33"/>
      <c r="AF219" s="33"/>
      <c r="AG219" s="33"/>
      <c r="AH219" s="33"/>
      <c r="AI219" s="33"/>
      <c r="AJ219" s="33"/>
      <c r="AK219" s="33" t="s">
        <v>2773</v>
      </c>
      <c r="AL219" s="33" t="s">
        <v>2492</v>
      </c>
      <c r="AM219" s="33" t="s">
        <v>2493</v>
      </c>
      <c r="AN219" s="33" t="s">
        <v>2677</v>
      </c>
      <c r="AO219" s="74">
        <v>42283.0</v>
      </c>
      <c r="AP219" s="125"/>
      <c r="AQ219" s="33"/>
      <c r="AR219" s="33"/>
      <c r="AS219" s="33"/>
      <c r="AT219" s="33"/>
      <c r="AU219" s="33"/>
      <c r="AV219" s="33"/>
    </row>
    <row r="220">
      <c r="A220" s="30" t="s">
        <v>122</v>
      </c>
      <c r="B220" s="30"/>
      <c r="C220" s="31" t="s">
        <v>2776</v>
      </c>
      <c r="D220" s="30" t="s">
        <v>1324</v>
      </c>
      <c r="E220" s="32" t="s">
        <v>2779</v>
      </c>
      <c r="F220" s="33" t="s">
        <v>2780</v>
      </c>
      <c r="G220" s="74">
        <v>42288.0</v>
      </c>
      <c r="H220" s="33"/>
      <c r="I220" s="37"/>
      <c r="J220" s="38"/>
      <c r="K220" s="38"/>
      <c r="L220" s="38">
        <v>150.0</v>
      </c>
      <c r="M220" s="38" t="str">
        <f t="shared" si="3"/>
        <v>$150.00</v>
      </c>
      <c r="N220" s="39">
        <v>0.0</v>
      </c>
      <c r="O220" s="40">
        <v>30.0</v>
      </c>
      <c r="P220" s="33"/>
      <c r="Q220" s="40">
        <v>63.0</v>
      </c>
      <c r="R220" s="33"/>
      <c r="S220" s="33"/>
      <c r="T220" s="33"/>
      <c r="U220" s="33"/>
      <c r="V220" s="33"/>
      <c r="W220" s="33"/>
      <c r="X220" s="33"/>
      <c r="Y220" s="33"/>
      <c r="Z220" s="33"/>
      <c r="AA220" s="33"/>
      <c r="AB220" s="33"/>
      <c r="AC220" s="40">
        <v>57.0</v>
      </c>
      <c r="AD220" s="33"/>
      <c r="AE220" s="33"/>
      <c r="AF220" s="33"/>
      <c r="AG220" s="33"/>
      <c r="AH220" s="33"/>
      <c r="AI220" s="33"/>
      <c r="AJ220" s="33"/>
      <c r="AK220" s="33" t="s">
        <v>2782</v>
      </c>
      <c r="AL220" s="33" t="s">
        <v>329</v>
      </c>
      <c r="AM220" s="33" t="s">
        <v>461</v>
      </c>
      <c r="AN220" s="33" t="s">
        <v>2677</v>
      </c>
      <c r="AO220" s="74">
        <v>42288.0</v>
      </c>
      <c r="AP220" s="125"/>
      <c r="AQ220" s="33"/>
      <c r="AR220" s="33"/>
      <c r="AS220" s="33"/>
      <c r="AT220" s="33"/>
      <c r="AU220" s="33"/>
      <c r="AV220" s="33"/>
    </row>
    <row r="221">
      <c r="A221" s="114">
        <v>42346.0</v>
      </c>
      <c r="B221" s="30"/>
      <c r="C221" s="31" t="s">
        <v>2786</v>
      </c>
      <c r="D221" s="30" t="s">
        <v>857</v>
      </c>
      <c r="E221" s="32" t="s">
        <v>208</v>
      </c>
      <c r="F221" s="33" t="s">
        <v>2788</v>
      </c>
      <c r="G221" s="74">
        <v>42281.0</v>
      </c>
      <c r="H221" s="33"/>
      <c r="I221" s="37"/>
      <c r="J221" s="38"/>
      <c r="K221" s="38"/>
      <c r="L221" s="38">
        <v>1284.0</v>
      </c>
      <c r="M221" s="38" t="str">
        <f t="shared" si="3"/>
        <v>$80.00</v>
      </c>
      <c r="N221" s="39">
        <v>80.0</v>
      </c>
      <c r="O221" s="40">
        <v>80.0</v>
      </c>
      <c r="P221" s="33" t="s">
        <v>2791</v>
      </c>
      <c r="Q221" s="33"/>
      <c r="R221" s="33"/>
      <c r="S221" s="33"/>
      <c r="T221" s="33"/>
      <c r="U221" s="33"/>
      <c r="V221" s="33"/>
      <c r="W221" s="33"/>
      <c r="X221" s="33"/>
      <c r="Y221" s="33"/>
      <c r="Z221" s="33"/>
      <c r="AA221" s="33"/>
      <c r="AB221" s="33"/>
      <c r="AC221" s="33"/>
      <c r="AD221" s="33"/>
      <c r="AE221" s="33"/>
      <c r="AF221" s="33"/>
      <c r="AG221" s="33"/>
      <c r="AH221" s="33"/>
      <c r="AI221" s="33"/>
      <c r="AJ221" s="33"/>
      <c r="AK221" s="33" t="s">
        <v>220</v>
      </c>
      <c r="AL221" s="33" t="s">
        <v>221</v>
      </c>
      <c r="AM221" s="33" t="s">
        <v>222</v>
      </c>
      <c r="AN221" s="33" t="s">
        <v>2677</v>
      </c>
      <c r="AO221" s="74">
        <v>42281.0</v>
      </c>
      <c r="AP221" s="125"/>
      <c r="AQ221" s="33"/>
      <c r="AR221" s="33"/>
      <c r="AS221" s="33"/>
      <c r="AT221" s="33"/>
      <c r="AU221" s="33"/>
      <c r="AV221" s="33"/>
    </row>
    <row r="222">
      <c r="A222" s="114">
        <v>42311.0</v>
      </c>
      <c r="B222" s="30"/>
      <c r="C222" s="31" t="s">
        <v>2797</v>
      </c>
      <c r="D222" s="30" t="s">
        <v>1572</v>
      </c>
      <c r="E222" s="32" t="s">
        <v>265</v>
      </c>
      <c r="F222" s="33" t="s">
        <v>2798</v>
      </c>
      <c r="G222" s="74">
        <v>42280.0</v>
      </c>
      <c r="H222" s="33"/>
      <c r="I222" s="37"/>
      <c r="J222" s="38"/>
      <c r="K222" s="38"/>
      <c r="L222" s="38">
        <v>44.81</v>
      </c>
      <c r="M222" s="38" t="str">
        <f t="shared" si="3"/>
        <v>$24.00</v>
      </c>
      <c r="N222" s="39">
        <v>24.0</v>
      </c>
      <c r="O222" s="40">
        <v>24.0</v>
      </c>
      <c r="P222" s="33" t="s">
        <v>2160</v>
      </c>
      <c r="Q222" s="33"/>
      <c r="R222" s="33"/>
      <c r="S222" s="33"/>
      <c r="T222" s="33"/>
      <c r="U222" s="33"/>
      <c r="V222" s="33"/>
      <c r="W222" s="33"/>
      <c r="X222" s="33"/>
      <c r="Y222" s="33"/>
      <c r="Z222" s="33"/>
      <c r="AA222" s="33"/>
      <c r="AB222" s="33"/>
      <c r="AC222" s="33"/>
      <c r="AD222" s="33"/>
      <c r="AE222" s="33"/>
      <c r="AF222" s="33"/>
      <c r="AG222" s="33"/>
      <c r="AH222" s="33"/>
      <c r="AI222" s="33"/>
      <c r="AJ222" s="33"/>
      <c r="AK222" s="33" t="s">
        <v>1401</v>
      </c>
      <c r="AL222" s="33" t="s">
        <v>1402</v>
      </c>
      <c r="AM222" s="33" t="s">
        <v>1403</v>
      </c>
      <c r="AN222" s="33" t="s">
        <v>2677</v>
      </c>
      <c r="AO222" s="74">
        <v>42280.0</v>
      </c>
      <c r="AP222" s="125"/>
      <c r="AQ222" s="33"/>
      <c r="AR222" s="33"/>
      <c r="AS222" s="33"/>
      <c r="AT222" s="33"/>
      <c r="AU222" s="33"/>
      <c r="AV222" s="33"/>
    </row>
    <row r="223">
      <c r="A223" s="114">
        <v>42311.0</v>
      </c>
      <c r="B223" s="33"/>
      <c r="C223" s="31" t="s">
        <v>2805</v>
      </c>
      <c r="D223" s="33"/>
      <c r="E223" s="32" t="s">
        <v>902</v>
      </c>
      <c r="F223" s="33" t="s">
        <v>2808</v>
      </c>
      <c r="G223" s="74">
        <v>42289.0</v>
      </c>
      <c r="H223" s="33"/>
      <c r="I223" s="37"/>
      <c r="J223" s="38"/>
      <c r="K223" s="38"/>
      <c r="L223" s="38">
        <v>215.19</v>
      </c>
      <c r="M223" s="38" t="str">
        <f t="shared" si="3"/>
        <v>$123.00</v>
      </c>
      <c r="N223" s="39">
        <v>123.0</v>
      </c>
      <c r="O223" s="40">
        <v>60.0</v>
      </c>
      <c r="P223" s="33" t="s">
        <v>2809</v>
      </c>
      <c r="Q223" s="40">
        <v>63.0</v>
      </c>
      <c r="R223" s="33" t="s">
        <v>2812</v>
      </c>
      <c r="S223" s="33"/>
      <c r="T223" s="33"/>
      <c r="U223" s="33"/>
      <c r="V223" s="33"/>
      <c r="W223" s="33"/>
      <c r="X223" s="33"/>
      <c r="Y223" s="33"/>
      <c r="Z223" s="33"/>
      <c r="AA223" s="33"/>
      <c r="AB223" s="33"/>
      <c r="AC223" s="33"/>
      <c r="AD223" s="33"/>
      <c r="AE223" s="33"/>
      <c r="AF223" s="33"/>
      <c r="AG223" s="33"/>
      <c r="AH223" s="33"/>
      <c r="AI223" s="33"/>
      <c r="AJ223" s="33"/>
      <c r="AK223" s="33" t="s">
        <v>2814</v>
      </c>
      <c r="AL223" s="33" t="s">
        <v>178</v>
      </c>
      <c r="AM223" s="33" t="s">
        <v>2815</v>
      </c>
      <c r="AN223" s="33" t="s">
        <v>2677</v>
      </c>
      <c r="AO223" s="74">
        <v>42289.0</v>
      </c>
      <c r="AP223" s="125"/>
      <c r="AQ223" s="33"/>
      <c r="AR223" s="33"/>
      <c r="AS223" s="33"/>
      <c r="AT223" s="33"/>
      <c r="AU223" s="33"/>
      <c r="AV223" s="33"/>
    </row>
    <row r="224">
      <c r="A224" s="114">
        <v>42325.0</v>
      </c>
      <c r="B224" s="30"/>
      <c r="C224" s="31" t="s">
        <v>2823</v>
      </c>
      <c r="D224" s="30" t="s">
        <v>1243</v>
      </c>
      <c r="E224" s="32" t="s">
        <v>902</v>
      </c>
      <c r="F224" s="33" t="s">
        <v>2826</v>
      </c>
      <c r="G224" s="74">
        <v>42287.0</v>
      </c>
      <c r="H224" s="33"/>
      <c r="I224" s="37"/>
      <c r="J224" s="38"/>
      <c r="K224" s="38"/>
      <c r="L224" s="38">
        <v>125.12</v>
      </c>
      <c r="M224" s="38" t="str">
        <f t="shared" si="3"/>
        <v>$125.22</v>
      </c>
      <c r="N224" s="39">
        <v>125.22</v>
      </c>
      <c r="O224" s="40">
        <v>120.0</v>
      </c>
      <c r="P224" s="33" t="s">
        <v>2827</v>
      </c>
      <c r="Q224" s="33"/>
      <c r="R224" s="33"/>
      <c r="S224" s="33"/>
      <c r="T224" s="33"/>
      <c r="U224" s="33"/>
      <c r="V224" s="33"/>
      <c r="W224" s="33"/>
      <c r="X224" s="33"/>
      <c r="Y224" s="33"/>
      <c r="Z224" s="33"/>
      <c r="AA224" s="33"/>
      <c r="AB224" s="33"/>
      <c r="AC224" s="33"/>
      <c r="AD224" s="33"/>
      <c r="AE224" s="33"/>
      <c r="AF224" s="33"/>
      <c r="AG224" s="33"/>
      <c r="AH224" s="33"/>
      <c r="AI224" s="40">
        <v>5.22</v>
      </c>
      <c r="AJ224" s="33" t="s">
        <v>2828</v>
      </c>
      <c r="AK224" s="33" t="s">
        <v>2814</v>
      </c>
      <c r="AL224" s="33" t="s">
        <v>178</v>
      </c>
      <c r="AM224" s="33" t="s">
        <v>2815</v>
      </c>
      <c r="AN224" s="33" t="s">
        <v>2677</v>
      </c>
      <c r="AO224" s="74">
        <v>42287.0</v>
      </c>
      <c r="AP224" s="125"/>
      <c r="AQ224" s="33"/>
      <c r="AR224" s="33"/>
      <c r="AS224" s="33"/>
      <c r="AT224" s="33"/>
      <c r="AU224" s="33"/>
      <c r="AV224" s="33"/>
    </row>
    <row r="225">
      <c r="A225" s="114">
        <v>42325.0</v>
      </c>
      <c r="B225" s="30"/>
      <c r="C225" s="31" t="s">
        <v>2831</v>
      </c>
      <c r="D225" s="30" t="s">
        <v>2102</v>
      </c>
      <c r="E225" s="32" t="s">
        <v>902</v>
      </c>
      <c r="F225" s="33" t="s">
        <v>2834</v>
      </c>
      <c r="G225" s="74">
        <v>42427.0</v>
      </c>
      <c r="H225" s="105" t="s">
        <v>2835</v>
      </c>
      <c r="I225" s="37"/>
      <c r="J225" s="38"/>
      <c r="K225" s="38"/>
      <c r="L225" s="38">
        <v>1500.0</v>
      </c>
      <c r="M225" s="38">
        <v>1500.0</v>
      </c>
      <c r="N225" s="38">
        <v>1500.0</v>
      </c>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t="s">
        <v>2814</v>
      </c>
      <c r="AL225" s="33" t="s">
        <v>178</v>
      </c>
      <c r="AM225" s="33" t="s">
        <v>2815</v>
      </c>
      <c r="AN225" s="110" t="s">
        <v>2837</v>
      </c>
      <c r="AO225" s="74">
        <v>42427.0</v>
      </c>
      <c r="AP225" s="125"/>
      <c r="AQ225" s="33"/>
      <c r="AR225" s="33"/>
      <c r="AS225" s="33"/>
      <c r="AT225" s="33"/>
      <c r="AU225" s="33"/>
      <c r="AV225" s="33"/>
    </row>
    <row r="226">
      <c r="A226" s="28">
        <v>42340.0</v>
      </c>
      <c r="B226" s="33"/>
      <c r="C226" s="31" t="s">
        <v>2840</v>
      </c>
      <c r="D226" s="33" t="s">
        <v>264</v>
      </c>
      <c r="E226" s="32" t="s">
        <v>771</v>
      </c>
      <c r="F226" s="33" t="s">
        <v>2842</v>
      </c>
      <c r="G226" s="74">
        <v>42280.0</v>
      </c>
      <c r="H226" s="33"/>
      <c r="I226" s="37"/>
      <c r="J226" s="38"/>
      <c r="K226" s="38"/>
      <c r="L226" s="38">
        <v>2389.0</v>
      </c>
      <c r="M226" s="38">
        <v>1000.0</v>
      </c>
      <c r="N226" s="38">
        <v>1000.0</v>
      </c>
      <c r="O226" s="51">
        <v>966.0</v>
      </c>
      <c r="P226" s="33" t="s">
        <v>2844</v>
      </c>
      <c r="Q226" s="33"/>
      <c r="R226" s="33"/>
      <c r="S226" s="51">
        <v>150.0</v>
      </c>
      <c r="T226" s="33" t="s">
        <v>2845</v>
      </c>
      <c r="U226" s="51">
        <v>923.0</v>
      </c>
      <c r="V226" s="33" t="s">
        <v>2846</v>
      </c>
      <c r="W226" s="51">
        <v>881.0</v>
      </c>
      <c r="X226" s="33" t="s">
        <v>2847</v>
      </c>
      <c r="Y226" s="33"/>
      <c r="Z226" s="33"/>
      <c r="AA226" s="51">
        <v>290.0</v>
      </c>
      <c r="AB226" s="33" t="s">
        <v>2848</v>
      </c>
      <c r="AC226" s="33"/>
      <c r="AD226" s="33"/>
      <c r="AE226" s="33"/>
      <c r="AF226" s="33"/>
      <c r="AG226" s="33"/>
      <c r="AH226" s="33"/>
      <c r="AI226" s="51">
        <v>100.0</v>
      </c>
      <c r="AJ226" s="33" t="s">
        <v>2850</v>
      </c>
      <c r="AK226" s="33" t="s">
        <v>2296</v>
      </c>
      <c r="AL226" s="33" t="s">
        <v>162</v>
      </c>
      <c r="AM226" s="33" t="s">
        <v>2297</v>
      </c>
      <c r="AN226" s="110" t="s">
        <v>2837</v>
      </c>
      <c r="AO226" s="74">
        <v>42280.0</v>
      </c>
      <c r="AP226" s="125"/>
      <c r="AQ226" s="33"/>
      <c r="AR226" s="33"/>
      <c r="AS226" s="33"/>
      <c r="AT226" s="33"/>
      <c r="AU226" s="33"/>
      <c r="AV226" s="33"/>
    </row>
    <row r="227">
      <c r="A227" s="28">
        <v>42348.0</v>
      </c>
      <c r="B227" s="30"/>
      <c r="C227" s="31" t="s">
        <v>2908</v>
      </c>
      <c r="D227" s="30" t="s">
        <v>1572</v>
      </c>
      <c r="E227" s="32" t="s">
        <v>258</v>
      </c>
      <c r="F227" s="33" t="s">
        <v>258</v>
      </c>
      <c r="G227" s="74">
        <v>42315.0</v>
      </c>
      <c r="H227" s="33"/>
      <c r="I227" s="37"/>
      <c r="J227" s="38"/>
      <c r="K227" s="38"/>
      <c r="L227" s="38">
        <v>3000.0</v>
      </c>
      <c r="M227" s="38" t="str">
        <f>sum(O227:AI227)</f>
        <v>$2,100.00</v>
      </c>
      <c r="N227" s="38">
        <v>2100.0</v>
      </c>
      <c r="O227" s="40">
        <v>600.0</v>
      </c>
      <c r="P227" s="33"/>
      <c r="Q227" s="33"/>
      <c r="R227" s="33"/>
      <c r="S227" s="33"/>
      <c r="T227" s="33"/>
      <c r="U227" s="33"/>
      <c r="V227" s="33"/>
      <c r="W227" s="33"/>
      <c r="X227" s="33"/>
      <c r="Y227" s="33"/>
      <c r="Z227" s="33"/>
      <c r="AA227" s="40">
        <v>1500.0</v>
      </c>
      <c r="AB227" s="33"/>
      <c r="AC227" s="33"/>
      <c r="AD227" s="33"/>
      <c r="AE227" s="33"/>
      <c r="AF227" s="33"/>
      <c r="AG227" s="33"/>
      <c r="AH227" s="33"/>
      <c r="AI227" s="33"/>
      <c r="AJ227" s="33"/>
      <c r="AK227" s="33" t="s">
        <v>2912</v>
      </c>
      <c r="AL227" s="33" t="s">
        <v>259</v>
      </c>
      <c r="AM227" s="33" t="s">
        <v>260</v>
      </c>
      <c r="AN227" s="110" t="s">
        <v>2837</v>
      </c>
      <c r="AO227" s="74">
        <v>42315.0</v>
      </c>
      <c r="AP227" s="125"/>
      <c r="AQ227" s="33"/>
      <c r="AR227" s="33"/>
      <c r="AS227" s="33"/>
      <c r="AT227" s="33"/>
      <c r="AU227" s="33"/>
      <c r="AV227" s="33"/>
    </row>
    <row r="228">
      <c r="A228" s="30" t="s">
        <v>2913</v>
      </c>
      <c r="B228" s="30" t="s">
        <v>2914</v>
      </c>
      <c r="C228" s="31" t="s">
        <v>2915</v>
      </c>
      <c r="D228" s="30" t="s">
        <v>1430</v>
      </c>
      <c r="E228" s="32" t="s">
        <v>2918</v>
      </c>
      <c r="F228" s="33" t="s">
        <v>2919</v>
      </c>
      <c r="G228" s="74">
        <v>42390.0</v>
      </c>
      <c r="H228" s="33" t="s">
        <v>2920</v>
      </c>
      <c r="I228" s="37"/>
      <c r="J228" s="38"/>
      <c r="K228" s="38"/>
      <c r="L228" s="38">
        <v>900.0</v>
      </c>
      <c r="M228" s="39">
        <v>350.0</v>
      </c>
      <c r="N228" s="30" t="s">
        <v>2913</v>
      </c>
      <c r="O228" s="51">
        <v>0.0</v>
      </c>
      <c r="P228" s="33" t="s">
        <v>2921</v>
      </c>
      <c r="Q228" s="51">
        <v>100.0</v>
      </c>
      <c r="R228" s="33" t="s">
        <v>2922</v>
      </c>
      <c r="S228" s="33"/>
      <c r="T228" s="33"/>
      <c r="U228" s="33"/>
      <c r="V228" s="33"/>
      <c r="W228" s="33"/>
      <c r="X228" s="33"/>
      <c r="Y228" s="33"/>
      <c r="Z228" s="33"/>
      <c r="AA228" s="33"/>
      <c r="AB228" s="33"/>
      <c r="AC228" s="51">
        <v>300.0</v>
      </c>
      <c r="AD228" s="33" t="s">
        <v>2924</v>
      </c>
      <c r="AE228" s="33"/>
      <c r="AF228" s="33"/>
      <c r="AG228" s="33"/>
      <c r="AH228" s="33"/>
      <c r="AI228" s="33"/>
      <c r="AJ228" s="33"/>
      <c r="AK228" s="33" t="s">
        <v>2925</v>
      </c>
      <c r="AL228" s="33" t="s">
        <v>2590</v>
      </c>
      <c r="AM228" s="33" t="s">
        <v>2926</v>
      </c>
      <c r="AN228" s="110" t="s">
        <v>1334</v>
      </c>
      <c r="AO228" s="74">
        <v>42390.0</v>
      </c>
      <c r="AP228" s="125"/>
      <c r="AQ228" s="33"/>
      <c r="AR228" s="33"/>
      <c r="AS228" s="33"/>
      <c r="AT228" s="33"/>
      <c r="AU228" s="33"/>
      <c r="AV228" s="33"/>
    </row>
    <row r="229">
      <c r="A229" s="30">
        <v>10797.0</v>
      </c>
      <c r="B229" s="30" t="s">
        <v>2929</v>
      </c>
      <c r="C229" s="31" t="s">
        <v>2930</v>
      </c>
      <c r="D229" s="30" t="s">
        <v>1430</v>
      </c>
      <c r="E229" s="32" t="s">
        <v>2596</v>
      </c>
      <c r="F229" s="33" t="s">
        <v>2931</v>
      </c>
      <c r="G229" s="74">
        <v>42386.0</v>
      </c>
      <c r="H229" s="33" t="s">
        <v>2932</v>
      </c>
      <c r="I229" s="37"/>
      <c r="J229" s="38"/>
      <c r="K229" s="38"/>
      <c r="L229" s="38">
        <v>4100.0</v>
      </c>
      <c r="M229" s="39">
        <v>2500.0</v>
      </c>
      <c r="N229" s="129">
        <v>2500.0</v>
      </c>
      <c r="O229" s="51">
        <v>1000.0</v>
      </c>
      <c r="P229" s="33" t="s">
        <v>2936</v>
      </c>
      <c r="Q229" s="51">
        <v>1000.0</v>
      </c>
      <c r="R229" s="33" t="s">
        <v>2938</v>
      </c>
      <c r="S229" s="51">
        <v>100.0</v>
      </c>
      <c r="T229" s="33" t="s">
        <v>2940</v>
      </c>
      <c r="U229" s="51">
        <v>300.0</v>
      </c>
      <c r="V229" s="33" t="s">
        <v>2941</v>
      </c>
      <c r="W229" s="33"/>
      <c r="X229" s="33"/>
      <c r="Y229" s="33"/>
      <c r="Z229" s="33"/>
      <c r="AA229" s="51">
        <v>200.0</v>
      </c>
      <c r="AB229" s="33" t="s">
        <v>2942</v>
      </c>
      <c r="AC229" s="51">
        <v>1000.0</v>
      </c>
      <c r="AD229" s="33" t="s">
        <v>2943</v>
      </c>
      <c r="AE229" s="33"/>
      <c r="AF229" s="33"/>
      <c r="AG229" s="33"/>
      <c r="AH229" s="33"/>
      <c r="AI229" s="33"/>
      <c r="AJ229" s="33"/>
      <c r="AK229" s="33" t="s">
        <v>2944</v>
      </c>
      <c r="AL229" s="33" t="s">
        <v>99</v>
      </c>
      <c r="AM229" s="33" t="s">
        <v>2945</v>
      </c>
      <c r="AN229" s="110" t="s">
        <v>1334</v>
      </c>
      <c r="AO229" s="74">
        <v>42392.0</v>
      </c>
      <c r="AP229" s="125"/>
      <c r="AQ229" s="33"/>
      <c r="AR229" s="33"/>
      <c r="AS229" s="33"/>
      <c r="AT229" s="33"/>
      <c r="AU229" s="33"/>
      <c r="AV229" s="33"/>
    </row>
    <row r="230">
      <c r="A230" s="30" t="s">
        <v>2913</v>
      </c>
      <c r="B230" s="30" t="s">
        <v>2948</v>
      </c>
      <c r="C230" s="31" t="s">
        <v>2949</v>
      </c>
      <c r="D230" s="30" t="s">
        <v>1430</v>
      </c>
      <c r="E230" s="32" t="s">
        <v>2950</v>
      </c>
      <c r="F230" s="33" t="s">
        <v>2951</v>
      </c>
      <c r="G230" s="74">
        <v>42387.0</v>
      </c>
      <c r="H230" s="33" t="s">
        <v>2952</v>
      </c>
      <c r="I230" s="37"/>
      <c r="J230" s="38"/>
      <c r="K230" s="38"/>
      <c r="L230" s="38">
        <v>1000.0</v>
      </c>
      <c r="M230" s="38">
        <v>269.4</v>
      </c>
      <c r="N230" s="30" t="s">
        <v>2913</v>
      </c>
      <c r="O230" s="40">
        <v>113.4</v>
      </c>
      <c r="P230" s="33" t="s">
        <v>2955</v>
      </c>
      <c r="Q230" s="33"/>
      <c r="R230" s="33"/>
      <c r="S230" s="40">
        <v>75.0</v>
      </c>
      <c r="T230" s="33" t="s">
        <v>2956</v>
      </c>
      <c r="U230" s="33"/>
      <c r="V230" s="33"/>
      <c r="W230" s="33"/>
      <c r="X230" s="33"/>
      <c r="Y230" s="33"/>
      <c r="Z230" s="33"/>
      <c r="AA230" s="33"/>
      <c r="AB230" s="33"/>
      <c r="AC230" s="33"/>
      <c r="AD230" s="33"/>
      <c r="AE230" s="33"/>
      <c r="AF230" s="33"/>
      <c r="AG230" s="33"/>
      <c r="AH230" s="33"/>
      <c r="AI230" s="33"/>
      <c r="AJ230" s="33"/>
      <c r="AK230" s="130" t="s">
        <v>2185</v>
      </c>
      <c r="AL230" s="33" t="s">
        <v>292</v>
      </c>
      <c r="AM230" s="33" t="s">
        <v>293</v>
      </c>
      <c r="AN230" s="32" t="s">
        <v>1334</v>
      </c>
      <c r="AO230" s="74">
        <v>42393.0</v>
      </c>
      <c r="AP230" s="125"/>
      <c r="AQ230" s="33"/>
      <c r="AR230" s="33"/>
      <c r="AS230" s="33"/>
      <c r="AT230" s="33"/>
      <c r="AU230" s="33"/>
      <c r="AV230" s="33"/>
    </row>
    <row r="231">
      <c r="A231" s="30"/>
      <c r="B231" s="30" t="s">
        <v>436</v>
      </c>
      <c r="C231" s="31" t="s">
        <v>2960</v>
      </c>
      <c r="D231" s="33" t="s">
        <v>1430</v>
      </c>
      <c r="E231" s="32" t="s">
        <v>2961</v>
      </c>
      <c r="F231" s="33" t="s">
        <v>2962</v>
      </c>
      <c r="G231" s="74">
        <v>42388.0</v>
      </c>
      <c r="H231" s="33" t="s">
        <v>2963</v>
      </c>
      <c r="I231" s="37"/>
      <c r="J231" s="38"/>
      <c r="K231" s="38"/>
      <c r="L231" s="38">
        <v>3500.0</v>
      </c>
      <c r="M231" s="38">
        <v>1200.0</v>
      </c>
      <c r="N231" s="30" t="s">
        <v>2913</v>
      </c>
      <c r="O231" s="51">
        <v>350.0</v>
      </c>
      <c r="P231" s="33" t="s">
        <v>2964</v>
      </c>
      <c r="Q231" s="33"/>
      <c r="R231" s="33"/>
      <c r="S231" s="33"/>
      <c r="T231" s="33"/>
      <c r="U231" s="40">
        <v>150.0</v>
      </c>
      <c r="V231" s="33" t="s">
        <v>2965</v>
      </c>
      <c r="W231" s="33"/>
      <c r="X231" s="33"/>
      <c r="Y231" s="33"/>
      <c r="Z231" s="33"/>
      <c r="AA231" s="33"/>
      <c r="AB231" s="33"/>
      <c r="AC231" s="33"/>
      <c r="AD231" s="33"/>
      <c r="AE231" s="33"/>
      <c r="AF231" s="33"/>
      <c r="AG231" s="33"/>
      <c r="AH231" s="33"/>
      <c r="AI231" s="51">
        <v>900.0</v>
      </c>
      <c r="AJ231" s="33" t="s">
        <v>2967</v>
      </c>
      <c r="AK231" s="33" t="s">
        <v>2969</v>
      </c>
      <c r="AL231" s="33" t="s">
        <v>2058</v>
      </c>
      <c r="AM231" s="33" t="s">
        <v>2970</v>
      </c>
      <c r="AN231" s="33" t="s">
        <v>1334</v>
      </c>
      <c r="AO231" s="74">
        <v>42391.0</v>
      </c>
      <c r="AP231" s="125"/>
      <c r="AQ231" s="33"/>
      <c r="AR231" s="33"/>
      <c r="AS231" s="33"/>
      <c r="AT231" s="33"/>
      <c r="AU231" s="33"/>
      <c r="AV231" s="33"/>
    </row>
    <row r="232">
      <c r="A232" s="30">
        <v>10849.0</v>
      </c>
      <c r="B232" s="30" t="s">
        <v>436</v>
      </c>
      <c r="C232" s="31" t="s">
        <v>2973</v>
      </c>
      <c r="D232" s="30" t="s">
        <v>1324</v>
      </c>
      <c r="E232" s="32"/>
      <c r="F232" s="33" t="s">
        <v>2975</v>
      </c>
      <c r="G232" s="74">
        <v>42384.0</v>
      </c>
      <c r="H232" s="105" t="s">
        <v>2978</v>
      </c>
      <c r="I232" s="37"/>
      <c r="J232" s="38"/>
      <c r="K232" s="38"/>
      <c r="L232" s="38">
        <v>2050.0</v>
      </c>
      <c r="M232" s="38">
        <v>1500.0</v>
      </c>
      <c r="N232" s="30">
        <v>1359.0</v>
      </c>
      <c r="O232" s="40">
        <v>0.0</v>
      </c>
      <c r="P232" s="33"/>
      <c r="Q232" s="33"/>
      <c r="R232" s="33"/>
      <c r="S232" s="33"/>
      <c r="T232" s="33"/>
      <c r="U232" s="33"/>
      <c r="V232" s="33"/>
      <c r="W232" s="33"/>
      <c r="X232" s="33"/>
      <c r="Y232" s="33"/>
      <c r="Z232" s="33"/>
      <c r="AA232" s="33"/>
      <c r="AB232" s="33"/>
      <c r="AC232" s="33"/>
      <c r="AD232" s="33"/>
      <c r="AE232" s="33"/>
      <c r="AF232" s="33"/>
      <c r="AG232" s="33"/>
      <c r="AH232" s="33"/>
      <c r="AI232" s="33"/>
      <c r="AJ232" s="33"/>
      <c r="AK232" s="33" t="s">
        <v>2980</v>
      </c>
      <c r="AL232" s="33" t="s">
        <v>2981</v>
      </c>
      <c r="AM232" s="33" t="s">
        <v>2982</v>
      </c>
      <c r="AN232" s="110" t="s">
        <v>1334</v>
      </c>
      <c r="AO232" s="74">
        <v>42393.0</v>
      </c>
      <c r="AP232" s="125"/>
      <c r="AQ232" s="33"/>
      <c r="AR232" s="33"/>
      <c r="AS232" s="33"/>
      <c r="AT232" s="33"/>
      <c r="AU232" s="33"/>
      <c r="AV232" s="33"/>
    </row>
    <row r="233">
      <c r="A233" s="30"/>
      <c r="B233" s="30" t="s">
        <v>436</v>
      </c>
      <c r="C233" s="31" t="s">
        <v>2986</v>
      </c>
      <c r="D233" s="30" t="s">
        <v>1324</v>
      </c>
      <c r="E233" s="32"/>
      <c r="F233" s="33" t="s">
        <v>2988</v>
      </c>
      <c r="G233" s="74">
        <v>42387.0</v>
      </c>
      <c r="H233" s="33" t="s">
        <v>2989</v>
      </c>
      <c r="I233" s="37"/>
      <c r="J233" s="38"/>
      <c r="K233" s="38"/>
      <c r="L233" s="38">
        <v>1500.0</v>
      </c>
      <c r="M233" s="39">
        <v>1000.0</v>
      </c>
      <c r="N233" s="30" t="s">
        <v>2913</v>
      </c>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t="s">
        <v>2992</v>
      </c>
      <c r="AL233" s="33" t="s">
        <v>1302</v>
      </c>
      <c r="AM233" s="33" t="s">
        <v>2993</v>
      </c>
      <c r="AN233" s="110" t="s">
        <v>1334</v>
      </c>
      <c r="AO233" s="74">
        <v>42391.0</v>
      </c>
      <c r="AP233" s="125"/>
      <c r="AQ233" s="33"/>
      <c r="AR233" s="33"/>
      <c r="AS233" s="33"/>
      <c r="AT233" s="33"/>
      <c r="AU233" s="33"/>
      <c r="AV233" s="33"/>
    </row>
    <row r="234">
      <c r="A234" s="30" t="s">
        <v>2994</v>
      </c>
      <c r="B234" s="30" t="s">
        <v>436</v>
      </c>
      <c r="C234" s="31" t="s">
        <v>2995</v>
      </c>
      <c r="D234" s="30" t="s">
        <v>1324</v>
      </c>
      <c r="E234" s="32" t="s">
        <v>2997</v>
      </c>
      <c r="F234" s="33" t="s">
        <v>2998</v>
      </c>
      <c r="G234" s="74">
        <v>42390.0</v>
      </c>
      <c r="H234" s="33" t="s">
        <v>2999</v>
      </c>
      <c r="I234" s="37"/>
      <c r="J234" s="38"/>
      <c r="K234" s="38"/>
      <c r="L234" s="38">
        <v>3380.0</v>
      </c>
      <c r="M234" s="39">
        <v>2000.0</v>
      </c>
      <c r="N234" s="30">
        <v>2000.0</v>
      </c>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t="s">
        <v>2992</v>
      </c>
      <c r="AL234" s="33" t="s">
        <v>3002</v>
      </c>
      <c r="AM234" s="33" t="s">
        <v>3003</v>
      </c>
      <c r="AN234" s="110" t="s">
        <v>1334</v>
      </c>
      <c r="AO234" s="74">
        <v>42393.0</v>
      </c>
      <c r="AP234" s="125"/>
      <c r="AQ234" s="33"/>
      <c r="AR234" s="33"/>
      <c r="AS234" s="33"/>
      <c r="AT234" s="33"/>
      <c r="AU234" s="33"/>
      <c r="AV234" s="33"/>
    </row>
    <row r="235">
      <c r="A235" s="30" t="s">
        <v>3004</v>
      </c>
      <c r="B235" s="30" t="s">
        <v>436</v>
      </c>
      <c r="C235" s="31" t="s">
        <v>3007</v>
      </c>
      <c r="D235" s="30" t="s">
        <v>1324</v>
      </c>
      <c r="E235" s="32" t="s">
        <v>771</v>
      </c>
      <c r="F235" s="33" t="s">
        <v>3009</v>
      </c>
      <c r="G235" s="74">
        <v>42386.0</v>
      </c>
      <c r="H235" s="33" t="s">
        <v>3010</v>
      </c>
      <c r="I235" s="37"/>
      <c r="J235" s="38"/>
      <c r="K235" s="38"/>
      <c r="L235" s="38">
        <v>1000.0</v>
      </c>
      <c r="M235" s="39">
        <v>900.0</v>
      </c>
      <c r="N235" s="30">
        <v>900.0</v>
      </c>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t="s">
        <v>3014</v>
      </c>
      <c r="AL235" s="33" t="s">
        <v>3015</v>
      </c>
      <c r="AM235" s="33" t="s">
        <v>3016</v>
      </c>
      <c r="AN235" s="110" t="s">
        <v>1334</v>
      </c>
      <c r="AO235" s="74">
        <v>42392.0</v>
      </c>
      <c r="AP235" s="125"/>
      <c r="AQ235" s="33"/>
      <c r="AR235" s="33"/>
      <c r="AS235" s="33"/>
      <c r="AT235" s="33"/>
      <c r="AU235" s="33"/>
      <c r="AV235" s="33"/>
    </row>
    <row r="236">
      <c r="A236" s="30" t="s">
        <v>2913</v>
      </c>
      <c r="B236" s="30" t="s">
        <v>2914</v>
      </c>
      <c r="C236" s="31" t="s">
        <v>3020</v>
      </c>
      <c r="D236" s="30" t="s">
        <v>1572</v>
      </c>
      <c r="E236" s="32" t="s">
        <v>3021</v>
      </c>
      <c r="F236" s="33" t="s">
        <v>3022</v>
      </c>
      <c r="G236" s="74">
        <v>42384.0</v>
      </c>
      <c r="H236" s="33" t="s">
        <v>3023</v>
      </c>
      <c r="I236" s="37"/>
      <c r="J236" s="38"/>
      <c r="K236" s="38"/>
      <c r="L236" s="38">
        <v>400.0</v>
      </c>
      <c r="M236" s="39" t="str">
        <f>sum(P236:AJ236)</f>
        <v>$130.00</v>
      </c>
      <c r="N236" s="30" t="s">
        <v>2913</v>
      </c>
      <c r="O236" s="40">
        <v>270.0</v>
      </c>
      <c r="P236" s="33"/>
      <c r="Q236" s="33"/>
      <c r="R236" s="33"/>
      <c r="S236" s="33"/>
      <c r="T236" s="33"/>
      <c r="U236" s="40">
        <v>130.0</v>
      </c>
      <c r="V236" s="33" t="s">
        <v>3026</v>
      </c>
      <c r="W236" s="33"/>
      <c r="X236" s="33"/>
      <c r="Y236" s="33"/>
      <c r="Z236" s="33"/>
      <c r="AA236" s="33"/>
      <c r="AB236" s="33"/>
      <c r="AC236" s="33"/>
      <c r="AD236" s="33"/>
      <c r="AE236" s="33"/>
      <c r="AF236" s="33"/>
      <c r="AG236" s="33"/>
      <c r="AH236" s="33"/>
      <c r="AI236" s="33"/>
      <c r="AJ236" s="33"/>
      <c r="AK236" s="33" t="s">
        <v>3027</v>
      </c>
      <c r="AL236" s="33" t="s">
        <v>3028</v>
      </c>
      <c r="AM236" s="33" t="s">
        <v>3029</v>
      </c>
      <c r="AN236" s="110" t="s">
        <v>1334</v>
      </c>
      <c r="AO236" s="74">
        <v>42393.0</v>
      </c>
      <c r="AP236" s="125"/>
      <c r="AQ236" s="33"/>
      <c r="AR236" s="33"/>
      <c r="AS236" s="33"/>
      <c r="AT236" s="33"/>
      <c r="AU236" s="33"/>
      <c r="AV236" s="33"/>
    </row>
    <row r="237">
      <c r="A237" s="30" t="s">
        <v>3032</v>
      </c>
      <c r="B237" s="30" t="s">
        <v>3033</v>
      </c>
      <c r="C237" s="31" t="s">
        <v>3035</v>
      </c>
      <c r="D237" s="30" t="s">
        <v>1572</v>
      </c>
      <c r="E237" s="32" t="s">
        <v>638</v>
      </c>
      <c r="F237" s="33" t="s">
        <v>2563</v>
      </c>
      <c r="G237" s="74">
        <v>42386.0</v>
      </c>
      <c r="H237" s="33" t="s">
        <v>3036</v>
      </c>
      <c r="I237" s="37"/>
      <c r="J237" s="38"/>
      <c r="K237" s="38"/>
      <c r="L237" s="38">
        <v>2600.0</v>
      </c>
      <c r="M237" s="39">
        <v>2500.0</v>
      </c>
      <c r="N237" s="30">
        <v>2500.0</v>
      </c>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t="s">
        <v>1493</v>
      </c>
      <c r="AL237" s="33" t="s">
        <v>2985</v>
      </c>
      <c r="AM237" s="33" t="s">
        <v>2987</v>
      </c>
      <c r="AN237" s="110" t="s">
        <v>1334</v>
      </c>
      <c r="AO237" s="74">
        <v>42392.0</v>
      </c>
      <c r="AP237" s="125"/>
      <c r="AQ237" s="33"/>
      <c r="AR237" s="33"/>
      <c r="AS237" s="33"/>
      <c r="AT237" s="33"/>
      <c r="AU237" s="33"/>
      <c r="AV237" s="33"/>
    </row>
    <row r="238">
      <c r="A238" s="30">
        <v>10833.0</v>
      </c>
      <c r="B238" s="30" t="s">
        <v>436</v>
      </c>
      <c r="C238" s="31" t="s">
        <v>3041</v>
      </c>
      <c r="D238" s="30" t="s">
        <v>2102</v>
      </c>
      <c r="E238" s="32" t="s">
        <v>92</v>
      </c>
      <c r="F238" s="33" t="s">
        <v>3042</v>
      </c>
      <c r="G238" s="74">
        <v>42390.0</v>
      </c>
      <c r="H238" s="33" t="s">
        <v>3043</v>
      </c>
      <c r="I238" s="37"/>
      <c r="J238" s="38"/>
      <c r="K238" s="38"/>
      <c r="L238" s="38">
        <v>1280.0</v>
      </c>
      <c r="M238" s="39">
        <v>800.0</v>
      </c>
      <c r="N238" s="30">
        <v>800.0</v>
      </c>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t="s">
        <v>2296</v>
      </c>
      <c r="AL238" s="33" t="s">
        <v>162</v>
      </c>
      <c r="AM238" s="33" t="s">
        <v>163</v>
      </c>
      <c r="AN238" s="110" t="s">
        <v>1334</v>
      </c>
      <c r="AO238" s="74">
        <v>42392.0</v>
      </c>
      <c r="AP238" s="125"/>
      <c r="AQ238" s="33"/>
      <c r="AR238" s="33"/>
      <c r="AS238" s="33"/>
      <c r="AT238" s="33"/>
      <c r="AU238" s="33"/>
      <c r="AV238" s="33"/>
    </row>
    <row r="239">
      <c r="A239" s="30" t="s">
        <v>3046</v>
      </c>
      <c r="B239" s="30" t="s">
        <v>436</v>
      </c>
      <c r="C239" s="31" t="s">
        <v>3048</v>
      </c>
      <c r="D239" s="30" t="s">
        <v>2102</v>
      </c>
      <c r="E239" s="32" t="s">
        <v>2657</v>
      </c>
      <c r="F239" s="33" t="s">
        <v>3051</v>
      </c>
      <c r="G239" s="74">
        <v>42384.0</v>
      </c>
      <c r="H239" s="33" t="s">
        <v>3052</v>
      </c>
      <c r="I239" s="37"/>
      <c r="J239" s="38"/>
      <c r="K239" s="38"/>
      <c r="L239" s="38">
        <v>1600.0</v>
      </c>
      <c r="M239" s="39">
        <v>1500.0</v>
      </c>
      <c r="N239" s="30">
        <v>1500.0</v>
      </c>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t="s">
        <v>1738</v>
      </c>
      <c r="AL239" s="33" t="s">
        <v>1740</v>
      </c>
      <c r="AM239" s="33" t="s">
        <v>1741</v>
      </c>
      <c r="AN239" s="110" t="s">
        <v>1334</v>
      </c>
      <c r="AO239" s="74">
        <v>42391.0</v>
      </c>
      <c r="AP239" s="125"/>
      <c r="AQ239" s="33"/>
      <c r="AR239" s="33"/>
      <c r="AS239" s="33"/>
      <c r="AT239" s="33"/>
      <c r="AU239" s="33"/>
      <c r="AV239" s="33"/>
    </row>
    <row r="240">
      <c r="A240" s="30" t="s">
        <v>3032</v>
      </c>
      <c r="B240" s="30" t="s">
        <v>436</v>
      </c>
      <c r="C240" s="31" t="s">
        <v>3056</v>
      </c>
      <c r="D240" s="30" t="s">
        <v>2102</v>
      </c>
      <c r="E240" s="32" t="s">
        <v>1080</v>
      </c>
      <c r="F240" s="33" t="s">
        <v>3057</v>
      </c>
      <c r="G240" s="74">
        <v>42384.0</v>
      </c>
      <c r="H240" s="33" t="s">
        <v>3058</v>
      </c>
      <c r="I240" s="37"/>
      <c r="J240" s="38"/>
      <c r="K240" s="38"/>
      <c r="L240" s="38">
        <v>1600.0</v>
      </c>
      <c r="M240" s="39" t="str">
        <f>sum(P240:AJ240)</f>
        <v>$1,000.00</v>
      </c>
      <c r="N240" s="30">
        <v>1000.0</v>
      </c>
      <c r="O240" s="51">
        <v>600.0</v>
      </c>
      <c r="P240" s="33" t="s">
        <v>3061</v>
      </c>
      <c r="Q240" s="51">
        <v>1000.0</v>
      </c>
      <c r="R240" s="33" t="s">
        <v>3062</v>
      </c>
      <c r="S240" s="33"/>
      <c r="T240" s="33"/>
      <c r="U240" s="33"/>
      <c r="V240" s="33"/>
      <c r="W240" s="33"/>
      <c r="X240" s="33"/>
      <c r="Y240" s="33"/>
      <c r="Z240" s="33"/>
      <c r="AA240" s="33"/>
      <c r="AB240" s="33"/>
      <c r="AC240" s="33"/>
      <c r="AD240" s="33"/>
      <c r="AE240" s="33"/>
      <c r="AF240" s="33"/>
      <c r="AG240" s="33"/>
      <c r="AH240" s="33"/>
      <c r="AI240" s="33"/>
      <c r="AJ240" s="33"/>
      <c r="AK240" s="33" t="s">
        <v>3065</v>
      </c>
      <c r="AL240" s="33" t="s">
        <v>3066</v>
      </c>
      <c r="AM240" s="33" t="s">
        <v>3067</v>
      </c>
      <c r="AN240" s="110" t="s">
        <v>1334</v>
      </c>
      <c r="AO240" s="74">
        <v>42393.0</v>
      </c>
      <c r="AP240" s="125"/>
      <c r="AQ240" s="33"/>
      <c r="AR240" s="33"/>
      <c r="AS240" s="33"/>
      <c r="AT240" s="33"/>
      <c r="AU240" s="33"/>
      <c r="AV240" s="33"/>
    </row>
    <row r="241">
      <c r="A241" s="30">
        <v>10850.0</v>
      </c>
      <c r="B241" s="30" t="s">
        <v>436</v>
      </c>
      <c r="C241" s="31" t="s">
        <v>3070</v>
      </c>
      <c r="D241" s="30" t="s">
        <v>2102</v>
      </c>
      <c r="E241" s="32" t="s">
        <v>1359</v>
      </c>
      <c r="F241" s="33" t="s">
        <v>3071</v>
      </c>
      <c r="G241" s="74">
        <v>42391.0</v>
      </c>
      <c r="H241" s="33" t="s">
        <v>3072</v>
      </c>
      <c r="I241" s="37"/>
      <c r="J241" s="38"/>
      <c r="K241" s="38"/>
      <c r="L241" s="38">
        <v>520.0</v>
      </c>
      <c r="M241" s="39">
        <v>520.0</v>
      </c>
      <c r="N241" s="30">
        <v>216.77</v>
      </c>
      <c r="O241" s="131"/>
      <c r="P241" s="33"/>
      <c r="Q241" s="33"/>
      <c r="R241" s="33"/>
      <c r="S241" s="51">
        <v>50.0</v>
      </c>
      <c r="T241" s="33"/>
      <c r="U241" s="51">
        <v>50.0</v>
      </c>
      <c r="V241" s="33"/>
      <c r="W241" s="33"/>
      <c r="X241" s="33"/>
      <c r="Y241" s="33"/>
      <c r="Z241" s="33"/>
      <c r="AA241" s="33"/>
      <c r="AB241" s="33"/>
      <c r="AC241" s="33"/>
      <c r="AD241" s="33"/>
      <c r="AE241" s="33"/>
      <c r="AF241" s="33"/>
      <c r="AG241" s="33"/>
      <c r="AH241" s="33"/>
      <c r="AI241" s="33"/>
      <c r="AJ241" s="33"/>
      <c r="AK241" s="33" t="s">
        <v>3075</v>
      </c>
      <c r="AL241" s="33" t="s">
        <v>1062</v>
      </c>
      <c r="AM241" s="33" t="s">
        <v>2704</v>
      </c>
      <c r="AN241" s="110" t="s">
        <v>1334</v>
      </c>
      <c r="AO241" s="74">
        <v>42391.0</v>
      </c>
      <c r="AP241" s="125"/>
      <c r="AQ241" s="33"/>
      <c r="AR241" s="33"/>
      <c r="AS241" s="33"/>
      <c r="AT241" s="33"/>
      <c r="AU241" s="33"/>
      <c r="AV241" s="33"/>
    </row>
    <row r="242">
      <c r="A242" s="30" t="s">
        <v>3076</v>
      </c>
      <c r="B242" s="30" t="s">
        <v>436</v>
      </c>
      <c r="C242" s="31" t="s">
        <v>3077</v>
      </c>
      <c r="D242" s="30" t="s">
        <v>2102</v>
      </c>
      <c r="E242" s="32" t="s">
        <v>3078</v>
      </c>
      <c r="F242" s="33" t="s">
        <v>3079</v>
      </c>
      <c r="G242" s="74">
        <v>42392.0</v>
      </c>
      <c r="H242" s="33" t="s">
        <v>3080</v>
      </c>
      <c r="I242" s="37"/>
      <c r="J242" s="38"/>
      <c r="K242" s="38"/>
      <c r="L242" s="38">
        <v>1860.0</v>
      </c>
      <c r="M242" s="38">
        <v>750.0</v>
      </c>
      <c r="N242" s="30">
        <v>750.0</v>
      </c>
      <c r="O242" s="40">
        <v>120.0</v>
      </c>
      <c r="P242" s="33" t="s">
        <v>132</v>
      </c>
      <c r="Q242" s="40">
        <v>240.0</v>
      </c>
      <c r="R242" s="33" t="s">
        <v>3083</v>
      </c>
      <c r="S242" s="33"/>
      <c r="T242" s="33"/>
      <c r="U242" s="33"/>
      <c r="V242" s="33"/>
      <c r="W242" s="33"/>
      <c r="X242" s="33"/>
      <c r="Y242" s="33"/>
      <c r="Z242" s="33"/>
      <c r="AA242" s="33"/>
      <c r="AB242" s="33"/>
      <c r="AC242" s="33"/>
      <c r="AD242" s="33"/>
      <c r="AE242" s="33"/>
      <c r="AF242" s="33"/>
      <c r="AG242" s="33"/>
      <c r="AH242" s="33"/>
      <c r="AI242" s="33"/>
      <c r="AJ242" s="33"/>
      <c r="AK242" s="33" t="s">
        <v>175</v>
      </c>
      <c r="AL242" s="33" t="s">
        <v>178</v>
      </c>
      <c r="AM242" s="33" t="s">
        <v>180</v>
      </c>
      <c r="AN242" s="33" t="s">
        <v>1334</v>
      </c>
      <c r="AO242" s="74">
        <v>42392.0</v>
      </c>
      <c r="AP242" s="125"/>
      <c r="AQ242" s="33"/>
      <c r="AR242" s="33"/>
      <c r="AS242" s="33"/>
      <c r="AT242" s="33"/>
      <c r="AU242" s="33"/>
      <c r="AV242" s="33"/>
    </row>
    <row r="243">
      <c r="A243" s="30" t="s">
        <v>2913</v>
      </c>
      <c r="B243" s="30" t="s">
        <v>2948</v>
      </c>
      <c r="C243" s="31" t="s">
        <v>3086</v>
      </c>
      <c r="D243" s="30" t="s">
        <v>857</v>
      </c>
      <c r="E243" s="32" t="s">
        <v>3087</v>
      </c>
      <c r="F243" s="33" t="s">
        <v>3088</v>
      </c>
      <c r="G243" s="74">
        <v>42389.0</v>
      </c>
      <c r="H243" s="33" t="s">
        <v>3089</v>
      </c>
      <c r="I243" s="37"/>
      <c r="J243" s="38"/>
      <c r="K243" s="38"/>
      <c r="L243" s="38">
        <v>800.0</v>
      </c>
      <c r="M243" s="38">
        <v>419.0</v>
      </c>
      <c r="N243" s="30" t="s">
        <v>2913</v>
      </c>
      <c r="O243" s="33"/>
      <c r="P243" s="33"/>
      <c r="Q243" s="40">
        <v>15.0</v>
      </c>
      <c r="R243" s="33" t="s">
        <v>3090</v>
      </c>
      <c r="S243" s="40">
        <v>4.0</v>
      </c>
      <c r="T243" s="33" t="s">
        <v>3091</v>
      </c>
      <c r="U243" s="33"/>
      <c r="V243" s="33"/>
      <c r="W243" s="33"/>
      <c r="X243" s="33"/>
      <c r="Y243" s="33"/>
      <c r="Z243" s="33"/>
      <c r="AA243" s="33"/>
      <c r="AB243" s="33"/>
      <c r="AC243" s="33"/>
      <c r="AD243" s="33"/>
      <c r="AE243" s="33"/>
      <c r="AF243" s="33"/>
      <c r="AG243" s="33"/>
      <c r="AH243" s="33"/>
      <c r="AI243" s="33"/>
      <c r="AJ243" s="33"/>
      <c r="AK243" s="130" t="s">
        <v>3092</v>
      </c>
      <c r="AL243" s="33" t="s">
        <v>1253</v>
      </c>
      <c r="AM243" s="33" t="s">
        <v>3093</v>
      </c>
      <c r="AN243" s="32" t="s">
        <v>1334</v>
      </c>
      <c r="AO243" s="74">
        <v>42389.0</v>
      </c>
      <c r="AP243" s="125"/>
      <c r="AQ243" s="33"/>
      <c r="AR243" s="33"/>
      <c r="AS243" s="33"/>
      <c r="AT243" s="33"/>
      <c r="AU243" s="33"/>
      <c r="AV243" s="33"/>
    </row>
    <row r="244">
      <c r="A244" s="30" t="s">
        <v>3094</v>
      </c>
      <c r="B244" s="30" t="s">
        <v>436</v>
      </c>
      <c r="C244" s="31" t="s">
        <v>3095</v>
      </c>
      <c r="D244" s="33" t="s">
        <v>264</v>
      </c>
      <c r="E244" s="32" t="s">
        <v>1995</v>
      </c>
      <c r="F244" s="33" t="s">
        <v>3096</v>
      </c>
      <c r="G244" s="74">
        <v>42384.0</v>
      </c>
      <c r="H244" s="33" t="s">
        <v>3097</v>
      </c>
      <c r="I244" s="37"/>
      <c r="J244" s="38"/>
      <c r="K244" s="38"/>
      <c r="L244" s="38">
        <v>380.0</v>
      </c>
      <c r="M244" s="39" t="str">
        <f>sum(P244:AJ244)</f>
        <v>$380.00</v>
      </c>
      <c r="N244" s="30">
        <v>380.0</v>
      </c>
      <c r="O244" s="33"/>
      <c r="P244" s="33"/>
      <c r="Q244" s="33"/>
      <c r="R244" s="33"/>
      <c r="S244" s="33"/>
      <c r="T244" s="33"/>
      <c r="U244" s="33"/>
      <c r="V244" s="33"/>
      <c r="W244" s="33"/>
      <c r="X244" s="33"/>
      <c r="Y244" s="33"/>
      <c r="Z244" s="33"/>
      <c r="AA244" s="33"/>
      <c r="AB244" s="33"/>
      <c r="AC244" s="33"/>
      <c r="AD244" s="33"/>
      <c r="AE244" s="33"/>
      <c r="AF244" s="33"/>
      <c r="AG244" s="40">
        <v>380.0</v>
      </c>
      <c r="AH244" s="33" t="s">
        <v>3098</v>
      </c>
      <c r="AI244" s="33"/>
      <c r="AJ244" s="33"/>
      <c r="AK244" s="33" t="s">
        <v>3099</v>
      </c>
      <c r="AL244" s="33" t="s">
        <v>3100</v>
      </c>
      <c r="AM244" s="33" t="s">
        <v>3101</v>
      </c>
      <c r="AN244" s="110" t="s">
        <v>1334</v>
      </c>
      <c r="AO244" s="74">
        <v>42393.0</v>
      </c>
      <c r="AP244" s="125"/>
      <c r="AQ244" s="33"/>
      <c r="AR244" s="33"/>
      <c r="AS244" s="33"/>
      <c r="AT244" s="33"/>
      <c r="AU244" s="33"/>
      <c r="AV244" s="33"/>
    </row>
    <row r="245">
      <c r="A245" s="30" t="s">
        <v>2913</v>
      </c>
      <c r="B245" s="30" t="s">
        <v>2914</v>
      </c>
      <c r="C245" s="31" t="s">
        <v>3102</v>
      </c>
      <c r="D245" s="33" t="s">
        <v>264</v>
      </c>
      <c r="E245" s="32" t="s">
        <v>57</v>
      </c>
      <c r="F245" s="33" t="s">
        <v>3103</v>
      </c>
      <c r="G245" s="74">
        <v>42331.0</v>
      </c>
      <c r="H245" s="33" t="s">
        <v>3104</v>
      </c>
      <c r="I245" s="37"/>
      <c r="J245" s="38"/>
      <c r="K245" s="38"/>
      <c r="L245" s="38">
        <v>675.0</v>
      </c>
      <c r="M245" s="39">
        <v>250.0</v>
      </c>
      <c r="N245" s="30" t="s">
        <v>2913</v>
      </c>
      <c r="O245" s="40">
        <v>70.0</v>
      </c>
      <c r="P245" s="33" t="s">
        <v>3105</v>
      </c>
      <c r="Q245" s="40">
        <v>105.0</v>
      </c>
      <c r="R245" s="33" t="s">
        <v>3106</v>
      </c>
      <c r="S245" s="33"/>
      <c r="T245" s="33"/>
      <c r="U245" s="40">
        <v>500.0</v>
      </c>
      <c r="V245" s="33" t="s">
        <v>3107</v>
      </c>
      <c r="W245" s="33"/>
      <c r="X245" s="33"/>
      <c r="Y245" s="33"/>
      <c r="Z245" s="33"/>
      <c r="AA245" s="33"/>
      <c r="AB245" s="33"/>
      <c r="AC245" s="33"/>
      <c r="AD245" s="33"/>
      <c r="AE245" s="33"/>
      <c r="AF245" s="33"/>
      <c r="AG245" s="33"/>
      <c r="AH245" s="33"/>
      <c r="AI245" s="33"/>
      <c r="AJ245" s="33"/>
      <c r="AK245" s="33" t="s">
        <v>3108</v>
      </c>
      <c r="AL245" s="33" t="s">
        <v>360</v>
      </c>
      <c r="AM245" s="33" t="s">
        <v>3109</v>
      </c>
      <c r="AN245" s="110" t="s">
        <v>1334</v>
      </c>
      <c r="AO245" s="74">
        <v>42331.0</v>
      </c>
      <c r="AP245" s="125"/>
      <c r="AQ245" s="33"/>
      <c r="AR245" s="33"/>
      <c r="AS245" s="33"/>
      <c r="AT245" s="33"/>
      <c r="AU245" s="33"/>
      <c r="AV245" s="33"/>
    </row>
    <row r="246">
      <c r="A246" s="30">
        <v>10834.0</v>
      </c>
      <c r="B246" s="30" t="s">
        <v>436</v>
      </c>
      <c r="C246" s="31" t="s">
        <v>3110</v>
      </c>
      <c r="D246" s="33" t="s">
        <v>264</v>
      </c>
      <c r="E246" s="32" t="s">
        <v>3111</v>
      </c>
      <c r="F246" s="33" t="s">
        <v>3112</v>
      </c>
      <c r="G246" s="74">
        <v>42384.0</v>
      </c>
      <c r="H246" s="33" t="s">
        <v>3113</v>
      </c>
      <c r="I246" s="37"/>
      <c r="J246" s="38"/>
      <c r="K246" s="38"/>
      <c r="L246" s="38">
        <v>3000.0</v>
      </c>
      <c r="M246" s="38">
        <v>1800.0</v>
      </c>
      <c r="N246" s="30">
        <v>1800.0</v>
      </c>
      <c r="O246" s="40">
        <v>100.0</v>
      </c>
      <c r="P246" s="33" t="s">
        <v>3115</v>
      </c>
      <c r="Q246" s="33"/>
      <c r="R246" s="33"/>
      <c r="S246" s="33"/>
      <c r="T246" s="33"/>
      <c r="U246" s="40">
        <v>2400.0</v>
      </c>
      <c r="V246" s="33" t="s">
        <v>3116</v>
      </c>
      <c r="W246" s="33"/>
      <c r="X246" s="33"/>
      <c r="Y246" s="33"/>
      <c r="Z246" s="33"/>
      <c r="AA246" s="33"/>
      <c r="AB246" s="33"/>
      <c r="AC246" s="33"/>
      <c r="AD246" s="33"/>
      <c r="AE246" s="33"/>
      <c r="AF246" s="33"/>
      <c r="AG246" s="40">
        <v>500.0</v>
      </c>
      <c r="AH246" s="33" t="s">
        <v>3117</v>
      </c>
      <c r="AI246" s="33"/>
      <c r="AJ246" s="33"/>
      <c r="AK246" s="33" t="s">
        <v>404</v>
      </c>
      <c r="AL246" s="33" t="s">
        <v>3119</v>
      </c>
      <c r="AM246" s="33" t="s">
        <v>3121</v>
      </c>
      <c r="AN246" s="33" t="s">
        <v>1334</v>
      </c>
      <c r="AO246" s="74">
        <v>42393.0</v>
      </c>
      <c r="AP246" s="125"/>
      <c r="AQ246" s="33"/>
      <c r="AR246" s="33"/>
      <c r="AS246" s="33"/>
      <c r="AT246" s="33"/>
      <c r="AU246" s="33"/>
      <c r="AV246" s="33"/>
    </row>
    <row r="247">
      <c r="A247" s="30" t="s">
        <v>3122</v>
      </c>
      <c r="B247" s="30" t="s">
        <v>436</v>
      </c>
      <c r="C247" s="31" t="s">
        <v>3123</v>
      </c>
      <c r="D247" s="30" t="s">
        <v>2102</v>
      </c>
      <c r="E247" s="32" t="s">
        <v>304</v>
      </c>
      <c r="F247" s="33" t="s">
        <v>3124</v>
      </c>
      <c r="G247" s="74">
        <v>42390.0</v>
      </c>
      <c r="H247" s="33" t="s">
        <v>3125</v>
      </c>
      <c r="I247" s="132"/>
      <c r="J247" s="118"/>
      <c r="K247" s="118"/>
      <c r="L247" s="118"/>
      <c r="M247" s="38">
        <v>231.6</v>
      </c>
      <c r="N247" s="30">
        <v>292.75</v>
      </c>
      <c r="O247" s="30">
        <v>300.15</v>
      </c>
      <c r="P247" s="33"/>
      <c r="Q247" s="33"/>
      <c r="R247" s="33"/>
      <c r="S247" s="33"/>
      <c r="T247" s="33"/>
      <c r="U247" s="33"/>
      <c r="V247" s="33"/>
      <c r="W247" s="33"/>
      <c r="X247" s="33"/>
      <c r="Y247" s="33"/>
      <c r="Z247" s="33"/>
      <c r="AA247" s="33"/>
      <c r="AB247" s="33"/>
      <c r="AC247" s="33"/>
      <c r="AD247" s="33"/>
      <c r="AE247" s="33"/>
      <c r="AF247" s="33"/>
      <c r="AG247" s="33"/>
      <c r="AH247" s="33"/>
      <c r="AI247" s="33"/>
      <c r="AJ247" s="33"/>
      <c r="AK247" s="130" t="s">
        <v>3126</v>
      </c>
      <c r="AL247" s="33" t="s">
        <v>3127</v>
      </c>
      <c r="AM247" s="33" t="s">
        <v>3128</v>
      </c>
      <c r="AN247" s="33"/>
      <c r="AO247" s="74">
        <v>42392.0</v>
      </c>
      <c r="AP247" s="125"/>
      <c r="AQ247" s="33"/>
      <c r="AR247" s="33"/>
      <c r="AS247" s="33"/>
      <c r="AT247" s="33"/>
      <c r="AU247" s="33"/>
      <c r="AV247" s="33"/>
    </row>
    <row r="248">
      <c r="A248" s="28">
        <v>42348.0</v>
      </c>
      <c r="B248" s="33"/>
      <c r="C248" s="31" t="s">
        <v>3129</v>
      </c>
      <c r="D248" s="33" t="s">
        <v>264</v>
      </c>
      <c r="E248" s="32" t="s">
        <v>638</v>
      </c>
      <c r="F248" s="33" t="s">
        <v>3130</v>
      </c>
      <c r="G248" s="74">
        <v>42322.0</v>
      </c>
      <c r="H248" s="105"/>
      <c r="I248" s="37"/>
      <c r="J248" s="38"/>
      <c r="K248" s="38"/>
      <c r="L248" s="38">
        <v>200.0</v>
      </c>
      <c r="M248" s="38">
        <v>50.4</v>
      </c>
      <c r="N248" s="38">
        <v>50.4</v>
      </c>
      <c r="O248" s="33"/>
      <c r="P248" s="33"/>
      <c r="Q248" s="40">
        <v>50.4</v>
      </c>
      <c r="R248" s="33" t="s">
        <v>3131</v>
      </c>
      <c r="S248" s="33"/>
      <c r="T248" s="33"/>
      <c r="U248" s="33"/>
      <c r="V248" s="33"/>
      <c r="W248" s="33"/>
      <c r="X248" s="33"/>
      <c r="Y248" s="33"/>
      <c r="Z248" s="33"/>
      <c r="AA248" s="33"/>
      <c r="AB248" s="33"/>
      <c r="AC248" s="33"/>
      <c r="AD248" s="33"/>
      <c r="AE248" s="33"/>
      <c r="AF248" s="33"/>
      <c r="AG248" s="33"/>
      <c r="AH248" s="33"/>
      <c r="AI248" s="33"/>
      <c r="AJ248" s="33"/>
      <c r="AK248" s="33" t="s">
        <v>1493</v>
      </c>
      <c r="AL248" s="33" t="s">
        <v>2985</v>
      </c>
      <c r="AM248" s="33" t="s">
        <v>2987</v>
      </c>
      <c r="AN248" s="110" t="s">
        <v>2236</v>
      </c>
      <c r="AO248" s="74">
        <v>42323.0</v>
      </c>
      <c r="AP248" s="67"/>
      <c r="AQ248" s="41"/>
      <c r="AR248" s="41"/>
      <c r="AS248" s="41"/>
      <c r="AT248" s="41"/>
      <c r="AU248" s="41"/>
      <c r="AV248" s="41"/>
    </row>
    <row r="249">
      <c r="A249" s="28">
        <v>42348.0</v>
      </c>
      <c r="B249" s="30"/>
      <c r="C249" s="31" t="s">
        <v>3132</v>
      </c>
      <c r="D249" s="30" t="s">
        <v>857</v>
      </c>
      <c r="E249" s="32" t="s">
        <v>3133</v>
      </c>
      <c r="F249" s="33" t="s">
        <v>3134</v>
      </c>
      <c r="G249" s="74">
        <v>42307.0</v>
      </c>
      <c r="H249" s="33" t="s">
        <v>3135</v>
      </c>
      <c r="I249" s="37"/>
      <c r="J249" s="38"/>
      <c r="K249" s="38"/>
      <c r="L249" s="38">
        <v>50.0</v>
      </c>
      <c r="M249" s="39">
        <v>50.0</v>
      </c>
      <c r="N249" s="39">
        <v>50.0</v>
      </c>
      <c r="O249" s="40">
        <v>50.0</v>
      </c>
      <c r="P249" s="33" t="s">
        <v>3136</v>
      </c>
      <c r="Q249" s="33"/>
      <c r="R249" s="33"/>
      <c r="S249" s="33"/>
      <c r="T249" s="33"/>
      <c r="U249" s="33"/>
      <c r="V249" s="33"/>
      <c r="W249" s="33"/>
      <c r="X249" s="33"/>
      <c r="Y249" s="33"/>
      <c r="Z249" s="33"/>
      <c r="AA249" s="33"/>
      <c r="AB249" s="33"/>
      <c r="AC249" s="33"/>
      <c r="AD249" s="33"/>
      <c r="AE249" s="33"/>
      <c r="AF249" s="33"/>
      <c r="AG249" s="33"/>
      <c r="AH249" s="33"/>
      <c r="AI249" s="33"/>
      <c r="AJ249" s="33"/>
      <c r="AK249" s="33" t="s">
        <v>667</v>
      </c>
      <c r="AL249" s="33" t="s">
        <v>331</v>
      </c>
      <c r="AM249" s="33" t="s">
        <v>668</v>
      </c>
      <c r="AN249" s="110" t="s">
        <v>2236</v>
      </c>
      <c r="AO249" s="74">
        <v>42307.0</v>
      </c>
      <c r="AP249" s="67"/>
      <c r="AQ249" s="41"/>
      <c r="AR249" s="41"/>
      <c r="AS249" s="41"/>
      <c r="AT249" s="41"/>
      <c r="AU249" s="41"/>
      <c r="AV249" s="41"/>
    </row>
    <row r="250">
      <c r="A250" s="28">
        <v>42348.0</v>
      </c>
      <c r="B250" s="30"/>
      <c r="C250" s="31" t="s">
        <v>3137</v>
      </c>
      <c r="D250" s="30" t="s">
        <v>857</v>
      </c>
      <c r="E250" s="32" t="s">
        <v>3133</v>
      </c>
      <c r="F250" s="33" t="s">
        <v>3138</v>
      </c>
      <c r="G250" s="74">
        <v>42321.0</v>
      </c>
      <c r="H250" s="33" t="s">
        <v>3139</v>
      </c>
      <c r="I250" s="37"/>
      <c r="J250" s="38"/>
      <c r="K250" s="38"/>
      <c r="L250" s="38">
        <v>100.0</v>
      </c>
      <c r="M250" s="39">
        <v>85.0</v>
      </c>
      <c r="N250" s="39">
        <v>85.0</v>
      </c>
      <c r="O250" s="40">
        <v>85.0</v>
      </c>
      <c r="P250" s="33" t="s">
        <v>3140</v>
      </c>
      <c r="Q250" s="33"/>
      <c r="R250" s="33"/>
      <c r="S250" s="33"/>
      <c r="T250" s="33"/>
      <c r="U250" s="33"/>
      <c r="V250" s="33"/>
      <c r="W250" s="33"/>
      <c r="X250" s="33"/>
      <c r="Y250" s="33"/>
      <c r="Z250" s="33"/>
      <c r="AA250" s="33"/>
      <c r="AB250" s="33"/>
      <c r="AC250" s="33"/>
      <c r="AD250" s="33"/>
      <c r="AE250" s="33"/>
      <c r="AF250" s="33"/>
      <c r="AG250" s="33"/>
      <c r="AH250" s="33"/>
      <c r="AI250" s="33"/>
      <c r="AJ250" s="33"/>
      <c r="AK250" s="33" t="s">
        <v>667</v>
      </c>
      <c r="AL250" s="33" t="s">
        <v>331</v>
      </c>
      <c r="AM250" s="33" t="s">
        <v>668</v>
      </c>
      <c r="AN250" s="110" t="s">
        <v>2236</v>
      </c>
      <c r="AO250" s="74">
        <v>42321.0</v>
      </c>
      <c r="AP250" s="67"/>
      <c r="AQ250" s="41"/>
      <c r="AR250" s="41"/>
      <c r="AS250" s="41"/>
      <c r="AT250" s="41"/>
      <c r="AU250" s="41"/>
      <c r="AV250" s="41"/>
    </row>
    <row r="251">
      <c r="A251" s="30" t="s">
        <v>122</v>
      </c>
      <c r="B251" s="30"/>
      <c r="C251" s="31" t="s">
        <v>3141</v>
      </c>
      <c r="D251" s="30" t="s">
        <v>2102</v>
      </c>
      <c r="E251" s="32" t="s">
        <v>265</v>
      </c>
      <c r="F251" s="33" t="s">
        <v>3142</v>
      </c>
      <c r="G251" s="74">
        <v>42323.0</v>
      </c>
      <c r="H251" s="33"/>
      <c r="I251" s="37"/>
      <c r="J251" s="38"/>
      <c r="K251" s="38"/>
      <c r="L251" s="38">
        <v>33.15</v>
      </c>
      <c r="M251" s="39">
        <v>33.15</v>
      </c>
      <c r="N251" s="39">
        <v>0.0</v>
      </c>
      <c r="O251" s="51">
        <v>33.15</v>
      </c>
      <c r="P251" s="33" t="s">
        <v>132</v>
      </c>
      <c r="Q251" s="105"/>
      <c r="R251" s="33"/>
      <c r="S251" s="33"/>
      <c r="T251" s="33"/>
      <c r="U251" s="33"/>
      <c r="V251" s="33"/>
      <c r="W251" s="33"/>
      <c r="X251" s="33"/>
      <c r="Y251" s="33"/>
      <c r="Z251" s="33"/>
      <c r="AA251" s="33"/>
      <c r="AB251" s="33"/>
      <c r="AC251" s="105"/>
      <c r="AD251" s="33"/>
      <c r="AE251" s="33"/>
      <c r="AF251" s="33"/>
      <c r="AG251" s="33"/>
      <c r="AH251" s="33"/>
      <c r="AI251" s="33"/>
      <c r="AJ251" s="33"/>
      <c r="AK251" s="33" t="s">
        <v>1401</v>
      </c>
      <c r="AL251" s="33" t="s">
        <v>1402</v>
      </c>
      <c r="AM251" s="33" t="s">
        <v>1403</v>
      </c>
      <c r="AN251" s="110" t="s">
        <v>2236</v>
      </c>
      <c r="AO251" s="74">
        <v>42323.0</v>
      </c>
      <c r="AP251" s="67"/>
      <c r="AQ251" s="41"/>
      <c r="AR251" s="41"/>
      <c r="AS251" s="41"/>
      <c r="AT251" s="41"/>
      <c r="AU251" s="41"/>
      <c r="AV251" s="41"/>
    </row>
    <row r="252">
      <c r="A252" s="28">
        <v>42353.0</v>
      </c>
      <c r="B252" s="33"/>
      <c r="C252" s="31" t="s">
        <v>3143</v>
      </c>
      <c r="D252" s="33" t="s">
        <v>264</v>
      </c>
      <c r="E252" s="32" t="s">
        <v>587</v>
      </c>
      <c r="F252" s="33" t="s">
        <v>3144</v>
      </c>
      <c r="G252" s="74">
        <v>42325.0</v>
      </c>
      <c r="H252" s="33" t="s">
        <v>3145</v>
      </c>
      <c r="I252" s="37"/>
      <c r="J252" s="38"/>
      <c r="K252" s="38"/>
      <c r="L252" s="38">
        <v>150.0</v>
      </c>
      <c r="M252" s="39">
        <v>126.37</v>
      </c>
      <c r="N252" s="39">
        <v>126.37</v>
      </c>
      <c r="O252" s="40">
        <v>126.37</v>
      </c>
      <c r="P252" s="33" t="s">
        <v>3146</v>
      </c>
      <c r="Q252" s="33"/>
      <c r="R252" s="33"/>
      <c r="S252" s="33"/>
      <c r="T252" s="33"/>
      <c r="U252" s="33"/>
      <c r="V252" s="33"/>
      <c r="W252" s="33"/>
      <c r="X252" s="33"/>
      <c r="Y252" s="33"/>
      <c r="Z252" s="33"/>
      <c r="AA252" s="33"/>
      <c r="AB252" s="33"/>
      <c r="AC252" s="33"/>
      <c r="AD252" s="33"/>
      <c r="AE252" s="33"/>
      <c r="AF252" s="33"/>
      <c r="AG252" s="33"/>
      <c r="AH252" s="33"/>
      <c r="AI252" s="33"/>
      <c r="AJ252" s="33"/>
      <c r="AK252" s="33" t="s">
        <v>2015</v>
      </c>
      <c r="AL252" s="33" t="s">
        <v>3147</v>
      </c>
      <c r="AM252" s="33" t="s">
        <v>3148</v>
      </c>
      <c r="AN252" s="110" t="s">
        <v>2236</v>
      </c>
      <c r="AO252" s="74">
        <v>42325.0</v>
      </c>
      <c r="AP252" s="67"/>
      <c r="AQ252" s="41"/>
      <c r="AR252" s="41"/>
      <c r="AS252" s="41"/>
      <c r="AT252" s="41"/>
      <c r="AU252" s="41"/>
      <c r="AV252" s="41"/>
    </row>
    <row r="253">
      <c r="A253" s="30" t="s">
        <v>122</v>
      </c>
      <c r="B253" s="30"/>
      <c r="C253" s="31" t="s">
        <v>3149</v>
      </c>
      <c r="D253" s="30" t="s">
        <v>1324</v>
      </c>
      <c r="E253" s="32" t="s">
        <v>3150</v>
      </c>
      <c r="F253" s="33" t="s">
        <v>3151</v>
      </c>
      <c r="G253" s="74">
        <v>42317.0</v>
      </c>
      <c r="H253" s="33"/>
      <c r="I253" s="37"/>
      <c r="J253" s="38"/>
      <c r="K253" s="38"/>
      <c r="L253" s="38">
        <v>41.0</v>
      </c>
      <c r="M253" s="39" t="str">
        <f t="shared" ref="M253:M258" si="4">sum(O253:AJ253)</f>
        <v>$41.00</v>
      </c>
      <c r="N253" s="39">
        <v>0.0</v>
      </c>
      <c r="O253" s="33"/>
      <c r="P253" s="33"/>
      <c r="Q253" s="33"/>
      <c r="R253" s="33"/>
      <c r="S253" s="33"/>
      <c r="T253" s="33"/>
      <c r="U253" s="33"/>
      <c r="V253" s="33"/>
      <c r="W253" s="33"/>
      <c r="X253" s="33"/>
      <c r="Y253" s="33"/>
      <c r="Z253" s="33"/>
      <c r="AA253" s="40">
        <v>41.0</v>
      </c>
      <c r="AB253" s="33" t="s">
        <v>3152</v>
      </c>
      <c r="AC253" s="33"/>
      <c r="AD253" s="33"/>
      <c r="AE253" s="33"/>
      <c r="AF253" s="33"/>
      <c r="AG253" s="33"/>
      <c r="AH253" s="33"/>
      <c r="AI253" s="33"/>
      <c r="AJ253" s="33"/>
      <c r="AK253" s="33" t="s">
        <v>3153</v>
      </c>
      <c r="AL253" s="33" t="s">
        <v>774</v>
      </c>
      <c r="AM253" s="33" t="s">
        <v>3154</v>
      </c>
      <c r="AN253" s="110" t="s">
        <v>2236</v>
      </c>
      <c r="AO253" s="74">
        <v>42317.0</v>
      </c>
      <c r="AP253" s="67"/>
      <c r="AQ253" s="41"/>
      <c r="AR253" s="41"/>
      <c r="AS253" s="41"/>
      <c r="AT253" s="41"/>
      <c r="AU253" s="41"/>
      <c r="AV253" s="41"/>
    </row>
    <row r="254">
      <c r="A254" s="30" t="s">
        <v>122</v>
      </c>
      <c r="B254" s="30"/>
      <c r="C254" s="31" t="s">
        <v>3155</v>
      </c>
      <c r="D254" s="30" t="s">
        <v>1324</v>
      </c>
      <c r="E254" s="32" t="s">
        <v>2878</v>
      </c>
      <c r="F254" s="33" t="s">
        <v>3156</v>
      </c>
      <c r="G254" s="74">
        <v>42314.0</v>
      </c>
      <c r="H254" s="33"/>
      <c r="I254" s="37"/>
      <c r="J254" s="38"/>
      <c r="K254" s="38"/>
      <c r="L254" s="38">
        <v>438.0</v>
      </c>
      <c r="M254" s="39" t="str">
        <f t="shared" si="4"/>
        <v>$438.00</v>
      </c>
      <c r="N254" s="39">
        <v>0.0</v>
      </c>
      <c r="O254" s="33"/>
      <c r="P254" s="33"/>
      <c r="Q254" s="33"/>
      <c r="R254" s="33"/>
      <c r="S254" s="33"/>
      <c r="T254" s="33"/>
      <c r="U254" s="33"/>
      <c r="V254" s="33"/>
      <c r="W254" s="33"/>
      <c r="X254" s="33"/>
      <c r="Y254" s="33"/>
      <c r="Z254" s="33"/>
      <c r="AA254" s="33"/>
      <c r="AB254" s="33"/>
      <c r="AC254" s="33"/>
      <c r="AD254" s="33"/>
      <c r="AE254" s="33"/>
      <c r="AF254" s="33"/>
      <c r="AG254" s="33"/>
      <c r="AH254" s="33"/>
      <c r="AI254" s="40">
        <v>438.0</v>
      </c>
      <c r="AJ254" s="33" t="s">
        <v>3157</v>
      </c>
      <c r="AK254" s="33" t="s">
        <v>1778</v>
      </c>
      <c r="AL254" s="33" t="s">
        <v>2879</v>
      </c>
      <c r="AM254" s="33" t="s">
        <v>2880</v>
      </c>
      <c r="AN254" s="110" t="s">
        <v>2236</v>
      </c>
      <c r="AO254" s="74">
        <v>42314.0</v>
      </c>
      <c r="AP254" s="67"/>
      <c r="AQ254" s="41"/>
      <c r="AR254" s="41"/>
      <c r="AS254" s="41"/>
      <c r="AT254" s="41"/>
      <c r="AU254" s="41"/>
      <c r="AV254" s="41"/>
    </row>
    <row r="255">
      <c r="A255" s="28">
        <v>42348.0</v>
      </c>
      <c r="B255" s="30"/>
      <c r="C255" s="31" t="s">
        <v>3171</v>
      </c>
      <c r="D255" s="30" t="s">
        <v>1324</v>
      </c>
      <c r="E255" s="32" t="s">
        <v>764</v>
      </c>
      <c r="F255" s="33" t="s">
        <v>3174</v>
      </c>
      <c r="G255" s="74">
        <v>42321.0</v>
      </c>
      <c r="H255" s="33"/>
      <c r="I255" s="37"/>
      <c r="J255" s="38"/>
      <c r="K255" s="38"/>
      <c r="L255" s="38">
        <v>33.83</v>
      </c>
      <c r="M255" s="39" t="str">
        <f t="shared" si="4"/>
        <v>$33.83</v>
      </c>
      <c r="N255" s="39">
        <v>33.83</v>
      </c>
      <c r="O255" s="40">
        <v>33.83</v>
      </c>
      <c r="P255" s="33" t="s">
        <v>3176</v>
      </c>
      <c r="Q255" s="33"/>
      <c r="R255" s="33"/>
      <c r="S255" s="33"/>
      <c r="T255" s="33"/>
      <c r="U255" s="33"/>
      <c r="V255" s="33"/>
      <c r="W255" s="33"/>
      <c r="X255" s="33"/>
      <c r="Y255" s="33"/>
      <c r="Z255" s="33"/>
      <c r="AA255" s="33"/>
      <c r="AB255" s="33"/>
      <c r="AC255" s="33"/>
      <c r="AD255" s="33"/>
      <c r="AE255" s="33"/>
      <c r="AF255" s="33"/>
      <c r="AG255" s="33"/>
      <c r="AH255" s="33"/>
      <c r="AI255" s="33"/>
      <c r="AJ255" s="33"/>
      <c r="AK255" s="33" t="s">
        <v>772</v>
      </c>
      <c r="AL255" s="33" t="s">
        <v>774</v>
      </c>
      <c r="AM255" s="33" t="s">
        <v>775</v>
      </c>
      <c r="AN255" s="110" t="s">
        <v>2236</v>
      </c>
      <c r="AO255" s="74">
        <v>42321.0</v>
      </c>
      <c r="AP255" s="67"/>
      <c r="AQ255" s="41"/>
      <c r="AR255" s="41"/>
      <c r="AS255" s="41"/>
      <c r="AT255" s="41"/>
      <c r="AU255" s="41"/>
      <c r="AV255" s="41"/>
    </row>
    <row r="256">
      <c r="A256" s="28">
        <v>42348.0</v>
      </c>
      <c r="B256" s="30"/>
      <c r="C256" s="31" t="s">
        <v>3179</v>
      </c>
      <c r="D256" s="30" t="s">
        <v>1324</v>
      </c>
      <c r="E256" s="32" t="s">
        <v>764</v>
      </c>
      <c r="F256" s="33" t="s">
        <v>3180</v>
      </c>
      <c r="G256" s="74">
        <v>42315.0</v>
      </c>
      <c r="H256" s="33"/>
      <c r="I256" s="37"/>
      <c r="J256" s="38"/>
      <c r="K256" s="38"/>
      <c r="L256" s="38">
        <v>24.44</v>
      </c>
      <c r="M256" s="39" t="str">
        <f t="shared" si="4"/>
        <v>$24.44</v>
      </c>
      <c r="N256" s="39">
        <v>24.44</v>
      </c>
      <c r="O256" s="40">
        <v>24.44</v>
      </c>
      <c r="P256" s="33" t="s">
        <v>3176</v>
      </c>
      <c r="Q256" s="33"/>
      <c r="R256" s="33"/>
      <c r="S256" s="33"/>
      <c r="T256" s="33"/>
      <c r="U256" s="33"/>
      <c r="V256" s="33"/>
      <c r="W256" s="33"/>
      <c r="X256" s="33"/>
      <c r="Y256" s="33"/>
      <c r="Z256" s="33"/>
      <c r="AA256" s="33"/>
      <c r="AB256" s="33"/>
      <c r="AC256" s="33"/>
      <c r="AD256" s="33"/>
      <c r="AE256" s="33"/>
      <c r="AF256" s="33"/>
      <c r="AG256" s="33"/>
      <c r="AH256" s="33"/>
      <c r="AI256" s="33"/>
      <c r="AJ256" s="33"/>
      <c r="AK256" s="33" t="s">
        <v>772</v>
      </c>
      <c r="AL256" s="33" t="s">
        <v>774</v>
      </c>
      <c r="AM256" s="33" t="s">
        <v>775</v>
      </c>
      <c r="AN256" s="110" t="s">
        <v>2236</v>
      </c>
      <c r="AO256" s="74">
        <v>42315.0</v>
      </c>
      <c r="AP256" s="67"/>
      <c r="AQ256" s="41"/>
      <c r="AR256" s="41"/>
      <c r="AS256" s="41"/>
      <c r="AT256" s="41"/>
      <c r="AU256" s="41"/>
      <c r="AV256" s="41"/>
    </row>
    <row r="257">
      <c r="A257" s="28">
        <v>42348.0</v>
      </c>
      <c r="B257" s="30"/>
      <c r="C257" s="31" t="s">
        <v>3183</v>
      </c>
      <c r="D257" s="30" t="s">
        <v>1324</v>
      </c>
      <c r="E257" s="32" t="s">
        <v>764</v>
      </c>
      <c r="F257" s="33" t="s">
        <v>3184</v>
      </c>
      <c r="G257" s="74">
        <v>42329.0</v>
      </c>
      <c r="H257" s="33"/>
      <c r="I257" s="37"/>
      <c r="J257" s="38"/>
      <c r="K257" s="38"/>
      <c r="L257" s="38">
        <v>27.55</v>
      </c>
      <c r="M257" s="39" t="str">
        <f t="shared" si="4"/>
        <v>$27.55</v>
      </c>
      <c r="N257" s="39">
        <v>27.55</v>
      </c>
      <c r="O257" s="40">
        <v>27.55</v>
      </c>
      <c r="P257" s="33" t="s">
        <v>3176</v>
      </c>
      <c r="Q257" s="33"/>
      <c r="R257" s="33"/>
      <c r="S257" s="33"/>
      <c r="T257" s="33"/>
      <c r="U257" s="33"/>
      <c r="V257" s="33"/>
      <c r="W257" s="33"/>
      <c r="X257" s="33"/>
      <c r="Y257" s="33"/>
      <c r="Z257" s="33"/>
      <c r="AA257" s="33"/>
      <c r="AB257" s="33"/>
      <c r="AC257" s="33"/>
      <c r="AD257" s="33"/>
      <c r="AE257" s="33"/>
      <c r="AF257" s="33"/>
      <c r="AG257" s="33"/>
      <c r="AH257" s="33"/>
      <c r="AI257" s="33"/>
      <c r="AJ257" s="33"/>
      <c r="AK257" s="33" t="s">
        <v>772</v>
      </c>
      <c r="AL257" s="33" t="s">
        <v>774</v>
      </c>
      <c r="AM257" s="33" t="s">
        <v>775</v>
      </c>
      <c r="AN257" s="110" t="s">
        <v>2236</v>
      </c>
      <c r="AO257" s="74">
        <v>42329.0</v>
      </c>
      <c r="AP257" s="67"/>
      <c r="AQ257" s="41"/>
      <c r="AR257" s="41"/>
      <c r="AS257" s="41"/>
      <c r="AT257" s="41"/>
      <c r="AU257" s="41"/>
      <c r="AV257" s="41"/>
    </row>
    <row r="258">
      <c r="A258" s="30" t="s">
        <v>122</v>
      </c>
      <c r="B258" s="30"/>
      <c r="C258" s="31" t="s">
        <v>3188</v>
      </c>
      <c r="D258" s="30" t="s">
        <v>1430</v>
      </c>
      <c r="E258" s="32" t="s">
        <v>3190</v>
      </c>
      <c r="F258" s="33" t="s">
        <v>3191</v>
      </c>
      <c r="G258" s="74">
        <v>42300.0</v>
      </c>
      <c r="H258" s="33"/>
      <c r="I258" s="37"/>
      <c r="J258" s="38"/>
      <c r="K258" s="38"/>
      <c r="L258" s="38">
        <v>78.39</v>
      </c>
      <c r="M258" s="39" t="str">
        <f t="shared" si="4"/>
        <v>$30.00</v>
      </c>
      <c r="N258" s="39">
        <v>0.0</v>
      </c>
      <c r="O258" s="51">
        <v>18.0</v>
      </c>
      <c r="P258" s="33" t="s">
        <v>3195</v>
      </c>
      <c r="Q258" s="105"/>
      <c r="R258" s="33"/>
      <c r="S258" s="105"/>
      <c r="T258" s="33"/>
      <c r="U258" s="105"/>
      <c r="V258" s="33"/>
      <c r="W258" s="33"/>
      <c r="X258" s="33"/>
      <c r="Y258" s="33"/>
      <c r="Z258" s="33"/>
      <c r="AA258" s="105"/>
      <c r="AB258" s="33"/>
      <c r="AC258" s="105"/>
      <c r="AD258" s="33"/>
      <c r="AE258" s="33"/>
      <c r="AF258" s="33"/>
      <c r="AG258" s="40">
        <v>12.0</v>
      </c>
      <c r="AH258" s="33" t="s">
        <v>3197</v>
      </c>
      <c r="AI258" s="33"/>
      <c r="AJ258" s="33"/>
      <c r="AK258" s="33" t="s">
        <v>3198</v>
      </c>
      <c r="AL258" s="33" t="s">
        <v>218</v>
      </c>
      <c r="AM258" s="33" t="s">
        <v>3199</v>
      </c>
      <c r="AN258" s="110" t="s">
        <v>2236</v>
      </c>
      <c r="AO258" s="74">
        <v>42300.0</v>
      </c>
      <c r="AP258" s="67"/>
      <c r="AQ258" s="41"/>
      <c r="AR258" s="41"/>
      <c r="AS258" s="41"/>
      <c r="AT258" s="41"/>
      <c r="AU258" s="41"/>
      <c r="AV258" s="41"/>
    </row>
    <row r="259">
      <c r="A259" s="28">
        <v>42353.0</v>
      </c>
      <c r="B259" s="30"/>
      <c r="C259" s="31" t="s">
        <v>3203</v>
      </c>
      <c r="D259" s="30" t="s">
        <v>857</v>
      </c>
      <c r="E259" s="32" t="s">
        <v>1600</v>
      </c>
      <c r="F259" s="33" t="s">
        <v>3204</v>
      </c>
      <c r="G259" s="74">
        <v>42315.0</v>
      </c>
      <c r="H259" s="33" t="s">
        <v>3205</v>
      </c>
      <c r="I259" s="37"/>
      <c r="J259" s="38"/>
      <c r="K259" s="38"/>
      <c r="L259" s="38">
        <v>100.0</v>
      </c>
      <c r="M259" s="39">
        <v>100.0</v>
      </c>
      <c r="N259" s="39">
        <v>100.0</v>
      </c>
      <c r="O259" s="105"/>
      <c r="P259" s="33"/>
      <c r="Q259" s="33"/>
      <c r="R259" s="33"/>
      <c r="S259" s="105"/>
      <c r="T259" s="33"/>
      <c r="U259" s="105"/>
      <c r="V259" s="33"/>
      <c r="W259" s="33"/>
      <c r="X259" s="33"/>
      <c r="Y259" s="33"/>
      <c r="Z259" s="33"/>
      <c r="AA259" s="33"/>
      <c r="AB259" s="33"/>
      <c r="AC259" s="33"/>
      <c r="AD259" s="33"/>
      <c r="AE259" s="33"/>
      <c r="AF259" s="33"/>
      <c r="AG259" s="40">
        <v>100.0</v>
      </c>
      <c r="AH259" s="33" t="s">
        <v>3206</v>
      </c>
      <c r="AI259" s="33"/>
      <c r="AJ259" s="33"/>
      <c r="AK259" s="33" t="s">
        <v>3153</v>
      </c>
      <c r="AL259" s="33" t="s">
        <v>3207</v>
      </c>
      <c r="AM259" s="33" t="s">
        <v>3208</v>
      </c>
      <c r="AN259" s="110" t="s">
        <v>2236</v>
      </c>
      <c r="AO259" s="74">
        <v>42315.0</v>
      </c>
      <c r="AP259" s="67"/>
      <c r="AQ259" s="41"/>
      <c r="AR259" s="41"/>
      <c r="AS259" s="41"/>
      <c r="AT259" s="41"/>
      <c r="AU259" s="41"/>
      <c r="AV259" s="41"/>
    </row>
    <row r="260">
      <c r="A260" s="28">
        <v>42353.0</v>
      </c>
      <c r="B260" s="30"/>
      <c r="C260" s="31" t="s">
        <v>3209</v>
      </c>
      <c r="D260" s="30" t="s">
        <v>2102</v>
      </c>
      <c r="E260" s="32" t="s">
        <v>685</v>
      </c>
      <c r="F260" s="33" t="s">
        <v>3210</v>
      </c>
      <c r="G260" s="74">
        <v>42302.0</v>
      </c>
      <c r="H260" s="33" t="s">
        <v>3211</v>
      </c>
      <c r="I260" s="37"/>
      <c r="J260" s="38"/>
      <c r="K260" s="38"/>
      <c r="L260" s="38">
        <v>242.49</v>
      </c>
      <c r="M260" s="39" t="str">
        <f t="shared" ref="M260:M262" si="5">sum(O260:AJ260)</f>
        <v>$242.49</v>
      </c>
      <c r="N260" s="39">
        <v>104.81</v>
      </c>
      <c r="O260" s="65">
        <v>237.49</v>
      </c>
      <c r="P260" s="33" t="s">
        <v>3212</v>
      </c>
      <c r="Q260" s="40">
        <v>5.0</v>
      </c>
      <c r="R260" s="33" t="s">
        <v>3213</v>
      </c>
      <c r="S260" s="33"/>
      <c r="T260" s="33"/>
      <c r="U260" s="33"/>
      <c r="V260" s="33"/>
      <c r="W260" s="33"/>
      <c r="X260" s="33"/>
      <c r="Y260" s="33"/>
      <c r="Z260" s="33"/>
      <c r="AA260" s="33"/>
      <c r="AB260" s="33"/>
      <c r="AC260" s="33"/>
      <c r="AD260" s="33"/>
      <c r="AE260" s="33"/>
      <c r="AF260" s="33"/>
      <c r="AG260" s="33"/>
      <c r="AH260" s="33"/>
      <c r="AI260" s="33"/>
      <c r="AJ260" s="33"/>
      <c r="AK260" s="33" t="s">
        <v>175</v>
      </c>
      <c r="AL260" s="33" t="s">
        <v>178</v>
      </c>
      <c r="AM260" s="33" t="s">
        <v>180</v>
      </c>
      <c r="AN260" s="110" t="s">
        <v>2236</v>
      </c>
      <c r="AO260" s="74">
        <v>42302.0</v>
      </c>
      <c r="AP260" s="67"/>
      <c r="AQ260" s="41"/>
      <c r="AR260" s="41"/>
      <c r="AS260" s="41"/>
      <c r="AT260" s="41"/>
      <c r="AU260" s="41"/>
      <c r="AV260" s="41"/>
    </row>
    <row r="261">
      <c r="A261" s="28">
        <v>42357.0</v>
      </c>
      <c r="B261" s="30"/>
      <c r="C261" s="31" t="s">
        <v>3214</v>
      </c>
      <c r="D261" s="30" t="s">
        <v>2102</v>
      </c>
      <c r="E261" s="32" t="s">
        <v>92</v>
      </c>
      <c r="F261" s="33" t="s">
        <v>3215</v>
      </c>
      <c r="G261" s="74">
        <v>42317.0</v>
      </c>
      <c r="H261" s="33"/>
      <c r="I261" s="37"/>
      <c r="J261" s="38"/>
      <c r="K261" s="38"/>
      <c r="L261" s="38">
        <v>500.0</v>
      </c>
      <c r="M261" s="39" t="str">
        <f t="shared" si="5"/>
        <v>$500.00</v>
      </c>
      <c r="N261" s="39">
        <v>500.0</v>
      </c>
      <c r="O261" s="33"/>
      <c r="P261" s="33"/>
      <c r="Q261" s="33"/>
      <c r="R261" s="33"/>
      <c r="S261" s="33"/>
      <c r="T261" s="33"/>
      <c r="U261" s="33"/>
      <c r="V261" s="33"/>
      <c r="W261" s="33"/>
      <c r="X261" s="33"/>
      <c r="Y261" s="33"/>
      <c r="Z261" s="33"/>
      <c r="AA261" s="33"/>
      <c r="AB261" s="33"/>
      <c r="AC261" s="33"/>
      <c r="AD261" s="33"/>
      <c r="AE261" s="33"/>
      <c r="AF261" s="33"/>
      <c r="AG261" s="33"/>
      <c r="AH261" s="33"/>
      <c r="AI261" s="40">
        <v>500.0</v>
      </c>
      <c r="AJ261" s="33" t="s">
        <v>1531</v>
      </c>
      <c r="AK261" s="33" t="s">
        <v>3216</v>
      </c>
      <c r="AL261" s="33" t="s">
        <v>301</v>
      </c>
      <c r="AM261" s="33" t="s">
        <v>3217</v>
      </c>
      <c r="AN261" s="110" t="s">
        <v>2236</v>
      </c>
      <c r="AO261" s="74">
        <v>42359.0</v>
      </c>
      <c r="AP261" s="67"/>
      <c r="AQ261" s="41"/>
      <c r="AR261" s="41"/>
      <c r="AS261" s="41"/>
      <c r="AT261" s="41"/>
      <c r="AU261" s="41"/>
      <c r="AV261" s="41"/>
    </row>
    <row r="262">
      <c r="A262" s="30" t="s">
        <v>122</v>
      </c>
      <c r="B262" s="30"/>
      <c r="C262" s="31" t="s">
        <v>3218</v>
      </c>
      <c r="D262" s="30" t="s">
        <v>1430</v>
      </c>
      <c r="E262" s="32" t="s">
        <v>1325</v>
      </c>
      <c r="F262" s="33" t="s">
        <v>3219</v>
      </c>
      <c r="G262" s="74">
        <v>42315.0</v>
      </c>
      <c r="H262" s="33"/>
      <c r="I262" s="37"/>
      <c r="J262" s="38"/>
      <c r="K262" s="38"/>
      <c r="L262" s="38">
        <v>260.0</v>
      </c>
      <c r="M262" s="39" t="str">
        <f t="shared" si="5"/>
        <v>$131.00</v>
      </c>
      <c r="N262" s="39">
        <v>0.0</v>
      </c>
      <c r="O262" s="105"/>
      <c r="P262" s="33"/>
      <c r="Q262" s="40">
        <v>21.0</v>
      </c>
      <c r="R262" s="33" t="s">
        <v>3220</v>
      </c>
      <c r="S262" s="33"/>
      <c r="T262" s="33"/>
      <c r="U262" s="33"/>
      <c r="V262" s="33"/>
      <c r="W262" s="33"/>
      <c r="X262" s="33"/>
      <c r="Y262" s="33"/>
      <c r="Z262" s="33"/>
      <c r="AA262" s="33"/>
      <c r="AB262" s="33"/>
      <c r="AC262" s="40">
        <v>110.0</v>
      </c>
      <c r="AD262" s="33" t="s">
        <v>3221</v>
      </c>
      <c r="AE262" s="33"/>
      <c r="AF262" s="33"/>
      <c r="AG262" s="33"/>
      <c r="AH262" s="33"/>
      <c r="AI262" s="105"/>
      <c r="AJ262" s="33"/>
      <c r="AK262" s="33" t="s">
        <v>1331</v>
      </c>
      <c r="AL262" s="33" t="s">
        <v>1332</v>
      </c>
      <c r="AM262" s="33" t="s">
        <v>1333</v>
      </c>
      <c r="AN262" s="110" t="s">
        <v>2236</v>
      </c>
      <c r="AO262" s="74">
        <v>42315.0</v>
      </c>
      <c r="AP262" s="67"/>
      <c r="AQ262" s="41"/>
      <c r="AR262" s="41"/>
      <c r="AS262" s="41"/>
      <c r="AT262" s="41"/>
      <c r="AU262" s="41"/>
      <c r="AV262" s="41"/>
    </row>
    <row r="263">
      <c r="A263" s="28">
        <v>42343.0</v>
      </c>
      <c r="B263" s="30"/>
      <c r="C263" s="31" t="s">
        <v>3222</v>
      </c>
      <c r="D263" s="30" t="s">
        <v>1496</v>
      </c>
      <c r="E263" s="32" t="s">
        <v>3223</v>
      </c>
      <c r="F263" s="33" t="s">
        <v>3224</v>
      </c>
      <c r="G263" s="74">
        <v>42267.0</v>
      </c>
      <c r="H263" s="33" t="s">
        <v>2160</v>
      </c>
      <c r="I263" s="37"/>
      <c r="J263" s="38"/>
      <c r="K263" s="38"/>
      <c r="L263" s="38">
        <v>132.93</v>
      </c>
      <c r="M263" s="39" t="str">
        <f>132.93</f>
        <v>$132.93</v>
      </c>
      <c r="N263" s="39">
        <v>132.93</v>
      </c>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t="s">
        <v>3225</v>
      </c>
      <c r="AL263" s="33" t="s">
        <v>451</v>
      </c>
      <c r="AM263" s="33" t="s">
        <v>453</v>
      </c>
      <c r="AN263" s="110" t="s">
        <v>2236</v>
      </c>
      <c r="AO263" s="74">
        <v>42267.0</v>
      </c>
      <c r="AP263" s="67"/>
      <c r="AQ263" s="41"/>
      <c r="AR263" s="41"/>
      <c r="AS263" s="41"/>
      <c r="AT263" s="41"/>
      <c r="AU263" s="41"/>
      <c r="AV263" s="41"/>
    </row>
    <row r="264">
      <c r="A264" s="28">
        <v>42348.0</v>
      </c>
      <c r="B264" s="33"/>
      <c r="C264" s="31" t="s">
        <v>3226</v>
      </c>
      <c r="D264" s="33" t="s">
        <v>264</v>
      </c>
      <c r="E264" s="32" t="s">
        <v>2568</v>
      </c>
      <c r="F264" s="33" t="s">
        <v>3227</v>
      </c>
      <c r="G264" s="74">
        <v>42254.0</v>
      </c>
      <c r="H264" s="33"/>
      <c r="I264" s="37"/>
      <c r="J264" s="38"/>
      <c r="K264" s="38"/>
      <c r="L264" s="38">
        <v>1000.0</v>
      </c>
      <c r="M264" s="39" t="str">
        <f t="shared" ref="M264:M272" si="6">sum(O264:AJ264)</f>
        <v>$1,000.00</v>
      </c>
      <c r="N264" s="39">
        <v>1000.0</v>
      </c>
      <c r="O264" s="33"/>
      <c r="P264" s="33"/>
      <c r="Q264" s="105"/>
      <c r="R264" s="33"/>
      <c r="S264" s="33"/>
      <c r="T264" s="33"/>
      <c r="U264" s="33"/>
      <c r="V264" s="33"/>
      <c r="W264" s="40">
        <v>425.0</v>
      </c>
      <c r="X264" s="33" t="s">
        <v>3228</v>
      </c>
      <c r="Y264" s="33"/>
      <c r="Z264" s="33"/>
      <c r="AA264" s="33"/>
      <c r="AB264" s="33"/>
      <c r="AC264" s="33"/>
      <c r="AD264" s="33"/>
      <c r="AE264" s="33"/>
      <c r="AF264" s="33"/>
      <c r="AG264" s="40">
        <v>350.0</v>
      </c>
      <c r="AH264" s="33" t="s">
        <v>3229</v>
      </c>
      <c r="AI264" s="40">
        <v>225.0</v>
      </c>
      <c r="AJ264" s="33" t="s">
        <v>3230</v>
      </c>
      <c r="AK264" s="33" t="s">
        <v>1061</v>
      </c>
      <c r="AL264" s="33" t="s">
        <v>3231</v>
      </c>
      <c r="AM264" s="33" t="s">
        <v>3232</v>
      </c>
      <c r="AN264" s="110" t="s">
        <v>2236</v>
      </c>
      <c r="AO264" s="74">
        <v>42301.0</v>
      </c>
      <c r="AP264" s="67"/>
      <c r="AQ264" s="41"/>
      <c r="AR264" s="41"/>
      <c r="AS264" s="41"/>
      <c r="AT264" s="41"/>
      <c r="AU264" s="41"/>
      <c r="AV264" s="41"/>
    </row>
    <row r="265">
      <c r="A265" s="28">
        <v>42346.0</v>
      </c>
      <c r="B265" s="33"/>
      <c r="C265" s="31" t="s">
        <v>3233</v>
      </c>
      <c r="D265" s="33" t="s">
        <v>264</v>
      </c>
      <c r="E265" s="32" t="s">
        <v>183</v>
      </c>
      <c r="F265" s="33" t="s">
        <v>3234</v>
      </c>
      <c r="G265" s="74">
        <v>42301.0</v>
      </c>
      <c r="H265" s="33" t="s">
        <v>3235</v>
      </c>
      <c r="I265" s="37"/>
      <c r="J265" s="38"/>
      <c r="K265" s="38"/>
      <c r="L265" s="38">
        <v>469.0</v>
      </c>
      <c r="M265" s="39" t="str">
        <f t="shared" si="6"/>
        <v>$200.00</v>
      </c>
      <c r="N265" s="39">
        <v>200.0</v>
      </c>
      <c r="O265" s="33"/>
      <c r="P265" s="33"/>
      <c r="Q265" s="33"/>
      <c r="R265" s="33"/>
      <c r="S265" s="33"/>
      <c r="T265" s="33"/>
      <c r="U265" s="33"/>
      <c r="V265" s="33"/>
      <c r="W265" s="33"/>
      <c r="X265" s="33"/>
      <c r="Y265" s="33"/>
      <c r="Z265" s="33"/>
      <c r="AA265" s="33"/>
      <c r="AB265" s="33"/>
      <c r="AC265" s="33"/>
      <c r="AD265" s="33"/>
      <c r="AE265" s="33"/>
      <c r="AF265" s="33"/>
      <c r="AG265" s="33"/>
      <c r="AH265" s="33"/>
      <c r="AI265" s="40">
        <v>200.0</v>
      </c>
      <c r="AJ265" s="33" t="s">
        <v>3236</v>
      </c>
      <c r="AK265" s="33" t="s">
        <v>198</v>
      </c>
      <c r="AL265" s="33" t="s">
        <v>118</v>
      </c>
      <c r="AM265" s="33" t="s">
        <v>119</v>
      </c>
      <c r="AN265" s="110" t="s">
        <v>2236</v>
      </c>
      <c r="AO265" s="74">
        <v>42302.0</v>
      </c>
      <c r="AP265" s="67"/>
      <c r="AQ265" s="41"/>
      <c r="AR265" s="41"/>
      <c r="AS265" s="41"/>
      <c r="AT265" s="41"/>
      <c r="AU265" s="41"/>
      <c r="AV265" s="41"/>
    </row>
    <row r="266">
      <c r="A266" s="28">
        <v>42464.0</v>
      </c>
      <c r="B266" s="30"/>
      <c r="C266" s="31" t="s">
        <v>3237</v>
      </c>
      <c r="D266" s="30" t="s">
        <v>2102</v>
      </c>
      <c r="E266" s="32" t="s">
        <v>3238</v>
      </c>
      <c r="F266" s="33" t="s">
        <v>3239</v>
      </c>
      <c r="G266" s="74">
        <v>42263.0</v>
      </c>
      <c r="H266" s="33"/>
      <c r="I266" s="37"/>
      <c r="J266" s="38"/>
      <c r="K266" s="38"/>
      <c r="L266" s="38">
        <v>71.0</v>
      </c>
      <c r="M266" s="39" t="str">
        <f t="shared" si="6"/>
        <v>$71.00</v>
      </c>
      <c r="N266" s="92">
        <v>71.0</v>
      </c>
      <c r="O266" s="40">
        <v>71.0</v>
      </c>
      <c r="P266" s="33" t="s">
        <v>367</v>
      </c>
      <c r="Q266" s="33"/>
      <c r="R266" s="33"/>
      <c r="S266" s="33"/>
      <c r="T266" s="33"/>
      <c r="U266" s="33"/>
      <c r="V266" s="33"/>
      <c r="W266" s="33"/>
      <c r="X266" s="33"/>
      <c r="Y266" s="33"/>
      <c r="Z266" s="33"/>
      <c r="AA266" s="33"/>
      <c r="AB266" s="33"/>
      <c r="AC266" s="33"/>
      <c r="AD266" s="33"/>
      <c r="AE266" s="33"/>
      <c r="AF266" s="33"/>
      <c r="AG266" s="33"/>
      <c r="AH266" s="33"/>
      <c r="AI266" s="33"/>
      <c r="AJ266" s="33"/>
      <c r="AK266" s="33" t="s">
        <v>621</v>
      </c>
      <c r="AL266" s="33" t="s">
        <v>3240</v>
      </c>
      <c r="AM266" s="33" t="s">
        <v>3241</v>
      </c>
      <c r="AN266" s="110" t="s">
        <v>2236</v>
      </c>
      <c r="AO266" s="74">
        <v>42263.0</v>
      </c>
      <c r="AP266" s="67"/>
      <c r="AQ266" s="41"/>
      <c r="AR266" s="41"/>
      <c r="AS266" s="41"/>
      <c r="AT266" s="41"/>
      <c r="AU266" s="41"/>
      <c r="AV266" s="41"/>
    </row>
    <row r="267">
      <c r="A267" s="28">
        <v>42348.0</v>
      </c>
      <c r="B267" s="30"/>
      <c r="C267" s="31" t="s">
        <v>3242</v>
      </c>
      <c r="D267" s="30" t="s">
        <v>1324</v>
      </c>
      <c r="E267" s="32" t="s">
        <v>764</v>
      </c>
      <c r="F267" s="33" t="s">
        <v>3243</v>
      </c>
      <c r="G267" s="74">
        <v>42300.0</v>
      </c>
      <c r="H267" s="33"/>
      <c r="I267" s="37"/>
      <c r="J267" s="38"/>
      <c r="K267" s="38"/>
      <c r="L267" s="38">
        <v>21.25</v>
      </c>
      <c r="M267" s="39" t="str">
        <f t="shared" si="6"/>
        <v>$21.15</v>
      </c>
      <c r="N267" s="39">
        <v>21.15</v>
      </c>
      <c r="O267" s="40">
        <v>21.15</v>
      </c>
      <c r="P267" s="33" t="s">
        <v>3244</v>
      </c>
      <c r="Q267" s="33"/>
      <c r="R267" s="33"/>
      <c r="S267" s="33"/>
      <c r="T267" s="33"/>
      <c r="U267" s="33"/>
      <c r="V267" s="33"/>
      <c r="W267" s="33"/>
      <c r="X267" s="33"/>
      <c r="Y267" s="33"/>
      <c r="Z267" s="33"/>
      <c r="AA267" s="33"/>
      <c r="AB267" s="33"/>
      <c r="AC267" s="33"/>
      <c r="AD267" s="33"/>
      <c r="AE267" s="33"/>
      <c r="AF267" s="33"/>
      <c r="AG267" s="33"/>
      <c r="AH267" s="33"/>
      <c r="AI267" s="33"/>
      <c r="AJ267" s="33"/>
      <c r="AK267" s="33" t="s">
        <v>772</v>
      </c>
      <c r="AL267" s="33" t="s">
        <v>774</v>
      </c>
      <c r="AM267" s="33" t="s">
        <v>775</v>
      </c>
      <c r="AN267" s="110" t="s">
        <v>2236</v>
      </c>
      <c r="AO267" s="74">
        <v>42300.0</v>
      </c>
      <c r="AP267" s="67"/>
      <c r="AQ267" s="41"/>
      <c r="AR267" s="41"/>
      <c r="AS267" s="41"/>
      <c r="AT267" s="41"/>
      <c r="AU267" s="41"/>
      <c r="AV267" s="41"/>
    </row>
    <row r="268">
      <c r="A268" s="28">
        <v>42346.0</v>
      </c>
      <c r="B268" s="30"/>
      <c r="C268" s="31" t="s">
        <v>3245</v>
      </c>
      <c r="D268" s="30" t="s">
        <v>1324</v>
      </c>
      <c r="E268" s="32" t="s">
        <v>75</v>
      </c>
      <c r="F268" s="33" t="s">
        <v>3246</v>
      </c>
      <c r="G268" s="74">
        <v>42312.0</v>
      </c>
      <c r="H268" s="33"/>
      <c r="I268" s="37"/>
      <c r="J268" s="38"/>
      <c r="K268" s="38"/>
      <c r="L268" s="38">
        <v>77.0</v>
      </c>
      <c r="M268" s="39" t="str">
        <f t="shared" si="6"/>
        <v>$77.00</v>
      </c>
      <c r="N268" s="39">
        <v>77.0</v>
      </c>
      <c r="O268" s="40">
        <v>77.0</v>
      </c>
      <c r="P268" s="33" t="s">
        <v>3247</v>
      </c>
      <c r="Q268" s="33"/>
      <c r="R268" s="33"/>
      <c r="S268" s="33"/>
      <c r="T268" s="33"/>
      <c r="U268" s="33"/>
      <c r="V268" s="33"/>
      <c r="W268" s="33"/>
      <c r="X268" s="33"/>
      <c r="Y268" s="33"/>
      <c r="Z268" s="33"/>
      <c r="AA268" s="33"/>
      <c r="AB268" s="33"/>
      <c r="AC268" s="33"/>
      <c r="AD268" s="33"/>
      <c r="AE268" s="33"/>
      <c r="AF268" s="33"/>
      <c r="AG268" s="33"/>
      <c r="AH268" s="33"/>
      <c r="AI268" s="33"/>
      <c r="AJ268" s="33"/>
      <c r="AK268" s="33" t="s">
        <v>85</v>
      </c>
      <c r="AL268" s="33" t="s">
        <v>87</v>
      </c>
      <c r="AM268" s="33" t="s">
        <v>88</v>
      </c>
      <c r="AN268" s="110" t="s">
        <v>2236</v>
      </c>
      <c r="AO268" s="74">
        <v>42312.0</v>
      </c>
      <c r="AP268" s="67"/>
      <c r="AQ268" s="41"/>
      <c r="AR268" s="41"/>
      <c r="AS268" s="41"/>
      <c r="AT268" s="41"/>
      <c r="AU268" s="41"/>
      <c r="AV268" s="41"/>
    </row>
    <row r="269">
      <c r="A269" s="28">
        <v>42348.0</v>
      </c>
      <c r="B269" s="30"/>
      <c r="C269" s="31" t="s">
        <v>3248</v>
      </c>
      <c r="D269" s="30" t="s">
        <v>1430</v>
      </c>
      <c r="E269" s="32" t="s">
        <v>452</v>
      </c>
      <c r="F269" s="33" t="s">
        <v>1217</v>
      </c>
      <c r="G269" s="74">
        <v>42295.0</v>
      </c>
      <c r="H269" s="33"/>
      <c r="I269" s="37"/>
      <c r="J269" s="38"/>
      <c r="K269" s="38"/>
      <c r="L269" s="38">
        <v>126.0</v>
      </c>
      <c r="M269" s="39" t="str">
        <f t="shared" si="6"/>
        <v>$126.00</v>
      </c>
      <c r="N269" s="39">
        <v>126.0</v>
      </c>
      <c r="O269" s="40">
        <v>126.0</v>
      </c>
      <c r="P269" s="33" t="s">
        <v>3249</v>
      </c>
      <c r="Q269" s="33"/>
      <c r="R269" s="33"/>
      <c r="S269" s="33"/>
      <c r="T269" s="33"/>
      <c r="U269" s="33"/>
      <c r="V269" s="33"/>
      <c r="W269" s="33"/>
      <c r="X269" s="33"/>
      <c r="Y269" s="33"/>
      <c r="Z269" s="33"/>
      <c r="AA269" s="33"/>
      <c r="AB269" s="33"/>
      <c r="AC269" s="33"/>
      <c r="AD269" s="33"/>
      <c r="AE269" s="33"/>
      <c r="AF269" s="33"/>
      <c r="AG269" s="33"/>
      <c r="AH269" s="33"/>
      <c r="AI269" s="33"/>
      <c r="AJ269" s="33"/>
      <c r="AK269" s="33" t="s">
        <v>3250</v>
      </c>
      <c r="AL269" s="33" t="s">
        <v>2389</v>
      </c>
      <c r="AM269" s="33" t="s">
        <v>2390</v>
      </c>
      <c r="AN269" s="110" t="s">
        <v>2236</v>
      </c>
      <c r="AO269" s="74">
        <v>42295.0</v>
      </c>
      <c r="AP269" s="67"/>
      <c r="AQ269" s="41"/>
      <c r="AR269" s="41"/>
      <c r="AS269" s="41"/>
      <c r="AT269" s="41"/>
      <c r="AU269" s="41"/>
      <c r="AV269" s="41"/>
    </row>
    <row r="270">
      <c r="A270" s="28">
        <v>42341.0</v>
      </c>
      <c r="B270" s="30"/>
      <c r="C270" s="31" t="s">
        <v>3251</v>
      </c>
      <c r="D270" s="30" t="s">
        <v>2102</v>
      </c>
      <c r="E270" s="32" t="s">
        <v>902</v>
      </c>
      <c r="F270" s="33" t="s">
        <v>3252</v>
      </c>
      <c r="G270" s="74">
        <v>42312.0</v>
      </c>
      <c r="H270" s="33"/>
      <c r="I270" s="37"/>
      <c r="J270" s="38"/>
      <c r="K270" s="38"/>
      <c r="L270" s="38">
        <v>82.55</v>
      </c>
      <c r="M270" s="39" t="str">
        <f t="shared" si="6"/>
        <v>$82.55</v>
      </c>
      <c r="N270" s="39">
        <v>82.55</v>
      </c>
      <c r="O270" s="40">
        <v>82.55</v>
      </c>
      <c r="P270" s="33" t="s">
        <v>2160</v>
      </c>
      <c r="Q270" s="33"/>
      <c r="R270" s="33"/>
      <c r="S270" s="33"/>
      <c r="T270" s="33"/>
      <c r="U270" s="33"/>
      <c r="V270" s="33"/>
      <c r="W270" s="33"/>
      <c r="X270" s="33"/>
      <c r="Y270" s="33"/>
      <c r="Z270" s="33"/>
      <c r="AA270" s="33"/>
      <c r="AB270" s="33"/>
      <c r="AC270" s="33"/>
      <c r="AD270" s="33"/>
      <c r="AE270" s="33"/>
      <c r="AF270" s="33"/>
      <c r="AG270" s="33"/>
      <c r="AH270" s="33"/>
      <c r="AI270" s="33"/>
      <c r="AJ270" s="33"/>
      <c r="AK270" s="33" t="s">
        <v>2814</v>
      </c>
      <c r="AL270" s="33" t="s">
        <v>178</v>
      </c>
      <c r="AM270" s="33" t="s">
        <v>2815</v>
      </c>
      <c r="AN270" s="110" t="s">
        <v>2236</v>
      </c>
      <c r="AO270" s="74">
        <v>42312.0</v>
      </c>
      <c r="AP270" s="67"/>
      <c r="AQ270" s="41"/>
      <c r="AR270" s="41"/>
      <c r="AS270" s="41"/>
      <c r="AT270" s="41"/>
      <c r="AU270" s="41"/>
      <c r="AV270" s="41"/>
    </row>
    <row r="271">
      <c r="A271" s="28">
        <v>42346.0</v>
      </c>
      <c r="B271" s="30"/>
      <c r="C271" s="31" t="s">
        <v>3253</v>
      </c>
      <c r="D271" s="30" t="s">
        <v>1430</v>
      </c>
      <c r="E271" s="32" t="s">
        <v>583</v>
      </c>
      <c r="F271" s="33" t="s">
        <v>3254</v>
      </c>
      <c r="G271" s="74">
        <v>42292.0</v>
      </c>
      <c r="H271" s="33"/>
      <c r="I271" s="37"/>
      <c r="J271" s="38"/>
      <c r="K271" s="38"/>
      <c r="L271" s="38">
        <v>233.84</v>
      </c>
      <c r="M271" s="39" t="str">
        <f t="shared" si="6"/>
        <v>$204.00</v>
      </c>
      <c r="N271" s="39">
        <v>204.0</v>
      </c>
      <c r="O271" s="40">
        <v>204.0</v>
      </c>
      <c r="P271" s="33" t="s">
        <v>3255</v>
      </c>
      <c r="Q271" s="33"/>
      <c r="R271" s="33"/>
      <c r="S271" s="33"/>
      <c r="T271" s="33"/>
      <c r="U271" s="33"/>
      <c r="V271" s="33"/>
      <c r="W271" s="33"/>
      <c r="X271" s="33"/>
      <c r="Y271" s="33"/>
      <c r="Z271" s="33"/>
      <c r="AA271" s="33"/>
      <c r="AB271" s="33"/>
      <c r="AC271" s="33"/>
      <c r="AD271" s="33"/>
      <c r="AE271" s="33"/>
      <c r="AF271" s="33"/>
      <c r="AG271" s="33"/>
      <c r="AH271" s="33"/>
      <c r="AI271" s="33"/>
      <c r="AJ271" s="33"/>
      <c r="AK271" s="33" t="s">
        <v>592</v>
      </c>
      <c r="AL271" s="33" t="s">
        <v>593</v>
      </c>
      <c r="AM271" s="33" t="s">
        <v>594</v>
      </c>
      <c r="AN271" s="110" t="s">
        <v>2236</v>
      </c>
      <c r="AO271" s="74">
        <v>42292.0</v>
      </c>
      <c r="AP271" s="67"/>
      <c r="AQ271" s="41"/>
      <c r="AR271" s="41"/>
      <c r="AS271" s="41"/>
      <c r="AT271" s="41"/>
      <c r="AU271" s="41"/>
      <c r="AV271" s="41"/>
    </row>
    <row r="272">
      <c r="A272" s="28">
        <v>42346.0</v>
      </c>
      <c r="B272" s="30"/>
      <c r="C272" s="31" t="s">
        <v>3256</v>
      </c>
      <c r="D272" s="30" t="s">
        <v>1430</v>
      </c>
      <c r="E272" s="32" t="s">
        <v>583</v>
      </c>
      <c r="F272" s="33" t="s">
        <v>3257</v>
      </c>
      <c r="G272" s="74">
        <v>42300.0</v>
      </c>
      <c r="H272" s="33"/>
      <c r="I272" s="37"/>
      <c r="J272" s="38"/>
      <c r="K272" s="38"/>
      <c r="L272" s="38">
        <v>199.36</v>
      </c>
      <c r="M272" s="39" t="str">
        <f t="shared" si="6"/>
        <v>$165.00</v>
      </c>
      <c r="N272" s="39">
        <v>165.0</v>
      </c>
      <c r="O272" s="40">
        <v>165.0</v>
      </c>
      <c r="P272" s="33" t="s">
        <v>3258</v>
      </c>
      <c r="Q272" s="33"/>
      <c r="R272" s="33"/>
      <c r="S272" s="33"/>
      <c r="T272" s="33"/>
      <c r="U272" s="33"/>
      <c r="V272" s="33"/>
      <c r="W272" s="33"/>
      <c r="X272" s="33"/>
      <c r="Y272" s="33"/>
      <c r="Z272" s="33"/>
      <c r="AA272" s="33"/>
      <c r="AB272" s="33"/>
      <c r="AC272" s="33"/>
      <c r="AD272" s="33"/>
      <c r="AE272" s="33"/>
      <c r="AF272" s="33"/>
      <c r="AG272" s="33"/>
      <c r="AH272" s="33"/>
      <c r="AI272" s="33"/>
      <c r="AJ272" s="33"/>
      <c r="AK272" s="33" t="s">
        <v>592</v>
      </c>
      <c r="AL272" s="33" t="s">
        <v>593</v>
      </c>
      <c r="AM272" s="33" t="s">
        <v>594</v>
      </c>
      <c r="AN272" s="110" t="s">
        <v>2236</v>
      </c>
      <c r="AO272" s="74">
        <v>42300.0</v>
      </c>
      <c r="AP272" s="67"/>
      <c r="AQ272" s="41"/>
      <c r="AR272" s="41"/>
      <c r="AS272" s="41"/>
      <c r="AT272" s="41"/>
      <c r="AU272" s="41"/>
      <c r="AV272" s="41"/>
    </row>
    <row r="273">
      <c r="A273" s="28">
        <v>42348.0</v>
      </c>
      <c r="B273" s="30"/>
      <c r="C273" s="31" t="s">
        <v>3259</v>
      </c>
      <c r="D273" s="30" t="s">
        <v>857</v>
      </c>
      <c r="E273" s="32" t="s">
        <v>3260</v>
      </c>
      <c r="F273" s="33" t="s">
        <v>1104</v>
      </c>
      <c r="G273" s="74">
        <v>42322.0</v>
      </c>
      <c r="H273" s="33" t="s">
        <v>3261</v>
      </c>
      <c r="I273" s="37"/>
      <c r="J273" s="38"/>
      <c r="K273" s="38"/>
      <c r="L273" s="38">
        <v>2000.0</v>
      </c>
      <c r="M273" s="39">
        <v>1924.0</v>
      </c>
      <c r="N273" s="39">
        <v>1924.0</v>
      </c>
      <c r="O273" s="40">
        <v>1500.0</v>
      </c>
      <c r="P273" s="33" t="s">
        <v>3262</v>
      </c>
      <c r="Q273" s="33"/>
      <c r="R273" s="33"/>
      <c r="S273" s="33"/>
      <c r="T273" s="33"/>
      <c r="U273" s="40">
        <v>50.0</v>
      </c>
      <c r="V273" s="33" t="s">
        <v>3263</v>
      </c>
      <c r="W273" s="40">
        <v>200.0</v>
      </c>
      <c r="X273" s="33" t="s">
        <v>3264</v>
      </c>
      <c r="Y273" s="40">
        <v>50.0</v>
      </c>
      <c r="Z273" s="33" t="s">
        <v>3265</v>
      </c>
      <c r="AA273" s="33"/>
      <c r="AB273" s="33"/>
      <c r="AC273" s="40">
        <v>100.0</v>
      </c>
      <c r="AD273" s="33" t="s">
        <v>3266</v>
      </c>
      <c r="AE273" s="33"/>
      <c r="AF273" s="33"/>
      <c r="AG273" s="33"/>
      <c r="AH273" s="33"/>
      <c r="AI273" s="40">
        <v>24.0</v>
      </c>
      <c r="AJ273" s="33" t="s">
        <v>3267</v>
      </c>
      <c r="AK273" s="33" t="s">
        <v>1285</v>
      </c>
      <c r="AL273" s="33" t="s">
        <v>3268</v>
      </c>
      <c r="AM273" s="33" t="s">
        <v>3269</v>
      </c>
      <c r="AN273" s="110" t="s">
        <v>2236</v>
      </c>
      <c r="AO273" s="74">
        <v>42322.0</v>
      </c>
      <c r="AP273" s="67"/>
      <c r="AQ273" s="41"/>
      <c r="AR273" s="41"/>
      <c r="AS273" s="41"/>
      <c r="AT273" s="41"/>
      <c r="AU273" s="41"/>
      <c r="AV273" s="41"/>
    </row>
    <row r="274">
      <c r="A274" s="30" t="s">
        <v>122</v>
      </c>
      <c r="B274" s="30"/>
      <c r="C274" s="31" t="s">
        <v>3270</v>
      </c>
      <c r="D274" s="30" t="s">
        <v>2102</v>
      </c>
      <c r="E274" s="32" t="s">
        <v>3271</v>
      </c>
      <c r="F274" s="33" t="s">
        <v>3272</v>
      </c>
      <c r="G274" s="74">
        <v>42319.0</v>
      </c>
      <c r="H274" s="33"/>
      <c r="I274" s="37"/>
      <c r="J274" s="38"/>
      <c r="K274" s="38"/>
      <c r="L274" s="38">
        <v>250.0</v>
      </c>
      <c r="M274" s="39" t="str">
        <f>sum(O274:AJ274)</f>
        <v>$100.00</v>
      </c>
      <c r="N274" s="39">
        <v>0.0</v>
      </c>
      <c r="O274" s="40">
        <v>100.0</v>
      </c>
      <c r="P274" s="33" t="s">
        <v>2160</v>
      </c>
      <c r="Q274" s="33"/>
      <c r="R274" s="33"/>
      <c r="S274" s="33"/>
      <c r="T274" s="33"/>
      <c r="U274" s="33"/>
      <c r="V274" s="33"/>
      <c r="W274" s="33"/>
      <c r="X274" s="33"/>
      <c r="Y274" s="33"/>
      <c r="Z274" s="33"/>
      <c r="AA274" s="33"/>
      <c r="AB274" s="33"/>
      <c r="AC274" s="33"/>
      <c r="AD274" s="33"/>
      <c r="AE274" s="33"/>
      <c r="AF274" s="33"/>
      <c r="AG274" s="33"/>
      <c r="AH274" s="33"/>
      <c r="AI274" s="33"/>
      <c r="AJ274" s="33"/>
      <c r="AK274" s="33" t="s">
        <v>3273</v>
      </c>
      <c r="AL274" s="33" t="s">
        <v>3274</v>
      </c>
      <c r="AM274" s="33" t="s">
        <v>3275</v>
      </c>
      <c r="AN274" s="110" t="s">
        <v>2236</v>
      </c>
      <c r="AO274" s="74">
        <v>42319.0</v>
      </c>
      <c r="AP274" s="67"/>
      <c r="AQ274" s="41"/>
      <c r="AR274" s="41"/>
      <c r="AS274" s="41"/>
      <c r="AT274" s="41"/>
      <c r="AU274" s="41"/>
      <c r="AV274" s="41"/>
    </row>
    <row r="275">
      <c r="A275" s="28">
        <v>42341.0</v>
      </c>
      <c r="B275" s="30"/>
      <c r="C275" s="31" t="s">
        <v>3276</v>
      </c>
      <c r="D275" s="30" t="s">
        <v>1528</v>
      </c>
      <c r="E275" s="32" t="s">
        <v>195</v>
      </c>
      <c r="F275" s="33" t="s">
        <v>3277</v>
      </c>
      <c r="G275" s="74">
        <v>42311.0</v>
      </c>
      <c r="H275" s="33"/>
      <c r="I275" s="37"/>
      <c r="J275" s="38"/>
      <c r="K275" s="38"/>
      <c r="L275" s="38">
        <v>60.23</v>
      </c>
      <c r="M275" s="39">
        <v>60.23</v>
      </c>
      <c r="N275" s="39">
        <v>60.23</v>
      </c>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t="s">
        <v>2451</v>
      </c>
      <c r="AL275" s="33" t="s">
        <v>197</v>
      </c>
      <c r="AM275" s="33" t="s">
        <v>200</v>
      </c>
      <c r="AN275" s="110" t="s">
        <v>2236</v>
      </c>
      <c r="AO275" s="74">
        <v>42311.0</v>
      </c>
      <c r="AP275" s="67"/>
      <c r="AQ275" s="41"/>
      <c r="AR275" s="41"/>
      <c r="AS275" s="41"/>
      <c r="AT275" s="41"/>
      <c r="AU275" s="41"/>
      <c r="AV275" s="41"/>
    </row>
    <row r="276">
      <c r="A276" s="30" t="s">
        <v>122</v>
      </c>
      <c r="B276" s="30"/>
      <c r="C276" s="31" t="s">
        <v>3278</v>
      </c>
      <c r="D276" s="30" t="s">
        <v>2102</v>
      </c>
      <c r="E276" s="32" t="s">
        <v>3279</v>
      </c>
      <c r="F276" s="33" t="s">
        <v>3280</v>
      </c>
      <c r="G276" s="74">
        <v>42314.0</v>
      </c>
      <c r="H276" s="33"/>
      <c r="I276" s="37"/>
      <c r="J276" s="38"/>
      <c r="K276" s="38"/>
      <c r="L276" s="38">
        <v>280.0</v>
      </c>
      <c r="M276" s="39" t="str">
        <f t="shared" ref="M276:M280" si="7">sum(O276:AJ276)</f>
        <v>$0.00</v>
      </c>
      <c r="N276" s="39">
        <v>0.0</v>
      </c>
      <c r="O276" s="33"/>
      <c r="P276" s="33"/>
      <c r="Q276" s="40">
        <v>0.0</v>
      </c>
      <c r="R276" s="33" t="s">
        <v>3281</v>
      </c>
      <c r="S276" s="33"/>
      <c r="T276" s="33"/>
      <c r="U276" s="33"/>
      <c r="V276" s="33"/>
      <c r="W276" s="33"/>
      <c r="X276" s="33"/>
      <c r="Y276" s="33"/>
      <c r="Z276" s="33"/>
      <c r="AA276" s="33"/>
      <c r="AB276" s="33"/>
      <c r="AC276" s="33"/>
      <c r="AD276" s="33"/>
      <c r="AE276" s="33"/>
      <c r="AF276" s="33"/>
      <c r="AG276" s="33"/>
      <c r="AH276" s="33"/>
      <c r="AI276" s="33"/>
      <c r="AJ276" s="33"/>
      <c r="AK276" s="33" t="s">
        <v>3282</v>
      </c>
      <c r="AL276" s="33" t="s">
        <v>3283</v>
      </c>
      <c r="AM276" s="33" t="s">
        <v>3284</v>
      </c>
      <c r="AN276" s="110" t="s">
        <v>2236</v>
      </c>
      <c r="AO276" s="74">
        <v>42316.0</v>
      </c>
      <c r="AP276" s="67"/>
      <c r="AQ276" s="41"/>
      <c r="AR276" s="41"/>
      <c r="AS276" s="41"/>
      <c r="AT276" s="41"/>
      <c r="AU276" s="41"/>
      <c r="AV276" s="41"/>
    </row>
    <row r="277">
      <c r="A277" s="28">
        <v>42346.0</v>
      </c>
      <c r="B277" s="30"/>
      <c r="C277" s="31" t="s">
        <v>3285</v>
      </c>
      <c r="D277" s="30" t="s">
        <v>1430</v>
      </c>
      <c r="E277" s="32" t="s">
        <v>3286</v>
      </c>
      <c r="F277" s="33" t="s">
        <v>2244</v>
      </c>
      <c r="G277" s="74">
        <v>42296.0</v>
      </c>
      <c r="H277" s="33"/>
      <c r="I277" s="37"/>
      <c r="J277" s="38"/>
      <c r="K277" s="38"/>
      <c r="L277" s="38">
        <v>16.0</v>
      </c>
      <c r="M277" s="39" t="str">
        <f t="shared" si="7"/>
        <v>$16.00</v>
      </c>
      <c r="N277" s="39">
        <v>16.0</v>
      </c>
      <c r="O277" s="40">
        <v>16.0</v>
      </c>
      <c r="P277" s="33" t="s">
        <v>367</v>
      </c>
      <c r="Q277" s="33"/>
      <c r="R277" s="33"/>
      <c r="S277" s="33"/>
      <c r="T277" s="33"/>
      <c r="U277" s="33"/>
      <c r="V277" s="33"/>
      <c r="W277" s="33"/>
      <c r="X277" s="33"/>
      <c r="Y277" s="33"/>
      <c r="Z277" s="33"/>
      <c r="AA277" s="33"/>
      <c r="AB277" s="33"/>
      <c r="AC277" s="33"/>
      <c r="AD277" s="33"/>
      <c r="AE277" s="33"/>
      <c r="AF277" s="33"/>
      <c r="AG277" s="33"/>
      <c r="AH277" s="33"/>
      <c r="AI277" s="33"/>
      <c r="AJ277" s="33"/>
      <c r="AK277" s="33" t="s">
        <v>1331</v>
      </c>
      <c r="AL277" s="33" t="s">
        <v>3287</v>
      </c>
      <c r="AM277" s="33" t="s">
        <v>3288</v>
      </c>
      <c r="AN277" s="110" t="s">
        <v>2236</v>
      </c>
      <c r="AO277" s="74">
        <v>42296.0</v>
      </c>
      <c r="AP277" s="67"/>
      <c r="AQ277" s="41"/>
      <c r="AR277" s="41"/>
      <c r="AS277" s="41"/>
      <c r="AT277" s="41"/>
      <c r="AU277" s="41"/>
      <c r="AV277" s="41"/>
    </row>
    <row r="278">
      <c r="A278" s="28">
        <v>42346.0</v>
      </c>
      <c r="B278" s="33"/>
      <c r="C278" s="31" t="s">
        <v>3289</v>
      </c>
      <c r="D278" s="33" t="s">
        <v>264</v>
      </c>
      <c r="E278" s="32" t="s">
        <v>965</v>
      </c>
      <c r="F278" s="33" t="s">
        <v>3290</v>
      </c>
      <c r="G278" s="74">
        <v>42287.0</v>
      </c>
      <c r="H278" s="33"/>
      <c r="I278" s="37"/>
      <c r="J278" s="38"/>
      <c r="K278" s="38"/>
      <c r="L278" s="38">
        <v>205.15</v>
      </c>
      <c r="M278" s="39" t="str">
        <f t="shared" si="7"/>
        <v>$205.15</v>
      </c>
      <c r="N278" s="39">
        <v>205.15</v>
      </c>
      <c r="O278" s="40">
        <v>205.15</v>
      </c>
      <c r="P278" s="33" t="s">
        <v>3291</v>
      </c>
      <c r="Q278" s="33"/>
      <c r="R278" s="33"/>
      <c r="S278" s="33"/>
      <c r="T278" s="33"/>
      <c r="U278" s="33"/>
      <c r="V278" s="33"/>
      <c r="W278" s="33"/>
      <c r="X278" s="33"/>
      <c r="Y278" s="33"/>
      <c r="Z278" s="33"/>
      <c r="AA278" s="33"/>
      <c r="AB278" s="33"/>
      <c r="AC278" s="33"/>
      <c r="AD278" s="33"/>
      <c r="AE278" s="33"/>
      <c r="AF278" s="33"/>
      <c r="AG278" s="33"/>
      <c r="AH278" s="33"/>
      <c r="AI278" s="33"/>
      <c r="AJ278" s="33"/>
      <c r="AK278" s="33" t="s">
        <v>970</v>
      </c>
      <c r="AL278" s="33" t="s">
        <v>971</v>
      </c>
      <c r="AM278" s="33" t="s">
        <v>972</v>
      </c>
      <c r="AN278" s="110" t="s">
        <v>2236</v>
      </c>
      <c r="AO278" s="74">
        <v>42287.0</v>
      </c>
      <c r="AP278" s="67"/>
      <c r="AQ278" s="41"/>
      <c r="AR278" s="41"/>
      <c r="AS278" s="41"/>
      <c r="AT278" s="41"/>
      <c r="AU278" s="41"/>
      <c r="AV278" s="41"/>
    </row>
    <row r="279">
      <c r="A279" s="28">
        <v>42353.0</v>
      </c>
      <c r="B279" s="30"/>
      <c r="C279" s="31" t="s">
        <v>3292</v>
      </c>
      <c r="D279" s="30" t="s">
        <v>264</v>
      </c>
      <c r="E279" s="32" t="s">
        <v>587</v>
      </c>
      <c r="F279" s="33" t="s">
        <v>3293</v>
      </c>
      <c r="G279" s="74">
        <v>42311.0</v>
      </c>
      <c r="H279" s="33"/>
      <c r="I279" s="37"/>
      <c r="J279" s="38"/>
      <c r="K279" s="38"/>
      <c r="L279" s="38">
        <v>150.0</v>
      </c>
      <c r="M279" s="39" t="str">
        <f t="shared" si="7"/>
        <v>$150.00</v>
      </c>
      <c r="N279" s="39">
        <v>150.0</v>
      </c>
      <c r="O279" s="40">
        <v>150.0</v>
      </c>
      <c r="P279" s="33" t="s">
        <v>3294</v>
      </c>
      <c r="Q279" s="33"/>
      <c r="R279" s="33"/>
      <c r="S279" s="33"/>
      <c r="T279" s="33"/>
      <c r="U279" s="33"/>
      <c r="V279" s="33"/>
      <c r="W279" s="33"/>
      <c r="X279" s="33"/>
      <c r="Y279" s="33"/>
      <c r="Z279" s="33"/>
      <c r="AA279" s="33"/>
      <c r="AB279" s="33"/>
      <c r="AC279" s="33"/>
      <c r="AD279" s="33"/>
      <c r="AE279" s="33"/>
      <c r="AF279" s="33"/>
      <c r="AG279" s="33"/>
      <c r="AH279" s="33"/>
      <c r="AI279" s="33"/>
      <c r="AJ279" s="33"/>
      <c r="AK279" s="33" t="s">
        <v>2015</v>
      </c>
      <c r="AL279" s="33" t="s">
        <v>3147</v>
      </c>
      <c r="AM279" s="33" t="s">
        <v>3148</v>
      </c>
      <c r="AN279" s="110" t="s">
        <v>2236</v>
      </c>
      <c r="AO279" s="74">
        <v>42311.0</v>
      </c>
      <c r="AP279" s="67"/>
      <c r="AQ279" s="41"/>
      <c r="AR279" s="41"/>
      <c r="AS279" s="41"/>
      <c r="AT279" s="41"/>
      <c r="AU279" s="41"/>
      <c r="AV279" s="41"/>
    </row>
    <row r="280">
      <c r="A280" s="28">
        <v>42341.0</v>
      </c>
      <c r="B280" s="30"/>
      <c r="C280" s="31" t="s">
        <v>3295</v>
      </c>
      <c r="D280" s="30" t="s">
        <v>2102</v>
      </c>
      <c r="E280" s="32" t="s">
        <v>3296</v>
      </c>
      <c r="F280" s="33" t="s">
        <v>3297</v>
      </c>
      <c r="G280" s="74">
        <v>42302.0</v>
      </c>
      <c r="H280" s="33"/>
      <c r="I280" s="37"/>
      <c r="J280" s="38"/>
      <c r="K280" s="38"/>
      <c r="L280" s="38">
        <v>58.19</v>
      </c>
      <c r="M280" s="39" t="str">
        <f t="shared" si="7"/>
        <v>$50.00</v>
      </c>
      <c r="N280" s="39">
        <v>50.0</v>
      </c>
      <c r="O280" s="40">
        <v>50.0</v>
      </c>
      <c r="P280" s="33" t="s">
        <v>2160</v>
      </c>
      <c r="Q280" s="33"/>
      <c r="R280" s="33"/>
      <c r="S280" s="33"/>
      <c r="T280" s="33"/>
      <c r="U280" s="33"/>
      <c r="V280" s="33"/>
      <c r="W280" s="33"/>
      <c r="X280" s="33"/>
      <c r="Y280" s="33"/>
      <c r="Z280" s="33"/>
      <c r="AA280" s="33"/>
      <c r="AB280" s="33"/>
      <c r="AC280" s="33"/>
      <c r="AD280" s="33"/>
      <c r="AE280" s="33"/>
      <c r="AF280" s="33"/>
      <c r="AG280" s="33"/>
      <c r="AH280" s="33"/>
      <c r="AI280" s="33"/>
      <c r="AJ280" s="33"/>
      <c r="AK280" s="33" t="s">
        <v>3298</v>
      </c>
      <c r="AL280" s="33" t="s">
        <v>3299</v>
      </c>
      <c r="AM280" s="33" t="s">
        <v>3300</v>
      </c>
      <c r="AN280" s="110" t="s">
        <v>2236</v>
      </c>
      <c r="AO280" s="74">
        <v>42302.0</v>
      </c>
      <c r="AP280" s="67"/>
      <c r="AQ280" s="41"/>
      <c r="AR280" s="41"/>
      <c r="AS280" s="41"/>
      <c r="AT280" s="41"/>
      <c r="AU280" s="41"/>
      <c r="AV280" s="41"/>
    </row>
    <row r="281">
      <c r="A281" s="28">
        <v>42348.0</v>
      </c>
      <c r="B281" s="30"/>
      <c r="C281" s="31" t="s">
        <v>3301</v>
      </c>
      <c r="D281" s="30" t="s">
        <v>1496</v>
      </c>
      <c r="E281" s="32" t="s">
        <v>1411</v>
      </c>
      <c r="F281" s="33" t="s">
        <v>3302</v>
      </c>
      <c r="G281" s="74">
        <v>42301.0</v>
      </c>
      <c r="H281" s="33" t="s">
        <v>2160</v>
      </c>
      <c r="I281" s="37"/>
      <c r="J281" s="38"/>
      <c r="K281" s="38"/>
      <c r="L281" s="38">
        <v>95.0</v>
      </c>
      <c r="M281" s="39" t="str">
        <f>30</f>
        <v>$30.00</v>
      </c>
      <c r="N281" s="39">
        <v>30.0</v>
      </c>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t="s">
        <v>914</v>
      </c>
      <c r="AL281" s="33" t="s">
        <v>218</v>
      </c>
      <c r="AM281" s="33" t="s">
        <v>1420</v>
      </c>
      <c r="AN281" s="110" t="s">
        <v>2236</v>
      </c>
      <c r="AO281" s="74">
        <v>42301.0</v>
      </c>
      <c r="AP281" s="67"/>
      <c r="AQ281" s="41"/>
      <c r="AR281" s="41"/>
      <c r="AS281" s="41"/>
      <c r="AT281" s="41"/>
      <c r="AU281" s="41"/>
      <c r="AV281" s="41"/>
    </row>
    <row r="282">
      <c r="A282" s="80">
        <v>10778.0</v>
      </c>
      <c r="B282" s="30"/>
      <c r="C282" s="31" t="s">
        <v>3303</v>
      </c>
      <c r="D282" s="30" t="s">
        <v>1324</v>
      </c>
      <c r="E282" s="72" t="s">
        <v>3304</v>
      </c>
      <c r="F282" s="33" t="s">
        <v>3305</v>
      </c>
      <c r="G282" s="74">
        <v>42471.0</v>
      </c>
      <c r="H282" s="33"/>
      <c r="I282" s="37"/>
      <c r="J282" s="38"/>
      <c r="K282" s="38"/>
      <c r="L282" s="38">
        <v>1000.0</v>
      </c>
      <c r="M282" s="39" t="str">
        <f>sum(O282:AJ282)</f>
        <v>$1,000.00</v>
      </c>
      <c r="N282" s="39">
        <v>1000.0</v>
      </c>
      <c r="O282" s="33"/>
      <c r="P282" s="33"/>
      <c r="Q282" s="33"/>
      <c r="R282" s="33"/>
      <c r="S282" s="33"/>
      <c r="T282" s="33"/>
      <c r="U282" s="33"/>
      <c r="V282" s="33"/>
      <c r="W282" s="33"/>
      <c r="X282" s="33"/>
      <c r="Y282" s="33"/>
      <c r="Z282" s="33"/>
      <c r="AA282" s="33"/>
      <c r="AB282" s="33"/>
      <c r="AC282" s="33"/>
      <c r="AD282" s="33"/>
      <c r="AE282" s="33"/>
      <c r="AF282" s="33"/>
      <c r="AG282" s="33"/>
      <c r="AH282" s="33"/>
      <c r="AI282" s="40">
        <v>1000.0</v>
      </c>
      <c r="AJ282" s="33" t="s">
        <v>3306</v>
      </c>
      <c r="AK282" s="33" t="s">
        <v>1061</v>
      </c>
      <c r="AL282" s="33" t="s">
        <v>1062</v>
      </c>
      <c r="AM282" s="33" t="s">
        <v>1063</v>
      </c>
      <c r="AN282" s="32" t="s">
        <v>1334</v>
      </c>
      <c r="AO282" s="74">
        <v>42477.0</v>
      </c>
      <c r="AP282" s="67"/>
      <c r="AQ282" s="41"/>
      <c r="AR282" s="41"/>
      <c r="AS282" s="41"/>
      <c r="AT282" s="41"/>
      <c r="AU282" s="41"/>
      <c r="AV282" s="41"/>
    </row>
    <row r="283">
      <c r="A283" s="28">
        <v>42341.0</v>
      </c>
      <c r="B283" s="30"/>
      <c r="C283" s="31" t="s">
        <v>3307</v>
      </c>
      <c r="D283" s="30" t="s">
        <v>1496</v>
      </c>
      <c r="E283" s="32" t="s">
        <v>3223</v>
      </c>
      <c r="F283" s="33" t="s">
        <v>3308</v>
      </c>
      <c r="G283" s="74">
        <v>42322.0</v>
      </c>
      <c r="H283" s="33" t="s">
        <v>2160</v>
      </c>
      <c r="I283" s="37"/>
      <c r="J283" s="38"/>
      <c r="K283" s="38"/>
      <c r="L283" s="38">
        <v>150.0</v>
      </c>
      <c r="M283" s="39">
        <v>150.0</v>
      </c>
      <c r="N283" s="39">
        <v>150.0</v>
      </c>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t="s">
        <v>3225</v>
      </c>
      <c r="AL283" s="33" t="s">
        <v>451</v>
      </c>
      <c r="AM283" s="33" t="s">
        <v>453</v>
      </c>
      <c r="AN283" s="32" t="s">
        <v>1334</v>
      </c>
      <c r="AO283" s="74">
        <v>42322.0</v>
      </c>
      <c r="AP283" s="67"/>
      <c r="AQ283" s="41"/>
      <c r="AR283" s="41"/>
      <c r="AS283" s="41"/>
      <c r="AT283" s="41"/>
      <c r="AU283" s="41"/>
      <c r="AV283" s="41"/>
    </row>
    <row r="284">
      <c r="A284" s="28">
        <v>42348.0</v>
      </c>
      <c r="B284" s="33"/>
      <c r="C284" s="31" t="s">
        <v>3309</v>
      </c>
      <c r="D284" s="33" t="s">
        <v>264</v>
      </c>
      <c r="E284" s="32" t="s">
        <v>2568</v>
      </c>
      <c r="F284" s="33" t="s">
        <v>3310</v>
      </c>
      <c r="G284" s="74">
        <v>42303.0</v>
      </c>
      <c r="H284" s="33"/>
      <c r="I284" s="37"/>
      <c r="J284" s="38"/>
      <c r="K284" s="38"/>
      <c r="L284" s="38">
        <v>1000.0</v>
      </c>
      <c r="M284" s="39" t="str">
        <f t="shared" ref="M284:M288" si="8">sum(O284:AJ284)</f>
        <v>$1,000.00</v>
      </c>
      <c r="N284" s="39">
        <v>1000.0</v>
      </c>
      <c r="O284" s="33"/>
      <c r="P284" s="33"/>
      <c r="Q284" s="33"/>
      <c r="R284" s="33"/>
      <c r="S284" s="33"/>
      <c r="T284" s="33"/>
      <c r="U284" s="33"/>
      <c r="V284" s="33"/>
      <c r="W284" s="40">
        <v>425.0</v>
      </c>
      <c r="X284" s="33" t="s">
        <v>3228</v>
      </c>
      <c r="Y284" s="33"/>
      <c r="Z284" s="33"/>
      <c r="AA284" s="33"/>
      <c r="AB284" s="33"/>
      <c r="AC284" s="33"/>
      <c r="AD284" s="33"/>
      <c r="AE284" s="33"/>
      <c r="AF284" s="33"/>
      <c r="AG284" s="40">
        <v>235.0</v>
      </c>
      <c r="AH284" s="33" t="s">
        <v>3229</v>
      </c>
      <c r="AI284" s="40">
        <v>340.0</v>
      </c>
      <c r="AJ284" s="33" t="s">
        <v>3311</v>
      </c>
      <c r="AK284" s="33" t="s">
        <v>1061</v>
      </c>
      <c r="AL284" s="33" t="s">
        <v>3231</v>
      </c>
      <c r="AM284" s="33" t="s">
        <v>3232</v>
      </c>
      <c r="AN284" s="32" t="s">
        <v>1334</v>
      </c>
      <c r="AO284" s="74">
        <v>42327.0</v>
      </c>
      <c r="AP284" s="67"/>
      <c r="AQ284" s="41"/>
      <c r="AR284" s="41"/>
      <c r="AS284" s="41"/>
      <c r="AT284" s="41"/>
      <c r="AU284" s="41"/>
      <c r="AV284" s="41"/>
    </row>
    <row r="285">
      <c r="A285" s="28">
        <v>42353.0</v>
      </c>
      <c r="B285" s="30"/>
      <c r="C285" s="31" t="s">
        <v>3312</v>
      </c>
      <c r="D285" s="30" t="s">
        <v>1430</v>
      </c>
      <c r="E285" s="32" t="s">
        <v>236</v>
      </c>
      <c r="F285" s="33" t="s">
        <v>3313</v>
      </c>
      <c r="G285" s="74">
        <v>42342.0</v>
      </c>
      <c r="H285" s="33"/>
      <c r="I285" s="37"/>
      <c r="J285" s="38"/>
      <c r="K285" s="38"/>
      <c r="L285" s="38">
        <v>200.0</v>
      </c>
      <c r="M285" s="39" t="str">
        <f t="shared" si="8"/>
        <v>$36.00</v>
      </c>
      <c r="N285" s="39">
        <v>36.0</v>
      </c>
      <c r="O285" s="40">
        <v>36.0</v>
      </c>
      <c r="P285" s="33" t="s">
        <v>3314</v>
      </c>
      <c r="Q285" s="33"/>
      <c r="R285" s="33"/>
      <c r="S285" s="33"/>
      <c r="T285" s="33"/>
      <c r="U285" s="33"/>
      <c r="V285" s="33"/>
      <c r="W285" s="33"/>
      <c r="X285" s="33"/>
      <c r="Y285" s="33"/>
      <c r="Z285" s="33"/>
      <c r="AA285" s="33"/>
      <c r="AB285" s="33"/>
      <c r="AC285" s="33"/>
      <c r="AD285" s="33"/>
      <c r="AE285" s="33"/>
      <c r="AF285" s="33"/>
      <c r="AG285" s="33"/>
      <c r="AH285" s="33"/>
      <c r="AI285" s="33"/>
      <c r="AJ285" s="33"/>
      <c r="AK285" s="33" t="s">
        <v>387</v>
      </c>
      <c r="AL285" s="33" t="s">
        <v>237</v>
      </c>
      <c r="AM285" s="33" t="s">
        <v>238</v>
      </c>
      <c r="AN285" s="32" t="s">
        <v>1334</v>
      </c>
      <c r="AO285" s="74">
        <v>42342.0</v>
      </c>
      <c r="AP285" s="67"/>
      <c r="AQ285" s="41"/>
      <c r="AR285" s="41"/>
      <c r="AS285" s="41"/>
      <c r="AT285" s="41"/>
      <c r="AU285" s="41"/>
      <c r="AV285" s="41"/>
    </row>
    <row r="286">
      <c r="A286" s="30" t="s">
        <v>122</v>
      </c>
      <c r="B286" s="30"/>
      <c r="C286" s="31" t="s">
        <v>3315</v>
      </c>
      <c r="D286" s="30" t="s">
        <v>1430</v>
      </c>
      <c r="E286" s="32" t="s">
        <v>3316</v>
      </c>
      <c r="F286" s="33" t="s">
        <v>3317</v>
      </c>
      <c r="G286" s="74">
        <v>42313.0</v>
      </c>
      <c r="H286" s="33"/>
      <c r="I286" s="37"/>
      <c r="J286" s="38"/>
      <c r="K286" s="38"/>
      <c r="L286" s="38">
        <v>52.74</v>
      </c>
      <c r="M286" s="39" t="str">
        <f t="shared" si="8"/>
        <v>$52.74</v>
      </c>
      <c r="N286" s="39">
        <v>0.0</v>
      </c>
      <c r="O286" s="40">
        <v>52.74</v>
      </c>
      <c r="P286" s="33" t="s">
        <v>3318</v>
      </c>
      <c r="Q286" s="33"/>
      <c r="R286" s="33"/>
      <c r="S286" s="33"/>
      <c r="T286" s="33"/>
      <c r="U286" s="33"/>
      <c r="V286" s="33"/>
      <c r="W286" s="33"/>
      <c r="X286" s="33"/>
      <c r="Y286" s="33"/>
      <c r="Z286" s="33"/>
      <c r="AA286" s="33"/>
      <c r="AB286" s="33"/>
      <c r="AC286" s="33"/>
      <c r="AD286" s="33"/>
      <c r="AE286" s="33"/>
      <c r="AF286" s="33"/>
      <c r="AG286" s="33"/>
      <c r="AH286" s="33"/>
      <c r="AI286" s="33"/>
      <c r="AJ286" s="33"/>
      <c r="AK286" s="33" t="s">
        <v>254</v>
      </c>
      <c r="AL286" s="33" t="s">
        <v>255</v>
      </c>
      <c r="AM286" s="33" t="s">
        <v>256</v>
      </c>
      <c r="AN286" s="32" t="s">
        <v>1334</v>
      </c>
      <c r="AO286" s="74">
        <v>42313.0</v>
      </c>
      <c r="AP286" s="67"/>
      <c r="AQ286" s="41"/>
      <c r="AR286" s="41"/>
      <c r="AS286" s="41"/>
      <c r="AT286" s="41"/>
      <c r="AU286" s="41"/>
      <c r="AV286" s="41"/>
    </row>
    <row r="287">
      <c r="A287" s="28">
        <v>42346.0</v>
      </c>
      <c r="B287" s="33"/>
      <c r="C287" s="31" t="s">
        <v>3319</v>
      </c>
      <c r="D287" s="33" t="s">
        <v>264</v>
      </c>
      <c r="E287" s="32" t="s">
        <v>965</v>
      </c>
      <c r="F287" s="33" t="s">
        <v>3320</v>
      </c>
      <c r="G287" s="74">
        <v>42321.0</v>
      </c>
      <c r="H287" s="33"/>
      <c r="I287" s="37"/>
      <c r="J287" s="38"/>
      <c r="K287" s="38"/>
      <c r="L287" s="38">
        <v>220.0</v>
      </c>
      <c r="M287" s="39" t="str">
        <f t="shared" si="8"/>
        <v>$200.00</v>
      </c>
      <c r="N287" s="39">
        <v>200.0</v>
      </c>
      <c r="O287" s="40">
        <v>140.0</v>
      </c>
      <c r="P287" s="33" t="s">
        <v>3321</v>
      </c>
      <c r="Q287" s="33"/>
      <c r="R287" s="33"/>
      <c r="S287" s="40">
        <v>15.0</v>
      </c>
      <c r="T287" s="33" t="s">
        <v>3322</v>
      </c>
      <c r="U287" s="33"/>
      <c r="V287" s="33"/>
      <c r="W287" s="33"/>
      <c r="X287" s="33"/>
      <c r="Y287" s="33"/>
      <c r="Z287" s="33"/>
      <c r="AA287" s="40">
        <v>45.0</v>
      </c>
      <c r="AB287" s="33" t="s">
        <v>3323</v>
      </c>
      <c r="AC287" s="33"/>
      <c r="AD287" s="33"/>
      <c r="AE287" s="33"/>
      <c r="AF287" s="33"/>
      <c r="AG287" s="33"/>
      <c r="AH287" s="33"/>
      <c r="AI287" s="33"/>
      <c r="AJ287" s="33"/>
      <c r="AK287" s="33" t="s">
        <v>970</v>
      </c>
      <c r="AL287" s="33" t="s">
        <v>971</v>
      </c>
      <c r="AM287" s="33" t="s">
        <v>972</v>
      </c>
      <c r="AN287" s="32" t="s">
        <v>1334</v>
      </c>
      <c r="AO287" s="74">
        <v>42321.0</v>
      </c>
      <c r="AP287" s="67"/>
      <c r="AQ287" s="41"/>
      <c r="AR287" s="41"/>
      <c r="AS287" s="41"/>
      <c r="AT287" s="41"/>
      <c r="AU287" s="41"/>
      <c r="AV287" s="41"/>
    </row>
    <row r="288">
      <c r="A288" s="28">
        <v>42353.0</v>
      </c>
      <c r="B288" s="33"/>
      <c r="C288" s="31" t="s">
        <v>3324</v>
      </c>
      <c r="D288" s="33" t="s">
        <v>264</v>
      </c>
      <c r="E288" s="32" t="s">
        <v>3325</v>
      </c>
      <c r="F288" s="33" t="s">
        <v>3326</v>
      </c>
      <c r="G288" s="74">
        <v>42321.0</v>
      </c>
      <c r="H288" s="33" t="s">
        <v>3327</v>
      </c>
      <c r="I288" s="37"/>
      <c r="J288" s="38"/>
      <c r="K288" s="38"/>
      <c r="L288" s="38">
        <v>99.0</v>
      </c>
      <c r="M288" s="39" t="str">
        <f t="shared" si="8"/>
        <v>$49.00</v>
      </c>
      <c r="N288" s="39">
        <v>49.0</v>
      </c>
      <c r="O288" s="40">
        <v>49.0</v>
      </c>
      <c r="P288" s="33" t="s">
        <v>2160</v>
      </c>
      <c r="Q288" s="33"/>
      <c r="R288" s="33"/>
      <c r="S288" s="33"/>
      <c r="T288" s="33"/>
      <c r="U288" s="33"/>
      <c r="V288" s="33"/>
      <c r="W288" s="33"/>
      <c r="X288" s="33"/>
      <c r="Y288" s="33"/>
      <c r="Z288" s="33"/>
      <c r="AA288" s="33"/>
      <c r="AB288" s="33"/>
      <c r="AC288" s="33"/>
      <c r="AD288" s="33"/>
      <c r="AE288" s="33"/>
      <c r="AF288" s="33"/>
      <c r="AG288" s="33"/>
      <c r="AH288" s="33"/>
      <c r="AI288" s="33"/>
      <c r="AJ288" s="33"/>
      <c r="AK288" s="33" t="s">
        <v>3328</v>
      </c>
      <c r="AL288" s="33" t="s">
        <v>331</v>
      </c>
      <c r="AM288" s="33" t="s">
        <v>3329</v>
      </c>
      <c r="AN288" s="32" t="s">
        <v>1334</v>
      </c>
      <c r="AO288" s="74">
        <v>42321.0</v>
      </c>
      <c r="AP288" s="67"/>
      <c r="AQ288" s="41"/>
      <c r="AR288" s="41"/>
      <c r="AS288" s="41"/>
      <c r="AT288" s="41"/>
      <c r="AU288" s="41"/>
      <c r="AV288" s="41"/>
    </row>
    <row r="289">
      <c r="A289" s="28">
        <v>42341.0</v>
      </c>
      <c r="B289" s="30"/>
      <c r="C289" s="31" t="s">
        <v>3330</v>
      </c>
      <c r="D289" s="30" t="s">
        <v>2102</v>
      </c>
      <c r="E289" s="32" t="s">
        <v>3331</v>
      </c>
      <c r="F289" s="33" t="s">
        <v>3332</v>
      </c>
      <c r="G289" s="74">
        <v>42298.0</v>
      </c>
      <c r="H289" s="33"/>
      <c r="I289" s="37"/>
      <c r="J289" s="38"/>
      <c r="K289" s="38"/>
      <c r="L289" s="38">
        <v>200.65</v>
      </c>
      <c r="M289" s="39">
        <v>200.65</v>
      </c>
      <c r="N289" s="39">
        <v>200.65</v>
      </c>
      <c r="O289" s="40">
        <v>200.65</v>
      </c>
      <c r="P289" s="33" t="s">
        <v>2160</v>
      </c>
      <c r="Q289" s="33"/>
      <c r="R289" s="33"/>
      <c r="S289" s="33"/>
      <c r="T289" s="33"/>
      <c r="U289" s="33"/>
      <c r="V289" s="33"/>
      <c r="W289" s="33"/>
      <c r="X289" s="33"/>
      <c r="Y289" s="33"/>
      <c r="Z289" s="33"/>
      <c r="AA289" s="33"/>
      <c r="AB289" s="33"/>
      <c r="AC289" s="33"/>
      <c r="AD289" s="33"/>
      <c r="AE289" s="33"/>
      <c r="AF289" s="33"/>
      <c r="AG289" s="33"/>
      <c r="AH289" s="33"/>
      <c r="AI289" s="33"/>
      <c r="AJ289" s="33"/>
      <c r="AK289" s="33" t="s">
        <v>907</v>
      </c>
      <c r="AL289" s="33" t="s">
        <v>3333</v>
      </c>
      <c r="AM289" s="110" t="s">
        <v>909</v>
      </c>
      <c r="AN289" s="32" t="s">
        <v>2236</v>
      </c>
      <c r="AO289" s="74">
        <v>42298.0</v>
      </c>
      <c r="AP289" s="67"/>
      <c r="AQ289" s="41"/>
      <c r="AR289" s="41"/>
      <c r="AS289" s="41"/>
      <c r="AT289" s="41"/>
      <c r="AU289" s="41"/>
      <c r="AV289" s="41"/>
    </row>
    <row r="290">
      <c r="A290" s="28">
        <v>42341.0</v>
      </c>
      <c r="B290" s="30"/>
      <c r="C290" s="31" t="s">
        <v>3334</v>
      </c>
      <c r="D290" s="30" t="s">
        <v>2102</v>
      </c>
      <c r="E290" s="32" t="s">
        <v>3331</v>
      </c>
      <c r="F290" s="33" t="s">
        <v>3335</v>
      </c>
      <c r="G290" s="74">
        <v>42278.0</v>
      </c>
      <c r="H290" s="33"/>
      <c r="I290" s="37"/>
      <c r="J290" s="38"/>
      <c r="K290" s="38"/>
      <c r="L290" s="38">
        <v>115.99</v>
      </c>
      <c r="M290" s="38">
        <v>115.99</v>
      </c>
      <c r="N290" s="38">
        <v>84.0</v>
      </c>
      <c r="O290" s="40">
        <v>39.9</v>
      </c>
      <c r="P290" s="33" t="s">
        <v>2160</v>
      </c>
      <c r="Q290" s="33"/>
      <c r="R290" s="33"/>
      <c r="S290" s="105"/>
      <c r="T290" s="33"/>
      <c r="U290" s="40">
        <v>76.09</v>
      </c>
      <c r="V290" s="33" t="s">
        <v>3336</v>
      </c>
      <c r="W290" s="33"/>
      <c r="X290" s="33"/>
      <c r="Y290" s="33"/>
      <c r="Z290" s="33"/>
      <c r="AA290" s="33"/>
      <c r="AB290" s="33"/>
      <c r="AC290" s="33"/>
      <c r="AD290" s="33"/>
      <c r="AE290" s="33"/>
      <c r="AF290" s="33"/>
      <c r="AG290" s="33"/>
      <c r="AH290" s="33"/>
      <c r="AI290" s="33"/>
      <c r="AJ290" s="33"/>
      <c r="AK290" s="113" t="s">
        <v>3337</v>
      </c>
      <c r="AL290" s="33" t="s">
        <v>2702</v>
      </c>
      <c r="AM290" s="33" t="s">
        <v>3338</v>
      </c>
      <c r="AN290" s="40" t="s">
        <v>2236</v>
      </c>
      <c r="AO290" s="74">
        <v>42278.0</v>
      </c>
      <c r="AP290" s="67"/>
      <c r="AQ290" s="41"/>
      <c r="AR290" s="41"/>
      <c r="AS290" s="41"/>
      <c r="AT290" s="41"/>
      <c r="AU290" s="41"/>
      <c r="AV290" s="41"/>
    </row>
    <row r="291">
      <c r="A291" s="28">
        <v>42341.0</v>
      </c>
      <c r="B291" s="30"/>
      <c r="C291" s="31" t="s">
        <v>3339</v>
      </c>
      <c r="D291" s="30" t="s">
        <v>1324</v>
      </c>
      <c r="E291" s="32" t="s">
        <v>2456</v>
      </c>
      <c r="F291" s="33" t="s">
        <v>3340</v>
      </c>
      <c r="G291" s="34"/>
      <c r="H291" s="33"/>
      <c r="I291" s="37"/>
      <c r="J291" s="38"/>
      <c r="K291" s="38"/>
      <c r="L291" s="38">
        <v>1000.0</v>
      </c>
      <c r="M291" s="38">
        <v>1000.0</v>
      </c>
      <c r="N291" s="38">
        <v>1000.0</v>
      </c>
      <c r="O291" s="33"/>
      <c r="P291" s="33"/>
      <c r="Q291" s="33"/>
      <c r="R291" s="33"/>
      <c r="S291" s="33"/>
      <c r="T291" s="33"/>
      <c r="U291" s="33"/>
      <c r="V291" s="33"/>
      <c r="W291" s="33"/>
      <c r="X291" s="33"/>
      <c r="Y291" s="33"/>
      <c r="Z291" s="33"/>
      <c r="AA291" s="33"/>
      <c r="AB291" s="33"/>
      <c r="AC291" s="33"/>
      <c r="AD291" s="33"/>
      <c r="AE291" s="33"/>
      <c r="AF291" s="33"/>
      <c r="AG291" s="33"/>
      <c r="AH291" s="33"/>
      <c r="AI291" s="40">
        <v>1000.0</v>
      </c>
      <c r="AJ291" s="33" t="s">
        <v>3341</v>
      </c>
      <c r="AK291" s="33" t="s">
        <v>3342</v>
      </c>
      <c r="AL291" s="33" t="s">
        <v>3343</v>
      </c>
      <c r="AM291" s="32" t="s">
        <v>2459</v>
      </c>
      <c r="AN291" s="110" t="s">
        <v>2236</v>
      </c>
      <c r="AO291" s="34"/>
      <c r="AP291" s="67"/>
      <c r="AQ291" s="41"/>
      <c r="AR291" s="41"/>
      <c r="AS291" s="41"/>
      <c r="AT291" s="41"/>
      <c r="AU291" s="41"/>
      <c r="AV291" s="41"/>
    </row>
    <row r="292">
      <c r="A292" s="28">
        <v>42341.0</v>
      </c>
      <c r="B292" s="30"/>
      <c r="C292" s="31" t="s">
        <v>3344</v>
      </c>
      <c r="D292" s="30" t="s">
        <v>1528</v>
      </c>
      <c r="E292" s="32" t="s">
        <v>3345</v>
      </c>
      <c r="F292" s="33" t="s">
        <v>1184</v>
      </c>
      <c r="G292" s="34"/>
      <c r="H292" s="33" t="s">
        <v>3346</v>
      </c>
      <c r="I292" s="37"/>
      <c r="J292" s="38"/>
      <c r="K292" s="38"/>
      <c r="L292" s="38">
        <v>1000.0</v>
      </c>
      <c r="M292" s="38">
        <v>1000.0</v>
      </c>
      <c r="N292" s="38">
        <v>1000.0</v>
      </c>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t="s">
        <v>3347</v>
      </c>
      <c r="AL292" s="33" t="s">
        <v>1191</v>
      </c>
      <c r="AM292" s="133" t="s">
        <v>1192</v>
      </c>
      <c r="AN292" s="33"/>
      <c r="AO292" s="34"/>
      <c r="AP292" s="67"/>
      <c r="AQ292" s="41"/>
      <c r="AR292" s="41"/>
      <c r="AS292" s="41"/>
      <c r="AT292" s="41"/>
      <c r="AU292" s="41"/>
      <c r="AV292" s="41"/>
    </row>
    <row r="293">
      <c r="A293" s="30" t="s">
        <v>122</v>
      </c>
      <c r="B293" s="30"/>
      <c r="C293" s="31" t="s">
        <v>3348</v>
      </c>
      <c r="D293" s="30" t="s">
        <v>1324</v>
      </c>
      <c r="E293" s="32" t="s">
        <v>3349</v>
      </c>
      <c r="F293" s="33" t="s">
        <v>1473</v>
      </c>
      <c r="G293" s="74">
        <v>42312.0</v>
      </c>
      <c r="H293" s="33" t="s">
        <v>2160</v>
      </c>
      <c r="I293" s="37"/>
      <c r="J293" s="38"/>
      <c r="K293" s="38"/>
      <c r="L293" s="38">
        <v>80.0</v>
      </c>
      <c r="M293" s="38" t="str">
        <f t="shared" ref="M293:M298" si="9">sum(O293:AJ293)</f>
        <v>$80.00</v>
      </c>
      <c r="N293" s="38">
        <v>0.0</v>
      </c>
      <c r="O293" s="40">
        <v>80.0</v>
      </c>
      <c r="P293" s="33"/>
      <c r="Q293" s="33"/>
      <c r="R293" s="33"/>
      <c r="S293" s="33"/>
      <c r="T293" s="33"/>
      <c r="U293" s="33"/>
      <c r="V293" s="33"/>
      <c r="W293" s="33"/>
      <c r="X293" s="33"/>
      <c r="Y293" s="33"/>
      <c r="Z293" s="33"/>
      <c r="AA293" s="33"/>
      <c r="AB293" s="33"/>
      <c r="AC293" s="33"/>
      <c r="AD293" s="33"/>
      <c r="AE293" s="33"/>
      <c r="AF293" s="33"/>
      <c r="AG293" s="33"/>
      <c r="AH293" s="33"/>
      <c r="AI293" s="33"/>
      <c r="AJ293" s="33"/>
      <c r="AK293" s="33" t="s">
        <v>1479</v>
      </c>
      <c r="AL293" s="33" t="s">
        <v>1480</v>
      </c>
      <c r="AM293" s="33" t="s">
        <v>1482</v>
      </c>
      <c r="AN293" s="110" t="s">
        <v>1334</v>
      </c>
      <c r="AO293" s="74">
        <v>42312.0</v>
      </c>
      <c r="AP293" s="125"/>
      <c r="AQ293" s="33"/>
      <c r="AR293" s="33"/>
      <c r="AS293" s="33"/>
      <c r="AT293" s="33"/>
      <c r="AU293" s="33"/>
      <c r="AV293" s="33"/>
    </row>
    <row r="294">
      <c r="A294" s="30" t="s">
        <v>122</v>
      </c>
      <c r="B294" s="33"/>
      <c r="C294" s="31" t="s">
        <v>3350</v>
      </c>
      <c r="D294" s="33" t="s">
        <v>264</v>
      </c>
      <c r="E294" s="32" t="s">
        <v>2245</v>
      </c>
      <c r="F294" s="33" t="s">
        <v>3351</v>
      </c>
      <c r="G294" s="74">
        <v>42341.0</v>
      </c>
      <c r="H294" s="33" t="s">
        <v>2160</v>
      </c>
      <c r="I294" s="37"/>
      <c r="J294" s="38"/>
      <c r="K294" s="38"/>
      <c r="L294" s="38">
        <v>100.0</v>
      </c>
      <c r="M294" s="38" t="str">
        <f t="shared" si="9"/>
        <v>$100.00</v>
      </c>
      <c r="N294" s="38">
        <v>0.0</v>
      </c>
      <c r="O294" s="51">
        <v>100.0</v>
      </c>
      <c r="P294" s="33" t="s">
        <v>2160</v>
      </c>
      <c r="Q294" s="105"/>
      <c r="R294" s="33"/>
      <c r="S294" s="33"/>
      <c r="T294" s="33"/>
      <c r="U294" s="33"/>
      <c r="V294" s="33"/>
      <c r="W294" s="33"/>
      <c r="X294" s="33"/>
      <c r="Y294" s="33"/>
      <c r="Z294" s="33"/>
      <c r="AA294" s="33"/>
      <c r="AB294" s="33"/>
      <c r="AC294" s="105"/>
      <c r="AD294" s="33"/>
      <c r="AE294" s="33"/>
      <c r="AF294" s="33"/>
      <c r="AG294" s="33"/>
      <c r="AH294" s="33"/>
      <c r="AI294" s="33"/>
      <c r="AJ294" s="33"/>
      <c r="AK294" s="33" t="s">
        <v>1382</v>
      </c>
      <c r="AL294" s="33" t="s">
        <v>1462</v>
      </c>
      <c r="AM294" s="33" t="s">
        <v>1463</v>
      </c>
      <c r="AN294" s="32" t="s">
        <v>1334</v>
      </c>
      <c r="AO294" s="74">
        <v>42341.0</v>
      </c>
      <c r="AP294" s="125"/>
      <c r="AQ294" s="33"/>
      <c r="AR294" s="33"/>
      <c r="AS294" s="33"/>
      <c r="AT294" s="33"/>
      <c r="AU294" s="33"/>
      <c r="AV294" s="33"/>
    </row>
    <row r="295">
      <c r="A295" s="28">
        <v>42346.0</v>
      </c>
      <c r="B295" s="30"/>
      <c r="C295" s="31" t="s">
        <v>3352</v>
      </c>
      <c r="D295" s="30" t="s">
        <v>1324</v>
      </c>
      <c r="E295" s="32" t="s">
        <v>771</v>
      </c>
      <c r="F295" s="33" t="s">
        <v>3353</v>
      </c>
      <c r="G295" s="74">
        <v>42341.0</v>
      </c>
      <c r="H295" s="33" t="s">
        <v>2160</v>
      </c>
      <c r="I295" s="37"/>
      <c r="J295" s="38"/>
      <c r="K295" s="38"/>
      <c r="L295" s="38">
        <v>300.0</v>
      </c>
      <c r="M295" s="38" t="str">
        <f t="shared" si="9"/>
        <v>$300.00</v>
      </c>
      <c r="N295" s="38">
        <v>300.0</v>
      </c>
      <c r="O295" s="40">
        <v>300.0</v>
      </c>
      <c r="P295" s="33" t="s">
        <v>3176</v>
      </c>
      <c r="Q295" s="33"/>
      <c r="R295" s="33"/>
      <c r="S295" s="33"/>
      <c r="T295" s="33"/>
      <c r="U295" s="33"/>
      <c r="V295" s="33"/>
      <c r="W295" s="33"/>
      <c r="X295" s="33"/>
      <c r="Y295" s="33"/>
      <c r="Z295" s="33"/>
      <c r="AA295" s="33"/>
      <c r="AB295" s="33"/>
      <c r="AC295" s="33"/>
      <c r="AD295" s="33"/>
      <c r="AE295" s="33"/>
      <c r="AF295" s="33"/>
      <c r="AG295" s="33"/>
      <c r="AH295" s="33"/>
      <c r="AI295" s="33"/>
      <c r="AJ295" s="33"/>
      <c r="AK295" s="33" t="s">
        <v>2652</v>
      </c>
      <c r="AL295" s="33" t="s">
        <v>2653</v>
      </c>
      <c r="AM295" s="33" t="s">
        <v>2357</v>
      </c>
      <c r="AN295" s="32" t="s">
        <v>1334</v>
      </c>
      <c r="AO295" s="74">
        <v>42341.0</v>
      </c>
      <c r="AP295" s="125"/>
      <c r="AQ295" s="33"/>
      <c r="AR295" s="33"/>
      <c r="AS295" s="33"/>
      <c r="AT295" s="33"/>
      <c r="AU295" s="33"/>
      <c r="AV295" s="33"/>
    </row>
    <row r="296">
      <c r="A296" s="28">
        <v>42346.0</v>
      </c>
      <c r="B296" s="30"/>
      <c r="C296" s="31" t="s">
        <v>3445</v>
      </c>
      <c r="D296" s="30" t="s">
        <v>1324</v>
      </c>
      <c r="E296" s="32" t="s">
        <v>2644</v>
      </c>
      <c r="F296" s="33" t="s">
        <v>3446</v>
      </c>
      <c r="G296" s="74">
        <v>42338.0</v>
      </c>
      <c r="H296" s="33" t="s">
        <v>2160</v>
      </c>
      <c r="I296" s="37"/>
      <c r="J296" s="38"/>
      <c r="K296" s="38"/>
      <c r="L296" s="38">
        <v>300.0</v>
      </c>
      <c r="M296" s="38" t="str">
        <f t="shared" si="9"/>
        <v>$300.00</v>
      </c>
      <c r="N296" s="38">
        <v>300.0</v>
      </c>
      <c r="O296" s="40">
        <v>300.0</v>
      </c>
      <c r="P296" s="33" t="s">
        <v>3176</v>
      </c>
      <c r="Q296" s="33"/>
      <c r="R296" s="33"/>
      <c r="S296" s="33"/>
      <c r="T296" s="33"/>
      <c r="U296" s="33"/>
      <c r="V296" s="33"/>
      <c r="W296" s="33"/>
      <c r="X296" s="33"/>
      <c r="Y296" s="33"/>
      <c r="Z296" s="33"/>
      <c r="AA296" s="33"/>
      <c r="AB296" s="33"/>
      <c r="AC296" s="33"/>
      <c r="AD296" s="33"/>
      <c r="AE296" s="33"/>
      <c r="AF296" s="33"/>
      <c r="AG296" s="33"/>
      <c r="AH296" s="33"/>
      <c r="AI296" s="33"/>
      <c r="AJ296" s="33"/>
      <c r="AK296" s="33" t="s">
        <v>2652</v>
      </c>
      <c r="AL296" s="33" t="s">
        <v>2653</v>
      </c>
      <c r="AM296" s="33" t="s">
        <v>2357</v>
      </c>
      <c r="AN296" s="32" t="s">
        <v>1334</v>
      </c>
      <c r="AO296" s="74">
        <v>42338.0</v>
      </c>
      <c r="AP296" s="125"/>
      <c r="AQ296" s="33"/>
      <c r="AR296" s="33"/>
      <c r="AS296" s="33"/>
      <c r="AT296" s="33"/>
      <c r="AU296" s="33"/>
      <c r="AV296" s="33"/>
    </row>
    <row r="297">
      <c r="A297" s="28">
        <v>42348.0</v>
      </c>
      <c r="B297" s="33"/>
      <c r="C297" s="31" t="s">
        <v>3447</v>
      </c>
      <c r="D297" s="33" t="s">
        <v>264</v>
      </c>
      <c r="E297" s="32" t="s">
        <v>3202</v>
      </c>
      <c r="F297" s="33" t="s">
        <v>3448</v>
      </c>
      <c r="G297" s="74">
        <v>42339.0</v>
      </c>
      <c r="H297" s="33" t="s">
        <v>2160</v>
      </c>
      <c r="I297" s="37"/>
      <c r="J297" s="38"/>
      <c r="K297" s="38"/>
      <c r="L297" s="38">
        <v>50.0</v>
      </c>
      <c r="M297" s="38" t="str">
        <f t="shared" si="9"/>
        <v>$45.00</v>
      </c>
      <c r="N297" s="38">
        <v>45.0</v>
      </c>
      <c r="O297" s="51">
        <v>45.0</v>
      </c>
      <c r="P297" s="33" t="s">
        <v>2160</v>
      </c>
      <c r="Q297" s="33"/>
      <c r="R297" s="33"/>
      <c r="S297" s="33"/>
      <c r="T297" s="33"/>
      <c r="U297" s="33"/>
      <c r="V297" s="33"/>
      <c r="W297" s="33"/>
      <c r="X297" s="33"/>
      <c r="Y297" s="33"/>
      <c r="Z297" s="33"/>
      <c r="AA297" s="33"/>
      <c r="AB297" s="33"/>
      <c r="AC297" s="33"/>
      <c r="AD297" s="33"/>
      <c r="AE297" s="33"/>
      <c r="AF297" s="33"/>
      <c r="AG297" s="33"/>
      <c r="AH297" s="33"/>
      <c r="AI297" s="33"/>
      <c r="AJ297" s="33"/>
      <c r="AK297" s="33" t="s">
        <v>907</v>
      </c>
      <c r="AL297" s="33" t="s">
        <v>331</v>
      </c>
      <c r="AM297" s="33" t="s">
        <v>3449</v>
      </c>
      <c r="AN297" s="32" t="s">
        <v>1334</v>
      </c>
      <c r="AO297" s="74">
        <v>42339.0</v>
      </c>
      <c r="AP297" s="125"/>
      <c r="AQ297" s="33"/>
      <c r="AR297" s="33"/>
      <c r="AS297" s="33"/>
      <c r="AT297" s="33"/>
      <c r="AU297" s="33"/>
      <c r="AV297" s="33"/>
    </row>
    <row r="298">
      <c r="A298" s="28">
        <v>42348.0</v>
      </c>
      <c r="B298" s="33"/>
      <c r="C298" s="31" t="s">
        <v>3450</v>
      </c>
      <c r="D298" s="33" t="s">
        <v>264</v>
      </c>
      <c r="E298" s="32" t="s">
        <v>902</v>
      </c>
      <c r="F298" s="33" t="s">
        <v>3451</v>
      </c>
      <c r="G298" s="74">
        <v>42338.0</v>
      </c>
      <c r="H298" s="33" t="s">
        <v>2160</v>
      </c>
      <c r="I298" s="37"/>
      <c r="J298" s="38"/>
      <c r="K298" s="38"/>
      <c r="L298" s="38">
        <v>300.0</v>
      </c>
      <c r="M298" s="38" t="str">
        <f t="shared" si="9"/>
        <v>$300.00</v>
      </c>
      <c r="N298" s="38">
        <v>300.0</v>
      </c>
      <c r="O298" s="51">
        <v>300.0</v>
      </c>
      <c r="P298" s="33" t="s">
        <v>2160</v>
      </c>
      <c r="Q298" s="105"/>
      <c r="R298" s="33"/>
      <c r="S298" s="33"/>
      <c r="T298" s="33"/>
      <c r="U298" s="33"/>
      <c r="V298" s="33"/>
      <c r="W298" s="33"/>
      <c r="X298" s="33"/>
      <c r="Y298" s="33"/>
      <c r="Z298" s="33"/>
      <c r="AA298" s="33"/>
      <c r="AB298" s="33"/>
      <c r="AC298" s="33"/>
      <c r="AD298" s="33"/>
      <c r="AE298" s="33"/>
      <c r="AF298" s="33"/>
      <c r="AG298" s="33"/>
      <c r="AH298" s="33"/>
      <c r="AI298" s="33"/>
      <c r="AJ298" s="33"/>
      <c r="AK298" s="33" t="s">
        <v>907</v>
      </c>
      <c r="AL298" s="33" t="s">
        <v>908</v>
      </c>
      <c r="AM298" s="33" t="s">
        <v>909</v>
      </c>
      <c r="AN298" s="32" t="s">
        <v>1334</v>
      </c>
      <c r="AO298" s="74">
        <v>42338.0</v>
      </c>
      <c r="AP298" s="125"/>
      <c r="AQ298" s="33"/>
      <c r="AR298" s="33"/>
      <c r="AS298" s="33"/>
      <c r="AT298" s="33"/>
      <c r="AU298" s="33"/>
      <c r="AV298" s="33"/>
    </row>
    <row r="299">
      <c r="A299" s="28">
        <v>42348.0</v>
      </c>
      <c r="B299" s="33"/>
      <c r="C299" s="31" t="s">
        <v>3452</v>
      </c>
      <c r="D299" s="33" t="s">
        <v>857</v>
      </c>
      <c r="E299" s="32" t="s">
        <v>638</v>
      </c>
      <c r="F299" s="33" t="s">
        <v>3453</v>
      </c>
      <c r="G299" s="74">
        <v>42352.0</v>
      </c>
      <c r="H299" s="33" t="s">
        <v>3454</v>
      </c>
      <c r="I299" s="37"/>
      <c r="J299" s="38"/>
      <c r="K299" s="38"/>
      <c r="L299" s="38">
        <v>3500.0</v>
      </c>
      <c r="M299" s="38">
        <v>3500.0</v>
      </c>
      <c r="N299" s="38">
        <v>3500.0</v>
      </c>
      <c r="O299" s="105"/>
      <c r="P299" s="33"/>
      <c r="Q299" s="33"/>
      <c r="R299" s="33"/>
      <c r="S299" s="105"/>
      <c r="T299" s="33"/>
      <c r="U299" s="105"/>
      <c r="V299" s="33"/>
      <c r="W299" s="33"/>
      <c r="X299" s="33"/>
      <c r="Y299" s="33"/>
      <c r="Z299" s="33"/>
      <c r="AA299" s="33"/>
      <c r="AB299" s="33"/>
      <c r="AC299" s="33"/>
      <c r="AD299" s="33"/>
      <c r="AE299" s="33"/>
      <c r="AF299" s="33"/>
      <c r="AG299" s="33"/>
      <c r="AH299" s="33"/>
      <c r="AI299" s="33"/>
      <c r="AJ299" s="33"/>
      <c r="AK299" s="33" t="s">
        <v>817</v>
      </c>
      <c r="AL299" s="33" t="s">
        <v>3455</v>
      </c>
      <c r="AM299" s="33" t="s">
        <v>3456</v>
      </c>
      <c r="AN299" s="32" t="s">
        <v>1334</v>
      </c>
      <c r="AO299" s="74">
        <v>43831.0</v>
      </c>
      <c r="AP299" s="125"/>
      <c r="AQ299" s="33"/>
      <c r="AR299" s="33"/>
      <c r="AS299" s="33"/>
      <c r="AT299" s="33"/>
      <c r="AU299" s="33"/>
      <c r="AV299" s="33"/>
    </row>
    <row r="300">
      <c r="A300" s="28">
        <v>42353.0</v>
      </c>
      <c r="B300" s="30"/>
      <c r="C300" s="31" t="s">
        <v>3457</v>
      </c>
      <c r="D300" s="30" t="s">
        <v>1324</v>
      </c>
      <c r="E300" s="72" t="s">
        <v>2785</v>
      </c>
      <c r="F300" s="33" t="s">
        <v>3458</v>
      </c>
      <c r="G300" s="74">
        <v>42306.0</v>
      </c>
      <c r="H300" s="33" t="s">
        <v>3459</v>
      </c>
      <c r="I300" s="37"/>
      <c r="J300" s="38"/>
      <c r="K300" s="38"/>
      <c r="L300" s="38">
        <v>976.87</v>
      </c>
      <c r="M300" s="38" t="str">
        <f t="shared" ref="M300:M302" si="10">sum(O300:AJ300)</f>
        <v>$494.27</v>
      </c>
      <c r="N300" s="38">
        <v>494.27</v>
      </c>
      <c r="O300" s="65">
        <v>150.0</v>
      </c>
      <c r="P300" s="33" t="s">
        <v>3176</v>
      </c>
      <c r="Q300" s="40">
        <v>29.4</v>
      </c>
      <c r="R300" s="33" t="s">
        <v>3176</v>
      </c>
      <c r="S300" s="40">
        <v>15.0</v>
      </c>
      <c r="T300" s="33" t="s">
        <v>3176</v>
      </c>
      <c r="U300" s="40">
        <v>98.46</v>
      </c>
      <c r="V300" s="33"/>
      <c r="W300" s="40">
        <v>50.0</v>
      </c>
      <c r="X300" s="33"/>
      <c r="Y300" s="33"/>
      <c r="Z300" s="33"/>
      <c r="AA300" s="33"/>
      <c r="AB300" s="33" t="s">
        <v>3460</v>
      </c>
      <c r="AC300" s="33"/>
      <c r="AD300" s="33"/>
      <c r="AE300" s="33"/>
      <c r="AF300" s="33"/>
      <c r="AG300" s="33"/>
      <c r="AH300" s="33"/>
      <c r="AI300" s="40">
        <v>151.41</v>
      </c>
      <c r="AJ300" s="33"/>
      <c r="AK300" s="33" t="s">
        <v>3342</v>
      </c>
      <c r="AL300" s="33" t="s">
        <v>2458</v>
      </c>
      <c r="AM300" s="33" t="s">
        <v>2459</v>
      </c>
      <c r="AN300" s="32" t="s">
        <v>1334</v>
      </c>
      <c r="AO300" s="74">
        <v>42340.0</v>
      </c>
      <c r="AP300" s="125"/>
      <c r="AQ300" s="33"/>
      <c r="AR300" s="33"/>
      <c r="AS300" s="33"/>
      <c r="AT300" s="33"/>
      <c r="AU300" s="33"/>
      <c r="AV300" s="33"/>
    </row>
    <row r="301">
      <c r="A301" s="28">
        <v>42353.0</v>
      </c>
      <c r="B301" s="33"/>
      <c r="C301" s="31" t="s">
        <v>3461</v>
      </c>
      <c r="D301" s="33" t="s">
        <v>857</v>
      </c>
      <c r="E301" s="32" t="s">
        <v>289</v>
      </c>
      <c r="F301" s="33" t="s">
        <v>3462</v>
      </c>
      <c r="G301" s="74">
        <v>42340.0</v>
      </c>
      <c r="H301" s="33" t="s">
        <v>2160</v>
      </c>
      <c r="I301" s="37"/>
      <c r="J301" s="38"/>
      <c r="K301" s="38"/>
      <c r="L301" s="38">
        <v>200.0</v>
      </c>
      <c r="M301" s="38" t="str">
        <f t="shared" si="10"/>
        <v>$150.00</v>
      </c>
      <c r="N301" s="38">
        <v>150.0</v>
      </c>
      <c r="O301" s="51">
        <v>150.0</v>
      </c>
      <c r="P301" s="33" t="s">
        <v>3463</v>
      </c>
      <c r="Q301" s="33"/>
      <c r="R301" s="33"/>
      <c r="S301" s="33"/>
      <c r="T301" s="33"/>
      <c r="U301" s="33"/>
      <c r="V301" s="33"/>
      <c r="W301" s="33"/>
      <c r="X301" s="33"/>
      <c r="Y301" s="33"/>
      <c r="Z301" s="33"/>
      <c r="AA301" s="33"/>
      <c r="AB301" s="33"/>
      <c r="AC301" s="33"/>
      <c r="AD301" s="33"/>
      <c r="AE301" s="33"/>
      <c r="AF301" s="33"/>
      <c r="AG301" s="33"/>
      <c r="AH301" s="33"/>
      <c r="AI301" s="105"/>
      <c r="AJ301" s="33"/>
      <c r="AK301" s="33" t="s">
        <v>2185</v>
      </c>
      <c r="AL301" s="33" t="s">
        <v>292</v>
      </c>
      <c r="AM301" s="33" t="s">
        <v>293</v>
      </c>
      <c r="AN301" s="32" t="s">
        <v>1334</v>
      </c>
      <c r="AO301" s="74">
        <v>42340.0</v>
      </c>
      <c r="AP301" s="125"/>
      <c r="AQ301" s="33"/>
      <c r="AR301" s="33"/>
      <c r="AS301" s="33"/>
      <c r="AT301" s="33"/>
      <c r="AU301" s="33"/>
      <c r="AV301" s="33"/>
    </row>
    <row r="302">
      <c r="A302" s="40">
        <v>10780.0</v>
      </c>
      <c r="B302" s="33"/>
      <c r="C302" s="31" t="s">
        <v>3464</v>
      </c>
      <c r="D302" s="33" t="s">
        <v>230</v>
      </c>
      <c r="E302" s="32" t="s">
        <v>2157</v>
      </c>
      <c r="F302" s="33" t="s">
        <v>3465</v>
      </c>
      <c r="G302" s="74">
        <v>42340.0</v>
      </c>
      <c r="H302" s="33" t="s">
        <v>3466</v>
      </c>
      <c r="I302" s="37"/>
      <c r="J302" s="38"/>
      <c r="K302" s="38"/>
      <c r="L302" s="38">
        <v>350.0</v>
      </c>
      <c r="M302" s="38" t="str">
        <f t="shared" si="10"/>
        <v>$350.00</v>
      </c>
      <c r="N302" s="38">
        <v>350.0</v>
      </c>
      <c r="O302" s="40">
        <v>300.0</v>
      </c>
      <c r="P302" s="33" t="s">
        <v>3467</v>
      </c>
      <c r="Q302" s="33"/>
      <c r="R302" s="33"/>
      <c r="S302" s="33"/>
      <c r="T302" s="33"/>
      <c r="U302" s="33"/>
      <c r="V302" s="33"/>
      <c r="W302" s="33"/>
      <c r="X302" s="33"/>
      <c r="Y302" s="40">
        <v>50.0</v>
      </c>
      <c r="Z302" s="33"/>
      <c r="AA302" s="33"/>
      <c r="AB302" s="33"/>
      <c r="AC302" s="33"/>
      <c r="AD302" s="33"/>
      <c r="AE302" s="33"/>
      <c r="AF302" s="33"/>
      <c r="AG302" s="33"/>
      <c r="AH302" s="33"/>
      <c r="AI302" s="33"/>
      <c r="AJ302" s="33"/>
      <c r="AK302" s="33" t="s">
        <v>914</v>
      </c>
      <c r="AL302" s="33" t="s">
        <v>915</v>
      </c>
      <c r="AM302" s="33" t="s">
        <v>916</v>
      </c>
      <c r="AN302" s="32" t="s">
        <v>1334</v>
      </c>
      <c r="AO302" s="74">
        <v>42340.0</v>
      </c>
      <c r="AP302" s="125"/>
      <c r="AQ302" s="33"/>
      <c r="AR302" s="33"/>
      <c r="AS302" s="33"/>
      <c r="AT302" s="33"/>
      <c r="AU302" s="33"/>
      <c r="AV302" s="33"/>
    </row>
    <row r="303">
      <c r="A303" s="28">
        <v>42353.0</v>
      </c>
      <c r="B303" s="33"/>
      <c r="C303" s="31" t="s">
        <v>3468</v>
      </c>
      <c r="D303" s="33" t="s">
        <v>857</v>
      </c>
      <c r="E303" s="32" t="s">
        <v>3469</v>
      </c>
      <c r="F303" s="33" t="s">
        <v>3470</v>
      </c>
      <c r="G303" s="74">
        <v>42342.0</v>
      </c>
      <c r="H303" s="33" t="s">
        <v>3471</v>
      </c>
      <c r="I303" s="37"/>
      <c r="J303" s="38"/>
      <c r="K303" s="38"/>
      <c r="L303" s="38">
        <v>1600.0</v>
      </c>
      <c r="M303" s="38">
        <v>1600.0</v>
      </c>
      <c r="N303" s="38">
        <v>700.0</v>
      </c>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t="s">
        <v>387</v>
      </c>
      <c r="AL303" s="33" t="s">
        <v>3472</v>
      </c>
      <c r="AM303" s="33" t="s">
        <v>3473</v>
      </c>
      <c r="AN303" s="32" t="s">
        <v>1334</v>
      </c>
      <c r="AO303" s="74">
        <v>42344.0</v>
      </c>
      <c r="AP303" s="125"/>
      <c r="AQ303" s="33"/>
      <c r="AR303" s="33"/>
      <c r="AS303" s="33"/>
      <c r="AT303" s="33"/>
      <c r="AU303" s="33"/>
      <c r="AV303" s="33"/>
    </row>
    <row r="304">
      <c r="A304" s="30" t="s">
        <v>122</v>
      </c>
      <c r="B304" s="30"/>
      <c r="C304" s="31" t="s">
        <v>3474</v>
      </c>
      <c r="D304" s="30" t="s">
        <v>2102</v>
      </c>
      <c r="E304" s="72" t="s">
        <v>271</v>
      </c>
      <c r="F304" s="33" t="s">
        <v>3475</v>
      </c>
      <c r="G304" s="74">
        <v>42387.0</v>
      </c>
      <c r="H304" s="33" t="s">
        <v>3476</v>
      </c>
      <c r="I304" s="37"/>
      <c r="J304" s="38"/>
      <c r="K304" s="38"/>
      <c r="L304" s="38">
        <v>1000.0</v>
      </c>
      <c r="M304" s="38" t="str">
        <f t="shared" ref="M304:M306" si="11">sum(O304:AJ304)</f>
        <v>$1,000.00</v>
      </c>
      <c r="N304" s="38">
        <v>0.0</v>
      </c>
      <c r="O304" s="33"/>
      <c r="P304" s="33"/>
      <c r="Q304" s="33"/>
      <c r="R304" s="33"/>
      <c r="S304" s="33"/>
      <c r="T304" s="33"/>
      <c r="U304" s="33"/>
      <c r="V304" s="33"/>
      <c r="W304" s="33"/>
      <c r="X304" s="33"/>
      <c r="Y304" s="33"/>
      <c r="Z304" s="33"/>
      <c r="AA304" s="33"/>
      <c r="AB304" s="33"/>
      <c r="AC304" s="33"/>
      <c r="AD304" s="33"/>
      <c r="AE304" s="33"/>
      <c r="AF304" s="33"/>
      <c r="AG304" s="33"/>
      <c r="AH304" s="33"/>
      <c r="AI304" s="40">
        <v>1000.0</v>
      </c>
      <c r="AJ304" s="33" t="s">
        <v>3476</v>
      </c>
      <c r="AK304" s="33" t="s">
        <v>1579</v>
      </c>
      <c r="AL304" s="33" t="s">
        <v>3477</v>
      </c>
      <c r="AM304" s="33" t="s">
        <v>3478</v>
      </c>
      <c r="AN304" s="32" t="s">
        <v>1334</v>
      </c>
      <c r="AO304" s="74">
        <v>42421.0</v>
      </c>
      <c r="AP304" s="125"/>
      <c r="AQ304" s="33"/>
      <c r="AR304" s="33"/>
      <c r="AS304" s="33"/>
      <c r="AT304" s="33"/>
      <c r="AU304" s="33"/>
      <c r="AV304" s="33"/>
    </row>
    <row r="305">
      <c r="A305" s="30">
        <v>10796.0</v>
      </c>
      <c r="B305" s="30"/>
      <c r="C305" s="31" t="s">
        <v>3479</v>
      </c>
      <c r="D305" s="30" t="s">
        <v>2102</v>
      </c>
      <c r="E305" s="72" t="s">
        <v>271</v>
      </c>
      <c r="F305" s="33" t="s">
        <v>3480</v>
      </c>
      <c r="G305" s="74">
        <v>42450.0</v>
      </c>
      <c r="H305" s="33" t="s">
        <v>3476</v>
      </c>
      <c r="I305" s="37"/>
      <c r="J305" s="38"/>
      <c r="K305" s="38"/>
      <c r="L305" s="38">
        <v>1000.0</v>
      </c>
      <c r="M305" s="38" t="str">
        <f t="shared" si="11"/>
        <v>$1,000.00</v>
      </c>
      <c r="N305" s="49">
        <v>1000.0</v>
      </c>
      <c r="O305" s="33"/>
      <c r="P305" s="33"/>
      <c r="Q305" s="33"/>
      <c r="R305" s="33"/>
      <c r="S305" s="33"/>
      <c r="T305" s="33"/>
      <c r="U305" s="33"/>
      <c r="V305" s="33"/>
      <c r="W305" s="33"/>
      <c r="X305" s="33"/>
      <c r="Y305" s="33"/>
      <c r="Z305" s="33"/>
      <c r="AA305" s="33"/>
      <c r="AB305" s="33"/>
      <c r="AC305" s="33"/>
      <c r="AD305" s="33"/>
      <c r="AE305" s="33"/>
      <c r="AF305" s="33"/>
      <c r="AG305" s="33"/>
      <c r="AH305" s="33"/>
      <c r="AI305" s="40">
        <v>1000.0</v>
      </c>
      <c r="AJ305" s="33" t="s">
        <v>3476</v>
      </c>
      <c r="AK305" s="33" t="s">
        <v>1579</v>
      </c>
      <c r="AL305" s="33" t="s">
        <v>3477</v>
      </c>
      <c r="AM305" s="33" t="s">
        <v>3478</v>
      </c>
      <c r="AN305" s="32" t="s">
        <v>1334</v>
      </c>
      <c r="AO305" s="74">
        <v>42491.0</v>
      </c>
      <c r="AP305" s="125"/>
      <c r="AQ305" s="33"/>
      <c r="AR305" s="33"/>
      <c r="AS305" s="33"/>
      <c r="AT305" s="33"/>
      <c r="AU305" s="33"/>
      <c r="AV305" s="33"/>
    </row>
    <row r="306">
      <c r="A306" s="28">
        <v>42346.0</v>
      </c>
      <c r="B306" s="30"/>
      <c r="C306" s="31" t="s">
        <v>3481</v>
      </c>
      <c r="D306" s="30" t="s">
        <v>2102</v>
      </c>
      <c r="E306" s="32" t="s">
        <v>965</v>
      </c>
      <c r="F306" s="33" t="s">
        <v>3482</v>
      </c>
      <c r="G306" s="74">
        <v>42341.0</v>
      </c>
      <c r="H306" s="33" t="s">
        <v>2160</v>
      </c>
      <c r="I306" s="37"/>
      <c r="J306" s="38"/>
      <c r="K306" s="38"/>
      <c r="L306" s="38">
        <v>280.0</v>
      </c>
      <c r="M306" s="38" t="str">
        <f t="shared" si="11"/>
        <v>$180.00</v>
      </c>
      <c r="N306" s="38">
        <v>180.0</v>
      </c>
      <c r="O306" s="40">
        <v>180.0</v>
      </c>
      <c r="P306" s="33" t="s">
        <v>3483</v>
      </c>
      <c r="Q306" s="33"/>
      <c r="R306" s="33"/>
      <c r="S306" s="33"/>
      <c r="T306" s="33"/>
      <c r="U306" s="33"/>
      <c r="V306" s="33"/>
      <c r="W306" s="33"/>
      <c r="X306" s="33"/>
      <c r="Y306" s="33"/>
      <c r="Z306" s="33"/>
      <c r="AA306" s="33"/>
      <c r="AB306" s="33"/>
      <c r="AC306" s="33"/>
      <c r="AD306" s="33"/>
      <c r="AE306" s="33"/>
      <c r="AF306" s="33"/>
      <c r="AG306" s="33"/>
      <c r="AH306" s="33"/>
      <c r="AI306" s="33"/>
      <c r="AJ306" s="33"/>
      <c r="AK306" s="33" t="s">
        <v>970</v>
      </c>
      <c r="AL306" s="33" t="s">
        <v>971</v>
      </c>
      <c r="AM306" s="33" t="s">
        <v>972</v>
      </c>
      <c r="AN306" s="32" t="s">
        <v>1334</v>
      </c>
      <c r="AO306" s="74">
        <v>42341.0</v>
      </c>
      <c r="AP306" s="125"/>
      <c r="AQ306" s="33"/>
      <c r="AR306" s="33"/>
      <c r="AS306" s="33"/>
      <c r="AT306" s="33"/>
      <c r="AU306" s="33"/>
      <c r="AV306" s="33"/>
    </row>
    <row r="307">
      <c r="A307" s="28">
        <v>42353.0</v>
      </c>
      <c r="B307" s="30"/>
      <c r="C307" s="31" t="s">
        <v>3484</v>
      </c>
      <c r="D307" s="30" t="s">
        <v>2102</v>
      </c>
      <c r="E307" s="32" t="s">
        <v>2413</v>
      </c>
      <c r="F307" s="33" t="s">
        <v>3485</v>
      </c>
      <c r="G307" s="74">
        <v>42320.0</v>
      </c>
      <c r="H307" s="33" t="s">
        <v>3486</v>
      </c>
      <c r="I307" s="37"/>
      <c r="J307" s="38"/>
      <c r="K307" s="38"/>
      <c r="L307" s="38">
        <v>281.52</v>
      </c>
      <c r="M307" s="38">
        <v>200.0</v>
      </c>
      <c r="N307" s="38">
        <v>200.0</v>
      </c>
      <c r="O307" s="40">
        <v>0.0</v>
      </c>
      <c r="P307" s="33" t="s">
        <v>3487</v>
      </c>
      <c r="Q307" s="33"/>
      <c r="R307" s="33"/>
      <c r="S307" s="33"/>
      <c r="T307" s="33"/>
      <c r="U307" s="33"/>
      <c r="V307" s="33"/>
      <c r="W307" s="33"/>
      <c r="X307" s="33"/>
      <c r="Y307" s="33"/>
      <c r="Z307" s="33"/>
      <c r="AA307" s="33"/>
      <c r="AB307" s="33"/>
      <c r="AC307" s="33"/>
      <c r="AD307" s="33"/>
      <c r="AE307" s="33"/>
      <c r="AF307" s="33"/>
      <c r="AG307" s="33"/>
      <c r="AH307" s="33"/>
      <c r="AI307" s="33"/>
      <c r="AJ307" s="33"/>
      <c r="AK307" s="33" t="s">
        <v>2421</v>
      </c>
      <c r="AL307" s="33" t="s">
        <v>2422</v>
      </c>
      <c r="AM307" s="33" t="s">
        <v>2423</v>
      </c>
      <c r="AN307" s="110" t="s">
        <v>2677</v>
      </c>
      <c r="AO307" s="74">
        <v>42321.0</v>
      </c>
      <c r="AP307" s="125"/>
      <c r="AQ307" s="33"/>
      <c r="AR307" s="33"/>
      <c r="AS307" s="33"/>
      <c r="AT307" s="33"/>
      <c r="AU307" s="33"/>
      <c r="AV307" s="33"/>
    </row>
    <row r="308">
      <c r="A308" s="28">
        <v>42348.0</v>
      </c>
      <c r="B308" s="33"/>
      <c r="C308" s="31" t="s">
        <v>3488</v>
      </c>
      <c r="D308" s="33" t="s">
        <v>857</v>
      </c>
      <c r="E308" s="32" t="s">
        <v>663</v>
      </c>
      <c r="F308" s="33" t="s">
        <v>3489</v>
      </c>
      <c r="G308" s="74">
        <v>42326.0</v>
      </c>
      <c r="H308" s="33" t="s">
        <v>2160</v>
      </c>
      <c r="I308" s="37"/>
      <c r="J308" s="38"/>
      <c r="K308" s="38"/>
      <c r="L308" s="38">
        <v>50.0</v>
      </c>
      <c r="M308" s="38">
        <v>50.0</v>
      </c>
      <c r="N308" s="38">
        <v>50.0</v>
      </c>
      <c r="O308" s="40">
        <v>50.0</v>
      </c>
      <c r="P308" s="33" t="s">
        <v>3490</v>
      </c>
      <c r="Q308" s="33"/>
      <c r="R308" s="33"/>
      <c r="S308" s="33"/>
      <c r="T308" s="33"/>
      <c r="U308" s="33"/>
      <c r="V308" s="33"/>
      <c r="W308" s="33"/>
      <c r="X308" s="33"/>
      <c r="Y308" s="33"/>
      <c r="Z308" s="33"/>
      <c r="AA308" s="33"/>
      <c r="AB308" s="33"/>
      <c r="AC308" s="33"/>
      <c r="AD308" s="33"/>
      <c r="AE308" s="33"/>
      <c r="AF308" s="33"/>
      <c r="AG308" s="33"/>
      <c r="AH308" s="33"/>
      <c r="AI308" s="33"/>
      <c r="AJ308" s="33"/>
      <c r="AK308" s="33" t="s">
        <v>667</v>
      </c>
      <c r="AL308" s="33" t="s">
        <v>331</v>
      </c>
      <c r="AM308" s="33" t="s">
        <v>668</v>
      </c>
      <c r="AN308" s="110" t="s">
        <v>2677</v>
      </c>
      <c r="AO308" s="74">
        <v>42326.0</v>
      </c>
      <c r="AP308" s="125"/>
      <c r="AQ308" s="33"/>
      <c r="AR308" s="33"/>
      <c r="AS308" s="33"/>
      <c r="AT308" s="33"/>
      <c r="AU308" s="33"/>
      <c r="AV308" s="33"/>
    </row>
    <row r="309">
      <c r="A309" s="30" t="s">
        <v>122</v>
      </c>
      <c r="B309" s="33"/>
      <c r="C309" s="31" t="s">
        <v>3491</v>
      </c>
      <c r="D309" s="33" t="s">
        <v>857</v>
      </c>
      <c r="E309" s="32" t="s">
        <v>116</v>
      </c>
      <c r="F309" s="33" t="s">
        <v>3492</v>
      </c>
      <c r="G309" s="74">
        <v>42301.0</v>
      </c>
      <c r="H309" s="33" t="s">
        <v>2160</v>
      </c>
      <c r="I309" s="37"/>
      <c r="J309" s="38"/>
      <c r="K309" s="38"/>
      <c r="L309" s="38">
        <v>253.27</v>
      </c>
      <c r="M309" s="38" t="str">
        <f t="shared" ref="M309:M313" si="12">sum(O309:AJ309)</f>
        <v>$203.27</v>
      </c>
      <c r="N309" s="38">
        <v>0.0</v>
      </c>
      <c r="O309" s="40">
        <v>53.27</v>
      </c>
      <c r="P309" s="33" t="s">
        <v>3493</v>
      </c>
      <c r="Q309" s="33"/>
      <c r="R309" s="33"/>
      <c r="S309" s="33"/>
      <c r="T309" s="33"/>
      <c r="U309" s="33"/>
      <c r="V309" s="33"/>
      <c r="W309" s="33"/>
      <c r="X309" s="33"/>
      <c r="Y309" s="33"/>
      <c r="Z309" s="33"/>
      <c r="AA309" s="33"/>
      <c r="AB309" s="33"/>
      <c r="AC309" s="33"/>
      <c r="AD309" s="33"/>
      <c r="AE309" s="33"/>
      <c r="AF309" s="33"/>
      <c r="AG309" s="33"/>
      <c r="AH309" s="33"/>
      <c r="AI309" s="40">
        <v>150.0</v>
      </c>
      <c r="AJ309" s="33" t="s">
        <v>298</v>
      </c>
      <c r="AK309" s="33" t="s">
        <v>198</v>
      </c>
      <c r="AL309" s="33" t="s">
        <v>118</v>
      </c>
      <c r="AM309" s="33" t="s">
        <v>119</v>
      </c>
      <c r="AN309" s="110" t="s">
        <v>2677</v>
      </c>
      <c r="AO309" s="74">
        <v>42301.0</v>
      </c>
      <c r="AP309" s="125"/>
      <c r="AQ309" s="33"/>
      <c r="AR309" s="33"/>
      <c r="AS309" s="33"/>
      <c r="AT309" s="33"/>
      <c r="AU309" s="33"/>
      <c r="AV309" s="33"/>
    </row>
    <row r="310">
      <c r="A310" s="30" t="s">
        <v>122</v>
      </c>
      <c r="B310" s="33"/>
      <c r="C310" s="31" t="s">
        <v>3494</v>
      </c>
      <c r="D310" s="33" t="s">
        <v>857</v>
      </c>
      <c r="E310" s="32" t="s">
        <v>116</v>
      </c>
      <c r="F310" s="33" t="s">
        <v>3495</v>
      </c>
      <c r="G310" s="74">
        <v>42295.0</v>
      </c>
      <c r="H310" s="33" t="s">
        <v>2160</v>
      </c>
      <c r="I310" s="37"/>
      <c r="J310" s="38"/>
      <c r="K310" s="38"/>
      <c r="L310" s="38">
        <v>68.05</v>
      </c>
      <c r="M310" s="38" t="str">
        <f t="shared" si="12"/>
        <v>$60.00</v>
      </c>
      <c r="N310" s="38">
        <v>0.0</v>
      </c>
      <c r="O310" s="40">
        <v>60.0</v>
      </c>
      <c r="P310" s="33" t="s">
        <v>3496</v>
      </c>
      <c r="Q310" s="33"/>
      <c r="R310" s="33"/>
      <c r="S310" s="33"/>
      <c r="T310" s="33"/>
      <c r="U310" s="33"/>
      <c r="V310" s="33"/>
      <c r="W310" s="33"/>
      <c r="X310" s="33"/>
      <c r="Y310" s="33"/>
      <c r="Z310" s="33"/>
      <c r="AA310" s="33"/>
      <c r="AB310" s="33"/>
      <c r="AC310" s="33"/>
      <c r="AD310" s="33"/>
      <c r="AE310" s="33"/>
      <c r="AF310" s="33"/>
      <c r="AG310" s="33"/>
      <c r="AH310" s="33"/>
      <c r="AI310" s="33"/>
      <c r="AJ310" s="33"/>
      <c r="AK310" s="33" t="s">
        <v>198</v>
      </c>
      <c r="AL310" s="33" t="s">
        <v>118</v>
      </c>
      <c r="AM310" s="33" t="s">
        <v>119</v>
      </c>
      <c r="AN310" s="110" t="s">
        <v>2677</v>
      </c>
      <c r="AO310" s="74">
        <v>42295.0</v>
      </c>
      <c r="AP310" s="125"/>
      <c r="AQ310" s="33"/>
      <c r="AR310" s="33"/>
      <c r="AS310" s="33"/>
      <c r="AT310" s="33"/>
      <c r="AU310" s="33"/>
      <c r="AV310" s="33"/>
    </row>
    <row r="311">
      <c r="A311" s="30" t="s">
        <v>122</v>
      </c>
      <c r="B311" s="33"/>
      <c r="C311" s="31" t="s">
        <v>3497</v>
      </c>
      <c r="D311" s="33" t="s">
        <v>857</v>
      </c>
      <c r="E311" s="32" t="s">
        <v>116</v>
      </c>
      <c r="F311" s="33" t="s">
        <v>3498</v>
      </c>
      <c r="G311" s="74">
        <v>42312.0</v>
      </c>
      <c r="H311" s="33" t="s">
        <v>3499</v>
      </c>
      <c r="I311" s="37"/>
      <c r="J311" s="38"/>
      <c r="K311" s="38"/>
      <c r="L311" s="38">
        <v>44.57</v>
      </c>
      <c r="M311" s="38" t="str">
        <f t="shared" si="12"/>
        <v>$55.16</v>
      </c>
      <c r="N311" s="38">
        <v>0.0</v>
      </c>
      <c r="O311" s="40">
        <v>44.57</v>
      </c>
      <c r="P311" s="33" t="s">
        <v>3500</v>
      </c>
      <c r="Q311" s="33"/>
      <c r="R311" s="33"/>
      <c r="S311" s="33"/>
      <c r="T311" s="33"/>
      <c r="U311" s="40">
        <v>10.59</v>
      </c>
      <c r="V311" s="33" t="s">
        <v>3501</v>
      </c>
      <c r="W311" s="33"/>
      <c r="X311" s="33"/>
      <c r="Y311" s="33"/>
      <c r="Z311" s="33"/>
      <c r="AA311" s="33"/>
      <c r="AB311" s="33"/>
      <c r="AC311" s="33"/>
      <c r="AD311" s="33"/>
      <c r="AE311" s="33"/>
      <c r="AF311" s="33"/>
      <c r="AG311" s="33"/>
      <c r="AH311" s="33"/>
      <c r="AI311" s="33"/>
      <c r="AJ311" s="33"/>
      <c r="AK311" s="33" t="s">
        <v>198</v>
      </c>
      <c r="AL311" s="33" t="s">
        <v>118</v>
      </c>
      <c r="AM311" s="33" t="s">
        <v>119</v>
      </c>
      <c r="AN311" s="110" t="s">
        <v>2677</v>
      </c>
      <c r="AO311" s="74">
        <v>42312.0</v>
      </c>
      <c r="AP311" s="125"/>
      <c r="AQ311" s="33"/>
      <c r="AR311" s="33"/>
      <c r="AS311" s="33"/>
      <c r="AT311" s="33"/>
      <c r="AU311" s="33"/>
      <c r="AV311" s="33"/>
    </row>
    <row r="312">
      <c r="A312" s="30" t="s">
        <v>122</v>
      </c>
      <c r="B312" s="33"/>
      <c r="C312" s="31" t="s">
        <v>3502</v>
      </c>
      <c r="D312" s="33" t="s">
        <v>857</v>
      </c>
      <c r="E312" s="32" t="s">
        <v>116</v>
      </c>
      <c r="F312" s="33" t="s">
        <v>3503</v>
      </c>
      <c r="G312" s="74">
        <v>42321.0</v>
      </c>
      <c r="H312" s="33" t="s">
        <v>2160</v>
      </c>
      <c r="I312" s="37"/>
      <c r="J312" s="38"/>
      <c r="K312" s="38"/>
      <c r="L312" s="38">
        <v>78.44</v>
      </c>
      <c r="M312" s="38" t="str">
        <f t="shared" si="12"/>
        <v>$67.85</v>
      </c>
      <c r="N312" s="38">
        <v>0.0</v>
      </c>
      <c r="O312" s="40">
        <v>67.85</v>
      </c>
      <c r="P312" s="33" t="s">
        <v>3504</v>
      </c>
      <c r="Q312" s="33"/>
      <c r="R312" s="33"/>
      <c r="S312" s="33"/>
      <c r="T312" s="33"/>
      <c r="U312" s="33"/>
      <c r="V312" s="33"/>
      <c r="W312" s="33"/>
      <c r="X312" s="33"/>
      <c r="Y312" s="33"/>
      <c r="Z312" s="33"/>
      <c r="AA312" s="33"/>
      <c r="AB312" s="33"/>
      <c r="AC312" s="33"/>
      <c r="AD312" s="33"/>
      <c r="AE312" s="33"/>
      <c r="AF312" s="33"/>
      <c r="AG312" s="33"/>
      <c r="AH312" s="33"/>
      <c r="AI312" s="33"/>
      <c r="AJ312" s="33"/>
      <c r="AK312" s="33" t="s">
        <v>198</v>
      </c>
      <c r="AL312" s="33" t="s">
        <v>118</v>
      </c>
      <c r="AM312" s="33" t="s">
        <v>119</v>
      </c>
      <c r="AN312" s="110" t="s">
        <v>2677</v>
      </c>
      <c r="AO312" s="74">
        <v>42321.0</v>
      </c>
      <c r="AP312" s="125"/>
      <c r="AQ312" s="33"/>
      <c r="AR312" s="33"/>
      <c r="AS312" s="33"/>
      <c r="AT312" s="33"/>
      <c r="AU312" s="33"/>
      <c r="AV312" s="33"/>
    </row>
    <row r="313">
      <c r="A313" s="28">
        <v>42353.0</v>
      </c>
      <c r="B313" s="33"/>
      <c r="C313" s="31" t="s">
        <v>3505</v>
      </c>
      <c r="D313" s="33" t="s">
        <v>264</v>
      </c>
      <c r="E313" s="32" t="s">
        <v>90</v>
      </c>
      <c r="F313" s="33" t="s">
        <v>3506</v>
      </c>
      <c r="G313" s="74">
        <v>42333.0</v>
      </c>
      <c r="H313" s="33" t="s">
        <v>3507</v>
      </c>
      <c r="I313" s="37"/>
      <c r="J313" s="38"/>
      <c r="K313" s="38"/>
      <c r="L313" s="38">
        <v>296.96</v>
      </c>
      <c r="M313" s="38" t="str">
        <f t="shared" si="12"/>
        <v>$296.96</v>
      </c>
      <c r="N313" s="38">
        <v>296.96</v>
      </c>
      <c r="O313" s="33"/>
      <c r="P313" s="33"/>
      <c r="Q313" s="33"/>
      <c r="R313" s="33"/>
      <c r="S313" s="33"/>
      <c r="T313" s="33"/>
      <c r="U313" s="33"/>
      <c r="V313" s="33"/>
      <c r="W313" s="33"/>
      <c r="X313" s="33"/>
      <c r="Y313" s="33"/>
      <c r="Z313" s="33"/>
      <c r="AA313" s="33"/>
      <c r="AB313" s="33"/>
      <c r="AC313" s="33"/>
      <c r="AD313" s="33"/>
      <c r="AE313" s="33"/>
      <c r="AF313" s="33"/>
      <c r="AG313" s="33"/>
      <c r="AH313" s="33"/>
      <c r="AI313" s="40">
        <v>296.96</v>
      </c>
      <c r="AJ313" s="33" t="s">
        <v>3508</v>
      </c>
      <c r="AK313" s="33" t="s">
        <v>3509</v>
      </c>
      <c r="AL313" s="33" t="s">
        <v>3510</v>
      </c>
      <c r="AM313" s="33" t="s">
        <v>3511</v>
      </c>
      <c r="AN313" s="110" t="s">
        <v>2677</v>
      </c>
      <c r="AO313" s="74">
        <v>42504.0</v>
      </c>
      <c r="AP313" s="125"/>
      <c r="AQ313" s="33"/>
      <c r="AR313" s="33"/>
      <c r="AS313" s="33"/>
      <c r="AT313" s="33"/>
      <c r="AU313" s="33"/>
      <c r="AV313" s="33"/>
    </row>
    <row r="314">
      <c r="A314" s="28">
        <v>42353.0</v>
      </c>
      <c r="B314" s="33"/>
      <c r="C314" s="31" t="s">
        <v>3512</v>
      </c>
      <c r="D314" s="33" t="s">
        <v>857</v>
      </c>
      <c r="E314" s="32" t="s">
        <v>2759</v>
      </c>
      <c r="F314" s="33" t="s">
        <v>3513</v>
      </c>
      <c r="G314" s="74">
        <v>42327.0</v>
      </c>
      <c r="H314" s="33" t="s">
        <v>2160</v>
      </c>
      <c r="I314" s="37"/>
      <c r="J314" s="38"/>
      <c r="K314" s="38"/>
      <c r="L314" s="38">
        <v>93.96</v>
      </c>
      <c r="M314" s="38">
        <v>60.0</v>
      </c>
      <c r="N314" s="38">
        <v>60.0</v>
      </c>
      <c r="O314" s="40">
        <v>60.0</v>
      </c>
      <c r="P314" s="33" t="s">
        <v>3514</v>
      </c>
      <c r="Q314" s="33"/>
      <c r="R314" s="33"/>
      <c r="S314" s="33"/>
      <c r="T314" s="33"/>
      <c r="U314" s="33"/>
      <c r="V314" s="33"/>
      <c r="W314" s="33"/>
      <c r="X314" s="33"/>
      <c r="Y314" s="33"/>
      <c r="Z314" s="33"/>
      <c r="AA314" s="33"/>
      <c r="AB314" s="33"/>
      <c r="AC314" s="33"/>
      <c r="AD314" s="33"/>
      <c r="AE314" s="33"/>
      <c r="AF314" s="33"/>
      <c r="AG314" s="33"/>
      <c r="AH314" s="33"/>
      <c r="AI314" s="33"/>
      <c r="AJ314" s="33"/>
      <c r="AK314" s="33" t="s">
        <v>3515</v>
      </c>
      <c r="AL314" s="33" t="s">
        <v>2761</v>
      </c>
      <c r="AM314" s="33" t="s">
        <v>2762</v>
      </c>
      <c r="AN314" s="110" t="s">
        <v>2677</v>
      </c>
      <c r="AO314" s="74">
        <v>42327.0</v>
      </c>
      <c r="AP314" s="125"/>
      <c r="AQ314" s="33"/>
      <c r="AR314" s="33"/>
      <c r="AS314" s="33"/>
      <c r="AT314" s="33"/>
      <c r="AU314" s="33"/>
      <c r="AV314" s="33"/>
    </row>
    <row r="315">
      <c r="A315" s="30" t="s">
        <v>122</v>
      </c>
      <c r="B315" s="33"/>
      <c r="C315" s="31" t="s">
        <v>3516</v>
      </c>
      <c r="D315" s="33" t="s">
        <v>264</v>
      </c>
      <c r="E315" s="32" t="s">
        <v>2245</v>
      </c>
      <c r="F315" s="33" t="s">
        <v>3517</v>
      </c>
      <c r="G315" s="74">
        <v>42322.0</v>
      </c>
      <c r="H315" s="33" t="s">
        <v>2168</v>
      </c>
      <c r="I315" s="37"/>
      <c r="J315" s="38"/>
      <c r="K315" s="38"/>
      <c r="L315" s="38">
        <v>129.99</v>
      </c>
      <c r="M315" s="38" t="str">
        <f t="shared" ref="M315:M319" si="13">sum(O315:AJ315)</f>
        <v>$129.99</v>
      </c>
      <c r="N315" s="38">
        <v>0.0</v>
      </c>
      <c r="O315" s="40">
        <v>110.0</v>
      </c>
      <c r="P315" s="33" t="s">
        <v>2160</v>
      </c>
      <c r="Q315" s="33"/>
      <c r="R315" s="33"/>
      <c r="S315" s="33"/>
      <c r="T315" s="33"/>
      <c r="U315" s="33"/>
      <c r="V315" s="33"/>
      <c r="W315" s="33"/>
      <c r="X315" s="33"/>
      <c r="Y315" s="40">
        <v>19.99</v>
      </c>
      <c r="Z315" s="33" t="s">
        <v>3518</v>
      </c>
      <c r="AA315" s="33"/>
      <c r="AB315" s="33"/>
      <c r="AC315" s="33"/>
      <c r="AD315" s="33"/>
      <c r="AE315" s="33"/>
      <c r="AF315" s="33"/>
      <c r="AG315" s="33"/>
      <c r="AH315" s="33"/>
      <c r="AI315" s="33"/>
      <c r="AJ315" s="33"/>
      <c r="AK315" s="33" t="s">
        <v>1382</v>
      </c>
      <c r="AL315" s="33" t="s">
        <v>1462</v>
      </c>
      <c r="AM315" s="33" t="s">
        <v>1463</v>
      </c>
      <c r="AN315" s="110" t="s">
        <v>2677</v>
      </c>
      <c r="AO315" s="74">
        <v>42322.0</v>
      </c>
      <c r="AP315" s="125"/>
      <c r="AQ315" s="33"/>
      <c r="AR315" s="33"/>
      <c r="AS315" s="33"/>
      <c r="AT315" s="33"/>
      <c r="AU315" s="33"/>
      <c r="AV315" s="33"/>
    </row>
    <row r="316">
      <c r="A316" s="30" t="s">
        <v>122</v>
      </c>
      <c r="B316" s="33"/>
      <c r="C316" s="31" t="s">
        <v>3519</v>
      </c>
      <c r="D316" s="33" t="s">
        <v>264</v>
      </c>
      <c r="E316" s="32" t="s">
        <v>2245</v>
      </c>
      <c r="F316" s="33" t="s">
        <v>3520</v>
      </c>
      <c r="G316" s="74">
        <v>42320.0</v>
      </c>
      <c r="H316" s="33" t="s">
        <v>2160</v>
      </c>
      <c r="I316" s="37"/>
      <c r="J316" s="38"/>
      <c r="K316" s="38"/>
      <c r="L316" s="38">
        <v>25.0</v>
      </c>
      <c r="M316" s="38" t="str">
        <f t="shared" si="13"/>
        <v>$25.00</v>
      </c>
      <c r="N316" s="38">
        <v>0.0</v>
      </c>
      <c r="O316" s="40">
        <v>25.0</v>
      </c>
      <c r="P316" s="33" t="s">
        <v>2160</v>
      </c>
      <c r="Q316" s="33"/>
      <c r="R316" s="33"/>
      <c r="S316" s="33"/>
      <c r="T316" s="33"/>
      <c r="U316" s="33"/>
      <c r="V316" s="33"/>
      <c r="W316" s="33"/>
      <c r="X316" s="33"/>
      <c r="Y316" s="33"/>
      <c r="Z316" s="33"/>
      <c r="AA316" s="33"/>
      <c r="AB316" s="33"/>
      <c r="AC316" s="33"/>
      <c r="AD316" s="33"/>
      <c r="AE316" s="33"/>
      <c r="AF316" s="33"/>
      <c r="AG316" s="33"/>
      <c r="AH316" s="33"/>
      <c r="AI316" s="33"/>
      <c r="AJ316" s="33"/>
      <c r="AK316" s="33" t="s">
        <v>1382</v>
      </c>
      <c r="AL316" s="33" t="s">
        <v>1462</v>
      </c>
      <c r="AM316" s="33" t="s">
        <v>1463</v>
      </c>
      <c r="AN316" s="110" t="s">
        <v>2677</v>
      </c>
      <c r="AO316" s="74">
        <v>42320.0</v>
      </c>
      <c r="AP316" s="125"/>
      <c r="AQ316" s="33"/>
      <c r="AR316" s="33"/>
      <c r="AS316" s="33"/>
      <c r="AT316" s="33"/>
      <c r="AU316" s="33"/>
      <c r="AV316" s="33"/>
    </row>
    <row r="317">
      <c r="A317" s="28">
        <v>42353.0</v>
      </c>
      <c r="B317" s="30"/>
      <c r="C317" s="31" t="s">
        <v>3521</v>
      </c>
      <c r="D317" s="30" t="s">
        <v>1430</v>
      </c>
      <c r="E317" s="32" t="s">
        <v>685</v>
      </c>
      <c r="F317" s="33" t="s">
        <v>3522</v>
      </c>
      <c r="G317" s="74">
        <v>42320.0</v>
      </c>
      <c r="H317" s="33" t="s">
        <v>3499</v>
      </c>
      <c r="I317" s="37"/>
      <c r="J317" s="38"/>
      <c r="K317" s="38"/>
      <c r="L317" s="38">
        <v>164.53</v>
      </c>
      <c r="M317" s="38" t="str">
        <f t="shared" si="13"/>
        <v>$114.53</v>
      </c>
      <c r="N317" s="38">
        <v>90.55</v>
      </c>
      <c r="O317" s="40">
        <v>89.53</v>
      </c>
      <c r="P317" s="33" t="s">
        <v>2160</v>
      </c>
      <c r="Q317" s="33"/>
      <c r="R317" s="33"/>
      <c r="S317" s="33"/>
      <c r="T317" s="33"/>
      <c r="U317" s="40">
        <v>25.0</v>
      </c>
      <c r="V317" s="33" t="s">
        <v>3523</v>
      </c>
      <c r="W317" s="33"/>
      <c r="X317" s="33"/>
      <c r="Y317" s="33"/>
      <c r="Z317" s="33"/>
      <c r="AA317" s="33"/>
      <c r="AB317" s="33"/>
      <c r="AC317" s="33"/>
      <c r="AD317" s="33"/>
      <c r="AE317" s="33"/>
      <c r="AF317" s="33"/>
      <c r="AG317" s="33"/>
      <c r="AH317" s="33"/>
      <c r="AI317" s="33"/>
      <c r="AJ317" s="33"/>
      <c r="AK317" s="33" t="s">
        <v>175</v>
      </c>
      <c r="AL317" s="33" t="s">
        <v>178</v>
      </c>
      <c r="AM317" s="33" t="s">
        <v>180</v>
      </c>
      <c r="AN317" s="110" t="s">
        <v>2677</v>
      </c>
      <c r="AO317" s="74">
        <v>42320.0</v>
      </c>
      <c r="AP317" s="125"/>
      <c r="AQ317" s="33"/>
      <c r="AR317" s="33"/>
      <c r="AS317" s="33"/>
      <c r="AT317" s="33"/>
      <c r="AU317" s="33"/>
      <c r="AV317" s="33"/>
    </row>
    <row r="318">
      <c r="A318" s="28">
        <v>42353.0</v>
      </c>
      <c r="B318" s="30"/>
      <c r="C318" s="31" t="s">
        <v>3524</v>
      </c>
      <c r="D318" s="30" t="s">
        <v>1430</v>
      </c>
      <c r="E318" s="32" t="s">
        <v>685</v>
      </c>
      <c r="F318" s="33" t="s">
        <v>3525</v>
      </c>
      <c r="G318" s="74">
        <v>42322.0</v>
      </c>
      <c r="H318" s="33" t="s">
        <v>3526</v>
      </c>
      <c r="I318" s="37"/>
      <c r="J318" s="38"/>
      <c r="K318" s="38"/>
      <c r="L318" s="38">
        <v>200.0</v>
      </c>
      <c r="M318" s="38" t="str">
        <f t="shared" si="13"/>
        <v>$200.00</v>
      </c>
      <c r="N318" s="38">
        <v>200.0</v>
      </c>
      <c r="O318" s="40">
        <v>50.0</v>
      </c>
      <c r="P318" s="33" t="s">
        <v>2160</v>
      </c>
      <c r="Q318" s="33"/>
      <c r="R318" s="33"/>
      <c r="S318" s="33"/>
      <c r="T318" s="33"/>
      <c r="U318" s="33"/>
      <c r="V318" s="33"/>
      <c r="W318" s="33"/>
      <c r="X318" s="33"/>
      <c r="Y318" s="33"/>
      <c r="Z318" s="33"/>
      <c r="AA318" s="33"/>
      <c r="AB318" s="33"/>
      <c r="AC318" s="33"/>
      <c r="AD318" s="33"/>
      <c r="AE318" s="33"/>
      <c r="AF318" s="33"/>
      <c r="AG318" s="40">
        <v>150.0</v>
      </c>
      <c r="AH318" s="33" t="s">
        <v>3527</v>
      </c>
      <c r="AI318" s="33"/>
      <c r="AJ318" s="33"/>
      <c r="AK318" s="33" t="s">
        <v>175</v>
      </c>
      <c r="AL318" s="33" t="s">
        <v>178</v>
      </c>
      <c r="AM318" s="33" t="s">
        <v>180</v>
      </c>
      <c r="AN318" s="110" t="s">
        <v>2677</v>
      </c>
      <c r="AO318" s="74">
        <v>42323.0</v>
      </c>
      <c r="AP318" s="125"/>
      <c r="AQ318" s="33"/>
      <c r="AR318" s="33"/>
      <c r="AS318" s="33"/>
      <c r="AT318" s="33"/>
      <c r="AU318" s="33"/>
      <c r="AV318" s="33"/>
    </row>
    <row r="319">
      <c r="A319" s="28">
        <v>42353.0</v>
      </c>
      <c r="B319" s="30"/>
      <c r="C319" s="31" t="s">
        <v>3528</v>
      </c>
      <c r="D319" s="30" t="s">
        <v>1430</v>
      </c>
      <c r="E319" s="32" t="s">
        <v>685</v>
      </c>
      <c r="F319" s="33" t="s">
        <v>3529</v>
      </c>
      <c r="G319" s="74">
        <v>42326.0</v>
      </c>
      <c r="H319" s="33" t="s">
        <v>2160</v>
      </c>
      <c r="I319" s="37"/>
      <c r="J319" s="38"/>
      <c r="K319" s="38"/>
      <c r="L319" s="38">
        <v>114.95</v>
      </c>
      <c r="M319" s="38" t="str">
        <f t="shared" si="13"/>
        <v>$114.95</v>
      </c>
      <c r="N319" s="38">
        <v>114.95</v>
      </c>
      <c r="O319" s="40">
        <v>114.95</v>
      </c>
      <c r="P319" s="33" t="s">
        <v>2160</v>
      </c>
      <c r="Q319" s="33"/>
      <c r="R319" s="33"/>
      <c r="S319" s="33"/>
      <c r="T319" s="33"/>
      <c r="U319" s="33"/>
      <c r="V319" s="33"/>
      <c r="W319" s="33"/>
      <c r="X319" s="33"/>
      <c r="Y319" s="33"/>
      <c r="Z319" s="33"/>
      <c r="AA319" s="33"/>
      <c r="AB319" s="33"/>
      <c r="AC319" s="33"/>
      <c r="AD319" s="33"/>
      <c r="AE319" s="33"/>
      <c r="AF319" s="33"/>
      <c r="AG319" s="33"/>
      <c r="AH319" s="33"/>
      <c r="AI319" s="33"/>
      <c r="AJ319" s="33"/>
      <c r="AK319" s="33" t="s">
        <v>175</v>
      </c>
      <c r="AL319" s="33" t="s">
        <v>178</v>
      </c>
      <c r="AM319" s="33" t="s">
        <v>180</v>
      </c>
      <c r="AN319" s="110" t="s">
        <v>2677</v>
      </c>
      <c r="AO319" s="74">
        <v>42326.0</v>
      </c>
      <c r="AP319" s="125"/>
      <c r="AQ319" s="33"/>
      <c r="AR319" s="33"/>
      <c r="AS319" s="33"/>
      <c r="AT319" s="33"/>
      <c r="AU319" s="33"/>
      <c r="AV319" s="33"/>
    </row>
    <row r="320">
      <c r="A320" s="28">
        <v>42348.0</v>
      </c>
      <c r="B320" s="33"/>
      <c r="C320" s="31" t="s">
        <v>3530</v>
      </c>
      <c r="D320" s="33" t="s">
        <v>1496</v>
      </c>
      <c r="E320" s="32" t="s">
        <v>3531</v>
      </c>
      <c r="F320" s="33" t="s">
        <v>3532</v>
      </c>
      <c r="G320" s="74">
        <v>42341.0</v>
      </c>
      <c r="H320" s="33" t="s">
        <v>2160</v>
      </c>
      <c r="I320" s="37"/>
      <c r="J320" s="38"/>
      <c r="K320" s="38"/>
      <c r="L320" s="38">
        <v>650.0</v>
      </c>
      <c r="M320" s="38">
        <v>650.0</v>
      </c>
      <c r="N320" s="38">
        <v>650.0</v>
      </c>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t="s">
        <v>441</v>
      </c>
      <c r="AL320" s="33" t="s">
        <v>3533</v>
      </c>
      <c r="AM320" s="33" t="s">
        <v>3534</v>
      </c>
      <c r="AN320" s="110" t="s">
        <v>2677</v>
      </c>
      <c r="AO320" s="74">
        <v>42341.0</v>
      </c>
      <c r="AP320" s="125"/>
      <c r="AQ320" s="33"/>
      <c r="AR320" s="33"/>
      <c r="AS320" s="33"/>
      <c r="AT320" s="33"/>
      <c r="AU320" s="33"/>
      <c r="AV320" s="33"/>
    </row>
    <row r="321">
      <c r="A321" s="28">
        <v>42348.0</v>
      </c>
      <c r="B321" s="30"/>
      <c r="C321" s="31" t="s">
        <v>3626</v>
      </c>
      <c r="D321" s="30" t="s">
        <v>1324</v>
      </c>
      <c r="E321" s="32" t="s">
        <v>2456</v>
      </c>
      <c r="F321" s="33" t="s">
        <v>3627</v>
      </c>
      <c r="G321" s="74">
        <v>42288.0</v>
      </c>
      <c r="H321" s="33" t="s">
        <v>3628</v>
      </c>
      <c r="I321" s="37"/>
      <c r="J321" s="38"/>
      <c r="K321" s="38"/>
      <c r="L321" s="38">
        <v>1000.0</v>
      </c>
      <c r="M321" s="38" t="str">
        <f>sum(O321:AJ321)</f>
        <v>$1,000.00</v>
      </c>
      <c r="N321" s="38">
        <v>1000.0</v>
      </c>
      <c r="O321" s="33"/>
      <c r="P321" s="33"/>
      <c r="Q321" s="33"/>
      <c r="R321" s="33"/>
      <c r="S321" s="33"/>
      <c r="T321" s="33"/>
      <c r="U321" s="33"/>
      <c r="V321" s="33"/>
      <c r="W321" s="33"/>
      <c r="X321" s="33"/>
      <c r="Y321" s="33"/>
      <c r="Z321" s="33"/>
      <c r="AA321" s="33"/>
      <c r="AB321" s="33"/>
      <c r="AC321" s="33"/>
      <c r="AD321" s="33"/>
      <c r="AE321" s="33"/>
      <c r="AF321" s="33"/>
      <c r="AG321" s="33"/>
      <c r="AH321" s="33"/>
      <c r="AI321" s="40">
        <v>1000.0</v>
      </c>
      <c r="AJ321" s="33" t="s">
        <v>3629</v>
      </c>
      <c r="AK321" s="33" t="s">
        <v>3342</v>
      </c>
      <c r="AL321" s="33" t="s">
        <v>2458</v>
      </c>
      <c r="AM321" s="33" t="s">
        <v>2459</v>
      </c>
      <c r="AN321" s="110" t="s">
        <v>2677</v>
      </c>
      <c r="AO321" s="74">
        <v>42323.0</v>
      </c>
      <c r="AP321" s="125"/>
      <c r="AQ321" s="33"/>
      <c r="AR321" s="33"/>
      <c r="AS321" s="33"/>
      <c r="AT321" s="33"/>
      <c r="AU321" s="33"/>
      <c r="AV321" s="33"/>
    </row>
    <row r="322">
      <c r="A322" s="28">
        <v>42348.0</v>
      </c>
      <c r="B322" s="33"/>
      <c r="C322" s="31" t="s">
        <v>3630</v>
      </c>
      <c r="D322" s="33" t="s">
        <v>1496</v>
      </c>
      <c r="E322" s="32" t="s">
        <v>57</v>
      </c>
      <c r="F322" s="33" t="s">
        <v>3631</v>
      </c>
      <c r="G322" s="74">
        <v>42341.0</v>
      </c>
      <c r="H322" s="33" t="s">
        <v>3632</v>
      </c>
      <c r="I322" s="37"/>
      <c r="J322" s="38"/>
      <c r="K322" s="38"/>
      <c r="L322" s="38">
        <v>150.0</v>
      </c>
      <c r="M322" s="38">
        <v>150.0</v>
      </c>
      <c r="N322" s="38">
        <v>150.0</v>
      </c>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t="s">
        <v>64</v>
      </c>
      <c r="AL322" s="33" t="s">
        <v>65</v>
      </c>
      <c r="AM322" s="33" t="s">
        <v>66</v>
      </c>
      <c r="AN322" s="110" t="s">
        <v>2677</v>
      </c>
      <c r="AO322" s="74">
        <v>42341.0</v>
      </c>
      <c r="AP322" s="125"/>
      <c r="AQ322" s="33"/>
      <c r="AR322" s="33"/>
      <c r="AS322" s="33"/>
      <c r="AT322" s="33"/>
      <c r="AU322" s="33"/>
      <c r="AV322" s="33"/>
    </row>
    <row r="323">
      <c r="A323" s="30" t="s">
        <v>122</v>
      </c>
      <c r="B323" s="33"/>
      <c r="C323" s="31" t="s">
        <v>3633</v>
      </c>
      <c r="D323" s="33" t="s">
        <v>264</v>
      </c>
      <c r="E323" s="32" t="s">
        <v>1069</v>
      </c>
      <c r="F323" s="33" t="s">
        <v>3634</v>
      </c>
      <c r="G323" s="74">
        <v>42327.0</v>
      </c>
      <c r="H323" s="33" t="s">
        <v>3635</v>
      </c>
      <c r="I323" s="37"/>
      <c r="J323" s="38"/>
      <c r="K323" s="38"/>
      <c r="L323" s="38">
        <v>37.95</v>
      </c>
      <c r="M323" s="38">
        <v>37.95</v>
      </c>
      <c r="N323" s="38">
        <v>0.0</v>
      </c>
      <c r="O323" s="33"/>
      <c r="P323" s="33"/>
      <c r="Q323" s="33"/>
      <c r="R323" s="33"/>
      <c r="S323" s="33"/>
      <c r="T323" s="33"/>
      <c r="U323" s="40">
        <v>37.95</v>
      </c>
      <c r="V323" s="33" t="s">
        <v>132</v>
      </c>
      <c r="W323" s="33"/>
      <c r="X323" s="33"/>
      <c r="Y323" s="33"/>
      <c r="Z323" s="33"/>
      <c r="AA323" s="33"/>
      <c r="AB323" s="33"/>
      <c r="AC323" s="33"/>
      <c r="AD323" s="33"/>
      <c r="AE323" s="33"/>
      <c r="AF323" s="33"/>
      <c r="AG323" s="33"/>
      <c r="AH323" s="33"/>
      <c r="AI323" s="33"/>
      <c r="AJ323" s="33"/>
      <c r="AK323" s="33" t="s">
        <v>676</v>
      </c>
      <c r="AL323" s="33" t="s">
        <v>1534</v>
      </c>
      <c r="AM323" s="33" t="s">
        <v>1535</v>
      </c>
      <c r="AN323" s="110" t="s">
        <v>2677</v>
      </c>
      <c r="AO323" s="74">
        <v>42327.0</v>
      </c>
      <c r="AP323" s="125"/>
      <c r="AQ323" s="33"/>
      <c r="AR323" s="33"/>
      <c r="AS323" s="33"/>
      <c r="AT323" s="33"/>
      <c r="AU323" s="33"/>
      <c r="AV323" s="33"/>
    </row>
    <row r="324">
      <c r="A324" s="28">
        <v>42348.0</v>
      </c>
      <c r="B324" s="33"/>
      <c r="C324" s="31" t="s">
        <v>3636</v>
      </c>
      <c r="D324" s="33" t="s">
        <v>264</v>
      </c>
      <c r="E324" s="32" t="s">
        <v>3637</v>
      </c>
      <c r="F324" s="33" t="s">
        <v>3638</v>
      </c>
      <c r="G324" s="74">
        <v>42315.0</v>
      </c>
      <c r="H324" s="33" t="s">
        <v>3639</v>
      </c>
      <c r="I324" s="37"/>
      <c r="J324" s="38"/>
      <c r="K324" s="38"/>
      <c r="L324" s="38">
        <v>470.0</v>
      </c>
      <c r="M324" s="38" t="str">
        <f t="shared" ref="M324:M336" si="14">sum(O324:AJ324)</f>
        <v>$346.00</v>
      </c>
      <c r="N324" s="38">
        <v>346.0</v>
      </c>
      <c r="O324" s="33"/>
      <c r="P324" s="33"/>
      <c r="Q324" s="33"/>
      <c r="R324" s="33"/>
      <c r="S324" s="33"/>
      <c r="T324" s="33"/>
      <c r="U324" s="33"/>
      <c r="V324" s="33"/>
      <c r="W324" s="33"/>
      <c r="X324" s="33"/>
      <c r="Y324" s="33"/>
      <c r="Z324" s="33"/>
      <c r="AA324" s="33"/>
      <c r="AB324" s="33"/>
      <c r="AC324" s="33"/>
      <c r="AD324" s="33"/>
      <c r="AE324" s="33"/>
      <c r="AF324" s="33"/>
      <c r="AG324" s="33"/>
      <c r="AH324" s="33"/>
      <c r="AI324" s="40">
        <v>346.0</v>
      </c>
      <c r="AJ324" s="33" t="s">
        <v>3640</v>
      </c>
      <c r="AK324" s="33" t="s">
        <v>3641</v>
      </c>
      <c r="AL324" s="33" t="s">
        <v>3642</v>
      </c>
      <c r="AM324" s="33" t="s">
        <v>3643</v>
      </c>
      <c r="AN324" s="110" t="s">
        <v>2677</v>
      </c>
      <c r="AO324" s="74">
        <v>42315.0</v>
      </c>
      <c r="AP324" s="125"/>
      <c r="AQ324" s="33"/>
      <c r="AR324" s="33"/>
      <c r="AS324" s="33"/>
      <c r="AT324" s="33"/>
      <c r="AU324" s="33"/>
      <c r="AV324" s="33"/>
    </row>
    <row r="325">
      <c r="A325" s="28">
        <v>42348.0</v>
      </c>
      <c r="B325" s="33"/>
      <c r="C325" s="31" t="s">
        <v>3644</v>
      </c>
      <c r="D325" s="33" t="s">
        <v>857</v>
      </c>
      <c r="E325" s="32" t="s">
        <v>2435</v>
      </c>
      <c r="F325" s="33" t="s">
        <v>2425</v>
      </c>
      <c r="G325" s="74">
        <v>42322.0</v>
      </c>
      <c r="H325" s="33" t="s">
        <v>3645</v>
      </c>
      <c r="I325" s="37"/>
      <c r="J325" s="38"/>
      <c r="K325" s="38"/>
      <c r="L325" s="38">
        <v>488.61</v>
      </c>
      <c r="M325" s="38" t="str">
        <f t="shared" si="14"/>
        <v>$332.36</v>
      </c>
      <c r="N325" s="38">
        <v>332.36</v>
      </c>
      <c r="O325" s="40">
        <v>270.0</v>
      </c>
      <c r="P325" s="33" t="s">
        <v>3646</v>
      </c>
      <c r="Q325" s="40">
        <v>12.36</v>
      </c>
      <c r="R325" s="33" t="s">
        <v>3647</v>
      </c>
      <c r="S325" s="33"/>
      <c r="T325" s="33"/>
      <c r="U325" s="33"/>
      <c r="V325" s="33"/>
      <c r="W325" s="33"/>
      <c r="X325" s="33"/>
      <c r="Y325" s="40">
        <v>50.0</v>
      </c>
      <c r="Z325" s="33" t="s">
        <v>132</v>
      </c>
      <c r="AA325" s="33"/>
      <c r="AB325" s="33"/>
      <c r="AC325" s="33"/>
      <c r="AD325" s="33"/>
      <c r="AE325" s="33"/>
      <c r="AF325" s="33"/>
      <c r="AG325" s="33"/>
      <c r="AH325" s="33"/>
      <c r="AI325" s="33"/>
      <c r="AJ325" s="33"/>
      <c r="AK325" s="33" t="s">
        <v>3250</v>
      </c>
      <c r="AL325" s="33" t="s">
        <v>2389</v>
      </c>
      <c r="AM325" s="33" t="s">
        <v>2390</v>
      </c>
      <c r="AN325" s="110" t="s">
        <v>2677</v>
      </c>
      <c r="AO325" s="74">
        <v>42322.0</v>
      </c>
      <c r="AP325" s="125"/>
      <c r="AQ325" s="33"/>
      <c r="AR325" s="33"/>
      <c r="AS325" s="33"/>
      <c r="AT325" s="33"/>
      <c r="AU325" s="33"/>
      <c r="AV325" s="33"/>
    </row>
    <row r="326">
      <c r="A326" s="28">
        <v>42353.0</v>
      </c>
      <c r="B326" s="30"/>
      <c r="C326" s="31" t="s">
        <v>3648</v>
      </c>
      <c r="D326" s="30" t="s">
        <v>2102</v>
      </c>
      <c r="E326" s="32" t="s">
        <v>886</v>
      </c>
      <c r="F326" s="33" t="s">
        <v>3649</v>
      </c>
      <c r="G326" s="74">
        <v>42326.0</v>
      </c>
      <c r="H326" s="33" t="s">
        <v>2160</v>
      </c>
      <c r="I326" s="37"/>
      <c r="J326" s="38"/>
      <c r="K326" s="38"/>
      <c r="L326" s="38">
        <v>119.94</v>
      </c>
      <c r="M326" s="38" t="str">
        <f t="shared" si="14"/>
        <v>$119.94</v>
      </c>
      <c r="N326" s="38">
        <v>119.94</v>
      </c>
      <c r="O326" s="40">
        <v>119.94</v>
      </c>
      <c r="P326" s="33" t="s">
        <v>3646</v>
      </c>
      <c r="Q326" s="33"/>
      <c r="R326" s="33"/>
      <c r="S326" s="33"/>
      <c r="T326" s="33"/>
      <c r="U326" s="33"/>
      <c r="V326" s="33"/>
      <c r="W326" s="33"/>
      <c r="X326" s="33"/>
      <c r="Y326" s="33"/>
      <c r="Z326" s="33"/>
      <c r="AA326" s="33"/>
      <c r="AB326" s="33"/>
      <c r="AC326" s="33"/>
      <c r="AD326" s="33"/>
      <c r="AE326" s="33"/>
      <c r="AF326" s="33"/>
      <c r="AG326" s="33"/>
      <c r="AH326" s="33"/>
      <c r="AI326" s="33"/>
      <c r="AJ326" s="33"/>
      <c r="AK326" s="33" t="s">
        <v>548</v>
      </c>
      <c r="AL326" s="33" t="s">
        <v>551</v>
      </c>
      <c r="AM326" s="33" t="s">
        <v>552</v>
      </c>
      <c r="AN326" s="110" t="s">
        <v>2677</v>
      </c>
      <c r="AO326" s="74">
        <v>42326.0</v>
      </c>
      <c r="AP326" s="125"/>
      <c r="AQ326" s="33"/>
      <c r="AR326" s="33"/>
      <c r="AS326" s="33"/>
      <c r="AT326" s="33"/>
      <c r="AU326" s="33"/>
      <c r="AV326" s="33"/>
    </row>
    <row r="327">
      <c r="A327" s="28">
        <v>42348.0</v>
      </c>
      <c r="B327" s="30"/>
      <c r="C327" s="31" t="s">
        <v>3650</v>
      </c>
      <c r="D327" s="30" t="s">
        <v>2102</v>
      </c>
      <c r="E327" s="32" t="s">
        <v>3651</v>
      </c>
      <c r="F327" s="33" t="s">
        <v>3652</v>
      </c>
      <c r="G327" s="74">
        <v>42307.0</v>
      </c>
      <c r="H327" s="33" t="s">
        <v>2160</v>
      </c>
      <c r="I327" s="37"/>
      <c r="J327" s="38"/>
      <c r="K327" s="38"/>
      <c r="L327" s="38">
        <v>31.37</v>
      </c>
      <c r="M327" s="38" t="str">
        <f t="shared" si="14"/>
        <v>$30.00</v>
      </c>
      <c r="N327" s="38">
        <v>30.0</v>
      </c>
      <c r="O327" s="33"/>
      <c r="P327" s="40">
        <v>30.0</v>
      </c>
      <c r="Q327" s="33" t="s">
        <v>3653</v>
      </c>
      <c r="R327" s="33"/>
      <c r="S327" s="33"/>
      <c r="T327" s="33"/>
      <c r="U327" s="33"/>
      <c r="V327" s="33"/>
      <c r="W327" s="33"/>
      <c r="X327" s="33"/>
      <c r="Y327" s="33"/>
      <c r="Z327" s="33"/>
      <c r="AA327" s="33"/>
      <c r="AB327" s="33"/>
      <c r="AC327" s="33"/>
      <c r="AD327" s="33"/>
      <c r="AE327" s="33"/>
      <c r="AF327" s="33"/>
      <c r="AG327" s="33"/>
      <c r="AH327" s="33"/>
      <c r="AI327" s="33"/>
      <c r="AJ327" s="33"/>
      <c r="AK327" s="33" t="s">
        <v>3654</v>
      </c>
      <c r="AL327" s="33" t="s">
        <v>3655</v>
      </c>
      <c r="AM327" s="33" t="s">
        <v>3656</v>
      </c>
      <c r="AN327" s="110" t="s">
        <v>2677</v>
      </c>
      <c r="AO327" s="74">
        <v>42307.0</v>
      </c>
      <c r="AP327" s="125"/>
      <c r="AQ327" s="33"/>
      <c r="AR327" s="33"/>
      <c r="AS327" s="33"/>
      <c r="AT327" s="33"/>
      <c r="AU327" s="33"/>
      <c r="AV327" s="33"/>
    </row>
    <row r="328">
      <c r="A328" s="30" t="s">
        <v>122</v>
      </c>
      <c r="B328" s="30"/>
      <c r="C328" s="31" t="s">
        <v>3657</v>
      </c>
      <c r="D328" s="30" t="s">
        <v>1324</v>
      </c>
      <c r="E328" s="32" t="s">
        <v>3658</v>
      </c>
      <c r="F328" s="33" t="s">
        <v>3659</v>
      </c>
      <c r="G328" s="74">
        <v>42313.0</v>
      </c>
      <c r="H328" s="33" t="s">
        <v>3660</v>
      </c>
      <c r="I328" s="37"/>
      <c r="J328" s="38"/>
      <c r="K328" s="38"/>
      <c r="L328" s="38">
        <v>145.34</v>
      </c>
      <c r="M328" s="38" t="str">
        <f t="shared" si="14"/>
        <v>$145.34</v>
      </c>
      <c r="N328" s="38">
        <v>0.0</v>
      </c>
      <c r="O328" s="33"/>
      <c r="P328" s="33"/>
      <c r="Q328" s="33"/>
      <c r="R328" s="33"/>
      <c r="S328" s="33"/>
      <c r="T328" s="33"/>
      <c r="U328" s="33"/>
      <c r="V328" s="33"/>
      <c r="W328" s="33"/>
      <c r="X328" s="33"/>
      <c r="Y328" s="33"/>
      <c r="Z328" s="33"/>
      <c r="AA328" s="33"/>
      <c r="AB328" s="33"/>
      <c r="AC328" s="33"/>
      <c r="AD328" s="33"/>
      <c r="AE328" s="33"/>
      <c r="AF328" s="33"/>
      <c r="AG328" s="33"/>
      <c r="AH328" s="33"/>
      <c r="AI328" s="40">
        <v>145.34</v>
      </c>
      <c r="AJ328" s="33"/>
      <c r="AK328" s="33" t="s">
        <v>3065</v>
      </c>
      <c r="AL328" s="33" t="s">
        <v>444</v>
      </c>
      <c r="AM328" s="33" t="s">
        <v>445</v>
      </c>
      <c r="AN328" s="110" t="s">
        <v>2677</v>
      </c>
      <c r="AO328" s="74">
        <v>42313.0</v>
      </c>
      <c r="AP328" s="125"/>
      <c r="AQ328" s="33"/>
      <c r="AR328" s="33"/>
      <c r="AS328" s="33"/>
      <c r="AT328" s="33"/>
      <c r="AU328" s="33"/>
      <c r="AV328" s="33"/>
    </row>
    <row r="329">
      <c r="A329" s="28">
        <v>42353.0</v>
      </c>
      <c r="B329" s="30"/>
      <c r="C329" s="31" t="s">
        <v>3661</v>
      </c>
      <c r="D329" s="30" t="s">
        <v>2102</v>
      </c>
      <c r="E329" s="32" t="s">
        <v>2322</v>
      </c>
      <c r="F329" s="33" t="s">
        <v>3662</v>
      </c>
      <c r="G329" s="74">
        <v>42325.0</v>
      </c>
      <c r="H329" s="33" t="s">
        <v>2160</v>
      </c>
      <c r="I329" s="37"/>
      <c r="J329" s="38"/>
      <c r="K329" s="38"/>
      <c r="L329" s="38">
        <v>51.25</v>
      </c>
      <c r="M329" s="38" t="str">
        <f t="shared" si="14"/>
        <v>$51.25</v>
      </c>
      <c r="N329" s="38">
        <v>51.25</v>
      </c>
      <c r="O329" s="40">
        <v>51.25</v>
      </c>
      <c r="P329" s="33" t="s">
        <v>2160</v>
      </c>
      <c r="Q329" s="33"/>
      <c r="R329" s="33"/>
      <c r="S329" s="105"/>
      <c r="T329" s="33"/>
      <c r="U329" s="33"/>
      <c r="V329" s="33"/>
      <c r="W329" s="33"/>
      <c r="X329" s="33"/>
      <c r="Y329" s="33"/>
      <c r="Z329" s="33"/>
      <c r="AA329" s="33"/>
      <c r="AB329" s="33"/>
      <c r="AC329" s="33"/>
      <c r="AD329" s="33"/>
      <c r="AE329" s="33"/>
      <c r="AF329" s="33"/>
      <c r="AG329" s="33"/>
      <c r="AH329" s="33"/>
      <c r="AI329" s="33"/>
      <c r="AJ329" s="33"/>
      <c r="AK329" s="33" t="s">
        <v>2687</v>
      </c>
      <c r="AL329" s="33" t="s">
        <v>2323</v>
      </c>
      <c r="AM329" s="33" t="s">
        <v>2324</v>
      </c>
      <c r="AN329" s="110" t="s">
        <v>2677</v>
      </c>
      <c r="AO329" s="74">
        <v>42325.0</v>
      </c>
      <c r="AP329" s="125"/>
      <c r="AQ329" s="33"/>
      <c r="AR329" s="33"/>
      <c r="AS329" s="33"/>
      <c r="AT329" s="33"/>
      <c r="AU329" s="33"/>
      <c r="AV329" s="33"/>
    </row>
    <row r="330">
      <c r="A330" s="28">
        <v>42346.0</v>
      </c>
      <c r="B330" s="30"/>
      <c r="C330" s="31" t="s">
        <v>3663</v>
      </c>
      <c r="D330" s="30" t="s">
        <v>2102</v>
      </c>
      <c r="E330" s="32" t="s">
        <v>92</v>
      </c>
      <c r="F330" s="33" t="s">
        <v>3625</v>
      </c>
      <c r="G330" s="74">
        <v>42326.0</v>
      </c>
      <c r="H330" s="33" t="s">
        <v>2160</v>
      </c>
      <c r="I330" s="37"/>
      <c r="J330" s="38"/>
      <c r="K330" s="38"/>
      <c r="L330" s="38">
        <v>58.32</v>
      </c>
      <c r="M330" s="38" t="str">
        <f t="shared" si="14"/>
        <v>$58.32</v>
      </c>
      <c r="N330" s="38">
        <v>58.32</v>
      </c>
      <c r="O330" s="40">
        <v>58.32</v>
      </c>
      <c r="P330" s="33" t="s">
        <v>2160</v>
      </c>
      <c r="Q330" s="33"/>
      <c r="R330" s="33"/>
      <c r="S330" s="33"/>
      <c r="T330" s="33"/>
      <c r="U330" s="33"/>
      <c r="V330" s="33"/>
      <c r="W330" s="33"/>
      <c r="X330" s="33"/>
      <c r="Y330" s="33"/>
      <c r="Z330" s="33"/>
      <c r="AA330" s="33"/>
      <c r="AB330" s="33"/>
      <c r="AC330" s="33"/>
      <c r="AD330" s="33"/>
      <c r="AE330" s="33"/>
      <c r="AF330" s="33"/>
      <c r="AG330" s="33"/>
      <c r="AH330" s="33"/>
      <c r="AI330" s="33"/>
      <c r="AJ330" s="33"/>
      <c r="AK330" s="33" t="s">
        <v>2296</v>
      </c>
      <c r="AL330" s="33" t="s">
        <v>162</v>
      </c>
      <c r="AM330" s="33" t="s">
        <v>163</v>
      </c>
      <c r="AN330" s="110" t="s">
        <v>2677</v>
      </c>
      <c r="AO330" s="74">
        <v>42326.0</v>
      </c>
      <c r="AP330" s="125"/>
      <c r="AQ330" s="33"/>
      <c r="AR330" s="33"/>
      <c r="AS330" s="33"/>
      <c r="AT330" s="33"/>
      <c r="AU330" s="33"/>
      <c r="AV330" s="33"/>
    </row>
    <row r="331">
      <c r="A331" s="28">
        <v>42346.0</v>
      </c>
      <c r="B331" s="33"/>
      <c r="C331" s="31" t="s">
        <v>3664</v>
      </c>
      <c r="D331" s="33" t="s">
        <v>857</v>
      </c>
      <c r="E331" s="32" t="s">
        <v>208</v>
      </c>
      <c r="F331" s="33" t="s">
        <v>3665</v>
      </c>
      <c r="G331" s="74">
        <v>42313.0</v>
      </c>
      <c r="H331" s="33" t="s">
        <v>2160</v>
      </c>
      <c r="I331" s="37"/>
      <c r="J331" s="38"/>
      <c r="K331" s="38"/>
      <c r="L331" s="38">
        <v>1000.0</v>
      </c>
      <c r="M331" s="38" t="str">
        <f t="shared" si="14"/>
        <v>$135.00</v>
      </c>
      <c r="N331" s="38">
        <v>135.0</v>
      </c>
      <c r="O331" s="40">
        <v>135.0</v>
      </c>
      <c r="P331" s="33" t="s">
        <v>2160</v>
      </c>
      <c r="Q331" s="33"/>
      <c r="R331" s="33"/>
      <c r="S331" s="33"/>
      <c r="T331" s="33"/>
      <c r="U331" s="33"/>
      <c r="V331" s="33"/>
      <c r="W331" s="33"/>
      <c r="X331" s="33"/>
      <c r="Y331" s="33"/>
      <c r="Z331" s="33"/>
      <c r="AA331" s="33"/>
      <c r="AB331" s="33"/>
      <c r="AC331" s="33"/>
      <c r="AD331" s="33"/>
      <c r="AE331" s="33"/>
      <c r="AF331" s="33"/>
      <c r="AG331" s="33"/>
      <c r="AH331" s="33"/>
      <c r="AI331" s="33"/>
      <c r="AJ331" s="33"/>
      <c r="AK331" s="33" t="s">
        <v>220</v>
      </c>
      <c r="AL331" s="33" t="s">
        <v>221</v>
      </c>
      <c r="AM331" s="33" t="s">
        <v>222</v>
      </c>
      <c r="AN331" s="110" t="s">
        <v>2677</v>
      </c>
      <c r="AO331" s="74">
        <v>42313.0</v>
      </c>
      <c r="AP331" s="125"/>
      <c r="AQ331" s="33"/>
      <c r="AR331" s="33"/>
      <c r="AS331" s="33"/>
      <c r="AT331" s="33"/>
      <c r="AU331" s="33"/>
      <c r="AV331" s="33"/>
    </row>
    <row r="332">
      <c r="A332" s="28">
        <v>42346.0</v>
      </c>
      <c r="B332" s="33"/>
      <c r="C332" s="31" t="s">
        <v>3666</v>
      </c>
      <c r="D332" s="33" t="s">
        <v>230</v>
      </c>
      <c r="E332" s="32" t="s">
        <v>304</v>
      </c>
      <c r="F332" s="33" t="s">
        <v>1783</v>
      </c>
      <c r="G332" s="74">
        <v>42322.0</v>
      </c>
      <c r="H332" s="33" t="s">
        <v>2160</v>
      </c>
      <c r="I332" s="37"/>
      <c r="J332" s="38"/>
      <c r="K332" s="38"/>
      <c r="L332" s="38">
        <v>1450.0</v>
      </c>
      <c r="M332" s="38" t="str">
        <f t="shared" si="14"/>
        <v>$1,050.00</v>
      </c>
      <c r="N332" s="38">
        <v>1050.0</v>
      </c>
      <c r="O332" s="40">
        <v>1000.0</v>
      </c>
      <c r="P332" s="33" t="s">
        <v>3667</v>
      </c>
      <c r="Q332" s="33"/>
      <c r="R332" s="33"/>
      <c r="S332" s="33"/>
      <c r="T332" s="33"/>
      <c r="U332" s="33"/>
      <c r="V332" s="33"/>
      <c r="W332" s="33"/>
      <c r="X332" s="33"/>
      <c r="Y332" s="40">
        <v>50.0</v>
      </c>
      <c r="Z332" s="33" t="s">
        <v>3668</v>
      </c>
      <c r="AA332" s="33"/>
      <c r="AB332" s="33"/>
      <c r="AC332" s="33"/>
      <c r="AD332" s="33"/>
      <c r="AE332" s="33"/>
      <c r="AF332" s="33"/>
      <c r="AG332" s="33"/>
      <c r="AH332" s="33"/>
      <c r="AI332" s="33"/>
      <c r="AJ332" s="33"/>
      <c r="AK332" s="33" t="s">
        <v>3669</v>
      </c>
      <c r="AL332" s="33" t="s">
        <v>308</v>
      </c>
      <c r="AM332" s="33" t="s">
        <v>310</v>
      </c>
      <c r="AN332" s="110" t="s">
        <v>2677</v>
      </c>
      <c r="AO332" s="74">
        <v>42322.0</v>
      </c>
      <c r="AP332" s="125"/>
      <c r="AQ332" s="33"/>
      <c r="AR332" s="33"/>
      <c r="AS332" s="33"/>
      <c r="AT332" s="33"/>
      <c r="AU332" s="33"/>
      <c r="AV332" s="33"/>
    </row>
    <row r="333">
      <c r="A333" s="28">
        <v>42353.0</v>
      </c>
      <c r="B333" s="30"/>
      <c r="C333" s="31" t="s">
        <v>3670</v>
      </c>
      <c r="D333" s="30" t="s">
        <v>2102</v>
      </c>
      <c r="E333" s="32" t="s">
        <v>3671</v>
      </c>
      <c r="F333" s="33" t="s">
        <v>3672</v>
      </c>
      <c r="G333" s="74">
        <v>42339.0</v>
      </c>
      <c r="H333" s="33" t="s">
        <v>3673</v>
      </c>
      <c r="I333" s="37"/>
      <c r="J333" s="38"/>
      <c r="K333" s="38"/>
      <c r="L333" s="38">
        <v>700.0</v>
      </c>
      <c r="M333" s="38" t="str">
        <f t="shared" si="14"/>
        <v>$700.00</v>
      </c>
      <c r="N333" s="38">
        <v>700.0</v>
      </c>
      <c r="O333" s="33"/>
      <c r="P333" s="33"/>
      <c r="Q333" s="33"/>
      <c r="R333" s="33"/>
      <c r="S333" s="33"/>
      <c r="T333" s="33"/>
      <c r="U333" s="33"/>
      <c r="V333" s="33"/>
      <c r="W333" s="33"/>
      <c r="X333" s="33"/>
      <c r="Y333" s="33"/>
      <c r="Z333" s="33"/>
      <c r="AA333" s="40">
        <v>700.0</v>
      </c>
      <c r="AB333" s="33" t="s">
        <v>3674</v>
      </c>
      <c r="AC333" s="33"/>
      <c r="AD333" s="33"/>
      <c r="AE333" s="33"/>
      <c r="AF333" s="33"/>
      <c r="AG333" s="33"/>
      <c r="AH333" s="33"/>
      <c r="AI333" s="33"/>
      <c r="AJ333" s="33"/>
      <c r="AK333" s="33" t="s">
        <v>3675</v>
      </c>
      <c r="AL333" s="33" t="s">
        <v>3676</v>
      </c>
      <c r="AM333" s="33" t="s">
        <v>3677</v>
      </c>
      <c r="AN333" s="110" t="s">
        <v>2677</v>
      </c>
      <c r="AO333" s="74">
        <v>42460.0</v>
      </c>
      <c r="AP333" s="125"/>
      <c r="AQ333" s="33"/>
      <c r="AR333" s="33"/>
      <c r="AS333" s="33"/>
      <c r="AT333" s="33"/>
      <c r="AU333" s="33"/>
      <c r="AV333" s="33"/>
    </row>
    <row r="334">
      <c r="A334" s="28">
        <v>42353.0</v>
      </c>
      <c r="B334" s="30"/>
      <c r="C334" s="31" t="s">
        <v>3678</v>
      </c>
      <c r="D334" s="30" t="s">
        <v>2102</v>
      </c>
      <c r="E334" s="32" t="s">
        <v>886</v>
      </c>
      <c r="F334" s="33" t="s">
        <v>2947</v>
      </c>
      <c r="G334" s="74">
        <v>42308.0</v>
      </c>
      <c r="H334" s="33" t="s">
        <v>2160</v>
      </c>
      <c r="I334" s="37"/>
      <c r="J334" s="38"/>
      <c r="K334" s="38"/>
      <c r="L334" s="38">
        <v>64.99</v>
      </c>
      <c r="M334" s="38" t="str">
        <f t="shared" si="14"/>
        <v>$64.99</v>
      </c>
      <c r="N334" s="38">
        <v>64.99</v>
      </c>
      <c r="O334" s="40">
        <v>64.99</v>
      </c>
      <c r="P334" s="33" t="s">
        <v>2160</v>
      </c>
      <c r="Q334" s="33"/>
      <c r="R334" s="33"/>
      <c r="S334" s="33"/>
      <c r="T334" s="33"/>
      <c r="U334" s="33"/>
      <c r="V334" s="33"/>
      <c r="W334" s="33"/>
      <c r="X334" s="33"/>
      <c r="Y334" s="33"/>
      <c r="Z334" s="33"/>
      <c r="AA334" s="33"/>
      <c r="AB334" s="33"/>
      <c r="AC334" s="33"/>
      <c r="AD334" s="33"/>
      <c r="AE334" s="33"/>
      <c r="AF334" s="33"/>
      <c r="AG334" s="33"/>
      <c r="AH334" s="33"/>
      <c r="AI334" s="33"/>
      <c r="AJ334" s="33"/>
      <c r="AK334" s="33" t="s">
        <v>548</v>
      </c>
      <c r="AL334" s="33" t="s">
        <v>551</v>
      </c>
      <c r="AM334" s="33" t="s">
        <v>552</v>
      </c>
      <c r="AN334" s="110" t="s">
        <v>2677</v>
      </c>
      <c r="AO334" s="74">
        <v>42309.0</v>
      </c>
      <c r="AP334" s="125"/>
      <c r="AQ334" s="33"/>
      <c r="AR334" s="33"/>
      <c r="AS334" s="33"/>
      <c r="AT334" s="33"/>
      <c r="AU334" s="33"/>
      <c r="AV334" s="33"/>
    </row>
    <row r="335">
      <c r="A335" s="28">
        <v>42353.0</v>
      </c>
      <c r="B335" s="30"/>
      <c r="C335" s="31" t="s">
        <v>3859</v>
      </c>
      <c r="D335" s="30" t="s">
        <v>2102</v>
      </c>
      <c r="E335" s="32" t="s">
        <v>886</v>
      </c>
      <c r="F335" s="33" t="s">
        <v>3860</v>
      </c>
      <c r="G335" s="74">
        <v>42324.0</v>
      </c>
      <c r="H335" s="33" t="s">
        <v>2160</v>
      </c>
      <c r="I335" s="37"/>
      <c r="J335" s="38"/>
      <c r="K335" s="38"/>
      <c r="L335" s="38">
        <v>131.97</v>
      </c>
      <c r="M335" s="38" t="str">
        <f t="shared" si="14"/>
        <v>$131.97</v>
      </c>
      <c r="N335" s="38">
        <v>131.97</v>
      </c>
      <c r="O335" s="40">
        <v>131.97</v>
      </c>
      <c r="P335" s="33" t="s">
        <v>2160</v>
      </c>
      <c r="Q335" s="33"/>
      <c r="R335" s="33"/>
      <c r="S335" s="33"/>
      <c r="T335" s="33"/>
      <c r="U335" s="33"/>
      <c r="V335" s="33"/>
      <c r="W335" s="33"/>
      <c r="X335" s="33"/>
      <c r="Y335" s="33"/>
      <c r="Z335" s="33"/>
      <c r="AA335" s="33"/>
      <c r="AB335" s="33"/>
      <c r="AC335" s="33"/>
      <c r="AD335" s="33"/>
      <c r="AE335" s="33"/>
      <c r="AF335" s="33"/>
      <c r="AG335" s="33"/>
      <c r="AH335" s="33"/>
      <c r="AI335" s="33"/>
      <c r="AJ335" s="33"/>
      <c r="AK335" s="33" t="s">
        <v>548</v>
      </c>
      <c r="AL335" s="33" t="s">
        <v>551</v>
      </c>
      <c r="AM335" s="33" t="s">
        <v>552</v>
      </c>
      <c r="AN335" s="110" t="s">
        <v>2677</v>
      </c>
      <c r="AO335" s="74">
        <v>42324.0</v>
      </c>
      <c r="AP335" s="125"/>
      <c r="AQ335" s="33"/>
      <c r="AR335" s="33"/>
      <c r="AS335" s="33"/>
      <c r="AT335" s="33"/>
      <c r="AU335" s="33"/>
      <c r="AV335" s="33"/>
    </row>
    <row r="336">
      <c r="A336" s="28">
        <v>42348.0</v>
      </c>
      <c r="B336" s="33"/>
      <c r="C336" s="31" t="s">
        <v>3864</v>
      </c>
      <c r="D336" s="33" t="s">
        <v>264</v>
      </c>
      <c r="E336" s="32" t="s">
        <v>2648</v>
      </c>
      <c r="F336" s="33" t="s">
        <v>3867</v>
      </c>
      <c r="G336" s="74">
        <v>42248.0</v>
      </c>
      <c r="H336" s="33" t="s">
        <v>2160</v>
      </c>
      <c r="I336" s="37"/>
      <c r="J336" s="38"/>
      <c r="K336" s="38"/>
      <c r="L336" s="38">
        <v>100.0</v>
      </c>
      <c r="M336" s="38" t="str">
        <f t="shared" si="14"/>
        <v>$100.00</v>
      </c>
      <c r="N336" s="38">
        <v>100.0</v>
      </c>
      <c r="O336" s="40">
        <v>100.0</v>
      </c>
      <c r="P336" s="33" t="s">
        <v>2160</v>
      </c>
      <c r="Q336" s="33"/>
      <c r="R336" s="33"/>
      <c r="S336" s="33"/>
      <c r="T336" s="33"/>
      <c r="U336" s="33"/>
      <c r="V336" s="33"/>
      <c r="W336" s="33"/>
      <c r="X336" s="33"/>
      <c r="Y336" s="33"/>
      <c r="Z336" s="33"/>
      <c r="AA336" s="33"/>
      <c r="AB336" s="33"/>
      <c r="AC336" s="33"/>
      <c r="AD336" s="33"/>
      <c r="AE336" s="33"/>
      <c r="AF336" s="33"/>
      <c r="AG336" s="33"/>
      <c r="AH336" s="33"/>
      <c r="AI336" s="33"/>
      <c r="AJ336" s="33"/>
      <c r="AK336" s="33" t="s">
        <v>3870</v>
      </c>
      <c r="AL336" s="33" t="s">
        <v>3354</v>
      </c>
      <c r="AM336" s="33" t="s">
        <v>2651</v>
      </c>
      <c r="AN336" s="110" t="s">
        <v>2677</v>
      </c>
      <c r="AO336" s="74">
        <v>42344.0</v>
      </c>
      <c r="AP336" s="125"/>
      <c r="AQ336" s="33"/>
      <c r="AR336" s="33"/>
      <c r="AS336" s="33"/>
      <c r="AT336" s="33"/>
      <c r="AU336" s="33"/>
      <c r="AV336" s="33"/>
    </row>
    <row r="337">
      <c r="A337" s="28">
        <v>42346.0</v>
      </c>
      <c r="B337" s="33"/>
      <c r="C337" s="31" t="s">
        <v>3876</v>
      </c>
      <c r="D337" s="33" t="s">
        <v>264</v>
      </c>
      <c r="E337" s="32" t="s">
        <v>268</v>
      </c>
      <c r="F337" s="33" t="s">
        <v>3877</v>
      </c>
      <c r="G337" s="74">
        <v>42279.0</v>
      </c>
      <c r="H337" s="33" t="s">
        <v>2160</v>
      </c>
      <c r="I337" s="37"/>
      <c r="J337" s="38"/>
      <c r="K337" s="38"/>
      <c r="L337" s="38">
        <v>90.68</v>
      </c>
      <c r="M337" s="38">
        <v>90.68</v>
      </c>
      <c r="N337" s="38">
        <v>90.68</v>
      </c>
      <c r="O337" s="40">
        <v>90.68</v>
      </c>
      <c r="P337" s="33" t="s">
        <v>367</v>
      </c>
      <c r="Q337" s="33"/>
      <c r="R337" s="33"/>
      <c r="S337" s="33"/>
      <c r="T337" s="33"/>
      <c r="U337" s="33"/>
      <c r="V337" s="33"/>
      <c r="W337" s="33"/>
      <c r="X337" s="33"/>
      <c r="Y337" s="33"/>
      <c r="Z337" s="33"/>
      <c r="AA337" s="33"/>
      <c r="AB337" s="33"/>
      <c r="AC337" s="33"/>
      <c r="AD337" s="33"/>
      <c r="AE337" s="33"/>
      <c r="AF337" s="33"/>
      <c r="AG337" s="33"/>
      <c r="AH337" s="33"/>
      <c r="AI337" s="33"/>
      <c r="AJ337" s="33"/>
      <c r="AK337" s="33" t="s">
        <v>276</v>
      </c>
      <c r="AL337" s="33" t="s">
        <v>278</v>
      </c>
      <c r="AM337" s="33" t="s">
        <v>281</v>
      </c>
      <c r="AN337" s="110" t="s">
        <v>2677</v>
      </c>
      <c r="AO337" s="74">
        <v>42279.0</v>
      </c>
      <c r="AP337" s="125"/>
      <c r="AQ337" s="33"/>
      <c r="AR337" s="33"/>
      <c r="AS337" s="33"/>
      <c r="AT337" s="33"/>
      <c r="AU337" s="33"/>
      <c r="AV337" s="33"/>
    </row>
    <row r="338">
      <c r="A338" s="28">
        <v>42346.0</v>
      </c>
      <c r="B338" s="33"/>
      <c r="C338" s="31" t="s">
        <v>3883</v>
      </c>
      <c r="D338" s="33" t="s">
        <v>264</v>
      </c>
      <c r="E338" s="32" t="s">
        <v>268</v>
      </c>
      <c r="F338" s="33" t="s">
        <v>3884</v>
      </c>
      <c r="G338" s="74">
        <v>42321.0</v>
      </c>
      <c r="H338" s="33" t="s">
        <v>2160</v>
      </c>
      <c r="I338" s="37"/>
      <c r="J338" s="38"/>
      <c r="K338" s="38"/>
      <c r="L338" s="38">
        <v>91.99</v>
      </c>
      <c r="M338" s="38">
        <v>91.99</v>
      </c>
      <c r="N338" s="38">
        <v>91.99</v>
      </c>
      <c r="O338" s="40">
        <v>91.99</v>
      </c>
      <c r="P338" s="33" t="s">
        <v>367</v>
      </c>
      <c r="Q338" s="33"/>
      <c r="R338" s="33"/>
      <c r="S338" s="33"/>
      <c r="T338" s="33"/>
      <c r="U338" s="33"/>
      <c r="V338" s="33"/>
      <c r="W338" s="33"/>
      <c r="X338" s="33"/>
      <c r="Y338" s="33"/>
      <c r="Z338" s="33"/>
      <c r="AA338" s="33"/>
      <c r="AB338" s="33"/>
      <c r="AC338" s="33"/>
      <c r="AD338" s="33"/>
      <c r="AE338" s="33"/>
      <c r="AF338" s="33"/>
      <c r="AG338" s="33"/>
      <c r="AH338" s="33"/>
      <c r="AI338" s="33"/>
      <c r="AJ338" s="33"/>
      <c r="AK338" s="33" t="s">
        <v>276</v>
      </c>
      <c r="AL338" s="33" t="s">
        <v>278</v>
      </c>
      <c r="AM338" s="33" t="s">
        <v>281</v>
      </c>
      <c r="AN338" s="110" t="s">
        <v>2677</v>
      </c>
      <c r="AO338" s="74">
        <v>42321.0</v>
      </c>
      <c r="AP338" s="125"/>
      <c r="AQ338" s="33"/>
      <c r="AR338" s="33"/>
      <c r="AS338" s="33"/>
      <c r="AT338" s="33"/>
      <c r="AU338" s="33"/>
      <c r="AV338" s="33"/>
    </row>
    <row r="339">
      <c r="A339" s="28">
        <v>42346.0</v>
      </c>
      <c r="B339" s="33"/>
      <c r="C339" s="31" t="s">
        <v>3887</v>
      </c>
      <c r="D339" s="33" t="s">
        <v>264</v>
      </c>
      <c r="E339" s="32" t="s">
        <v>268</v>
      </c>
      <c r="F339" s="33" t="s">
        <v>3890</v>
      </c>
      <c r="G339" s="74">
        <v>42284.0</v>
      </c>
      <c r="H339" s="33" t="s">
        <v>2160</v>
      </c>
      <c r="I339" s="37"/>
      <c r="J339" s="38"/>
      <c r="K339" s="38"/>
      <c r="L339" s="38">
        <v>70.0</v>
      </c>
      <c r="M339" s="38">
        <v>70.0</v>
      </c>
      <c r="N339" s="38">
        <v>70.0</v>
      </c>
      <c r="O339" s="40">
        <v>70.0</v>
      </c>
      <c r="P339" s="33" t="s">
        <v>367</v>
      </c>
      <c r="Q339" s="33"/>
      <c r="R339" s="33"/>
      <c r="S339" s="33"/>
      <c r="T339" s="33"/>
      <c r="U339" s="33"/>
      <c r="V339" s="33"/>
      <c r="W339" s="33"/>
      <c r="X339" s="33"/>
      <c r="Y339" s="33"/>
      <c r="Z339" s="33"/>
      <c r="AA339" s="33"/>
      <c r="AB339" s="33"/>
      <c r="AC339" s="33"/>
      <c r="AD339" s="33"/>
      <c r="AE339" s="33"/>
      <c r="AF339" s="33"/>
      <c r="AG339" s="33"/>
      <c r="AH339" s="33"/>
      <c r="AI339" s="33"/>
      <c r="AJ339" s="33"/>
      <c r="AK339" s="33" t="s">
        <v>276</v>
      </c>
      <c r="AL339" s="33" t="s">
        <v>278</v>
      </c>
      <c r="AM339" s="33" t="s">
        <v>281</v>
      </c>
      <c r="AN339" s="110" t="s">
        <v>2677</v>
      </c>
      <c r="AO339" s="74">
        <v>42284.0</v>
      </c>
      <c r="AP339" s="125"/>
      <c r="AQ339" s="33"/>
      <c r="AR339" s="33"/>
      <c r="AS339" s="33"/>
      <c r="AT339" s="33"/>
      <c r="AU339" s="33"/>
      <c r="AV339" s="33"/>
    </row>
    <row r="340">
      <c r="A340" s="40">
        <v>10799.0</v>
      </c>
      <c r="B340" s="33"/>
      <c r="C340" s="31" t="s">
        <v>3895</v>
      </c>
      <c r="D340" s="33" t="s">
        <v>857</v>
      </c>
      <c r="E340" s="32" t="s">
        <v>3896</v>
      </c>
      <c r="F340" s="33" t="s">
        <v>3897</v>
      </c>
      <c r="G340" s="74">
        <v>42283.0</v>
      </c>
      <c r="H340" s="33" t="s">
        <v>2160</v>
      </c>
      <c r="I340" s="37"/>
      <c r="J340" s="38"/>
      <c r="K340" s="38"/>
      <c r="L340" s="38">
        <v>93.0</v>
      </c>
      <c r="M340" s="38" t="str">
        <f>sum(O340:AJ340)</f>
        <v>$75.00</v>
      </c>
      <c r="N340" s="38">
        <v>75.0</v>
      </c>
      <c r="O340" s="40">
        <v>75.0</v>
      </c>
      <c r="P340" s="33" t="s">
        <v>2160</v>
      </c>
      <c r="Q340" s="33"/>
      <c r="R340" s="33"/>
      <c r="S340" s="33"/>
      <c r="T340" s="33"/>
      <c r="U340" s="33"/>
      <c r="V340" s="33"/>
      <c r="W340" s="33"/>
      <c r="X340" s="33"/>
      <c r="Y340" s="33"/>
      <c r="Z340" s="33"/>
      <c r="AA340" s="33"/>
      <c r="AB340" s="33"/>
      <c r="AC340" s="33"/>
      <c r="AD340" s="33"/>
      <c r="AE340" s="33"/>
      <c r="AF340" s="33"/>
      <c r="AG340" s="33"/>
      <c r="AH340" s="33"/>
      <c r="AI340" s="33"/>
      <c r="AJ340" s="33"/>
      <c r="AK340" s="33" t="s">
        <v>790</v>
      </c>
      <c r="AL340" s="33" t="s">
        <v>3902</v>
      </c>
      <c r="AM340" s="33" t="s">
        <v>3903</v>
      </c>
      <c r="AN340" s="110" t="s">
        <v>2236</v>
      </c>
      <c r="AO340" s="74">
        <v>42283.0</v>
      </c>
      <c r="AP340" s="125"/>
      <c r="AQ340" s="33"/>
      <c r="AR340" s="33"/>
      <c r="AS340" s="33"/>
      <c r="AT340" s="33"/>
      <c r="AU340" s="33"/>
      <c r="AV340" s="33"/>
    </row>
    <row r="341">
      <c r="A341" s="28">
        <v>42348.0</v>
      </c>
      <c r="B341" s="30"/>
      <c r="C341" s="31" t="s">
        <v>3907</v>
      </c>
      <c r="D341" s="30" t="s">
        <v>1528</v>
      </c>
      <c r="E341" s="32" t="s">
        <v>195</v>
      </c>
      <c r="F341" s="33" t="s">
        <v>3908</v>
      </c>
      <c r="G341" s="74">
        <v>42297.0</v>
      </c>
      <c r="H341" s="33"/>
      <c r="I341" s="37"/>
      <c r="J341" s="38"/>
      <c r="K341" s="38"/>
      <c r="L341" s="38">
        <v>53.79</v>
      </c>
      <c r="M341" s="38">
        <v>53.79</v>
      </c>
      <c r="N341" s="118">
        <v>53.79</v>
      </c>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t="s">
        <v>2451</v>
      </c>
      <c r="AL341" s="33" t="s">
        <v>197</v>
      </c>
      <c r="AM341" s="33" t="s">
        <v>200</v>
      </c>
      <c r="AN341" s="110" t="s">
        <v>2236</v>
      </c>
      <c r="AO341" s="74">
        <v>42297.0</v>
      </c>
      <c r="AP341" s="125"/>
      <c r="AQ341" s="33"/>
      <c r="AR341" s="33"/>
      <c r="AS341" s="33"/>
      <c r="AT341" s="33"/>
      <c r="AU341" s="33"/>
      <c r="AV341" s="33"/>
    </row>
    <row r="342">
      <c r="A342" s="28">
        <v>42353.0</v>
      </c>
      <c r="B342" s="33"/>
      <c r="C342" s="31" t="s">
        <v>3911</v>
      </c>
      <c r="D342" s="33" t="s">
        <v>1496</v>
      </c>
      <c r="E342" s="32" t="s">
        <v>3915</v>
      </c>
      <c r="F342" s="33" t="s">
        <v>3916</v>
      </c>
      <c r="G342" s="74">
        <v>42292.0</v>
      </c>
      <c r="H342" s="33" t="s">
        <v>3917</v>
      </c>
      <c r="I342" s="37"/>
      <c r="J342" s="38"/>
      <c r="K342" s="38"/>
      <c r="L342" s="38">
        <v>75.0</v>
      </c>
      <c r="M342" s="38">
        <v>55.0</v>
      </c>
      <c r="N342" s="38">
        <v>55.0</v>
      </c>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t="s">
        <v>3919</v>
      </c>
      <c r="AL342" s="33" t="s">
        <v>3920</v>
      </c>
      <c r="AM342" s="33" t="s">
        <v>3921</v>
      </c>
      <c r="AN342" s="110" t="s">
        <v>2236</v>
      </c>
      <c r="AO342" s="74">
        <v>42292.0</v>
      </c>
      <c r="AP342" s="125"/>
      <c r="AQ342" s="33"/>
      <c r="AR342" s="33"/>
      <c r="AS342" s="33"/>
      <c r="AT342" s="33"/>
      <c r="AU342" s="33"/>
      <c r="AV342" s="33"/>
    </row>
    <row r="343">
      <c r="A343" s="28">
        <v>42346.0</v>
      </c>
      <c r="B343" s="33"/>
      <c r="C343" s="31" t="s">
        <v>3924</v>
      </c>
      <c r="D343" s="33" t="s">
        <v>1496</v>
      </c>
      <c r="E343" s="32" t="s">
        <v>1036</v>
      </c>
      <c r="F343" s="33" t="s">
        <v>3925</v>
      </c>
      <c r="G343" s="74">
        <v>42289.0</v>
      </c>
      <c r="H343" s="33" t="s">
        <v>3926</v>
      </c>
      <c r="I343" s="37"/>
      <c r="J343" s="38"/>
      <c r="K343" s="38"/>
      <c r="L343" s="38">
        <v>597.0</v>
      </c>
      <c r="M343" s="38">
        <v>320.0</v>
      </c>
      <c r="N343" s="38">
        <v>320.0</v>
      </c>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t="s">
        <v>1040</v>
      </c>
      <c r="AL343" s="33" t="s">
        <v>1041</v>
      </c>
      <c r="AM343" s="33" t="s">
        <v>1042</v>
      </c>
      <c r="AN343" s="110" t="s">
        <v>2236</v>
      </c>
      <c r="AO343" s="74">
        <v>42289.0</v>
      </c>
      <c r="AP343" s="125"/>
      <c r="AQ343" s="33"/>
      <c r="AR343" s="33"/>
      <c r="AS343" s="33"/>
      <c r="AT343" s="33"/>
      <c r="AU343" s="33"/>
      <c r="AV343" s="33"/>
    </row>
    <row r="344">
      <c r="A344" s="40">
        <v>10785.0</v>
      </c>
      <c r="B344" s="33"/>
      <c r="C344" s="31" t="s">
        <v>3930</v>
      </c>
      <c r="D344" s="33" t="s">
        <v>264</v>
      </c>
      <c r="E344" s="32" t="s">
        <v>3933</v>
      </c>
      <c r="F344" s="33" t="s">
        <v>1072</v>
      </c>
      <c r="G344" s="74">
        <v>42309.0</v>
      </c>
      <c r="H344" s="33" t="s">
        <v>3934</v>
      </c>
      <c r="I344" s="37"/>
      <c r="J344" s="38"/>
      <c r="K344" s="38"/>
      <c r="L344" s="38">
        <v>100.0</v>
      </c>
      <c r="M344" s="38" t="str">
        <f t="shared" ref="M344:M346" si="15">sum(O344:AJ344)</f>
        <v>$57.34</v>
      </c>
      <c r="N344" s="38">
        <v>57.34</v>
      </c>
      <c r="O344" s="40">
        <v>57.34</v>
      </c>
      <c r="P344" s="33" t="s">
        <v>3936</v>
      </c>
      <c r="Q344" s="33"/>
      <c r="R344" s="33"/>
      <c r="S344" s="33"/>
      <c r="T344" s="33"/>
      <c r="U344" s="33"/>
      <c r="V344" s="33"/>
      <c r="W344" s="33"/>
      <c r="X344" s="33"/>
      <c r="Y344" s="33"/>
      <c r="Z344" s="33"/>
      <c r="AA344" s="33"/>
      <c r="AB344" s="33"/>
      <c r="AC344" s="33"/>
      <c r="AD344" s="33"/>
      <c r="AE344" s="33"/>
      <c r="AF344" s="33"/>
      <c r="AG344" s="33"/>
      <c r="AH344" s="33"/>
      <c r="AI344" s="33"/>
      <c r="AJ344" s="33"/>
      <c r="AK344" s="33" t="s">
        <v>3938</v>
      </c>
      <c r="AL344" s="33" t="s">
        <v>3939</v>
      </c>
      <c r="AM344" s="33" t="s">
        <v>3940</v>
      </c>
      <c r="AN344" s="110" t="s">
        <v>2677</v>
      </c>
      <c r="AO344" s="74">
        <v>42309.0</v>
      </c>
      <c r="AP344" s="125"/>
      <c r="AQ344" s="33"/>
      <c r="AR344" s="33"/>
      <c r="AS344" s="33"/>
      <c r="AT344" s="33"/>
      <c r="AU344" s="33"/>
      <c r="AV344" s="33"/>
    </row>
    <row r="345">
      <c r="A345" s="28">
        <v>42348.0</v>
      </c>
      <c r="B345" s="33"/>
      <c r="C345" s="31" t="s">
        <v>3943</v>
      </c>
      <c r="D345" s="33" t="s">
        <v>230</v>
      </c>
      <c r="E345" s="32" t="s">
        <v>934</v>
      </c>
      <c r="F345" s="33" t="s">
        <v>3946</v>
      </c>
      <c r="G345" s="74">
        <v>42338.0</v>
      </c>
      <c r="H345" s="33" t="s">
        <v>1531</v>
      </c>
      <c r="I345" s="37"/>
      <c r="J345" s="38"/>
      <c r="K345" s="38"/>
      <c r="L345" s="38">
        <v>350.0</v>
      </c>
      <c r="M345" s="38" t="str">
        <f t="shared" si="15"/>
        <v>$350.00</v>
      </c>
      <c r="N345" s="38">
        <v>350.0</v>
      </c>
      <c r="O345" s="33"/>
      <c r="P345" s="33"/>
      <c r="Q345" s="33"/>
      <c r="R345" s="33"/>
      <c r="S345" s="33"/>
      <c r="T345" s="33"/>
      <c r="U345" s="33"/>
      <c r="V345" s="33"/>
      <c r="W345" s="33"/>
      <c r="X345" s="33"/>
      <c r="Y345" s="33"/>
      <c r="Z345" s="33"/>
      <c r="AA345" s="33"/>
      <c r="AB345" s="33"/>
      <c r="AC345" s="33"/>
      <c r="AD345" s="33"/>
      <c r="AE345" s="33"/>
      <c r="AF345" s="33"/>
      <c r="AG345" s="33"/>
      <c r="AH345" s="33"/>
      <c r="AI345" s="40">
        <v>350.0</v>
      </c>
      <c r="AJ345" s="33" t="s">
        <v>3947</v>
      </c>
      <c r="AK345" s="33" t="s">
        <v>1382</v>
      </c>
      <c r="AL345" s="33" t="s">
        <v>3948</v>
      </c>
      <c r="AM345" s="33" t="s">
        <v>3949</v>
      </c>
      <c r="AN345" s="110" t="s">
        <v>1334</v>
      </c>
      <c r="AO345" s="74">
        <v>42341.0</v>
      </c>
      <c r="AP345" s="125"/>
      <c r="AQ345" s="33"/>
      <c r="AR345" s="33"/>
      <c r="AS345" s="33"/>
      <c r="AT345" s="33"/>
      <c r="AU345" s="33"/>
      <c r="AV345" s="33"/>
    </row>
    <row r="346">
      <c r="A346" s="28">
        <v>42353.0</v>
      </c>
      <c r="B346" s="30"/>
      <c r="C346" s="31" t="s">
        <v>3953</v>
      </c>
      <c r="D346" s="30" t="s">
        <v>2102</v>
      </c>
      <c r="E346" s="32" t="s">
        <v>3955</v>
      </c>
      <c r="F346" s="33" t="s">
        <v>3956</v>
      </c>
      <c r="G346" s="74">
        <v>42249.0</v>
      </c>
      <c r="H346" s="33" t="s">
        <v>2160</v>
      </c>
      <c r="I346" s="37"/>
      <c r="J346" s="38"/>
      <c r="K346" s="38"/>
      <c r="L346" s="38">
        <v>300.0</v>
      </c>
      <c r="M346" s="38" t="str">
        <f t="shared" si="15"/>
        <v>$300.00</v>
      </c>
      <c r="N346" s="38">
        <v>300.0</v>
      </c>
      <c r="O346" s="33"/>
      <c r="P346" s="33"/>
      <c r="Q346" s="40">
        <v>300.0</v>
      </c>
      <c r="R346" s="33" t="s">
        <v>3957</v>
      </c>
      <c r="S346" s="33"/>
      <c r="T346" s="33"/>
      <c r="U346" s="33"/>
      <c r="V346" s="33"/>
      <c r="W346" s="33"/>
      <c r="X346" s="33"/>
      <c r="Y346" s="33"/>
      <c r="Z346" s="33"/>
      <c r="AA346" s="33"/>
      <c r="AB346" s="33"/>
      <c r="AC346" s="33"/>
      <c r="AD346" s="33"/>
      <c r="AE346" s="33"/>
      <c r="AF346" s="33"/>
      <c r="AG346" s="33"/>
      <c r="AH346" s="33"/>
      <c r="AI346" s="33"/>
      <c r="AJ346" s="33"/>
      <c r="AK346" s="33" t="s">
        <v>3960</v>
      </c>
      <c r="AL346" s="33" t="s">
        <v>3961</v>
      </c>
      <c r="AM346" s="33" t="s">
        <v>3962</v>
      </c>
      <c r="AN346" s="110" t="s">
        <v>1334</v>
      </c>
      <c r="AO346" s="74">
        <v>42359.0</v>
      </c>
      <c r="AP346" s="125"/>
      <c r="AQ346" s="33"/>
      <c r="AR346" s="33"/>
      <c r="AS346" s="33"/>
      <c r="AT346" s="33"/>
      <c r="AU346" s="33"/>
      <c r="AV346" s="33"/>
    </row>
    <row r="347">
      <c r="A347" s="28">
        <v>42348.0</v>
      </c>
      <c r="B347" s="33"/>
      <c r="C347" s="31" t="s">
        <v>3963</v>
      </c>
      <c r="D347" s="33" t="s">
        <v>857</v>
      </c>
      <c r="E347" s="32" t="s">
        <v>3964</v>
      </c>
      <c r="F347" s="33" t="s">
        <v>3965</v>
      </c>
      <c r="G347" s="74">
        <v>42339.0</v>
      </c>
      <c r="H347" s="33" t="s">
        <v>3967</v>
      </c>
      <c r="I347" s="37"/>
      <c r="J347" s="38"/>
      <c r="K347" s="38"/>
      <c r="L347" s="38">
        <v>2333.73</v>
      </c>
      <c r="M347" s="38">
        <v>2333.73</v>
      </c>
      <c r="N347" s="38">
        <v>2333.73</v>
      </c>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t="s">
        <v>1579</v>
      </c>
      <c r="AL347" s="33" t="s">
        <v>3971</v>
      </c>
      <c r="AM347" s="33" t="s">
        <v>3972</v>
      </c>
      <c r="AN347" s="110" t="s">
        <v>1334</v>
      </c>
      <c r="AO347" s="74">
        <v>42705.0</v>
      </c>
      <c r="AP347" s="125"/>
      <c r="AQ347" s="33"/>
      <c r="AR347" s="33"/>
      <c r="AS347" s="33"/>
      <c r="AT347" s="33"/>
      <c r="AU347" s="33"/>
      <c r="AV347" s="33"/>
    </row>
    <row r="348">
      <c r="A348" s="28">
        <v>42348.0</v>
      </c>
      <c r="B348" s="30"/>
      <c r="C348" s="31" t="s">
        <v>3976</v>
      </c>
      <c r="D348" s="30" t="s">
        <v>1430</v>
      </c>
      <c r="E348" s="32" t="s">
        <v>899</v>
      </c>
      <c r="F348" s="33" t="s">
        <v>3977</v>
      </c>
      <c r="G348" s="74">
        <v>42254.0</v>
      </c>
      <c r="H348" s="33" t="s">
        <v>3978</v>
      </c>
      <c r="I348" s="37"/>
      <c r="J348" s="38"/>
      <c r="K348" s="38"/>
      <c r="L348" s="38">
        <v>500.0</v>
      </c>
      <c r="M348" s="38" t="str">
        <f>sum(O348:AJ348)</f>
        <v>$500.00</v>
      </c>
      <c r="N348" s="38">
        <v>500.0</v>
      </c>
      <c r="O348" s="33"/>
      <c r="P348" s="33"/>
      <c r="Q348" s="33"/>
      <c r="R348" s="33"/>
      <c r="S348" s="40">
        <v>500.0</v>
      </c>
      <c r="T348" s="33" t="s">
        <v>3979</v>
      </c>
      <c r="U348" s="33"/>
      <c r="V348" s="33"/>
      <c r="W348" s="33"/>
      <c r="X348" s="33"/>
      <c r="Y348" s="33"/>
      <c r="Z348" s="33"/>
      <c r="AA348" s="33"/>
      <c r="AB348" s="33"/>
      <c r="AC348" s="33"/>
      <c r="AD348" s="33"/>
      <c r="AE348" s="33"/>
      <c r="AF348" s="33"/>
      <c r="AG348" s="33"/>
      <c r="AH348" s="33"/>
      <c r="AI348" s="33"/>
      <c r="AJ348" s="33"/>
      <c r="AK348" s="33" t="s">
        <v>3981</v>
      </c>
      <c r="AL348" s="33" t="s">
        <v>3983</v>
      </c>
      <c r="AM348" s="33" t="s">
        <v>3984</v>
      </c>
      <c r="AN348" s="110" t="s">
        <v>1334</v>
      </c>
      <c r="AO348" s="74">
        <v>42350.0</v>
      </c>
      <c r="AP348" s="125"/>
      <c r="AQ348" s="33"/>
      <c r="AR348" s="33"/>
      <c r="AS348" s="33"/>
      <c r="AT348" s="33"/>
      <c r="AU348" s="33"/>
      <c r="AV348" s="33"/>
    </row>
    <row r="349">
      <c r="A349" s="28">
        <v>42353.0</v>
      </c>
      <c r="B349" s="30"/>
      <c r="C349" s="36" t="s">
        <v>3985</v>
      </c>
      <c r="D349" s="30" t="s">
        <v>1528</v>
      </c>
      <c r="E349" s="135" t="s">
        <v>1012</v>
      </c>
      <c r="F349" s="33" t="s">
        <v>3989</v>
      </c>
      <c r="G349" s="71"/>
      <c r="H349" s="41"/>
      <c r="I349" s="136"/>
      <c r="J349" s="137"/>
      <c r="K349" s="137"/>
      <c r="L349" s="137">
        <v>2025.0</v>
      </c>
      <c r="M349" s="137">
        <v>2025.0</v>
      </c>
      <c r="N349" s="38">
        <v>1646.45</v>
      </c>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31" t="s">
        <v>3993</v>
      </c>
      <c r="AO349" s="71"/>
      <c r="AP349" s="67"/>
      <c r="AQ349" s="41"/>
      <c r="AR349" s="41"/>
      <c r="AS349" s="41"/>
      <c r="AT349" s="41"/>
      <c r="AU349" s="41"/>
      <c r="AV349" s="41"/>
    </row>
    <row r="350">
      <c r="A350" s="31" t="s">
        <v>3994</v>
      </c>
      <c r="B350" s="31" t="s">
        <v>436</v>
      </c>
      <c r="C350" s="31" t="s">
        <v>3995</v>
      </c>
      <c r="D350" s="31" t="s">
        <v>1430</v>
      </c>
      <c r="E350" s="138" t="s">
        <v>3996</v>
      </c>
      <c r="F350" s="139" t="s">
        <v>3999</v>
      </c>
      <c r="G350" s="140">
        <v>42400.0</v>
      </c>
      <c r="H350" s="31" t="s">
        <v>2160</v>
      </c>
      <c r="I350" s="141"/>
      <c r="J350" s="142"/>
      <c r="K350" s="142"/>
      <c r="L350" s="142">
        <v>87.5</v>
      </c>
      <c r="M350" s="143" t="str">
        <f t="shared" ref="M350:M377" si="16">Sum(O350:AJ350)</f>
        <v>$87.50</v>
      </c>
      <c r="N350" s="144">
        <v>87.5</v>
      </c>
      <c r="O350" s="31">
        <v>87.5</v>
      </c>
      <c r="P350" s="31" t="s">
        <v>2160</v>
      </c>
      <c r="Q350" s="41"/>
      <c r="R350" s="41"/>
      <c r="S350" s="41"/>
      <c r="T350" s="41"/>
      <c r="U350" s="41"/>
      <c r="V350" s="41"/>
      <c r="W350" s="41"/>
      <c r="X350" s="41"/>
      <c r="Y350" s="41"/>
      <c r="Z350" s="41"/>
      <c r="AA350" s="41"/>
      <c r="AB350" s="41"/>
      <c r="AC350" s="41"/>
      <c r="AD350" s="41"/>
      <c r="AE350" s="41"/>
      <c r="AF350" s="41"/>
      <c r="AG350" s="41"/>
      <c r="AH350" s="41"/>
      <c r="AI350" s="41"/>
      <c r="AJ350" s="41"/>
      <c r="AK350" s="139" t="s">
        <v>1519</v>
      </c>
      <c r="AL350" s="139" t="s">
        <v>1520</v>
      </c>
      <c r="AM350" s="139" t="s">
        <v>1521</v>
      </c>
      <c r="AN350" s="31" t="s">
        <v>2677</v>
      </c>
      <c r="AO350" s="140">
        <v>42400.0</v>
      </c>
      <c r="AP350" s="45" t="s">
        <v>4007</v>
      </c>
      <c r="AQ350" s="46" t="s">
        <v>69</v>
      </c>
      <c r="AR350" s="46" t="s">
        <v>69</v>
      </c>
      <c r="AS350" s="41"/>
      <c r="AT350" s="41"/>
      <c r="AU350" s="41"/>
      <c r="AV350" s="41"/>
    </row>
    <row r="351">
      <c r="A351" s="31" t="s">
        <v>4008</v>
      </c>
      <c r="B351" s="31" t="s">
        <v>1334</v>
      </c>
      <c r="C351" s="31" t="s">
        <v>4011</v>
      </c>
      <c r="D351" s="31" t="s">
        <v>94</v>
      </c>
      <c r="E351" s="138" t="s">
        <v>425</v>
      </c>
      <c r="F351" s="139" t="s">
        <v>4012</v>
      </c>
      <c r="G351" s="140">
        <v>42415.0</v>
      </c>
      <c r="H351" s="41"/>
      <c r="I351" s="141"/>
      <c r="J351" s="142"/>
      <c r="K351" s="142"/>
      <c r="L351" s="142">
        <v>900.0</v>
      </c>
      <c r="M351" s="143" t="str">
        <f t="shared" si="16"/>
        <v>$776.00</v>
      </c>
      <c r="N351" s="144">
        <v>776.0</v>
      </c>
      <c r="O351" s="31">
        <v>196.0</v>
      </c>
      <c r="P351" s="31" t="s">
        <v>4015</v>
      </c>
      <c r="Q351" s="41"/>
      <c r="R351" s="41"/>
      <c r="S351" s="41"/>
      <c r="T351" s="41"/>
      <c r="U351" s="31">
        <v>80.0</v>
      </c>
      <c r="V351" s="31" t="s">
        <v>4016</v>
      </c>
      <c r="W351" s="41"/>
      <c r="X351" s="41"/>
      <c r="Y351" s="41"/>
      <c r="Z351" s="41"/>
      <c r="AA351" s="41"/>
      <c r="AB351" s="41"/>
      <c r="AC351" s="41"/>
      <c r="AD351" s="41"/>
      <c r="AE351" s="41"/>
      <c r="AF351" s="41"/>
      <c r="AG351" s="41"/>
      <c r="AH351" s="41"/>
      <c r="AI351" s="31">
        <v>500.0</v>
      </c>
      <c r="AJ351" s="31" t="s">
        <v>4017</v>
      </c>
      <c r="AK351" s="139" t="s">
        <v>441</v>
      </c>
      <c r="AL351" s="139" t="s">
        <v>442</v>
      </c>
      <c r="AM351" s="139" t="s">
        <v>443</v>
      </c>
      <c r="AN351" s="31" t="s">
        <v>1334</v>
      </c>
      <c r="AO351" s="140">
        <v>42475.0</v>
      </c>
      <c r="AP351" s="45" t="s">
        <v>4007</v>
      </c>
      <c r="AQ351" s="46" t="s">
        <v>69</v>
      </c>
      <c r="AR351" s="46" t="s">
        <v>69</v>
      </c>
      <c r="AS351" s="41"/>
      <c r="AT351" s="41"/>
      <c r="AU351" s="41"/>
      <c r="AV351" s="41"/>
    </row>
    <row r="352">
      <c r="A352" s="31" t="s">
        <v>4020</v>
      </c>
      <c r="B352" s="31" t="s">
        <v>436</v>
      </c>
      <c r="C352" s="31" t="s">
        <v>4021</v>
      </c>
      <c r="D352" s="31" t="s">
        <v>1430</v>
      </c>
      <c r="E352" s="32" t="s">
        <v>90</v>
      </c>
      <c r="F352" s="139" t="s">
        <v>4022</v>
      </c>
      <c r="G352" s="140">
        <v>42399.0</v>
      </c>
      <c r="H352" s="31" t="s">
        <v>4023</v>
      </c>
      <c r="I352" s="141"/>
      <c r="J352" s="142"/>
      <c r="K352" s="142"/>
      <c r="L352" s="142">
        <v>21.2</v>
      </c>
      <c r="M352" s="143" t="str">
        <f t="shared" si="16"/>
        <v>$21.20</v>
      </c>
      <c r="N352" s="144">
        <v>21.2</v>
      </c>
      <c r="O352" s="41"/>
      <c r="P352" s="41"/>
      <c r="Q352" s="31">
        <v>21.2</v>
      </c>
      <c r="R352" s="31" t="s">
        <v>4026</v>
      </c>
      <c r="S352" s="41"/>
      <c r="T352" s="41"/>
      <c r="U352" s="41"/>
      <c r="V352" s="41"/>
      <c r="W352" s="41"/>
      <c r="X352" s="41"/>
      <c r="Y352" s="41"/>
      <c r="Z352" s="41"/>
      <c r="AA352" s="41"/>
      <c r="AB352" s="41"/>
      <c r="AC352" s="41"/>
      <c r="AD352" s="41"/>
      <c r="AE352" s="41"/>
      <c r="AF352" s="41"/>
      <c r="AG352" s="41"/>
      <c r="AH352" s="41"/>
      <c r="AI352" s="41"/>
      <c r="AJ352" s="41"/>
      <c r="AK352" s="139" t="s">
        <v>3509</v>
      </c>
      <c r="AL352" s="139" t="s">
        <v>3510</v>
      </c>
      <c r="AM352" s="139" t="s">
        <v>3511</v>
      </c>
      <c r="AN352" s="31" t="s">
        <v>2677</v>
      </c>
      <c r="AO352" s="140">
        <v>42399.0</v>
      </c>
      <c r="AP352" s="45" t="s">
        <v>4007</v>
      </c>
      <c r="AQ352" s="46" t="s">
        <v>69</v>
      </c>
      <c r="AR352" s="46" t="s">
        <v>69</v>
      </c>
      <c r="AS352" s="41"/>
      <c r="AT352" s="41"/>
      <c r="AU352" s="41"/>
      <c r="AV352" s="41"/>
    </row>
    <row r="353">
      <c r="A353" s="31" t="s">
        <v>4020</v>
      </c>
      <c r="B353" s="31" t="s">
        <v>436</v>
      </c>
      <c r="C353" s="31" t="s">
        <v>4029</v>
      </c>
      <c r="D353" s="31" t="s">
        <v>857</v>
      </c>
      <c r="E353" s="138" t="s">
        <v>820</v>
      </c>
      <c r="F353" s="139" t="s">
        <v>4031</v>
      </c>
      <c r="G353" s="140">
        <v>42404.0</v>
      </c>
      <c r="H353" s="31" t="s">
        <v>4032</v>
      </c>
      <c r="I353" s="141"/>
      <c r="J353" s="142"/>
      <c r="K353" s="142"/>
      <c r="L353" s="142">
        <v>450.0</v>
      </c>
      <c r="M353" s="143" t="str">
        <f t="shared" si="16"/>
        <v>$200.00</v>
      </c>
      <c r="N353" s="144">
        <v>197.22</v>
      </c>
      <c r="O353" s="31">
        <v>200.0</v>
      </c>
      <c r="P353" s="31" t="s">
        <v>2160</v>
      </c>
      <c r="Q353" s="41"/>
      <c r="R353" s="41"/>
      <c r="S353" s="41"/>
      <c r="T353" s="41"/>
      <c r="U353" s="41"/>
      <c r="V353" s="41"/>
      <c r="W353" s="41"/>
      <c r="X353" s="41"/>
      <c r="Y353" s="41"/>
      <c r="Z353" s="41"/>
      <c r="AA353" s="41"/>
      <c r="AB353" s="41"/>
      <c r="AC353" s="41"/>
      <c r="AD353" s="41"/>
      <c r="AE353" s="41"/>
      <c r="AF353" s="41"/>
      <c r="AG353" s="41"/>
      <c r="AH353" s="41"/>
      <c r="AI353" s="41"/>
      <c r="AJ353" s="41"/>
      <c r="AK353" s="139" t="s">
        <v>2266</v>
      </c>
      <c r="AL353" s="139" t="s">
        <v>2268</v>
      </c>
      <c r="AM353" s="139" t="s">
        <v>2269</v>
      </c>
      <c r="AN353" s="31" t="s">
        <v>2677</v>
      </c>
      <c r="AO353" s="140">
        <v>42404.0</v>
      </c>
      <c r="AP353" s="45" t="s">
        <v>4007</v>
      </c>
      <c r="AQ353" s="46" t="s">
        <v>69</v>
      </c>
      <c r="AR353" s="46" t="s">
        <v>69</v>
      </c>
      <c r="AS353" s="41"/>
      <c r="AT353" s="41"/>
      <c r="AU353" s="41"/>
      <c r="AV353" s="41"/>
    </row>
    <row r="354">
      <c r="A354" s="41"/>
      <c r="B354" s="41"/>
      <c r="C354" s="31" t="s">
        <v>4035</v>
      </c>
      <c r="D354" s="31" t="s">
        <v>94</v>
      </c>
      <c r="E354" s="138" t="s">
        <v>4038</v>
      </c>
      <c r="F354" s="139" t="s">
        <v>4039</v>
      </c>
      <c r="G354" s="140">
        <v>42405.0</v>
      </c>
      <c r="H354" s="31" t="s">
        <v>4040</v>
      </c>
      <c r="I354" s="141"/>
      <c r="J354" s="142"/>
      <c r="K354" s="142"/>
      <c r="L354" s="142">
        <v>200.0</v>
      </c>
      <c r="M354" s="143" t="str">
        <f t="shared" si="16"/>
        <v>$0.00</v>
      </c>
      <c r="N354" s="143"/>
      <c r="O354" s="41"/>
      <c r="P354" s="41"/>
      <c r="Q354" s="41"/>
      <c r="R354" s="41"/>
      <c r="S354" s="41"/>
      <c r="T354" s="41"/>
      <c r="U354" s="41"/>
      <c r="V354" s="41"/>
      <c r="W354" s="41"/>
      <c r="X354" s="41"/>
      <c r="Y354" s="41"/>
      <c r="Z354" s="41"/>
      <c r="AA354" s="41"/>
      <c r="AB354" s="41"/>
      <c r="AC354" s="41"/>
      <c r="AD354" s="41"/>
      <c r="AE354" s="41"/>
      <c r="AF354" s="41"/>
      <c r="AG354" s="41"/>
      <c r="AH354" s="41"/>
      <c r="AI354" s="41"/>
      <c r="AJ354" s="145"/>
      <c r="AK354" s="139" t="s">
        <v>79</v>
      </c>
      <c r="AL354" s="139" t="s">
        <v>329</v>
      </c>
      <c r="AM354" s="139" t="s">
        <v>4043</v>
      </c>
      <c r="AN354" s="31" t="s">
        <v>2677</v>
      </c>
      <c r="AO354" s="140">
        <v>42405.0</v>
      </c>
      <c r="AP354" s="45" t="s">
        <v>4007</v>
      </c>
      <c r="AQ354" s="46" t="s">
        <v>69</v>
      </c>
      <c r="AR354" s="41"/>
      <c r="AS354" s="41"/>
      <c r="AT354" s="41"/>
      <c r="AU354" s="41"/>
      <c r="AV354" s="41"/>
    </row>
    <row r="355">
      <c r="A355" s="41"/>
      <c r="B355" s="41"/>
      <c r="C355" s="31" t="s">
        <v>4045</v>
      </c>
      <c r="D355" s="31" t="s">
        <v>4046</v>
      </c>
      <c r="E355" s="138" t="s">
        <v>363</v>
      </c>
      <c r="F355" s="139" t="s">
        <v>4049</v>
      </c>
      <c r="G355" s="140">
        <v>42420.0</v>
      </c>
      <c r="H355" s="41"/>
      <c r="I355" s="141"/>
      <c r="J355" s="142"/>
      <c r="K355" s="142"/>
      <c r="L355" s="142">
        <v>276.29</v>
      </c>
      <c r="M355" s="143" t="str">
        <f t="shared" si="16"/>
        <v>$0.00</v>
      </c>
      <c r="N355" s="143"/>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139" t="s">
        <v>875</v>
      </c>
      <c r="AL355" s="139" t="s">
        <v>364</v>
      </c>
      <c r="AM355" s="139" t="s">
        <v>365</v>
      </c>
      <c r="AN355" s="31" t="s">
        <v>1334</v>
      </c>
      <c r="AO355" s="140">
        <v>42420.0</v>
      </c>
      <c r="AP355" s="45" t="s">
        <v>4007</v>
      </c>
      <c r="AQ355" s="46" t="s">
        <v>69</v>
      </c>
      <c r="AR355" s="41"/>
      <c r="AS355" s="41"/>
      <c r="AT355" s="41"/>
      <c r="AU355" s="41"/>
      <c r="AV355" s="41"/>
    </row>
    <row r="356">
      <c r="A356" s="41"/>
      <c r="B356" s="41"/>
      <c r="C356" s="31" t="s">
        <v>4055</v>
      </c>
      <c r="D356" s="31" t="s">
        <v>4046</v>
      </c>
      <c r="E356" s="138" t="s">
        <v>363</v>
      </c>
      <c r="F356" s="139" t="s">
        <v>4056</v>
      </c>
      <c r="G356" s="140">
        <v>42427.0</v>
      </c>
      <c r="H356" s="41"/>
      <c r="I356" s="141"/>
      <c r="J356" s="142"/>
      <c r="K356" s="142"/>
      <c r="L356" s="142">
        <v>360.0</v>
      </c>
      <c r="M356" s="143" t="str">
        <f t="shared" si="16"/>
        <v>$0.00</v>
      </c>
      <c r="N356" s="143"/>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139" t="s">
        <v>875</v>
      </c>
      <c r="AL356" s="139" t="s">
        <v>364</v>
      </c>
      <c r="AM356" s="139" t="s">
        <v>365</v>
      </c>
      <c r="AN356" s="31" t="s">
        <v>1334</v>
      </c>
      <c r="AO356" s="140">
        <v>42490.0</v>
      </c>
      <c r="AP356" s="45" t="s">
        <v>4059</v>
      </c>
      <c r="AQ356" s="46" t="s">
        <v>69</v>
      </c>
      <c r="AR356" s="41"/>
      <c r="AS356" s="41"/>
      <c r="AT356" s="41"/>
      <c r="AU356" s="41"/>
      <c r="AV356" s="41"/>
    </row>
    <row r="357">
      <c r="A357" s="31" t="s">
        <v>4060</v>
      </c>
      <c r="B357" s="31" t="s">
        <v>4061</v>
      </c>
      <c r="C357" s="31" t="s">
        <v>4062</v>
      </c>
      <c r="D357" s="31" t="s">
        <v>230</v>
      </c>
      <c r="E357" s="138" t="s">
        <v>886</v>
      </c>
      <c r="F357" s="139" t="s">
        <v>4063</v>
      </c>
      <c r="G357" s="140">
        <v>42425.0</v>
      </c>
      <c r="H357" s="41"/>
      <c r="I357" s="141"/>
      <c r="J357" s="142"/>
      <c r="K357" s="142"/>
      <c r="L357" s="142">
        <v>2310.8</v>
      </c>
      <c r="M357" s="143" t="str">
        <f t="shared" si="16"/>
        <v>$1,000.00</v>
      </c>
      <c r="N357" s="144">
        <v>1000.0</v>
      </c>
      <c r="O357" s="41"/>
      <c r="P357" s="41"/>
      <c r="Q357" s="41"/>
      <c r="R357" s="41"/>
      <c r="S357" s="41"/>
      <c r="T357" s="41"/>
      <c r="U357" s="41"/>
      <c r="V357" s="41"/>
      <c r="W357" s="41"/>
      <c r="X357" s="41"/>
      <c r="Y357" s="41"/>
      <c r="Z357" s="41"/>
      <c r="AA357" s="41"/>
      <c r="AB357" s="41"/>
      <c r="AC357" s="41"/>
      <c r="AD357" s="41"/>
      <c r="AE357" s="41"/>
      <c r="AF357" s="41"/>
      <c r="AG357" s="41"/>
      <c r="AH357" s="41"/>
      <c r="AI357" s="31">
        <v>1000.0</v>
      </c>
      <c r="AJ357" s="31" t="s">
        <v>4066</v>
      </c>
      <c r="AK357" s="139" t="s">
        <v>548</v>
      </c>
      <c r="AL357" s="139" t="s">
        <v>551</v>
      </c>
      <c r="AM357" s="139" t="s">
        <v>552</v>
      </c>
      <c r="AN357" s="31" t="s">
        <v>1334</v>
      </c>
      <c r="AO357" s="140">
        <v>42427.0</v>
      </c>
      <c r="AP357" s="45" t="s">
        <v>4059</v>
      </c>
      <c r="AQ357" s="46" t="s">
        <v>69</v>
      </c>
      <c r="AR357" s="46" t="s">
        <v>69</v>
      </c>
      <c r="AS357" s="41"/>
      <c r="AT357" s="41"/>
      <c r="AU357" s="41"/>
      <c r="AV357" s="41"/>
    </row>
    <row r="358">
      <c r="A358" s="31"/>
      <c r="B358" s="31"/>
      <c r="C358" s="31" t="s">
        <v>4068</v>
      </c>
      <c r="D358" s="31" t="s">
        <v>4069</v>
      </c>
      <c r="E358" s="138" t="s">
        <v>3150</v>
      </c>
      <c r="F358" s="139" t="s">
        <v>4070</v>
      </c>
      <c r="G358" s="140">
        <v>42404.0</v>
      </c>
      <c r="H358" s="41"/>
      <c r="I358" s="141"/>
      <c r="J358" s="142"/>
      <c r="K358" s="142"/>
      <c r="L358" s="142">
        <v>400.0</v>
      </c>
      <c r="M358" s="143" t="str">
        <f t="shared" si="16"/>
        <v>$0.00</v>
      </c>
      <c r="N358" s="143"/>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139" t="s">
        <v>2652</v>
      </c>
      <c r="AL358" s="139" t="s">
        <v>2653</v>
      </c>
      <c r="AM358" s="139" t="s">
        <v>2357</v>
      </c>
      <c r="AN358" s="31" t="s">
        <v>1334</v>
      </c>
      <c r="AO358" s="140">
        <v>42404.0</v>
      </c>
      <c r="AP358" s="45" t="s">
        <v>4059</v>
      </c>
      <c r="AQ358" s="46" t="s">
        <v>69</v>
      </c>
      <c r="AR358" s="41"/>
      <c r="AS358" s="41"/>
      <c r="AT358" s="41"/>
      <c r="AU358" s="41"/>
      <c r="AV358" s="41"/>
    </row>
    <row r="359">
      <c r="A359" s="31">
        <v>10790.0</v>
      </c>
      <c r="B359" s="31" t="s">
        <v>1334</v>
      </c>
      <c r="C359" s="31" t="s">
        <v>4073</v>
      </c>
      <c r="D359" s="31" t="s">
        <v>1430</v>
      </c>
      <c r="E359" s="138" t="s">
        <v>2155</v>
      </c>
      <c r="F359" s="139" t="s">
        <v>990</v>
      </c>
      <c r="G359" s="140">
        <v>42420.0</v>
      </c>
      <c r="H359" s="31" t="s">
        <v>4076</v>
      </c>
      <c r="I359" s="141"/>
      <c r="J359" s="142"/>
      <c r="K359" s="142"/>
      <c r="L359" s="142">
        <v>450.0</v>
      </c>
      <c r="M359" s="143" t="str">
        <f t="shared" si="16"/>
        <v>$320.00</v>
      </c>
      <c r="N359" s="144">
        <v>320.0</v>
      </c>
      <c r="O359" s="31">
        <v>120.0</v>
      </c>
      <c r="P359" s="31" t="s">
        <v>4077</v>
      </c>
      <c r="Q359" s="41"/>
      <c r="R359" s="41"/>
      <c r="S359" s="41"/>
      <c r="T359" s="41"/>
      <c r="U359" s="41"/>
      <c r="V359" s="41"/>
      <c r="W359" s="41"/>
      <c r="X359" s="41"/>
      <c r="Y359" s="41"/>
      <c r="Z359" s="41"/>
      <c r="AA359" s="41"/>
      <c r="AB359" s="41"/>
      <c r="AC359" s="41"/>
      <c r="AD359" s="41"/>
      <c r="AE359" s="41"/>
      <c r="AF359" s="41"/>
      <c r="AG359" s="41"/>
      <c r="AH359" s="41"/>
      <c r="AI359" s="31">
        <v>200.0</v>
      </c>
      <c r="AJ359" s="31" t="s">
        <v>4078</v>
      </c>
      <c r="AK359" s="139" t="s">
        <v>994</v>
      </c>
      <c r="AL359" s="139" t="s">
        <v>995</v>
      </c>
      <c r="AM359" s="139" t="s">
        <v>996</v>
      </c>
      <c r="AN359" s="31" t="s">
        <v>1334</v>
      </c>
      <c r="AO359" s="140">
        <v>42490.0</v>
      </c>
      <c r="AP359" s="45" t="s">
        <v>4059</v>
      </c>
      <c r="AQ359" s="46" t="s">
        <v>69</v>
      </c>
      <c r="AR359" s="46" t="s">
        <v>69</v>
      </c>
      <c r="AS359" s="41"/>
      <c r="AT359" s="41"/>
      <c r="AU359" s="41"/>
      <c r="AV359" s="41"/>
    </row>
    <row r="360">
      <c r="A360" s="31">
        <v>10789.0</v>
      </c>
      <c r="B360" s="31" t="s">
        <v>1334</v>
      </c>
      <c r="C360" s="31" t="s">
        <v>4081</v>
      </c>
      <c r="D360" s="31" t="s">
        <v>230</v>
      </c>
      <c r="E360" s="138" t="s">
        <v>4082</v>
      </c>
      <c r="F360" s="139" t="s">
        <v>4083</v>
      </c>
      <c r="G360" s="140">
        <v>42418.0</v>
      </c>
      <c r="H360" s="41"/>
      <c r="I360" s="141"/>
      <c r="J360" s="142"/>
      <c r="K360" s="142"/>
      <c r="L360" s="142">
        <v>135.0</v>
      </c>
      <c r="M360" s="143" t="str">
        <f t="shared" si="16"/>
        <v>$135.00</v>
      </c>
      <c r="N360" s="144">
        <v>135.0</v>
      </c>
      <c r="O360" s="31">
        <v>120.0</v>
      </c>
      <c r="P360" s="31" t="s">
        <v>4084</v>
      </c>
      <c r="Q360" s="41"/>
      <c r="R360" s="41"/>
      <c r="S360" s="31">
        <v>15.0</v>
      </c>
      <c r="T360" s="31" t="s">
        <v>4085</v>
      </c>
      <c r="U360" s="41"/>
      <c r="V360" s="41"/>
      <c r="W360" s="41"/>
      <c r="X360" s="41"/>
      <c r="Y360" s="41"/>
      <c r="Z360" s="41"/>
      <c r="AA360" s="41"/>
      <c r="AB360" s="41"/>
      <c r="AC360" s="41"/>
      <c r="AD360" s="41"/>
      <c r="AE360" s="41"/>
      <c r="AF360" s="41"/>
      <c r="AG360" s="41"/>
      <c r="AH360" s="41"/>
      <c r="AI360" s="41"/>
      <c r="AJ360" s="41"/>
      <c r="AK360" s="139" t="s">
        <v>4086</v>
      </c>
      <c r="AL360" s="139" t="s">
        <v>4087</v>
      </c>
      <c r="AM360" s="139" t="s">
        <v>4088</v>
      </c>
      <c r="AN360" s="31" t="s">
        <v>1334</v>
      </c>
      <c r="AO360" s="140">
        <v>42418.0</v>
      </c>
      <c r="AP360" s="45" t="s">
        <v>4089</v>
      </c>
      <c r="AQ360" s="46" t="s">
        <v>69</v>
      </c>
      <c r="AR360" s="46" t="s">
        <v>69</v>
      </c>
      <c r="AS360" s="41"/>
      <c r="AT360" s="41"/>
      <c r="AU360" s="41"/>
      <c r="AV360" s="41"/>
    </row>
    <row r="361">
      <c r="A361" s="31">
        <v>10788.0</v>
      </c>
      <c r="B361" s="31" t="s">
        <v>1334</v>
      </c>
      <c r="C361" s="31" t="s">
        <v>4092</v>
      </c>
      <c r="D361" s="31" t="s">
        <v>1430</v>
      </c>
      <c r="E361" s="138" t="s">
        <v>4093</v>
      </c>
      <c r="F361" s="139" t="s">
        <v>4095</v>
      </c>
      <c r="G361" s="140">
        <v>42420.0</v>
      </c>
      <c r="H361" s="31" t="s">
        <v>4097</v>
      </c>
      <c r="I361" s="141"/>
      <c r="J361" s="142"/>
      <c r="K361" s="142"/>
      <c r="L361" s="142">
        <v>225.0</v>
      </c>
      <c r="M361" s="143" t="str">
        <f t="shared" si="16"/>
        <v>$110.00</v>
      </c>
      <c r="N361" s="144">
        <v>110.0</v>
      </c>
      <c r="O361" s="31">
        <v>60.0</v>
      </c>
      <c r="P361" s="31" t="s">
        <v>4084</v>
      </c>
      <c r="Q361" s="41"/>
      <c r="R361" s="41"/>
      <c r="S361" s="41"/>
      <c r="T361" s="41"/>
      <c r="U361" s="31">
        <v>50.0</v>
      </c>
      <c r="V361" s="31" t="s">
        <v>4098</v>
      </c>
      <c r="W361" s="41"/>
      <c r="X361" s="41"/>
      <c r="Y361" s="41"/>
      <c r="Z361" s="41"/>
      <c r="AA361" s="41"/>
      <c r="AB361" s="41"/>
      <c r="AC361" s="41"/>
      <c r="AD361" s="41"/>
      <c r="AE361" s="41"/>
      <c r="AF361" s="41"/>
      <c r="AG361" s="41"/>
      <c r="AH361" s="41"/>
      <c r="AI361" s="41"/>
      <c r="AJ361" s="41"/>
      <c r="AK361" s="139" t="s">
        <v>3225</v>
      </c>
      <c r="AL361" s="139" t="s">
        <v>451</v>
      </c>
      <c r="AM361" s="139" t="s">
        <v>453</v>
      </c>
      <c r="AN361" s="31" t="s">
        <v>1334</v>
      </c>
      <c r="AO361" s="140">
        <v>42420.0</v>
      </c>
      <c r="AP361" s="45" t="s">
        <v>4089</v>
      </c>
      <c r="AQ361" s="46" t="s">
        <v>69</v>
      </c>
      <c r="AR361" s="46" t="s">
        <v>69</v>
      </c>
      <c r="AS361" s="41"/>
      <c r="AT361" s="41"/>
      <c r="AU361" s="41"/>
      <c r="AV361" s="41"/>
    </row>
    <row r="362">
      <c r="A362" s="31">
        <v>10788.0</v>
      </c>
      <c r="B362" s="31" t="s">
        <v>1334</v>
      </c>
      <c r="C362" s="31" t="s">
        <v>4101</v>
      </c>
      <c r="D362" s="31" t="s">
        <v>1430</v>
      </c>
      <c r="E362" s="138" t="s">
        <v>4093</v>
      </c>
      <c r="F362" s="139" t="s">
        <v>616</v>
      </c>
      <c r="G362" s="140">
        <v>42413.0</v>
      </c>
      <c r="H362" s="31" t="s">
        <v>2160</v>
      </c>
      <c r="I362" s="141"/>
      <c r="J362" s="142"/>
      <c r="K362" s="142"/>
      <c r="L362" s="142">
        <v>225.0</v>
      </c>
      <c r="M362" s="143" t="str">
        <f t="shared" si="16"/>
        <v>$60.00</v>
      </c>
      <c r="N362" s="144">
        <v>60.0</v>
      </c>
      <c r="O362" s="31">
        <v>60.0</v>
      </c>
      <c r="P362" s="31" t="s">
        <v>4104</v>
      </c>
      <c r="Q362" s="41"/>
      <c r="R362" s="41"/>
      <c r="S362" s="41"/>
      <c r="T362" s="41"/>
      <c r="U362" s="41"/>
      <c r="V362" s="41"/>
      <c r="W362" s="41"/>
      <c r="X362" s="41"/>
      <c r="Y362" s="41"/>
      <c r="Z362" s="41"/>
      <c r="AA362" s="41"/>
      <c r="AB362" s="41"/>
      <c r="AC362" s="41"/>
      <c r="AD362" s="41"/>
      <c r="AE362" s="41"/>
      <c r="AF362" s="41"/>
      <c r="AG362" s="41"/>
      <c r="AH362" s="41"/>
      <c r="AI362" s="31"/>
      <c r="AJ362" s="31"/>
      <c r="AK362" s="139" t="s">
        <v>3225</v>
      </c>
      <c r="AL362" s="139" t="s">
        <v>451</v>
      </c>
      <c r="AM362" s="139" t="s">
        <v>453</v>
      </c>
      <c r="AN362" s="31" t="s">
        <v>1334</v>
      </c>
      <c r="AO362" s="140">
        <v>42413.0</v>
      </c>
      <c r="AP362" s="45" t="s">
        <v>4089</v>
      </c>
      <c r="AQ362" s="46" t="s">
        <v>69</v>
      </c>
      <c r="AR362" s="46" t="s">
        <v>69</v>
      </c>
      <c r="AS362" s="41"/>
      <c r="AT362" s="41"/>
      <c r="AU362" s="41"/>
      <c r="AV362" s="41"/>
    </row>
    <row r="363">
      <c r="A363" s="31" t="s">
        <v>3046</v>
      </c>
      <c r="B363" s="31" t="s">
        <v>1334</v>
      </c>
      <c r="C363" s="31" t="s">
        <v>4107</v>
      </c>
      <c r="D363" s="31" t="s">
        <v>1430</v>
      </c>
      <c r="E363" s="138" t="s">
        <v>3223</v>
      </c>
      <c r="F363" s="139" t="s">
        <v>616</v>
      </c>
      <c r="G363" s="140">
        <v>42406.0</v>
      </c>
      <c r="H363" s="31" t="s">
        <v>4108</v>
      </c>
      <c r="I363" s="141"/>
      <c r="J363" s="142"/>
      <c r="K363" s="142"/>
      <c r="L363" s="142">
        <v>229.5</v>
      </c>
      <c r="M363" s="143" t="str">
        <f t="shared" si="16"/>
        <v>$82.00</v>
      </c>
      <c r="N363" s="144">
        <v>82.0</v>
      </c>
      <c r="O363" s="31">
        <v>40.0</v>
      </c>
      <c r="P363" s="31" t="s">
        <v>4111</v>
      </c>
      <c r="Q363" s="31">
        <v>42.0</v>
      </c>
      <c r="R363" s="31" t="s">
        <v>4112</v>
      </c>
      <c r="S363" s="41"/>
      <c r="T363" s="41"/>
      <c r="U363" s="41"/>
      <c r="V363" s="41"/>
      <c r="W363" s="41"/>
      <c r="X363" s="41"/>
      <c r="Y363" s="41"/>
      <c r="Z363" s="41"/>
      <c r="AA363" s="41"/>
      <c r="AB363" s="41"/>
      <c r="AC363" s="41"/>
      <c r="AD363" s="41"/>
      <c r="AE363" s="41"/>
      <c r="AF363" s="41"/>
      <c r="AG363" s="41"/>
      <c r="AH363" s="41"/>
      <c r="AI363" s="41"/>
      <c r="AJ363" s="41"/>
      <c r="AK363" s="139" t="s">
        <v>3225</v>
      </c>
      <c r="AL363" s="139" t="s">
        <v>451</v>
      </c>
      <c r="AM363" s="139" t="s">
        <v>453</v>
      </c>
      <c r="AN363" s="31" t="s">
        <v>1334</v>
      </c>
      <c r="AO363" s="140">
        <v>42406.0</v>
      </c>
      <c r="AP363" s="45" t="s">
        <v>4089</v>
      </c>
      <c r="AQ363" s="46" t="s">
        <v>69</v>
      </c>
      <c r="AR363" s="46" t="s">
        <v>69</v>
      </c>
      <c r="AS363" s="41"/>
      <c r="AT363" s="41"/>
      <c r="AU363" s="41"/>
      <c r="AV363" s="41"/>
    </row>
    <row r="364">
      <c r="A364" s="146">
        <v>42416.0</v>
      </c>
      <c r="B364" s="31" t="s">
        <v>1334</v>
      </c>
      <c r="C364" s="31" t="s">
        <v>4116</v>
      </c>
      <c r="D364" s="31" t="s">
        <v>1430</v>
      </c>
      <c r="E364" s="138" t="s">
        <v>4117</v>
      </c>
      <c r="F364" s="139" t="s">
        <v>4118</v>
      </c>
      <c r="G364" s="140">
        <v>42429.0</v>
      </c>
      <c r="H364" s="31" t="s">
        <v>2168</v>
      </c>
      <c r="I364" s="141"/>
      <c r="J364" s="142"/>
      <c r="K364" s="142"/>
      <c r="L364" s="142">
        <v>1600.0</v>
      </c>
      <c r="M364" s="143" t="str">
        <f t="shared" si="16"/>
        <v>$650.00</v>
      </c>
      <c r="N364" s="144">
        <v>650.0</v>
      </c>
      <c r="O364" s="31">
        <v>600.0</v>
      </c>
      <c r="P364" s="31" t="s">
        <v>2160</v>
      </c>
      <c r="Q364" s="41"/>
      <c r="R364" s="41"/>
      <c r="S364" s="41"/>
      <c r="T364" s="41"/>
      <c r="U364" s="41"/>
      <c r="V364" s="41"/>
      <c r="W364" s="41"/>
      <c r="X364" s="41"/>
      <c r="Y364" s="31">
        <v>50.0</v>
      </c>
      <c r="Z364" s="31" t="s">
        <v>3668</v>
      </c>
      <c r="AA364" s="41"/>
      <c r="AB364" s="41"/>
      <c r="AC364" s="41"/>
      <c r="AD364" s="41"/>
      <c r="AE364" s="41"/>
      <c r="AF364" s="41"/>
      <c r="AG364" s="41"/>
      <c r="AH364" s="41"/>
      <c r="AI364" s="41"/>
      <c r="AJ364" s="41"/>
      <c r="AK364" s="139" t="s">
        <v>2763</v>
      </c>
      <c r="AL364" s="139" t="s">
        <v>2764</v>
      </c>
      <c r="AM364" s="139" t="s">
        <v>2765</v>
      </c>
      <c r="AN364" s="31" t="s">
        <v>1334</v>
      </c>
      <c r="AO364" s="140">
        <v>42429.0</v>
      </c>
      <c r="AP364" s="45" t="s">
        <v>4124</v>
      </c>
      <c r="AQ364" s="46" t="s">
        <v>69</v>
      </c>
      <c r="AR364" s="46" t="s">
        <v>69</v>
      </c>
      <c r="AS364" s="41"/>
      <c r="AT364" s="41"/>
      <c r="AU364" s="41"/>
      <c r="AV364" s="41"/>
    </row>
    <row r="365">
      <c r="A365" s="31" t="s">
        <v>3046</v>
      </c>
      <c r="B365" s="31" t="s">
        <v>1334</v>
      </c>
      <c r="C365" s="31" t="s">
        <v>4127</v>
      </c>
      <c r="D365" s="31" t="s">
        <v>857</v>
      </c>
      <c r="E365" s="138" t="s">
        <v>4130</v>
      </c>
      <c r="F365" s="139" t="s">
        <v>1020</v>
      </c>
      <c r="G365" s="140">
        <v>42419.0</v>
      </c>
      <c r="H365" s="41"/>
      <c r="I365" s="141"/>
      <c r="J365" s="142"/>
      <c r="K365" s="142"/>
      <c r="L365" s="142">
        <v>1090.0</v>
      </c>
      <c r="M365" s="143" t="str">
        <f t="shared" si="16"/>
        <v>$1,044.30</v>
      </c>
      <c r="N365" s="144">
        <v>1044.3</v>
      </c>
      <c r="O365" s="31">
        <v>600.0</v>
      </c>
      <c r="P365" s="31" t="s">
        <v>2160</v>
      </c>
      <c r="Q365" s="31">
        <v>16.8</v>
      </c>
      <c r="R365" s="31" t="s">
        <v>4133</v>
      </c>
      <c r="S365" s="41"/>
      <c r="T365" s="41"/>
      <c r="U365" s="41"/>
      <c r="V365" s="41"/>
      <c r="W365" s="41"/>
      <c r="X365" s="41"/>
      <c r="Y365" s="31">
        <v>50.0</v>
      </c>
      <c r="Z365" s="31" t="s">
        <v>3668</v>
      </c>
      <c r="AA365" s="41"/>
      <c r="AB365" s="41"/>
      <c r="AC365" s="31">
        <v>100.0</v>
      </c>
      <c r="AD365" s="31" t="s">
        <v>4135</v>
      </c>
      <c r="AE365" s="31">
        <v>215.0</v>
      </c>
      <c r="AF365" s="31" t="s">
        <v>4137</v>
      </c>
      <c r="AG365" s="41"/>
      <c r="AH365" s="41"/>
      <c r="AI365" s="31">
        <v>62.5</v>
      </c>
      <c r="AJ365" s="31" t="s">
        <v>4138</v>
      </c>
      <c r="AK365" s="139" t="s">
        <v>753</v>
      </c>
      <c r="AL365" s="139" t="s">
        <v>3066</v>
      </c>
      <c r="AM365" s="139" t="s">
        <v>4139</v>
      </c>
      <c r="AN365" s="31" t="s">
        <v>1334</v>
      </c>
      <c r="AO365" s="140">
        <v>42420.0</v>
      </c>
      <c r="AP365" s="45" t="s">
        <v>4124</v>
      </c>
      <c r="AQ365" s="46" t="s">
        <v>69</v>
      </c>
      <c r="AR365" s="46" t="s">
        <v>69</v>
      </c>
      <c r="AS365" s="41"/>
      <c r="AT365" s="41"/>
      <c r="AU365" s="41"/>
      <c r="AV365" s="41"/>
    </row>
    <row r="366">
      <c r="A366" s="31" t="s">
        <v>3046</v>
      </c>
      <c r="B366" s="31" t="s">
        <v>1334</v>
      </c>
      <c r="C366" s="31" t="s">
        <v>4140</v>
      </c>
      <c r="D366" s="31" t="s">
        <v>857</v>
      </c>
      <c r="E366" s="138" t="s">
        <v>557</v>
      </c>
      <c r="F366" s="139" t="s">
        <v>4143</v>
      </c>
      <c r="G366" s="140">
        <v>42417.0</v>
      </c>
      <c r="H366" s="41"/>
      <c r="I366" s="141"/>
      <c r="J366" s="142"/>
      <c r="K366" s="142"/>
      <c r="L366" s="142">
        <v>450.0</v>
      </c>
      <c r="M366" s="143" t="str">
        <f t="shared" si="16"/>
        <v>$400.00</v>
      </c>
      <c r="N366" s="144">
        <v>400.0</v>
      </c>
      <c r="O366" s="31">
        <v>400.0</v>
      </c>
      <c r="P366" s="31" t="s">
        <v>2160</v>
      </c>
      <c r="Q366" s="41"/>
      <c r="R366" s="41"/>
      <c r="S366" s="41"/>
      <c r="T366" s="41"/>
      <c r="U366" s="41"/>
      <c r="V366" s="41"/>
      <c r="W366" s="41"/>
      <c r="X366" s="41"/>
      <c r="Y366" s="41"/>
      <c r="Z366" s="41"/>
      <c r="AA366" s="41"/>
      <c r="AB366" s="41"/>
      <c r="AC366" s="41"/>
      <c r="AD366" s="41"/>
      <c r="AE366" s="41"/>
      <c r="AF366" s="41"/>
      <c r="AG366" s="41"/>
      <c r="AH366" s="41"/>
      <c r="AI366" s="41"/>
      <c r="AJ366" s="41"/>
      <c r="AK366" s="139" t="s">
        <v>561</v>
      </c>
      <c r="AL366" s="139" t="s">
        <v>562</v>
      </c>
      <c r="AM366" s="139" t="s">
        <v>563</v>
      </c>
      <c r="AN366" s="31" t="s">
        <v>1334</v>
      </c>
      <c r="AO366" s="140">
        <v>42417.0</v>
      </c>
      <c r="AP366" s="45" t="s">
        <v>4124</v>
      </c>
      <c r="AQ366" s="46" t="s">
        <v>69</v>
      </c>
      <c r="AR366" s="46" t="s">
        <v>459</v>
      </c>
      <c r="AS366" s="41"/>
      <c r="AT366" s="41"/>
      <c r="AU366" s="41"/>
      <c r="AV366" s="41"/>
    </row>
    <row r="367">
      <c r="A367" s="41"/>
      <c r="B367" s="41"/>
      <c r="C367" s="31" t="s">
        <v>4144</v>
      </c>
      <c r="D367" s="31" t="s">
        <v>4147</v>
      </c>
      <c r="E367" s="138" t="s">
        <v>4148</v>
      </c>
      <c r="F367" s="139" t="s">
        <v>250</v>
      </c>
      <c r="G367" s="140">
        <v>42401.0</v>
      </c>
      <c r="H367" s="31" t="s">
        <v>4149</v>
      </c>
      <c r="I367" s="141"/>
      <c r="J367" s="142"/>
      <c r="K367" s="142"/>
      <c r="L367" s="142">
        <v>400.0</v>
      </c>
      <c r="M367" s="143" t="str">
        <f t="shared" si="16"/>
        <v>$60.00</v>
      </c>
      <c r="N367" s="143"/>
      <c r="O367" s="31">
        <v>60.0</v>
      </c>
      <c r="P367" s="31" t="s">
        <v>4150</v>
      </c>
      <c r="Q367" s="41"/>
      <c r="R367" s="41"/>
      <c r="S367" s="41"/>
      <c r="T367" s="41"/>
      <c r="U367" s="41"/>
      <c r="V367" s="41"/>
      <c r="W367" s="41"/>
      <c r="X367" s="41"/>
      <c r="Y367" s="41"/>
      <c r="Z367" s="41"/>
      <c r="AA367" s="41"/>
      <c r="AB367" s="41"/>
      <c r="AC367" s="41"/>
      <c r="AD367" s="41"/>
      <c r="AE367" s="41"/>
      <c r="AF367" s="41"/>
      <c r="AG367" s="41"/>
      <c r="AH367" s="41"/>
      <c r="AI367" s="41"/>
      <c r="AJ367" s="41"/>
      <c r="AK367" s="139" t="s">
        <v>1653</v>
      </c>
      <c r="AL367" s="139" t="s">
        <v>252</v>
      </c>
      <c r="AM367" s="139" t="s">
        <v>253</v>
      </c>
      <c r="AN367" s="31" t="s">
        <v>1334</v>
      </c>
      <c r="AO367" s="140">
        <v>42489.0</v>
      </c>
      <c r="AP367" s="45" t="s">
        <v>4151</v>
      </c>
      <c r="AQ367" s="46" t="s">
        <v>69</v>
      </c>
      <c r="AR367" s="41"/>
      <c r="AS367" s="41"/>
      <c r="AT367" s="41"/>
      <c r="AU367" s="41"/>
      <c r="AV367" s="41"/>
    </row>
    <row r="368">
      <c r="A368" s="41"/>
      <c r="B368" s="41"/>
      <c r="C368" s="31" t="s">
        <v>4154</v>
      </c>
      <c r="D368" s="31" t="s">
        <v>94</v>
      </c>
      <c r="E368" s="138" t="s">
        <v>3824</v>
      </c>
      <c r="F368" s="139" t="s">
        <v>4155</v>
      </c>
      <c r="G368" s="140">
        <v>42394.0</v>
      </c>
      <c r="H368" s="31" t="s">
        <v>4149</v>
      </c>
      <c r="I368" s="141"/>
      <c r="J368" s="142"/>
      <c r="K368" s="142"/>
      <c r="L368" s="142">
        <v>10.0</v>
      </c>
      <c r="M368" s="143" t="str">
        <f t="shared" si="16"/>
        <v>$0.00</v>
      </c>
      <c r="N368" s="143"/>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139" t="s">
        <v>621</v>
      </c>
      <c r="AL368" s="139" t="s">
        <v>3240</v>
      </c>
      <c r="AM368" s="139" t="s">
        <v>3241</v>
      </c>
      <c r="AN368" s="31" t="s">
        <v>1334</v>
      </c>
      <c r="AO368" s="140">
        <v>42760.0</v>
      </c>
      <c r="AP368" s="45" t="s">
        <v>4151</v>
      </c>
      <c r="AQ368" s="46" t="s">
        <v>69</v>
      </c>
      <c r="AR368" s="41"/>
      <c r="AS368" s="41"/>
      <c r="AT368" s="41"/>
      <c r="AU368" s="41"/>
      <c r="AV368" s="41"/>
    </row>
    <row r="369">
      <c r="A369" s="41"/>
      <c r="B369" s="41"/>
      <c r="C369" s="31" t="s">
        <v>4160</v>
      </c>
      <c r="D369" s="31" t="s">
        <v>4161</v>
      </c>
      <c r="E369" s="138" t="s">
        <v>4162</v>
      </c>
      <c r="F369" s="139" t="s">
        <v>4163</v>
      </c>
      <c r="G369" s="140">
        <v>42412.0</v>
      </c>
      <c r="H369" s="41"/>
      <c r="I369" s="141"/>
      <c r="J369" s="142"/>
      <c r="K369" s="142"/>
      <c r="L369" s="142">
        <v>200.0</v>
      </c>
      <c r="M369" s="143" t="str">
        <f t="shared" si="16"/>
        <v>$0.00</v>
      </c>
      <c r="N369" s="143"/>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139" t="s">
        <v>4166</v>
      </c>
      <c r="AL369" s="139" t="s">
        <v>4167</v>
      </c>
      <c r="AM369" s="139" t="s">
        <v>4168</v>
      </c>
      <c r="AN369" s="31" t="s">
        <v>1334</v>
      </c>
      <c r="AO369" s="140">
        <v>42412.0</v>
      </c>
      <c r="AP369" s="45" t="s">
        <v>4151</v>
      </c>
      <c r="AQ369" s="46" t="s">
        <v>69</v>
      </c>
      <c r="AR369" s="41"/>
      <c r="AS369" s="41"/>
      <c r="AT369" s="41"/>
      <c r="AU369" s="41"/>
      <c r="AV369" s="41"/>
    </row>
    <row r="370">
      <c r="A370" s="31">
        <v>10795.0</v>
      </c>
      <c r="B370" s="31" t="s">
        <v>1334</v>
      </c>
      <c r="C370" s="31" t="s">
        <v>4171</v>
      </c>
      <c r="D370" s="31" t="s">
        <v>1430</v>
      </c>
      <c r="E370" s="138" t="s">
        <v>4172</v>
      </c>
      <c r="F370" s="139" t="s">
        <v>4173</v>
      </c>
      <c r="G370" s="140">
        <v>42411.0</v>
      </c>
      <c r="H370" s="31" t="s">
        <v>2160</v>
      </c>
      <c r="I370" s="141"/>
      <c r="J370" s="142"/>
      <c r="K370" s="142"/>
      <c r="L370" s="142">
        <v>135.0</v>
      </c>
      <c r="M370" s="143" t="str">
        <f t="shared" si="16"/>
        <v>$135.00</v>
      </c>
      <c r="N370" s="144">
        <v>135.0</v>
      </c>
      <c r="O370" s="31">
        <v>135.0</v>
      </c>
      <c r="P370" s="31" t="s">
        <v>4175</v>
      </c>
      <c r="Q370" s="41"/>
      <c r="R370" s="41"/>
      <c r="S370" s="41"/>
      <c r="T370" s="41"/>
      <c r="U370" s="41"/>
      <c r="V370" s="41"/>
      <c r="W370" s="41"/>
      <c r="X370" s="41"/>
      <c r="Y370" s="41"/>
      <c r="Z370" s="41"/>
      <c r="AA370" s="41"/>
      <c r="AB370" s="41"/>
      <c r="AC370" s="41"/>
      <c r="AD370" s="41"/>
      <c r="AE370" s="41"/>
      <c r="AF370" s="41"/>
      <c r="AG370" s="41"/>
      <c r="AH370" s="41"/>
      <c r="AI370" s="41"/>
      <c r="AJ370" s="41"/>
      <c r="AK370" s="139" t="s">
        <v>64</v>
      </c>
      <c r="AL370" s="139" t="s">
        <v>4176</v>
      </c>
      <c r="AM370" s="139" t="s">
        <v>4177</v>
      </c>
      <c r="AN370" s="31" t="s">
        <v>1334</v>
      </c>
      <c r="AO370" s="140">
        <v>42411.0</v>
      </c>
      <c r="AP370" s="45" t="s">
        <v>4151</v>
      </c>
      <c r="AQ370" s="46" t="s">
        <v>69</v>
      </c>
      <c r="AR370" s="46" t="s">
        <v>69</v>
      </c>
      <c r="AS370" s="41"/>
      <c r="AT370" s="41"/>
      <c r="AU370" s="41"/>
      <c r="AV370" s="41"/>
    </row>
    <row r="371">
      <c r="A371" s="41"/>
      <c r="B371" s="41"/>
      <c r="C371" s="31" t="s">
        <v>4180</v>
      </c>
      <c r="D371" s="31" t="s">
        <v>4161</v>
      </c>
      <c r="E371" s="138" t="s">
        <v>1325</v>
      </c>
      <c r="F371" s="139" t="s">
        <v>4181</v>
      </c>
      <c r="G371" s="140">
        <v>42475.0</v>
      </c>
      <c r="H371" s="41"/>
      <c r="I371" s="141"/>
      <c r="J371" s="142"/>
      <c r="K371" s="142"/>
      <c r="L371" s="142">
        <v>116.8</v>
      </c>
      <c r="M371" s="143" t="str">
        <f t="shared" si="16"/>
        <v>$0.00</v>
      </c>
      <c r="N371" s="143"/>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139" t="s">
        <v>1331</v>
      </c>
      <c r="AL371" s="139" t="s">
        <v>1332</v>
      </c>
      <c r="AM371" s="139" t="s">
        <v>1333</v>
      </c>
      <c r="AN371" s="31" t="s">
        <v>1334</v>
      </c>
      <c r="AO371" s="140">
        <v>42477.0</v>
      </c>
      <c r="AP371" s="45" t="s">
        <v>4151</v>
      </c>
      <c r="AQ371" s="46" t="s">
        <v>69</v>
      </c>
      <c r="AR371" s="41"/>
      <c r="AS371" s="41"/>
      <c r="AT371" s="41"/>
      <c r="AU371" s="41"/>
      <c r="AV371" s="41"/>
    </row>
    <row r="372">
      <c r="A372" s="31">
        <v>10792.0</v>
      </c>
      <c r="B372" s="31" t="s">
        <v>1334</v>
      </c>
      <c r="C372" s="31" t="s">
        <v>4184</v>
      </c>
      <c r="D372" s="46" t="s">
        <v>4147</v>
      </c>
      <c r="E372" s="147" t="s">
        <v>4148</v>
      </c>
      <c r="F372" s="46" t="s">
        <v>250</v>
      </c>
      <c r="G372" s="44">
        <v>42401.0</v>
      </c>
      <c r="H372" s="46" t="s">
        <v>4149</v>
      </c>
      <c r="I372" s="148"/>
      <c r="J372" s="144"/>
      <c r="K372" s="144"/>
      <c r="L372" s="144">
        <v>400.0</v>
      </c>
      <c r="M372" s="143" t="str">
        <f t="shared" si="16"/>
        <v>$200.00</v>
      </c>
      <c r="N372" s="144">
        <v>200.0</v>
      </c>
      <c r="O372" s="31">
        <v>200.0</v>
      </c>
      <c r="P372" s="46" t="s">
        <v>4150</v>
      </c>
      <c r="Q372" s="41"/>
      <c r="R372" s="41"/>
      <c r="S372" s="41"/>
      <c r="T372" s="41"/>
      <c r="U372" s="41"/>
      <c r="V372" s="41"/>
      <c r="W372" s="41"/>
      <c r="X372" s="41"/>
      <c r="Y372" s="41"/>
      <c r="Z372" s="41"/>
      <c r="AA372" s="41"/>
      <c r="AB372" s="41"/>
      <c r="AC372" s="41"/>
      <c r="AD372" s="41"/>
      <c r="AE372" s="41"/>
      <c r="AF372" s="41"/>
      <c r="AG372" s="41"/>
      <c r="AH372" s="41"/>
      <c r="AI372" s="41"/>
      <c r="AJ372" s="41"/>
      <c r="AK372" s="46" t="s">
        <v>1653</v>
      </c>
      <c r="AL372" s="46" t="s">
        <v>252</v>
      </c>
      <c r="AM372" s="46" t="s">
        <v>253</v>
      </c>
      <c r="AN372" s="46" t="s">
        <v>1334</v>
      </c>
      <c r="AO372" s="44">
        <v>42489.0</v>
      </c>
      <c r="AP372" s="45" t="s">
        <v>4151</v>
      </c>
      <c r="AQ372" s="31" t="s">
        <v>459</v>
      </c>
      <c r="AR372" s="46" t="s">
        <v>69</v>
      </c>
      <c r="AS372" s="41"/>
      <c r="AT372" s="41"/>
      <c r="AU372" s="41"/>
      <c r="AV372" s="41"/>
    </row>
    <row r="373">
      <c r="A373" s="31" t="s">
        <v>4192</v>
      </c>
      <c r="B373" s="31" t="s">
        <v>436</v>
      </c>
      <c r="C373" s="31" t="s">
        <v>4194</v>
      </c>
      <c r="D373" s="31" t="s">
        <v>230</v>
      </c>
      <c r="E373" s="147" t="s">
        <v>363</v>
      </c>
      <c r="F373" s="46" t="s">
        <v>4049</v>
      </c>
      <c r="G373" s="44">
        <v>42420.0</v>
      </c>
      <c r="H373" s="41"/>
      <c r="I373" s="148"/>
      <c r="J373" s="144"/>
      <c r="K373" s="144"/>
      <c r="L373" s="144">
        <v>276.29</v>
      </c>
      <c r="M373" s="143" t="str">
        <f t="shared" si="16"/>
        <v>$275.00</v>
      </c>
      <c r="N373" s="144">
        <v>275.0</v>
      </c>
      <c r="O373" s="31">
        <v>200.0</v>
      </c>
      <c r="P373" s="31" t="s">
        <v>2160</v>
      </c>
      <c r="Q373" s="41"/>
      <c r="R373" s="41"/>
      <c r="S373" s="41"/>
      <c r="T373" s="41"/>
      <c r="U373" s="31">
        <v>75.0</v>
      </c>
      <c r="V373" s="31" t="s">
        <v>4195</v>
      </c>
      <c r="W373" s="41"/>
      <c r="X373" s="41"/>
      <c r="Y373" s="41"/>
      <c r="Z373" s="41"/>
      <c r="AA373" s="41"/>
      <c r="AB373" s="41"/>
      <c r="AC373" s="41"/>
      <c r="AD373" s="41"/>
      <c r="AE373" s="41"/>
      <c r="AF373" s="41"/>
      <c r="AG373" s="41"/>
      <c r="AH373" s="41"/>
      <c r="AI373" s="41"/>
      <c r="AJ373" s="41"/>
      <c r="AK373" s="46" t="s">
        <v>875</v>
      </c>
      <c r="AL373" s="46" t="s">
        <v>364</v>
      </c>
      <c r="AM373" s="46" t="s">
        <v>365</v>
      </c>
      <c r="AN373" s="46" t="s">
        <v>1334</v>
      </c>
      <c r="AO373" s="44">
        <v>42420.0</v>
      </c>
      <c r="AP373" s="45" t="s">
        <v>998</v>
      </c>
      <c r="AQ373" s="46" t="s">
        <v>69</v>
      </c>
      <c r="AR373" s="46" t="s">
        <v>69</v>
      </c>
      <c r="AS373" s="41"/>
      <c r="AT373" s="41"/>
      <c r="AU373" s="41"/>
      <c r="AV373" s="41"/>
    </row>
    <row r="374">
      <c r="A374" s="31" t="s">
        <v>3122</v>
      </c>
      <c r="B374" s="31" t="s">
        <v>295</v>
      </c>
      <c r="C374" s="31" t="s">
        <v>4198</v>
      </c>
      <c r="D374" s="31" t="s">
        <v>230</v>
      </c>
      <c r="E374" s="147" t="s">
        <v>363</v>
      </c>
      <c r="F374" s="46" t="s">
        <v>4056</v>
      </c>
      <c r="G374" s="44">
        <v>42427.0</v>
      </c>
      <c r="H374" s="41"/>
      <c r="I374" s="148"/>
      <c r="J374" s="144"/>
      <c r="K374" s="144"/>
      <c r="L374" s="144">
        <v>360.0</v>
      </c>
      <c r="M374" s="143" t="str">
        <f t="shared" si="16"/>
        <v>$360.00</v>
      </c>
      <c r="N374" s="144">
        <v>360.0</v>
      </c>
      <c r="O374" s="31">
        <v>360.0</v>
      </c>
      <c r="P374" s="31" t="s">
        <v>2160</v>
      </c>
      <c r="Q374" s="41"/>
      <c r="R374" s="41"/>
      <c r="S374" s="41"/>
      <c r="T374" s="41"/>
      <c r="U374" s="41"/>
      <c r="V374" s="41"/>
      <c r="W374" s="41"/>
      <c r="X374" s="41"/>
      <c r="Y374" s="41"/>
      <c r="Z374" s="41"/>
      <c r="AA374" s="41"/>
      <c r="AB374" s="41"/>
      <c r="AC374" s="41"/>
      <c r="AD374" s="41"/>
      <c r="AE374" s="41"/>
      <c r="AF374" s="41"/>
      <c r="AG374" s="41"/>
      <c r="AH374" s="41"/>
      <c r="AI374" s="41"/>
      <c r="AJ374" s="41"/>
      <c r="AK374" s="46" t="s">
        <v>875</v>
      </c>
      <c r="AL374" s="46" t="s">
        <v>364</v>
      </c>
      <c r="AM374" s="46" t="s">
        <v>365</v>
      </c>
      <c r="AN374" s="46" t="s">
        <v>1334</v>
      </c>
      <c r="AO374" s="44">
        <v>42490.0</v>
      </c>
      <c r="AP374" s="45" t="s">
        <v>998</v>
      </c>
      <c r="AQ374" s="46" t="s">
        <v>69</v>
      </c>
      <c r="AR374" s="46" t="s">
        <v>69</v>
      </c>
      <c r="AS374" s="41"/>
      <c r="AT374" s="41"/>
      <c r="AU374" s="41"/>
      <c r="AV374" s="41"/>
    </row>
    <row r="375">
      <c r="A375" s="31" t="s">
        <v>4203</v>
      </c>
      <c r="B375" s="31" t="s">
        <v>295</v>
      </c>
      <c r="C375" s="31" t="s">
        <v>4204</v>
      </c>
      <c r="D375" s="31" t="s">
        <v>230</v>
      </c>
      <c r="E375" s="138" t="s">
        <v>3150</v>
      </c>
      <c r="F375" s="139" t="s">
        <v>4070</v>
      </c>
      <c r="G375" s="140">
        <v>42404.0</v>
      </c>
      <c r="H375" s="41"/>
      <c r="I375" s="141"/>
      <c r="J375" s="142"/>
      <c r="K375" s="142"/>
      <c r="L375" s="142">
        <v>400.0</v>
      </c>
      <c r="M375" s="143" t="str">
        <f t="shared" si="16"/>
        <v>$400.00</v>
      </c>
      <c r="N375" s="144">
        <v>400.0</v>
      </c>
      <c r="O375" s="31">
        <v>400.0</v>
      </c>
      <c r="P375" s="31" t="s">
        <v>2160</v>
      </c>
      <c r="Q375" s="41"/>
      <c r="R375" s="41"/>
      <c r="S375" s="41"/>
      <c r="T375" s="41"/>
      <c r="U375" s="41"/>
      <c r="V375" s="41"/>
      <c r="W375" s="41"/>
      <c r="X375" s="41"/>
      <c r="Y375" s="41"/>
      <c r="Z375" s="41"/>
      <c r="AA375" s="41"/>
      <c r="AB375" s="41"/>
      <c r="AC375" s="41"/>
      <c r="AD375" s="41"/>
      <c r="AE375" s="41"/>
      <c r="AF375" s="41"/>
      <c r="AG375" s="41"/>
      <c r="AH375" s="41"/>
      <c r="AI375" s="41"/>
      <c r="AJ375" s="41"/>
      <c r="AK375" s="139" t="s">
        <v>2652</v>
      </c>
      <c r="AL375" s="139" t="s">
        <v>2653</v>
      </c>
      <c r="AM375" s="139" t="s">
        <v>2357</v>
      </c>
      <c r="AN375" s="31" t="s">
        <v>1334</v>
      </c>
      <c r="AO375" s="140">
        <v>42404.0</v>
      </c>
      <c r="AP375" s="45" t="s">
        <v>998</v>
      </c>
      <c r="AQ375" s="46" t="s">
        <v>69</v>
      </c>
      <c r="AR375" s="46" t="s">
        <v>69</v>
      </c>
      <c r="AS375" s="41"/>
      <c r="AT375" s="41"/>
      <c r="AU375" s="41"/>
      <c r="AV375" s="41"/>
    </row>
    <row r="376">
      <c r="A376" s="31" t="s">
        <v>4203</v>
      </c>
      <c r="B376" s="31" t="s">
        <v>2929</v>
      </c>
      <c r="C376" s="31" t="s">
        <v>4209</v>
      </c>
      <c r="D376" s="31" t="s">
        <v>230</v>
      </c>
      <c r="E376" s="138" t="s">
        <v>149</v>
      </c>
      <c r="F376" s="139" t="s">
        <v>4210</v>
      </c>
      <c r="G376" s="140">
        <v>42406.0</v>
      </c>
      <c r="H376" s="41"/>
      <c r="I376" s="141"/>
      <c r="J376" s="142"/>
      <c r="K376" s="142"/>
      <c r="L376" s="142">
        <v>80.81</v>
      </c>
      <c r="M376" s="143" t="str">
        <f t="shared" si="16"/>
        <v>$80.81</v>
      </c>
      <c r="N376" s="144">
        <v>80.81</v>
      </c>
      <c r="O376" s="31">
        <v>70.0</v>
      </c>
      <c r="P376" s="31" t="s">
        <v>2160</v>
      </c>
      <c r="Q376" s="41"/>
      <c r="R376" s="41"/>
      <c r="S376" s="41"/>
      <c r="T376" s="41"/>
      <c r="U376" s="31">
        <v>10.81</v>
      </c>
      <c r="V376" s="31" t="s">
        <v>4213</v>
      </c>
      <c r="W376" s="41"/>
      <c r="X376" s="41"/>
      <c r="Y376" s="41"/>
      <c r="Z376" s="41"/>
      <c r="AA376" s="41"/>
      <c r="AB376" s="41"/>
      <c r="AC376" s="41"/>
      <c r="AD376" s="41"/>
      <c r="AE376" s="41"/>
      <c r="AF376" s="41"/>
      <c r="AG376" s="41"/>
      <c r="AH376" s="41"/>
      <c r="AI376" s="41"/>
      <c r="AJ376" s="41"/>
      <c r="AK376" s="139" t="s">
        <v>299</v>
      </c>
      <c r="AL376" s="139" t="s">
        <v>301</v>
      </c>
      <c r="AM376" s="139" t="s">
        <v>303</v>
      </c>
      <c r="AN376" s="31" t="s">
        <v>2236</v>
      </c>
      <c r="AO376" s="140">
        <v>42406.0</v>
      </c>
      <c r="AP376" s="45" t="s">
        <v>998</v>
      </c>
      <c r="AQ376" s="46" t="s">
        <v>69</v>
      </c>
      <c r="AR376" s="46" t="s">
        <v>69</v>
      </c>
      <c r="AS376" s="41"/>
      <c r="AT376" s="41"/>
      <c r="AU376" s="41"/>
      <c r="AV376" s="41"/>
    </row>
    <row r="377">
      <c r="A377" s="31" t="s">
        <v>4203</v>
      </c>
      <c r="B377" s="31" t="s">
        <v>2929</v>
      </c>
      <c r="C377" s="31" t="s">
        <v>4214</v>
      </c>
      <c r="D377" s="31" t="s">
        <v>230</v>
      </c>
      <c r="E377" s="138" t="s">
        <v>468</v>
      </c>
      <c r="F377" s="139" t="s">
        <v>4215</v>
      </c>
      <c r="G377" s="140">
        <v>42399.0</v>
      </c>
      <c r="H377" s="41"/>
      <c r="I377" s="141"/>
      <c r="J377" s="142"/>
      <c r="K377" s="142"/>
      <c r="L377" s="142">
        <v>52.0</v>
      </c>
      <c r="M377" s="143" t="str">
        <f t="shared" si="16"/>
        <v>$52.00</v>
      </c>
      <c r="N377" s="144">
        <v>52.0</v>
      </c>
      <c r="O377" s="31">
        <v>52.0</v>
      </c>
      <c r="P377" s="31" t="s">
        <v>2160</v>
      </c>
      <c r="Q377" s="41"/>
      <c r="R377" s="41"/>
      <c r="S377" s="41"/>
      <c r="T377" s="41"/>
      <c r="U377" s="41"/>
      <c r="V377" s="41"/>
      <c r="W377" s="41"/>
      <c r="X377" s="41"/>
      <c r="Y377" s="41"/>
      <c r="Z377" s="41"/>
      <c r="AA377" s="41"/>
      <c r="AB377" s="41"/>
      <c r="AC377" s="41"/>
      <c r="AD377" s="41"/>
      <c r="AE377" s="41"/>
      <c r="AF377" s="41"/>
      <c r="AG377" s="41"/>
      <c r="AH377" s="41"/>
      <c r="AI377" s="41"/>
      <c r="AJ377" s="41"/>
      <c r="AK377" s="139" t="s">
        <v>478</v>
      </c>
      <c r="AL377" s="139" t="s">
        <v>479</v>
      </c>
      <c r="AM377" s="139" t="s">
        <v>480</v>
      </c>
      <c r="AN377" s="31" t="s">
        <v>2236</v>
      </c>
      <c r="AO377" s="140">
        <v>42399.0</v>
      </c>
      <c r="AP377" s="45" t="s">
        <v>998</v>
      </c>
      <c r="AQ377" s="46" t="s">
        <v>69</v>
      </c>
      <c r="AR377" s="46" t="s">
        <v>69</v>
      </c>
      <c r="AS377" s="41"/>
      <c r="AT377" s="41"/>
      <c r="AU377" s="41"/>
      <c r="AV377" s="41"/>
    </row>
    <row r="378">
      <c r="A378" s="31" t="s">
        <v>4203</v>
      </c>
      <c r="B378" s="31" t="s">
        <v>2929</v>
      </c>
      <c r="C378" s="31" t="s">
        <v>4222</v>
      </c>
      <c r="D378" s="31" t="s">
        <v>230</v>
      </c>
      <c r="E378" s="138" t="s">
        <v>685</v>
      </c>
      <c r="F378" s="139" t="s">
        <v>4223</v>
      </c>
      <c r="G378" s="140">
        <v>42399.0</v>
      </c>
      <c r="H378" s="41"/>
      <c r="I378" s="141"/>
      <c r="J378" s="142"/>
      <c r="K378" s="142"/>
      <c r="L378" s="142" t="str">
        <f>895.08+206</f>
        <v>$1,101.08</v>
      </c>
      <c r="M378" s="144">
        <v>200.0</v>
      </c>
      <c r="N378" s="144">
        <v>200.0</v>
      </c>
      <c r="O378" s="41"/>
      <c r="P378" s="41"/>
      <c r="Q378" s="41"/>
      <c r="R378" s="41"/>
      <c r="S378" s="41"/>
      <c r="T378" s="41"/>
      <c r="U378" s="41"/>
      <c r="V378" s="41"/>
      <c r="W378" s="41"/>
      <c r="X378" s="41"/>
      <c r="Y378" s="41"/>
      <c r="Z378" s="41"/>
      <c r="AA378" s="41"/>
      <c r="AB378" s="41"/>
      <c r="AC378" s="41"/>
      <c r="AD378" s="41"/>
      <c r="AE378" s="41"/>
      <c r="AF378" s="41"/>
      <c r="AG378" s="41"/>
      <c r="AH378" s="41"/>
      <c r="AI378" s="31">
        <v>200.0</v>
      </c>
      <c r="AJ378" s="31" t="s">
        <v>3386</v>
      </c>
      <c r="AK378" s="139" t="s">
        <v>175</v>
      </c>
      <c r="AL378" s="139" t="s">
        <v>178</v>
      </c>
      <c r="AM378" s="139" t="s">
        <v>180</v>
      </c>
      <c r="AN378" s="31" t="s">
        <v>2236</v>
      </c>
      <c r="AO378" s="140">
        <v>42400.0</v>
      </c>
      <c r="AP378" s="45" t="s">
        <v>1472</v>
      </c>
      <c r="AQ378" s="46" t="s">
        <v>69</v>
      </c>
      <c r="AR378" s="46" t="s">
        <v>69</v>
      </c>
      <c r="AS378" s="41"/>
      <c r="AT378" s="41"/>
      <c r="AU378" s="41"/>
      <c r="AV378" s="41"/>
    </row>
    <row r="379">
      <c r="A379" s="31" t="s">
        <v>4203</v>
      </c>
      <c r="B379" s="31" t="s">
        <v>2929</v>
      </c>
      <c r="C379" s="31" t="s">
        <v>4228</v>
      </c>
      <c r="D379" s="31" t="s">
        <v>230</v>
      </c>
      <c r="E379" s="138" t="s">
        <v>685</v>
      </c>
      <c r="F379" s="139" t="s">
        <v>4229</v>
      </c>
      <c r="G379" s="140">
        <v>42406.0</v>
      </c>
      <c r="H379" s="41"/>
      <c r="I379" s="141"/>
      <c r="J379" s="142"/>
      <c r="K379" s="142"/>
      <c r="L379" s="142">
        <v>80.28</v>
      </c>
      <c r="M379" s="143" t="str">
        <f t="shared" ref="M379:M416" si="17">Sum(O379:AJ379)</f>
        <v>$80.28</v>
      </c>
      <c r="N379" s="144">
        <v>80.28</v>
      </c>
      <c r="O379" s="31">
        <v>70.42</v>
      </c>
      <c r="P379" s="41"/>
      <c r="Q379" s="41"/>
      <c r="R379" s="41"/>
      <c r="S379" s="41"/>
      <c r="T379" s="41"/>
      <c r="U379" s="41"/>
      <c r="V379" s="41"/>
      <c r="W379" s="41"/>
      <c r="X379" s="41"/>
      <c r="Y379" s="31">
        <v>9.86</v>
      </c>
      <c r="Z379" s="31" t="s">
        <v>4232</v>
      </c>
      <c r="AA379" s="41"/>
      <c r="AB379" s="41"/>
      <c r="AC379" s="41"/>
      <c r="AD379" s="41"/>
      <c r="AE379" s="41"/>
      <c r="AF379" s="41"/>
      <c r="AG379" s="41"/>
      <c r="AH379" s="41"/>
      <c r="AI379" s="41"/>
      <c r="AJ379" s="41"/>
      <c r="AK379" s="139" t="s">
        <v>175</v>
      </c>
      <c r="AL379" s="139" t="s">
        <v>178</v>
      </c>
      <c r="AM379" s="139" t="s">
        <v>180</v>
      </c>
      <c r="AN379" s="31" t="s">
        <v>2236</v>
      </c>
      <c r="AO379" s="140">
        <v>42406.0</v>
      </c>
      <c r="AP379" s="45" t="s">
        <v>1472</v>
      </c>
      <c r="AQ379" s="46" t="s">
        <v>69</v>
      </c>
      <c r="AR379" s="46" t="s">
        <v>69</v>
      </c>
      <c r="AS379" s="41"/>
      <c r="AT379" s="41"/>
      <c r="AU379" s="41"/>
      <c r="AV379" s="41"/>
    </row>
    <row r="380">
      <c r="A380" s="31" t="s">
        <v>4060</v>
      </c>
      <c r="B380" s="31" t="s">
        <v>2929</v>
      </c>
      <c r="C380" s="31" t="s">
        <v>4234</v>
      </c>
      <c r="D380" s="31" t="s">
        <v>857</v>
      </c>
      <c r="E380" s="138" t="s">
        <v>886</v>
      </c>
      <c r="F380" s="139" t="s">
        <v>4236</v>
      </c>
      <c r="G380" s="140">
        <v>42398.0</v>
      </c>
      <c r="H380" s="31" t="s">
        <v>4237</v>
      </c>
      <c r="I380" s="141"/>
      <c r="J380" s="142"/>
      <c r="K380" s="142"/>
      <c r="L380" s="142">
        <v>235.0</v>
      </c>
      <c r="M380" s="143" t="str">
        <f t="shared" si="17"/>
        <v>$235.00</v>
      </c>
      <c r="N380" s="144">
        <v>235.0</v>
      </c>
      <c r="O380" s="31">
        <v>235.0</v>
      </c>
      <c r="P380" s="31" t="s">
        <v>2160</v>
      </c>
      <c r="Q380" s="41"/>
      <c r="R380" s="41"/>
      <c r="S380" s="41"/>
      <c r="T380" s="41"/>
      <c r="U380" s="41"/>
      <c r="V380" s="41"/>
      <c r="W380" s="41"/>
      <c r="X380" s="41"/>
      <c r="Y380" s="41"/>
      <c r="Z380" s="41"/>
      <c r="AA380" s="41"/>
      <c r="AB380" s="41"/>
      <c r="AC380" s="41"/>
      <c r="AD380" s="41"/>
      <c r="AE380" s="41"/>
      <c r="AF380" s="41"/>
      <c r="AG380" s="41"/>
      <c r="AH380" s="41"/>
      <c r="AI380" s="41"/>
      <c r="AJ380" s="41"/>
      <c r="AK380" s="139" t="s">
        <v>548</v>
      </c>
      <c r="AL380" s="139" t="s">
        <v>551</v>
      </c>
      <c r="AM380" s="139" t="s">
        <v>552</v>
      </c>
      <c r="AN380" s="31" t="s">
        <v>2236</v>
      </c>
      <c r="AO380" s="140">
        <v>42398.0</v>
      </c>
      <c r="AP380" s="45" t="s">
        <v>1472</v>
      </c>
      <c r="AQ380" s="46" t="s">
        <v>69</v>
      </c>
      <c r="AR380" s="46" t="s">
        <v>69</v>
      </c>
      <c r="AS380" s="41"/>
      <c r="AT380" s="41"/>
      <c r="AU380" s="41"/>
      <c r="AV380" s="41"/>
    </row>
    <row r="381">
      <c r="A381" s="31" t="s">
        <v>4242</v>
      </c>
      <c r="B381" s="31" t="s">
        <v>2929</v>
      </c>
      <c r="C381" s="31" t="s">
        <v>4244</v>
      </c>
      <c r="D381" s="31" t="s">
        <v>230</v>
      </c>
      <c r="E381" s="138" t="s">
        <v>516</v>
      </c>
      <c r="F381" s="139" t="s">
        <v>531</v>
      </c>
      <c r="G381" s="140">
        <v>42404.0</v>
      </c>
      <c r="H381" s="41"/>
      <c r="I381" s="141"/>
      <c r="J381" s="142"/>
      <c r="K381" s="142"/>
      <c r="L381" s="142">
        <v>865.0</v>
      </c>
      <c r="M381" s="143" t="str">
        <f t="shared" si="17"/>
        <v>$200.00</v>
      </c>
      <c r="N381" s="144">
        <v>200.0</v>
      </c>
      <c r="O381" s="31">
        <v>200.0</v>
      </c>
      <c r="P381" s="31" t="s">
        <v>2160</v>
      </c>
      <c r="Q381" s="41"/>
      <c r="R381" s="41"/>
      <c r="S381" s="41"/>
      <c r="T381" s="41"/>
      <c r="U381" s="41"/>
      <c r="V381" s="41"/>
      <c r="W381" s="41"/>
      <c r="X381" s="41"/>
      <c r="Y381" s="41"/>
      <c r="Z381" s="41"/>
      <c r="AA381" s="41"/>
      <c r="AB381" s="41"/>
      <c r="AC381" s="41"/>
      <c r="AD381" s="41"/>
      <c r="AE381" s="41"/>
      <c r="AF381" s="41"/>
      <c r="AG381" s="41"/>
      <c r="AH381" s="41"/>
      <c r="AI381" s="41"/>
      <c r="AJ381" s="41"/>
      <c r="AK381" s="139" t="s">
        <v>4247</v>
      </c>
      <c r="AL381" s="139" t="s">
        <v>4248</v>
      </c>
      <c r="AM381" s="139" t="s">
        <v>4249</v>
      </c>
      <c r="AN381" s="31" t="s">
        <v>2236</v>
      </c>
      <c r="AO381" s="140">
        <v>42404.0</v>
      </c>
      <c r="AP381" s="45" t="s">
        <v>1472</v>
      </c>
      <c r="AQ381" s="46" t="s">
        <v>69</v>
      </c>
      <c r="AR381" s="46" t="s">
        <v>69</v>
      </c>
      <c r="AS381" s="41"/>
      <c r="AT381" s="41"/>
      <c r="AU381" s="41"/>
      <c r="AV381" s="41"/>
    </row>
    <row r="382">
      <c r="A382" s="31" t="s">
        <v>4203</v>
      </c>
      <c r="B382" s="31" t="s">
        <v>2929</v>
      </c>
      <c r="C382" s="31" t="s">
        <v>4251</v>
      </c>
      <c r="D382" s="31" t="s">
        <v>857</v>
      </c>
      <c r="E382" s="138" t="s">
        <v>195</v>
      </c>
      <c r="F382" s="139" t="s">
        <v>4252</v>
      </c>
      <c r="G382" s="140">
        <v>42402.0</v>
      </c>
      <c r="H382" s="31">
        <v>40.0</v>
      </c>
      <c r="I382" s="141"/>
      <c r="J382" s="142"/>
      <c r="K382" s="142"/>
      <c r="L382" s="142">
        <v>57.98</v>
      </c>
      <c r="M382" s="143" t="str">
        <f t="shared" si="17"/>
        <v>$57.98</v>
      </c>
      <c r="N382" s="144">
        <v>57.98</v>
      </c>
      <c r="O382" s="31">
        <v>57.98</v>
      </c>
      <c r="P382" s="31" t="s">
        <v>2160</v>
      </c>
      <c r="Q382" s="41"/>
      <c r="R382" s="41"/>
      <c r="S382" s="41"/>
      <c r="T382" s="41"/>
      <c r="U382" s="41"/>
      <c r="V382" s="41"/>
      <c r="W382" s="41"/>
      <c r="X382" s="41"/>
      <c r="Y382" s="41"/>
      <c r="Z382" s="41"/>
      <c r="AA382" s="41"/>
      <c r="AB382" s="41"/>
      <c r="AC382" s="41"/>
      <c r="AD382" s="41"/>
      <c r="AE382" s="41"/>
      <c r="AF382" s="41"/>
      <c r="AG382" s="41"/>
      <c r="AH382" s="41"/>
      <c r="AI382" s="41"/>
      <c r="AJ382" s="41"/>
      <c r="AK382" s="139" t="s">
        <v>4254</v>
      </c>
      <c r="AL382" s="139" t="s">
        <v>4255</v>
      </c>
      <c r="AM382" s="139" t="s">
        <v>4256</v>
      </c>
      <c r="AN382" s="31" t="s">
        <v>2236</v>
      </c>
      <c r="AO382" s="140">
        <v>42402.0</v>
      </c>
      <c r="AP382" s="45" t="s">
        <v>1028</v>
      </c>
      <c r="AQ382" s="46" t="s">
        <v>69</v>
      </c>
      <c r="AR382" s="46" t="s">
        <v>69</v>
      </c>
      <c r="AS382" s="41"/>
      <c r="AT382" s="41"/>
      <c r="AU382" s="41"/>
      <c r="AV382" s="41"/>
    </row>
    <row r="383">
      <c r="A383" s="31" t="s">
        <v>4203</v>
      </c>
      <c r="B383" s="31" t="s">
        <v>2929</v>
      </c>
      <c r="C383" s="31" t="s">
        <v>4258</v>
      </c>
      <c r="D383" s="31" t="s">
        <v>857</v>
      </c>
      <c r="E383" s="138" t="s">
        <v>289</v>
      </c>
      <c r="F383" s="139" t="s">
        <v>3462</v>
      </c>
      <c r="G383" s="140">
        <v>42416.0</v>
      </c>
      <c r="H383" s="31">
        <v>150.0</v>
      </c>
      <c r="I383" s="141"/>
      <c r="J383" s="142"/>
      <c r="K383" s="142"/>
      <c r="L383" s="142">
        <v>300.0</v>
      </c>
      <c r="M383" s="143" t="str">
        <f t="shared" si="17"/>
        <v>$250.00</v>
      </c>
      <c r="N383" s="144">
        <v>250.0</v>
      </c>
      <c r="O383" s="31">
        <v>250.0</v>
      </c>
      <c r="P383" s="31" t="s">
        <v>2160</v>
      </c>
      <c r="Q383" s="41"/>
      <c r="R383" s="41"/>
      <c r="S383" s="41"/>
      <c r="T383" s="41"/>
      <c r="U383" s="41"/>
      <c r="V383" s="41"/>
      <c r="W383" s="41"/>
      <c r="X383" s="41"/>
      <c r="Y383" s="41"/>
      <c r="Z383" s="41"/>
      <c r="AA383" s="41"/>
      <c r="AB383" s="41"/>
      <c r="AC383" s="41"/>
      <c r="AD383" s="41"/>
      <c r="AE383" s="41"/>
      <c r="AF383" s="41"/>
      <c r="AG383" s="41"/>
      <c r="AH383" s="41"/>
      <c r="AI383" s="41"/>
      <c r="AJ383" s="41"/>
      <c r="AK383" s="139" t="s">
        <v>4260</v>
      </c>
      <c r="AL383" s="139" t="s">
        <v>4261</v>
      </c>
      <c r="AM383" s="139" t="s">
        <v>4262</v>
      </c>
      <c r="AN383" s="31" t="s">
        <v>2236</v>
      </c>
      <c r="AO383" s="140">
        <v>42416.0</v>
      </c>
      <c r="AP383" s="45" t="s">
        <v>1028</v>
      </c>
      <c r="AQ383" s="46" t="s">
        <v>69</v>
      </c>
      <c r="AR383" s="46" t="s">
        <v>69</v>
      </c>
      <c r="AS383" s="41"/>
      <c r="AT383" s="41"/>
      <c r="AU383" s="41"/>
      <c r="AV383" s="41"/>
    </row>
    <row r="384">
      <c r="A384" s="41"/>
      <c r="B384" s="41"/>
      <c r="C384" s="31" t="s">
        <v>4266</v>
      </c>
      <c r="D384" s="31" t="s">
        <v>4161</v>
      </c>
      <c r="E384" s="138" t="s">
        <v>922</v>
      </c>
      <c r="F384" s="139" t="s">
        <v>4267</v>
      </c>
      <c r="G384" s="140">
        <v>42477.0</v>
      </c>
      <c r="H384" s="41"/>
      <c r="I384" s="141"/>
      <c r="J384" s="142"/>
      <c r="K384" s="142"/>
      <c r="L384" s="142">
        <v>200.0</v>
      </c>
      <c r="M384" s="143" t="str">
        <f t="shared" si="17"/>
        <v>$0.00</v>
      </c>
      <c r="N384" s="143"/>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139" t="s">
        <v>4269</v>
      </c>
      <c r="AL384" s="139" t="s">
        <v>4270</v>
      </c>
      <c r="AM384" s="139" t="s">
        <v>4271</v>
      </c>
      <c r="AN384" s="31" t="s">
        <v>2236</v>
      </c>
      <c r="AO384" s="140">
        <v>42484.0</v>
      </c>
      <c r="AP384" s="45" t="s">
        <v>1028</v>
      </c>
      <c r="AQ384" s="46" t="s">
        <v>459</v>
      </c>
      <c r="AR384" s="41"/>
      <c r="AS384" s="41"/>
      <c r="AT384" s="41"/>
      <c r="AU384" s="41"/>
      <c r="AV384" s="41"/>
    </row>
    <row r="385">
      <c r="A385" s="41"/>
      <c r="B385" s="41"/>
      <c r="C385" s="31" t="s">
        <v>4274</v>
      </c>
      <c r="D385" s="31" t="s">
        <v>4161</v>
      </c>
      <c r="E385" s="138" t="s">
        <v>4275</v>
      </c>
      <c r="F385" s="139" t="s">
        <v>4276</v>
      </c>
      <c r="G385" s="140">
        <v>42413.0</v>
      </c>
      <c r="H385" s="41"/>
      <c r="I385" s="141"/>
      <c r="J385" s="142"/>
      <c r="K385" s="142"/>
      <c r="L385" s="142">
        <v>1470.47</v>
      </c>
      <c r="M385" s="143" t="str">
        <f t="shared" si="17"/>
        <v>$0.00</v>
      </c>
      <c r="N385" s="143"/>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139" t="s">
        <v>1166</v>
      </c>
      <c r="AL385" s="139" t="s">
        <v>1612</v>
      </c>
      <c r="AM385" s="139" t="s">
        <v>4278</v>
      </c>
      <c r="AN385" s="31" t="s">
        <v>2236</v>
      </c>
      <c r="AO385" s="140">
        <v>42413.0</v>
      </c>
      <c r="AP385" s="45" t="s">
        <v>1028</v>
      </c>
      <c r="AQ385" s="46" t="s">
        <v>459</v>
      </c>
      <c r="AR385" s="41"/>
      <c r="AS385" s="41"/>
      <c r="AT385" s="41"/>
      <c r="AU385" s="41"/>
      <c r="AV385" s="41"/>
    </row>
    <row r="386">
      <c r="A386" s="41"/>
      <c r="B386" s="41"/>
      <c r="C386" s="31" t="s">
        <v>4280</v>
      </c>
      <c r="D386" s="31" t="s">
        <v>857</v>
      </c>
      <c r="E386" s="138" t="s">
        <v>3531</v>
      </c>
      <c r="F386" s="139" t="s">
        <v>4283</v>
      </c>
      <c r="G386" s="140">
        <v>42406.0</v>
      </c>
      <c r="H386" s="31" t="s">
        <v>4284</v>
      </c>
      <c r="I386" s="141"/>
      <c r="J386" s="142"/>
      <c r="K386" s="142"/>
      <c r="L386" s="142">
        <v>200.0</v>
      </c>
      <c r="M386" s="143" t="str">
        <f t="shared" si="17"/>
        <v>$200.00</v>
      </c>
      <c r="N386" s="143"/>
      <c r="O386" s="31">
        <v>150.0</v>
      </c>
      <c r="P386" s="31" t="s">
        <v>2160</v>
      </c>
      <c r="Q386" s="41"/>
      <c r="R386" s="41"/>
      <c r="S386" s="41"/>
      <c r="T386" s="41"/>
      <c r="U386" s="41"/>
      <c r="V386" s="41"/>
      <c r="W386" s="41"/>
      <c r="X386" s="41"/>
      <c r="Y386" s="31">
        <v>50.0</v>
      </c>
      <c r="Z386" s="31" t="s">
        <v>3668</v>
      </c>
      <c r="AA386" s="41"/>
      <c r="AB386" s="41"/>
      <c r="AC386" s="41"/>
      <c r="AD386" s="41"/>
      <c r="AE386" s="41"/>
      <c r="AF386" s="41"/>
      <c r="AG386" s="41"/>
      <c r="AH386" s="41"/>
      <c r="AI386" s="41"/>
      <c r="AJ386" s="41"/>
      <c r="AK386" s="139" t="s">
        <v>441</v>
      </c>
      <c r="AL386" s="139" t="s">
        <v>3533</v>
      </c>
      <c r="AM386" s="139" t="s">
        <v>3534</v>
      </c>
      <c r="AN386" s="31" t="s">
        <v>2236</v>
      </c>
      <c r="AO386" s="140">
        <v>42406.0</v>
      </c>
      <c r="AP386" s="45" t="s">
        <v>1646</v>
      </c>
      <c r="AQ386" s="46" t="s">
        <v>69</v>
      </c>
      <c r="AR386" s="46" t="s">
        <v>69</v>
      </c>
      <c r="AS386" s="41"/>
      <c r="AT386" s="41"/>
      <c r="AU386" s="41"/>
      <c r="AV386" s="41"/>
    </row>
    <row r="387">
      <c r="A387" s="31">
        <v>10793.0</v>
      </c>
      <c r="B387" s="31" t="s">
        <v>2929</v>
      </c>
      <c r="C387" s="31" t="s">
        <v>4290</v>
      </c>
      <c r="D387" s="31" t="s">
        <v>1243</v>
      </c>
      <c r="E387" s="138" t="s">
        <v>316</v>
      </c>
      <c r="F387" s="139" t="s">
        <v>318</v>
      </c>
      <c r="G387" s="140">
        <v>42412.0</v>
      </c>
      <c r="H387" s="31" t="s">
        <v>4291</v>
      </c>
      <c r="I387" s="141"/>
      <c r="J387" s="142"/>
      <c r="K387" s="142"/>
      <c r="L387" s="142">
        <v>300.0</v>
      </c>
      <c r="M387" s="143" t="str">
        <f t="shared" si="17"/>
        <v>$300.00</v>
      </c>
      <c r="N387" s="144">
        <v>141.09</v>
      </c>
      <c r="O387" s="31">
        <v>300.0</v>
      </c>
      <c r="P387" s="31" t="s">
        <v>2160</v>
      </c>
      <c r="Q387" s="41"/>
      <c r="R387" s="41"/>
      <c r="S387" s="41"/>
      <c r="T387" s="41"/>
      <c r="U387" s="41"/>
      <c r="V387" s="41"/>
      <c r="W387" s="41"/>
      <c r="X387" s="41"/>
      <c r="Y387" s="41"/>
      <c r="Z387" s="41"/>
      <c r="AA387" s="41"/>
      <c r="AB387" s="41"/>
      <c r="AC387" s="41"/>
      <c r="AD387" s="41"/>
      <c r="AE387" s="41"/>
      <c r="AF387" s="41"/>
      <c r="AG387" s="41"/>
      <c r="AH387" s="41"/>
      <c r="AI387" s="41"/>
      <c r="AJ387" s="41"/>
      <c r="AK387" s="139" t="s">
        <v>321</v>
      </c>
      <c r="AL387" s="139" t="s">
        <v>322</v>
      </c>
      <c r="AM387" s="139" t="s">
        <v>323</v>
      </c>
      <c r="AN387" s="31" t="s">
        <v>2236</v>
      </c>
      <c r="AO387" s="140">
        <v>42412.0</v>
      </c>
      <c r="AP387" s="45" t="s">
        <v>1646</v>
      </c>
      <c r="AQ387" s="46" t="s">
        <v>69</v>
      </c>
      <c r="AR387" s="46" t="s">
        <v>69</v>
      </c>
      <c r="AS387" s="41"/>
      <c r="AT387" s="41"/>
      <c r="AU387" s="41"/>
      <c r="AV387" s="41"/>
    </row>
    <row r="388">
      <c r="A388" s="31" t="s">
        <v>4296</v>
      </c>
      <c r="B388" s="31" t="s">
        <v>436</v>
      </c>
      <c r="C388" s="31" t="s">
        <v>4297</v>
      </c>
      <c r="D388" s="31" t="s">
        <v>857</v>
      </c>
      <c r="E388" s="138" t="s">
        <v>4299</v>
      </c>
      <c r="F388" s="139" t="s">
        <v>4300</v>
      </c>
      <c r="G388" s="140">
        <v>42399.0</v>
      </c>
      <c r="H388" s="41"/>
      <c r="I388" s="141"/>
      <c r="J388" s="142"/>
      <c r="K388" s="142"/>
      <c r="L388" s="142">
        <v>100.0</v>
      </c>
      <c r="M388" s="143" t="str">
        <f t="shared" si="17"/>
        <v>$100.00</v>
      </c>
      <c r="N388" s="144">
        <v>100.0</v>
      </c>
      <c r="O388" s="31">
        <v>100.0</v>
      </c>
      <c r="P388" s="31" t="s">
        <v>2160</v>
      </c>
      <c r="Q388" s="41"/>
      <c r="R388" s="41"/>
      <c r="S388" s="41"/>
      <c r="T388" s="41"/>
      <c r="U388" s="41"/>
      <c r="V388" s="41"/>
      <c r="W388" s="41"/>
      <c r="X388" s="41"/>
      <c r="Y388" s="41"/>
      <c r="Z388" s="41"/>
      <c r="AA388" s="41"/>
      <c r="AB388" s="41"/>
      <c r="AC388" s="41"/>
      <c r="AD388" s="41"/>
      <c r="AE388" s="41"/>
      <c r="AF388" s="41"/>
      <c r="AG388" s="41"/>
      <c r="AH388" s="41"/>
      <c r="AI388" s="41"/>
      <c r="AJ388" s="41"/>
      <c r="AK388" s="139" t="s">
        <v>2368</v>
      </c>
      <c r="AL388" s="139" t="s">
        <v>360</v>
      </c>
      <c r="AM388" s="139" t="s">
        <v>2371</v>
      </c>
      <c r="AN388" s="31" t="s">
        <v>2236</v>
      </c>
      <c r="AO388" s="140">
        <v>42400.0</v>
      </c>
      <c r="AP388" s="45" t="s">
        <v>1646</v>
      </c>
      <c r="AQ388" s="46" t="s">
        <v>69</v>
      </c>
      <c r="AR388" s="46" t="s">
        <v>69</v>
      </c>
      <c r="AS388" s="41"/>
      <c r="AT388" s="41"/>
      <c r="AU388" s="41"/>
      <c r="AV388" s="41"/>
    </row>
    <row r="389">
      <c r="A389" s="41"/>
      <c r="B389" s="41"/>
      <c r="C389" s="31" t="s">
        <v>4303</v>
      </c>
      <c r="D389" s="31" t="s">
        <v>4046</v>
      </c>
      <c r="E389" s="138" t="s">
        <v>496</v>
      </c>
      <c r="F389" s="139" t="s">
        <v>4305</v>
      </c>
      <c r="G389" s="140">
        <v>42399.0</v>
      </c>
      <c r="H389" s="41"/>
      <c r="I389" s="141"/>
      <c r="J389" s="142"/>
      <c r="K389" s="142"/>
      <c r="L389" s="142">
        <v>20.94</v>
      </c>
      <c r="M389" s="143" t="str">
        <f t="shared" si="17"/>
        <v>$0.00</v>
      </c>
      <c r="N389" s="143"/>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139" t="s">
        <v>4307</v>
      </c>
      <c r="AL389" s="139" t="s">
        <v>4309</v>
      </c>
      <c r="AM389" s="139" t="s">
        <v>4310</v>
      </c>
      <c r="AN389" s="31" t="s">
        <v>2236</v>
      </c>
      <c r="AO389" s="140">
        <v>42400.0</v>
      </c>
      <c r="AP389" s="45" t="s">
        <v>1646</v>
      </c>
      <c r="AQ389" s="46" t="s">
        <v>459</v>
      </c>
      <c r="AR389" s="41"/>
      <c r="AS389" s="41"/>
      <c r="AT389" s="41"/>
      <c r="AU389" s="41"/>
      <c r="AV389" s="41"/>
    </row>
    <row r="390">
      <c r="A390" s="41"/>
      <c r="B390" s="41"/>
      <c r="C390" s="31" t="s">
        <v>4313</v>
      </c>
      <c r="D390" s="31" t="s">
        <v>4046</v>
      </c>
      <c r="E390" s="138" t="s">
        <v>158</v>
      </c>
      <c r="F390" s="139" t="s">
        <v>4314</v>
      </c>
      <c r="G390" s="140">
        <v>42469.0</v>
      </c>
      <c r="H390" s="41"/>
      <c r="I390" s="141"/>
      <c r="J390" s="142"/>
      <c r="K390" s="142"/>
      <c r="L390" s="142">
        <v>1366.2</v>
      </c>
      <c r="M390" s="143" t="str">
        <f t="shared" si="17"/>
        <v>$0.00</v>
      </c>
      <c r="N390" s="143"/>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139" t="s">
        <v>167</v>
      </c>
      <c r="AL390" s="139" t="s">
        <v>169</v>
      </c>
      <c r="AM390" s="139" t="s">
        <v>171</v>
      </c>
      <c r="AN390" s="31" t="s">
        <v>1334</v>
      </c>
      <c r="AO390" s="140">
        <v>42475.0</v>
      </c>
      <c r="AP390" s="45" t="s">
        <v>1646</v>
      </c>
      <c r="AQ390" s="46" t="s">
        <v>69</v>
      </c>
      <c r="AR390" s="41"/>
      <c r="AS390" s="41"/>
      <c r="AT390" s="41"/>
      <c r="AU390" s="41"/>
      <c r="AV390" s="41"/>
    </row>
    <row r="391">
      <c r="A391" s="31" t="s">
        <v>4203</v>
      </c>
      <c r="B391" s="31" t="s">
        <v>295</v>
      </c>
      <c r="C391" s="31" t="s">
        <v>4318</v>
      </c>
      <c r="D391" s="31" t="s">
        <v>1243</v>
      </c>
      <c r="E391" s="138" t="s">
        <v>557</v>
      </c>
      <c r="F391" s="139" t="s">
        <v>4320</v>
      </c>
      <c r="G391" s="140">
        <v>42419.0</v>
      </c>
      <c r="H391" s="31" t="s">
        <v>4321</v>
      </c>
      <c r="I391" s="141"/>
      <c r="J391" s="142"/>
      <c r="K391" s="142"/>
      <c r="L391" s="142">
        <v>300.0</v>
      </c>
      <c r="M391" s="143" t="str">
        <f t="shared" si="17"/>
        <v>$190.00</v>
      </c>
      <c r="N391" s="144">
        <v>190.0</v>
      </c>
      <c r="O391" s="149">
        <v>150.0</v>
      </c>
      <c r="P391" s="31" t="s">
        <v>2160</v>
      </c>
      <c r="Q391" s="41"/>
      <c r="R391" s="41"/>
      <c r="S391" s="41"/>
      <c r="T391" s="41"/>
      <c r="U391" s="149">
        <v>20.0</v>
      </c>
      <c r="V391" s="31" t="s">
        <v>4323</v>
      </c>
      <c r="W391" s="41"/>
      <c r="X391" s="41"/>
      <c r="Y391" s="149">
        <v>20.0</v>
      </c>
      <c r="Z391" s="31" t="s">
        <v>3668</v>
      </c>
      <c r="AA391" s="41"/>
      <c r="AB391" s="41"/>
      <c r="AC391" s="41"/>
      <c r="AD391" s="41"/>
      <c r="AE391" s="41"/>
      <c r="AF391" s="41"/>
      <c r="AG391" s="41"/>
      <c r="AH391" s="41"/>
      <c r="AI391" s="41"/>
      <c r="AJ391" s="41"/>
      <c r="AK391" s="139" t="s">
        <v>561</v>
      </c>
      <c r="AL391" s="139" t="s">
        <v>562</v>
      </c>
      <c r="AM391" s="139" t="s">
        <v>563</v>
      </c>
      <c r="AN391" s="31" t="s">
        <v>1334</v>
      </c>
      <c r="AO391" s="140">
        <v>42419.0</v>
      </c>
      <c r="AP391" s="45" t="s">
        <v>681</v>
      </c>
      <c r="AQ391" s="46" t="s">
        <v>69</v>
      </c>
      <c r="AR391" s="46" t="s">
        <v>69</v>
      </c>
      <c r="AS391" s="41"/>
      <c r="AT391" s="41"/>
      <c r="AU391" s="41"/>
      <c r="AV391" s="41"/>
    </row>
    <row r="392">
      <c r="A392" s="41"/>
      <c r="B392" s="41"/>
      <c r="C392" s="31" t="s">
        <v>4327</v>
      </c>
      <c r="D392" s="31" t="s">
        <v>4161</v>
      </c>
      <c r="E392" s="138" t="s">
        <v>922</v>
      </c>
      <c r="F392" s="139" t="s">
        <v>4267</v>
      </c>
      <c r="G392" s="140">
        <v>42477.0</v>
      </c>
      <c r="H392" s="41"/>
      <c r="I392" s="141"/>
      <c r="J392" s="142"/>
      <c r="K392" s="142"/>
      <c r="L392" s="142">
        <v>200.0</v>
      </c>
      <c r="M392" s="143" t="str">
        <f t="shared" si="17"/>
        <v>$0.00</v>
      </c>
      <c r="N392" s="143"/>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139" t="s">
        <v>4269</v>
      </c>
      <c r="AL392" s="139" t="s">
        <v>4270</v>
      </c>
      <c r="AM392" s="139" t="s">
        <v>4271</v>
      </c>
      <c r="AN392" s="31" t="s">
        <v>1334</v>
      </c>
      <c r="AO392" s="140">
        <v>42484.0</v>
      </c>
      <c r="AP392" s="45" t="s">
        <v>681</v>
      </c>
      <c r="AQ392" s="46" t="s">
        <v>459</v>
      </c>
      <c r="AR392" s="41"/>
      <c r="AS392" s="41"/>
      <c r="AT392" s="41"/>
      <c r="AU392" s="41"/>
      <c r="AV392" s="41"/>
    </row>
    <row r="393">
      <c r="A393" s="31" t="s">
        <v>4203</v>
      </c>
      <c r="B393" s="31" t="s">
        <v>295</v>
      </c>
      <c r="C393" s="31" t="s">
        <v>4331</v>
      </c>
      <c r="D393" s="31" t="s">
        <v>857</v>
      </c>
      <c r="E393" s="138" t="s">
        <v>3401</v>
      </c>
      <c r="F393" s="139" t="s">
        <v>4334</v>
      </c>
      <c r="G393" s="140">
        <v>42468.0</v>
      </c>
      <c r="H393" s="41"/>
      <c r="I393" s="141"/>
      <c r="J393" s="142"/>
      <c r="K393" s="142"/>
      <c r="L393" s="142">
        <v>1000.0</v>
      </c>
      <c r="M393" s="143" t="str">
        <f t="shared" si="17"/>
        <v>$1,000.00</v>
      </c>
      <c r="N393" s="144">
        <v>1000.0</v>
      </c>
      <c r="O393" s="41"/>
      <c r="P393" s="41"/>
      <c r="Q393" s="41"/>
      <c r="R393" s="41"/>
      <c r="S393" s="41"/>
      <c r="T393" s="41"/>
      <c r="U393" s="41"/>
      <c r="V393" s="41"/>
      <c r="W393" s="41"/>
      <c r="X393" s="41"/>
      <c r="Y393" s="41"/>
      <c r="Z393" s="41"/>
      <c r="AA393" s="31">
        <v>1000.0</v>
      </c>
      <c r="AB393" s="31" t="s">
        <v>4337</v>
      </c>
      <c r="AC393" s="41"/>
      <c r="AD393" s="41"/>
      <c r="AE393" s="41"/>
      <c r="AF393" s="41"/>
      <c r="AG393" s="41"/>
      <c r="AH393" s="41"/>
      <c r="AI393" s="41"/>
      <c r="AJ393" s="41"/>
      <c r="AK393" s="139" t="s">
        <v>64</v>
      </c>
      <c r="AL393" s="139" t="s">
        <v>2118</v>
      </c>
      <c r="AM393" s="139" t="s">
        <v>2120</v>
      </c>
      <c r="AN393" s="31" t="s">
        <v>1334</v>
      </c>
      <c r="AO393" s="140">
        <v>42468.0</v>
      </c>
      <c r="AP393" s="45" t="s">
        <v>681</v>
      </c>
      <c r="AQ393" s="46" t="s">
        <v>69</v>
      </c>
      <c r="AR393" s="46" t="s">
        <v>69</v>
      </c>
      <c r="AS393" s="41"/>
      <c r="AT393" s="41"/>
      <c r="AU393" s="41"/>
      <c r="AV393" s="41"/>
    </row>
    <row r="394">
      <c r="A394" s="31" t="s">
        <v>4203</v>
      </c>
      <c r="B394" s="31" t="s">
        <v>295</v>
      </c>
      <c r="C394" s="31" t="s">
        <v>4342</v>
      </c>
      <c r="D394" s="31" t="s">
        <v>857</v>
      </c>
      <c r="E394" s="138" t="s">
        <v>4343</v>
      </c>
      <c r="F394" s="139" t="s">
        <v>4344</v>
      </c>
      <c r="G394" s="140">
        <v>42454.0</v>
      </c>
      <c r="H394" s="41"/>
      <c r="I394" s="141"/>
      <c r="J394" s="142"/>
      <c r="K394" s="142"/>
      <c r="L394" s="142">
        <v>1100.0</v>
      </c>
      <c r="M394" s="143" t="str">
        <f t="shared" si="17"/>
        <v>$1,100.00</v>
      </c>
      <c r="N394" s="144">
        <v>1100.0</v>
      </c>
      <c r="O394" s="31">
        <v>800.0</v>
      </c>
      <c r="P394" s="31" t="s">
        <v>4346</v>
      </c>
      <c r="Q394" s="41"/>
      <c r="R394" s="41"/>
      <c r="S394" s="41"/>
      <c r="T394" s="41"/>
      <c r="U394" s="41"/>
      <c r="V394" s="41"/>
      <c r="W394" s="31">
        <v>200.0</v>
      </c>
      <c r="X394" s="31" t="s">
        <v>132</v>
      </c>
      <c r="Y394" s="41"/>
      <c r="Z394" s="41"/>
      <c r="AA394" s="31">
        <v>100.0</v>
      </c>
      <c r="AB394" s="31" t="s">
        <v>4348</v>
      </c>
      <c r="AC394" s="41"/>
      <c r="AD394" s="41"/>
      <c r="AE394" s="41"/>
      <c r="AF394" s="41"/>
      <c r="AG394" s="41"/>
      <c r="AH394" s="41"/>
      <c r="AI394" s="41"/>
      <c r="AJ394" s="41"/>
      <c r="AK394" s="139" t="s">
        <v>4349</v>
      </c>
      <c r="AL394" s="139" t="s">
        <v>1816</v>
      </c>
      <c r="AM394" s="139" t="s">
        <v>1817</v>
      </c>
      <c r="AN394" s="31" t="s">
        <v>1334</v>
      </c>
      <c r="AO394" s="140">
        <v>42454.0</v>
      </c>
      <c r="AP394" s="45" t="s">
        <v>681</v>
      </c>
      <c r="AQ394" s="46" t="s">
        <v>69</v>
      </c>
      <c r="AR394" s="46" t="s">
        <v>69</v>
      </c>
      <c r="AS394" s="41"/>
      <c r="AT394" s="41"/>
      <c r="AU394" s="41"/>
      <c r="AV394" s="41"/>
    </row>
    <row r="395">
      <c r="A395" s="31" t="s">
        <v>4203</v>
      </c>
      <c r="B395" s="31" t="s">
        <v>436</v>
      </c>
      <c r="C395" s="31" t="s">
        <v>4351</v>
      </c>
      <c r="D395" s="31" t="s">
        <v>230</v>
      </c>
      <c r="E395" s="138" t="s">
        <v>496</v>
      </c>
      <c r="F395" s="139" t="s">
        <v>4305</v>
      </c>
      <c r="G395" s="140">
        <v>42399.0</v>
      </c>
      <c r="H395" s="41"/>
      <c r="I395" s="141"/>
      <c r="J395" s="142"/>
      <c r="K395" s="142"/>
      <c r="L395" s="142">
        <v>20.94</v>
      </c>
      <c r="M395" s="143" t="str">
        <f t="shared" si="17"/>
        <v>$20.00</v>
      </c>
      <c r="N395" s="144">
        <v>20.0</v>
      </c>
      <c r="O395" s="31">
        <v>20.0</v>
      </c>
      <c r="P395" s="31" t="s">
        <v>4354</v>
      </c>
      <c r="Q395" s="41"/>
      <c r="R395" s="41"/>
      <c r="S395" s="41"/>
      <c r="T395" s="41"/>
      <c r="U395" s="41"/>
      <c r="V395" s="41"/>
      <c r="W395" s="41"/>
      <c r="X395" s="41"/>
      <c r="Y395" s="41"/>
      <c r="Z395" s="41"/>
      <c r="AA395" s="41"/>
      <c r="AB395" s="41"/>
      <c r="AC395" s="41"/>
      <c r="AD395" s="41"/>
      <c r="AE395" s="41"/>
      <c r="AF395" s="41"/>
      <c r="AG395" s="41"/>
      <c r="AH395" s="41"/>
      <c r="AI395" s="41"/>
      <c r="AJ395" s="41"/>
      <c r="AK395" s="139" t="s">
        <v>4307</v>
      </c>
      <c r="AL395" s="139" t="s">
        <v>4309</v>
      </c>
      <c r="AM395" s="139" t="s">
        <v>4310</v>
      </c>
      <c r="AN395" s="31" t="s">
        <v>2236</v>
      </c>
      <c r="AO395" s="140">
        <v>42400.0</v>
      </c>
      <c r="AP395" s="45" t="s">
        <v>1472</v>
      </c>
      <c r="AQ395" s="46" t="s">
        <v>69</v>
      </c>
      <c r="AR395" s="46" t="s">
        <v>69</v>
      </c>
      <c r="AS395" s="41"/>
      <c r="AT395" s="41"/>
      <c r="AU395" s="41"/>
      <c r="AV395" s="41"/>
    </row>
    <row r="396">
      <c r="A396" s="31" t="s">
        <v>4357</v>
      </c>
      <c r="B396" s="31" t="s">
        <v>436</v>
      </c>
      <c r="C396" s="31" t="s">
        <v>4358</v>
      </c>
      <c r="D396" s="31" t="s">
        <v>230</v>
      </c>
      <c r="E396" s="138" t="s">
        <v>4359</v>
      </c>
      <c r="F396" s="139" t="s">
        <v>4360</v>
      </c>
      <c r="G396" s="140">
        <v>42405.0</v>
      </c>
      <c r="H396" s="41"/>
      <c r="I396" s="141"/>
      <c r="J396" s="142"/>
      <c r="K396" s="142"/>
      <c r="L396" s="142">
        <v>177.25</v>
      </c>
      <c r="M396" s="143" t="str">
        <f t="shared" si="17"/>
        <v>$105.00</v>
      </c>
      <c r="N396" s="144">
        <v>105.0</v>
      </c>
      <c r="O396" s="31">
        <v>100.0</v>
      </c>
      <c r="P396" s="31" t="s">
        <v>4363</v>
      </c>
      <c r="Q396" s="41"/>
      <c r="R396" s="41"/>
      <c r="S396" s="41"/>
      <c r="T396" s="41"/>
      <c r="U396" s="41"/>
      <c r="V396" s="41"/>
      <c r="W396" s="41"/>
      <c r="X396" s="41"/>
      <c r="Y396" s="31">
        <v>5.0</v>
      </c>
      <c r="Z396" s="31" t="s">
        <v>4364</v>
      </c>
      <c r="AA396" s="41"/>
      <c r="AB396" s="41"/>
      <c r="AC396" s="41"/>
      <c r="AD396" s="41"/>
      <c r="AE396" s="41"/>
      <c r="AF396" s="41"/>
      <c r="AG396" s="41"/>
      <c r="AH396" s="41"/>
      <c r="AI396" s="41"/>
      <c r="AJ396" s="41"/>
      <c r="AK396" s="139" t="s">
        <v>4365</v>
      </c>
      <c r="AL396" s="139" t="s">
        <v>2937</v>
      </c>
      <c r="AM396" s="139" t="s">
        <v>4366</v>
      </c>
      <c r="AN396" s="31" t="s">
        <v>2236</v>
      </c>
      <c r="AO396" s="140">
        <v>42405.0</v>
      </c>
      <c r="AP396" s="45" t="s">
        <v>1472</v>
      </c>
      <c r="AQ396" s="46" t="s">
        <v>69</v>
      </c>
      <c r="AR396" s="46" t="s">
        <v>69</v>
      </c>
      <c r="AS396" s="41"/>
      <c r="AT396" s="41"/>
      <c r="AU396" s="41"/>
      <c r="AV396" s="41"/>
    </row>
    <row r="397">
      <c r="A397" s="31" t="s">
        <v>4369</v>
      </c>
      <c r="B397" s="31" t="s">
        <v>436</v>
      </c>
      <c r="C397" s="31" t="s">
        <v>4371</v>
      </c>
      <c r="D397" s="31" t="s">
        <v>230</v>
      </c>
      <c r="E397" s="138" t="s">
        <v>4038</v>
      </c>
      <c r="F397" s="139" t="s">
        <v>4372</v>
      </c>
      <c r="G397" s="140">
        <v>42413.0</v>
      </c>
      <c r="H397" s="41"/>
      <c r="I397" s="141"/>
      <c r="J397" s="142"/>
      <c r="K397" s="142"/>
      <c r="L397" s="142">
        <v>80.0</v>
      </c>
      <c r="M397" s="143" t="str">
        <f t="shared" si="17"/>
        <v>$45.00</v>
      </c>
      <c r="N397" s="144">
        <v>45.0</v>
      </c>
      <c r="O397" s="31">
        <v>45.0</v>
      </c>
      <c r="P397" s="31" t="s">
        <v>4375</v>
      </c>
      <c r="Q397" s="41"/>
      <c r="R397" s="41"/>
      <c r="S397" s="41"/>
      <c r="T397" s="41"/>
      <c r="U397" s="41"/>
      <c r="V397" s="41"/>
      <c r="W397" s="41"/>
      <c r="X397" s="41"/>
      <c r="Y397" s="41"/>
      <c r="Z397" s="41"/>
      <c r="AA397" s="41"/>
      <c r="AB397" s="41"/>
      <c r="AC397" s="41"/>
      <c r="AD397" s="41"/>
      <c r="AE397" s="41"/>
      <c r="AF397" s="41"/>
      <c r="AG397" s="41"/>
      <c r="AH397" s="41"/>
      <c r="AI397" s="41"/>
      <c r="AJ397" s="41"/>
      <c r="AK397" s="139" t="s">
        <v>79</v>
      </c>
      <c r="AL397" s="139" t="s">
        <v>329</v>
      </c>
      <c r="AM397" s="139" t="s">
        <v>4043</v>
      </c>
      <c r="AN397" s="31" t="s">
        <v>2236</v>
      </c>
      <c r="AO397" s="140">
        <v>42413.0</v>
      </c>
      <c r="AP397" s="45" t="s">
        <v>1472</v>
      </c>
      <c r="AQ397" s="46" t="s">
        <v>69</v>
      </c>
      <c r="AR397" s="46" t="s">
        <v>69</v>
      </c>
      <c r="AS397" s="41"/>
      <c r="AT397" s="41"/>
      <c r="AU397" s="41"/>
      <c r="AV397" s="41"/>
    </row>
    <row r="398">
      <c r="A398" s="31" t="s">
        <v>4378</v>
      </c>
      <c r="B398" s="41"/>
      <c r="C398" s="31" t="s">
        <v>4379</v>
      </c>
      <c r="D398" s="31" t="s">
        <v>1476</v>
      </c>
      <c r="E398" s="138" t="s">
        <v>227</v>
      </c>
      <c r="F398" s="139" t="s">
        <v>4380</v>
      </c>
      <c r="G398" s="140">
        <v>42409.0</v>
      </c>
      <c r="H398" s="31" t="s">
        <v>4381</v>
      </c>
      <c r="I398" s="141"/>
      <c r="J398" s="142"/>
      <c r="K398" s="142"/>
      <c r="L398" s="142">
        <v>348.86</v>
      </c>
      <c r="M398" s="143" t="str">
        <f t="shared" si="17"/>
        <v>$348.49</v>
      </c>
      <c r="N398" s="144">
        <v>348.49</v>
      </c>
      <c r="O398" s="149">
        <v>102.92</v>
      </c>
      <c r="P398" s="31" t="s">
        <v>2160</v>
      </c>
      <c r="Q398" s="151">
        <v>12.6</v>
      </c>
      <c r="R398" s="31" t="s">
        <v>132</v>
      </c>
      <c r="S398" s="41"/>
      <c r="T398" s="41"/>
      <c r="U398" s="151">
        <v>5.97</v>
      </c>
      <c r="V398" s="31" t="s">
        <v>132</v>
      </c>
      <c r="W398" s="149">
        <v>200.0</v>
      </c>
      <c r="X398" s="31" t="s">
        <v>132</v>
      </c>
      <c r="Y398" s="149">
        <v>27.0</v>
      </c>
      <c r="Z398" s="31" t="s">
        <v>132</v>
      </c>
      <c r="AA398" s="41"/>
      <c r="AB398" s="41"/>
      <c r="AC398" s="41"/>
      <c r="AD398" s="41"/>
      <c r="AE398" s="41"/>
      <c r="AF398" s="41"/>
      <c r="AG398" s="41"/>
      <c r="AH398" s="41"/>
      <c r="AI398" s="41"/>
      <c r="AJ398" s="41"/>
      <c r="AK398" s="139" t="s">
        <v>239</v>
      </c>
      <c r="AL398" s="139" t="s">
        <v>241</v>
      </c>
      <c r="AM398" s="139" t="s">
        <v>242</v>
      </c>
      <c r="AN398" s="31" t="s">
        <v>2236</v>
      </c>
      <c r="AO398" s="140">
        <v>42409.0</v>
      </c>
      <c r="AP398" s="45" t="s">
        <v>1472</v>
      </c>
      <c r="AQ398" s="46" t="s">
        <v>69</v>
      </c>
      <c r="AR398" s="46" t="s">
        <v>69</v>
      </c>
      <c r="AS398" s="41"/>
      <c r="AT398" s="41"/>
      <c r="AU398" s="41"/>
      <c r="AV398" s="41"/>
    </row>
    <row r="399">
      <c r="A399" s="31" t="s">
        <v>4369</v>
      </c>
      <c r="B399" s="31" t="s">
        <v>2929</v>
      </c>
      <c r="C399" s="31" t="s">
        <v>4388</v>
      </c>
      <c r="D399" s="31" t="s">
        <v>230</v>
      </c>
      <c r="E399" s="138" t="s">
        <v>183</v>
      </c>
      <c r="F399" s="139" t="s">
        <v>4389</v>
      </c>
      <c r="G399" s="140">
        <v>42402.0</v>
      </c>
      <c r="H399" s="41"/>
      <c r="I399" s="141"/>
      <c r="J399" s="142"/>
      <c r="K399" s="142"/>
      <c r="L399" s="142">
        <v>100.42</v>
      </c>
      <c r="M399" s="143" t="str">
        <f t="shared" si="17"/>
        <v>$100.42</v>
      </c>
      <c r="N399" s="144">
        <v>100.42</v>
      </c>
      <c r="O399" s="31">
        <v>100.42</v>
      </c>
      <c r="P399" s="31" t="s">
        <v>4391</v>
      </c>
      <c r="Q399" s="41"/>
      <c r="R399" s="41"/>
      <c r="S399" s="41"/>
      <c r="T399" s="41"/>
      <c r="U399" s="41"/>
      <c r="V399" s="41"/>
      <c r="W399" s="41"/>
      <c r="X399" s="41"/>
      <c r="Y399" s="41"/>
      <c r="Z399" s="41"/>
      <c r="AA399" s="41"/>
      <c r="AB399" s="41"/>
      <c r="AC399" s="41"/>
      <c r="AD399" s="41"/>
      <c r="AE399" s="41"/>
      <c r="AF399" s="41"/>
      <c r="AG399" s="41"/>
      <c r="AH399" s="41"/>
      <c r="AI399" s="41"/>
      <c r="AJ399" s="41"/>
      <c r="AK399" s="139" t="s">
        <v>198</v>
      </c>
      <c r="AL399" s="139" t="s">
        <v>118</v>
      </c>
      <c r="AM399" s="139" t="s">
        <v>119</v>
      </c>
      <c r="AN399" s="31" t="s">
        <v>2236</v>
      </c>
      <c r="AO399" s="140">
        <v>42402.0</v>
      </c>
      <c r="AP399" s="45" t="s">
        <v>1472</v>
      </c>
      <c r="AQ399" s="46" t="s">
        <v>69</v>
      </c>
      <c r="AR399" s="46" t="s">
        <v>69</v>
      </c>
      <c r="AS399" s="41"/>
      <c r="AT399" s="41"/>
      <c r="AU399" s="41"/>
      <c r="AV399" s="41"/>
    </row>
    <row r="400">
      <c r="A400" s="31" t="s">
        <v>4369</v>
      </c>
      <c r="B400" s="31" t="s">
        <v>436</v>
      </c>
      <c r="C400" s="31" t="s">
        <v>4395</v>
      </c>
      <c r="D400" s="31" t="s">
        <v>230</v>
      </c>
      <c r="E400" s="138" t="s">
        <v>139</v>
      </c>
      <c r="F400" s="139" t="s">
        <v>397</v>
      </c>
      <c r="G400" s="140">
        <v>42403.0</v>
      </c>
      <c r="H400" s="41"/>
      <c r="I400" s="141"/>
      <c r="J400" s="142"/>
      <c r="K400" s="142"/>
      <c r="L400" s="142">
        <v>163.72</v>
      </c>
      <c r="M400" s="143" t="str">
        <f t="shared" si="17"/>
        <v>$120.00</v>
      </c>
      <c r="N400" s="144">
        <v>120.0</v>
      </c>
      <c r="O400" s="31">
        <v>120.0</v>
      </c>
      <c r="P400" s="31" t="s">
        <v>2160</v>
      </c>
      <c r="Q400" s="41"/>
      <c r="R400" s="41"/>
      <c r="S400" s="41"/>
      <c r="T400" s="41"/>
      <c r="U400" s="41"/>
      <c r="V400" s="41"/>
      <c r="W400" s="41"/>
      <c r="X400" s="41"/>
      <c r="Y400" s="41"/>
      <c r="Z400" s="41"/>
      <c r="AA400" s="41"/>
      <c r="AB400" s="41"/>
      <c r="AC400" s="41"/>
      <c r="AD400" s="41"/>
      <c r="AE400" s="41"/>
      <c r="AF400" s="41"/>
      <c r="AG400" s="41"/>
      <c r="AH400" s="41"/>
      <c r="AI400" s="41"/>
      <c r="AJ400" s="41"/>
      <c r="AK400" s="139" t="s">
        <v>4398</v>
      </c>
      <c r="AL400" s="139" t="s">
        <v>4399</v>
      </c>
      <c r="AM400" s="139" t="s">
        <v>4400</v>
      </c>
      <c r="AN400" s="31" t="s">
        <v>2236</v>
      </c>
      <c r="AO400" s="140">
        <v>42403.0</v>
      </c>
      <c r="AP400" s="45" t="s">
        <v>1028</v>
      </c>
      <c r="AQ400" s="46" t="s">
        <v>69</v>
      </c>
      <c r="AR400" s="46" t="s">
        <v>69</v>
      </c>
      <c r="AS400" s="41"/>
      <c r="AT400" s="41"/>
      <c r="AU400" s="41"/>
      <c r="AV400" s="41"/>
    </row>
    <row r="401">
      <c r="A401" s="41"/>
      <c r="B401" s="41"/>
      <c r="C401" s="31" t="s">
        <v>4403</v>
      </c>
      <c r="D401" s="31" t="s">
        <v>4161</v>
      </c>
      <c r="E401" s="138" t="s">
        <v>468</v>
      </c>
      <c r="F401" s="139" t="s">
        <v>4215</v>
      </c>
      <c r="G401" s="140">
        <v>42399.0</v>
      </c>
      <c r="H401" s="41"/>
      <c r="I401" s="141"/>
      <c r="J401" s="142"/>
      <c r="K401" s="142"/>
      <c r="L401" s="142">
        <v>52.0</v>
      </c>
      <c r="M401" s="143" t="str">
        <f t="shared" si="17"/>
        <v>$0.00</v>
      </c>
      <c r="N401" s="143"/>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139" t="s">
        <v>478</v>
      </c>
      <c r="AL401" s="139" t="s">
        <v>479</v>
      </c>
      <c r="AM401" s="139" t="s">
        <v>480</v>
      </c>
      <c r="AN401" s="31" t="s">
        <v>2236</v>
      </c>
      <c r="AO401" s="140">
        <v>42399.0</v>
      </c>
      <c r="AP401" s="45" t="s">
        <v>1028</v>
      </c>
      <c r="AQ401" s="46" t="s">
        <v>69</v>
      </c>
      <c r="AR401" s="41"/>
      <c r="AS401" s="41"/>
      <c r="AT401" s="41"/>
      <c r="AU401" s="41"/>
      <c r="AV401" s="41"/>
    </row>
    <row r="402">
      <c r="A402" s="41"/>
      <c r="B402" s="41"/>
      <c r="C402" s="31" t="s">
        <v>4407</v>
      </c>
      <c r="D402" s="31" t="s">
        <v>4161</v>
      </c>
      <c r="E402" s="138" t="s">
        <v>2157</v>
      </c>
      <c r="F402" s="139" t="s">
        <v>4409</v>
      </c>
      <c r="G402" s="140">
        <v>42452.0</v>
      </c>
      <c r="H402" s="41"/>
      <c r="I402" s="141"/>
      <c r="J402" s="142"/>
      <c r="K402" s="142"/>
      <c r="L402" s="142">
        <v>200.0</v>
      </c>
      <c r="M402" s="143" t="str">
        <f t="shared" si="17"/>
        <v>$0.00</v>
      </c>
      <c r="N402" s="143"/>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139" t="s">
        <v>4410</v>
      </c>
      <c r="AL402" s="139" t="s">
        <v>1253</v>
      </c>
      <c r="AM402" s="139" t="s">
        <v>4411</v>
      </c>
      <c r="AN402" s="31" t="s">
        <v>1334</v>
      </c>
      <c r="AO402" s="140">
        <v>42452.0</v>
      </c>
      <c r="AP402" s="45" t="s">
        <v>1028</v>
      </c>
      <c r="AQ402" s="46" t="s">
        <v>69</v>
      </c>
      <c r="AR402" s="41"/>
      <c r="AS402" s="41"/>
      <c r="AT402" s="41"/>
      <c r="AU402" s="41"/>
      <c r="AV402" s="41"/>
    </row>
    <row r="403">
      <c r="A403" s="41"/>
      <c r="B403" s="41"/>
      <c r="C403" s="31" t="s">
        <v>4415</v>
      </c>
      <c r="D403" s="31" t="s">
        <v>4161</v>
      </c>
      <c r="E403" s="138" t="s">
        <v>2157</v>
      </c>
      <c r="F403" s="139" t="s">
        <v>4416</v>
      </c>
      <c r="G403" s="140">
        <v>42454.0</v>
      </c>
      <c r="H403" s="41"/>
      <c r="I403" s="141"/>
      <c r="J403" s="142"/>
      <c r="K403" s="142"/>
      <c r="L403" s="142">
        <v>200.0</v>
      </c>
      <c r="M403" s="143" t="str">
        <f t="shared" si="17"/>
        <v>$0.00</v>
      </c>
      <c r="N403" s="143"/>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139" t="s">
        <v>4410</v>
      </c>
      <c r="AL403" s="139" t="s">
        <v>1253</v>
      </c>
      <c r="AM403" s="139" t="s">
        <v>4411</v>
      </c>
      <c r="AN403" s="31" t="s">
        <v>1334</v>
      </c>
      <c r="AO403" s="140">
        <v>42454.0</v>
      </c>
      <c r="AP403" s="45" t="s">
        <v>1028</v>
      </c>
      <c r="AQ403" s="46" t="s">
        <v>69</v>
      </c>
      <c r="AR403" s="41"/>
      <c r="AS403" s="41"/>
      <c r="AT403" s="41"/>
      <c r="AU403" s="41"/>
      <c r="AV403" s="41"/>
    </row>
    <row r="404">
      <c r="A404" s="31"/>
      <c r="B404" s="31"/>
      <c r="C404" s="31" t="s">
        <v>4420</v>
      </c>
      <c r="D404" s="31" t="s">
        <v>4421</v>
      </c>
      <c r="E404" s="138" t="s">
        <v>496</v>
      </c>
      <c r="F404" s="139" t="s">
        <v>4423</v>
      </c>
      <c r="G404" s="140">
        <v>42462.0</v>
      </c>
      <c r="H404" s="41"/>
      <c r="I404" s="141"/>
      <c r="J404" s="142"/>
      <c r="K404" s="142"/>
      <c r="L404" s="142">
        <v>150.0</v>
      </c>
      <c r="M404" s="143" t="str">
        <f t="shared" si="17"/>
        <v>$130.00</v>
      </c>
      <c r="N404" s="143"/>
      <c r="O404" s="31">
        <v>25.0</v>
      </c>
      <c r="P404" s="41"/>
      <c r="Q404" s="31">
        <v>105.0</v>
      </c>
      <c r="R404" s="41"/>
      <c r="S404" s="41"/>
      <c r="T404" s="41"/>
      <c r="U404" s="41"/>
      <c r="V404" s="41"/>
      <c r="W404" s="41"/>
      <c r="X404" s="41"/>
      <c r="Y404" s="41"/>
      <c r="Z404" s="41"/>
      <c r="AA404" s="41"/>
      <c r="AB404" s="41"/>
      <c r="AC404" s="41"/>
      <c r="AD404" s="41"/>
      <c r="AE404" s="41"/>
      <c r="AF404" s="41"/>
      <c r="AG404" s="41"/>
      <c r="AH404" s="41"/>
      <c r="AI404" s="41"/>
      <c r="AJ404" s="41"/>
      <c r="AK404" s="139" t="s">
        <v>1285</v>
      </c>
      <c r="AL404" s="139" t="s">
        <v>1287</v>
      </c>
      <c r="AM404" s="139" t="s">
        <v>1288</v>
      </c>
      <c r="AN404" s="31" t="s">
        <v>1334</v>
      </c>
      <c r="AO404" s="140">
        <v>42462.0</v>
      </c>
      <c r="AP404" s="45" t="s">
        <v>1028</v>
      </c>
      <c r="AQ404" s="46" t="s">
        <v>69</v>
      </c>
      <c r="AR404" s="46" t="s">
        <v>69</v>
      </c>
      <c r="AS404" s="41"/>
      <c r="AT404" s="41"/>
      <c r="AU404" s="41"/>
      <c r="AV404" s="41"/>
    </row>
    <row r="405">
      <c r="A405" s="31" t="s">
        <v>4369</v>
      </c>
      <c r="B405" s="31" t="s">
        <v>295</v>
      </c>
      <c r="C405" s="31" t="s">
        <v>4426</v>
      </c>
      <c r="D405" s="31" t="s">
        <v>4427</v>
      </c>
      <c r="E405" s="138" t="s">
        <v>4429</v>
      </c>
      <c r="F405" s="139" t="s">
        <v>4431</v>
      </c>
      <c r="G405" s="140">
        <v>42433.0</v>
      </c>
      <c r="H405" s="41"/>
      <c r="I405" s="141"/>
      <c r="J405" s="142"/>
      <c r="K405" s="142"/>
      <c r="L405" s="142">
        <v>350.0</v>
      </c>
      <c r="M405" s="143" t="str">
        <f t="shared" si="17"/>
        <v>$350.00</v>
      </c>
      <c r="N405" s="144">
        <v>350.0</v>
      </c>
      <c r="O405" s="31">
        <v>40.0</v>
      </c>
      <c r="P405" s="31" t="s">
        <v>4434</v>
      </c>
      <c r="Q405" s="41"/>
      <c r="R405" s="41"/>
      <c r="S405" s="41"/>
      <c r="T405" s="41"/>
      <c r="U405" s="31">
        <v>310.0</v>
      </c>
      <c r="V405" s="31" t="s">
        <v>4435</v>
      </c>
      <c r="W405" s="41"/>
      <c r="X405" s="41"/>
      <c r="Y405" s="41"/>
      <c r="Z405" s="41"/>
      <c r="AA405" s="41"/>
      <c r="AB405" s="41"/>
      <c r="AC405" s="41"/>
      <c r="AD405" s="41"/>
      <c r="AE405" s="41"/>
      <c r="AF405" s="41"/>
      <c r="AG405" s="41"/>
      <c r="AH405" s="41"/>
      <c r="AI405" s="41"/>
      <c r="AJ405" s="41"/>
      <c r="AK405" s="139" t="s">
        <v>372</v>
      </c>
      <c r="AL405" s="139" t="s">
        <v>373</v>
      </c>
      <c r="AM405" s="139" t="s">
        <v>374</v>
      </c>
      <c r="AN405" s="31" t="s">
        <v>1334</v>
      </c>
      <c r="AO405" s="140">
        <v>42433.0</v>
      </c>
      <c r="AP405" s="45" t="s">
        <v>1646</v>
      </c>
      <c r="AQ405" s="46" t="s">
        <v>69</v>
      </c>
      <c r="AR405" s="46" t="s">
        <v>69</v>
      </c>
      <c r="AS405" s="41"/>
      <c r="AT405" s="41"/>
      <c r="AU405" s="41"/>
      <c r="AV405" s="41"/>
    </row>
    <row r="406">
      <c r="A406" s="31" t="s">
        <v>4369</v>
      </c>
      <c r="B406" s="31" t="s">
        <v>295</v>
      </c>
      <c r="C406" s="31" t="s">
        <v>4440</v>
      </c>
      <c r="D406" s="31" t="s">
        <v>4421</v>
      </c>
      <c r="E406" s="138" t="s">
        <v>4441</v>
      </c>
      <c r="F406" s="139" t="s">
        <v>4443</v>
      </c>
      <c r="G406" s="140">
        <v>42419.0</v>
      </c>
      <c r="H406" s="41"/>
      <c r="I406" s="141"/>
      <c r="J406" s="142"/>
      <c r="K406" s="142"/>
      <c r="L406" s="142">
        <v>200.0</v>
      </c>
      <c r="M406" s="143" t="str">
        <f t="shared" si="17"/>
        <v>$200.00</v>
      </c>
      <c r="N406" s="144">
        <v>200.0</v>
      </c>
      <c r="O406" s="31">
        <v>100.0</v>
      </c>
      <c r="P406" s="41"/>
      <c r="Q406" s="31">
        <v>100.0</v>
      </c>
      <c r="R406" s="41"/>
      <c r="S406" s="41"/>
      <c r="T406" s="41"/>
      <c r="U406" s="41"/>
      <c r="V406" s="41"/>
      <c r="W406" s="41"/>
      <c r="X406" s="41"/>
      <c r="Y406" s="41"/>
      <c r="Z406" s="41"/>
      <c r="AA406" s="41"/>
      <c r="AB406" s="41"/>
      <c r="AC406" s="41"/>
      <c r="AD406" s="41"/>
      <c r="AE406" s="41"/>
      <c r="AF406" s="41"/>
      <c r="AG406" s="41"/>
      <c r="AH406" s="41"/>
      <c r="AI406" s="41"/>
      <c r="AJ406" s="41"/>
      <c r="AK406" s="139" t="s">
        <v>914</v>
      </c>
      <c r="AL406" s="139" t="s">
        <v>915</v>
      </c>
      <c r="AM406" s="139" t="s">
        <v>916</v>
      </c>
      <c r="AN406" s="31" t="s">
        <v>1334</v>
      </c>
      <c r="AO406" s="140">
        <v>42419.0</v>
      </c>
      <c r="AP406" s="45" t="s">
        <v>1646</v>
      </c>
      <c r="AQ406" s="46" t="s">
        <v>69</v>
      </c>
      <c r="AR406" s="46" t="s">
        <v>69</v>
      </c>
      <c r="AS406" s="41"/>
      <c r="AT406" s="41"/>
      <c r="AU406" s="41"/>
      <c r="AV406" s="41"/>
    </row>
    <row r="407">
      <c r="A407" s="31" t="s">
        <v>4369</v>
      </c>
      <c r="B407" s="31" t="s">
        <v>295</v>
      </c>
      <c r="C407" s="31" t="s">
        <v>4448</v>
      </c>
      <c r="D407" s="31" t="s">
        <v>4421</v>
      </c>
      <c r="E407" s="138" t="s">
        <v>4441</v>
      </c>
      <c r="F407" s="139" t="s">
        <v>900</v>
      </c>
      <c r="G407" s="140">
        <v>42422.0</v>
      </c>
      <c r="H407" s="41"/>
      <c r="I407" s="141"/>
      <c r="J407" s="142"/>
      <c r="K407" s="142"/>
      <c r="L407" s="142">
        <v>300.0</v>
      </c>
      <c r="M407" s="143" t="str">
        <f t="shared" si="17"/>
        <v>$300.00</v>
      </c>
      <c r="N407" s="144">
        <v>300.0</v>
      </c>
      <c r="O407" s="41"/>
      <c r="P407" s="41"/>
      <c r="Q407" s="41"/>
      <c r="R407" s="41"/>
      <c r="S407" s="41"/>
      <c r="T407" s="41"/>
      <c r="U407" s="41"/>
      <c r="V407" s="41"/>
      <c r="W407" s="41"/>
      <c r="X407" s="41"/>
      <c r="Y407" s="41"/>
      <c r="Z407" s="41"/>
      <c r="AA407" s="41"/>
      <c r="AB407" s="41"/>
      <c r="AC407" s="41"/>
      <c r="AD407" s="41"/>
      <c r="AE407" s="41"/>
      <c r="AF407" s="41"/>
      <c r="AG407" s="41"/>
      <c r="AH407" s="41"/>
      <c r="AI407" s="31">
        <v>300.0</v>
      </c>
      <c r="AJ407" s="31" t="s">
        <v>4451</v>
      </c>
      <c r="AK407" s="139" t="s">
        <v>914</v>
      </c>
      <c r="AL407" s="139" t="s">
        <v>915</v>
      </c>
      <c r="AM407" s="139" t="s">
        <v>916</v>
      </c>
      <c r="AN407" s="31" t="s">
        <v>1334</v>
      </c>
      <c r="AO407" s="140">
        <v>42485.0</v>
      </c>
      <c r="AP407" s="45" t="s">
        <v>1646</v>
      </c>
      <c r="AQ407" s="46" t="s">
        <v>69</v>
      </c>
      <c r="AR407" s="46" t="s">
        <v>69</v>
      </c>
      <c r="AS407" s="41"/>
      <c r="AT407" s="41"/>
      <c r="AU407" s="41"/>
      <c r="AV407" s="41"/>
    </row>
    <row r="408">
      <c r="A408" s="31" t="s">
        <v>4453</v>
      </c>
      <c r="B408" s="31" t="s">
        <v>295</v>
      </c>
      <c r="C408" s="31" t="s">
        <v>4454</v>
      </c>
      <c r="D408" s="31" t="s">
        <v>4421</v>
      </c>
      <c r="E408" s="138" t="s">
        <v>4457</v>
      </c>
      <c r="F408" s="139" t="s">
        <v>4458</v>
      </c>
      <c r="G408" s="140">
        <v>42484.0</v>
      </c>
      <c r="H408" s="41"/>
      <c r="I408" s="141"/>
      <c r="J408" s="142"/>
      <c r="K408" s="142"/>
      <c r="L408" s="142">
        <v>126.0</v>
      </c>
      <c r="M408" s="143" t="str">
        <f t="shared" si="17"/>
        <v>$126.00</v>
      </c>
      <c r="N408" s="144">
        <v>126.0</v>
      </c>
      <c r="O408" s="41"/>
      <c r="P408" s="41"/>
      <c r="Q408" s="31">
        <v>126.0</v>
      </c>
      <c r="R408" s="31" t="s">
        <v>132</v>
      </c>
      <c r="S408" s="41"/>
      <c r="T408" s="41"/>
      <c r="U408" s="41"/>
      <c r="V408" s="41"/>
      <c r="W408" s="41"/>
      <c r="X408" s="41"/>
      <c r="Y408" s="41"/>
      <c r="Z408" s="41"/>
      <c r="AA408" s="41"/>
      <c r="AB408" s="41"/>
      <c r="AC408" s="41"/>
      <c r="AD408" s="41"/>
      <c r="AE408" s="41"/>
      <c r="AF408" s="41"/>
      <c r="AG408" s="41"/>
      <c r="AH408" s="41"/>
      <c r="AI408" s="41"/>
      <c r="AJ408" s="41"/>
      <c r="AK408" s="139" t="s">
        <v>475</v>
      </c>
      <c r="AL408" s="139" t="s">
        <v>292</v>
      </c>
      <c r="AM408" s="139" t="s">
        <v>477</v>
      </c>
      <c r="AN408" s="31" t="s">
        <v>1334</v>
      </c>
      <c r="AO408" s="140">
        <v>42484.0</v>
      </c>
      <c r="AP408" s="45" t="s">
        <v>1646</v>
      </c>
      <c r="AQ408" s="46" t="s">
        <v>69</v>
      </c>
      <c r="AR408" s="46" t="s">
        <v>69</v>
      </c>
      <c r="AS408" s="41"/>
      <c r="AT408" s="41"/>
      <c r="AU408" s="41"/>
      <c r="AV408" s="41"/>
    </row>
    <row r="409">
      <c r="A409" s="31" t="s">
        <v>4453</v>
      </c>
      <c r="B409" s="31" t="s">
        <v>295</v>
      </c>
      <c r="C409" s="31" t="s">
        <v>4464</v>
      </c>
      <c r="D409" s="31" t="s">
        <v>4421</v>
      </c>
      <c r="E409" s="138" t="s">
        <v>4457</v>
      </c>
      <c r="F409" s="139" t="s">
        <v>4465</v>
      </c>
      <c r="G409" s="140">
        <v>42455.0</v>
      </c>
      <c r="H409" s="41"/>
      <c r="I409" s="141"/>
      <c r="J409" s="142"/>
      <c r="K409" s="142"/>
      <c r="L409" s="142">
        <v>150.0</v>
      </c>
      <c r="M409" s="143" t="str">
        <f t="shared" si="17"/>
        <v>$125.00</v>
      </c>
      <c r="N409" s="144">
        <v>125.0</v>
      </c>
      <c r="O409" s="31">
        <v>100.0</v>
      </c>
      <c r="P409" s="31" t="s">
        <v>3176</v>
      </c>
      <c r="Q409" s="41"/>
      <c r="R409" s="41"/>
      <c r="S409" s="41"/>
      <c r="T409" s="41"/>
      <c r="U409" s="31">
        <v>25.0</v>
      </c>
      <c r="V409" s="31" t="s">
        <v>4469</v>
      </c>
      <c r="W409" s="41"/>
      <c r="X409" s="41"/>
      <c r="Y409" s="41"/>
      <c r="Z409" s="41"/>
      <c r="AA409" s="41"/>
      <c r="AB409" s="41"/>
      <c r="AC409" s="41"/>
      <c r="AD409" s="41"/>
      <c r="AE409" s="41"/>
      <c r="AF409" s="41"/>
      <c r="AG409" s="41"/>
      <c r="AH409" s="41"/>
      <c r="AI409" s="41"/>
      <c r="AJ409" s="41"/>
      <c r="AK409" s="139" t="s">
        <v>475</v>
      </c>
      <c r="AL409" s="139" t="s">
        <v>292</v>
      </c>
      <c r="AM409" s="139" t="s">
        <v>477</v>
      </c>
      <c r="AN409" s="31" t="s">
        <v>1334</v>
      </c>
      <c r="AO409" s="140">
        <v>42455.0</v>
      </c>
      <c r="AP409" s="45" t="s">
        <v>1646</v>
      </c>
      <c r="AQ409" s="46" t="s">
        <v>69</v>
      </c>
      <c r="AR409" s="46" t="s">
        <v>69</v>
      </c>
      <c r="AS409" s="41"/>
      <c r="AT409" s="41"/>
      <c r="AU409" s="41"/>
      <c r="AV409" s="41"/>
    </row>
    <row r="410">
      <c r="A410" s="31" t="s">
        <v>4472</v>
      </c>
      <c r="B410" s="31" t="s">
        <v>295</v>
      </c>
      <c r="C410" s="31" t="s">
        <v>4473</v>
      </c>
      <c r="D410" s="31" t="s">
        <v>4427</v>
      </c>
      <c r="E410" s="138" t="s">
        <v>922</v>
      </c>
      <c r="F410" s="139" t="s">
        <v>4474</v>
      </c>
      <c r="G410" s="140">
        <v>42432.0</v>
      </c>
      <c r="H410" s="41"/>
      <c r="I410" s="141"/>
      <c r="J410" s="142"/>
      <c r="K410" s="142"/>
      <c r="L410" s="142">
        <v>700.0</v>
      </c>
      <c r="M410" s="143" t="str">
        <f t="shared" si="17"/>
        <v>$700.00</v>
      </c>
      <c r="N410" s="144">
        <v>700.0</v>
      </c>
      <c r="O410" s="41"/>
      <c r="P410" s="41"/>
      <c r="Q410" s="41"/>
      <c r="R410" s="41"/>
      <c r="S410" s="31">
        <v>15.0</v>
      </c>
      <c r="T410" s="31" t="s">
        <v>4475</v>
      </c>
      <c r="U410" s="31">
        <v>685.0</v>
      </c>
      <c r="V410" s="31" t="s">
        <v>4476</v>
      </c>
      <c r="W410" s="41"/>
      <c r="X410" s="41"/>
      <c r="Y410" s="41"/>
      <c r="Z410" s="41"/>
      <c r="AA410" s="41"/>
      <c r="AB410" s="41"/>
      <c r="AC410" s="41"/>
      <c r="AD410" s="41"/>
      <c r="AE410" s="41"/>
      <c r="AF410" s="41"/>
      <c r="AG410" s="41"/>
      <c r="AH410" s="41"/>
      <c r="AI410" s="41"/>
      <c r="AJ410" s="41"/>
      <c r="AK410" s="139" t="s">
        <v>337</v>
      </c>
      <c r="AL410" s="139" t="s">
        <v>4478</v>
      </c>
      <c r="AM410" s="139" t="s">
        <v>4480</v>
      </c>
      <c r="AN410" s="31" t="s">
        <v>1334</v>
      </c>
      <c r="AO410" s="140">
        <v>42435.0</v>
      </c>
      <c r="AP410" s="45" t="s">
        <v>681</v>
      </c>
      <c r="AQ410" s="46" t="s">
        <v>69</v>
      </c>
      <c r="AR410" s="46" t="s">
        <v>69</v>
      </c>
      <c r="AS410" s="41"/>
      <c r="AT410" s="41"/>
      <c r="AU410" s="41"/>
      <c r="AV410" s="41"/>
    </row>
    <row r="411">
      <c r="A411" s="31" t="s">
        <v>3004</v>
      </c>
      <c r="B411" s="31" t="s">
        <v>295</v>
      </c>
      <c r="C411" s="31" t="s">
        <v>4481</v>
      </c>
      <c r="D411" s="31" t="s">
        <v>1406</v>
      </c>
      <c r="E411" s="138" t="s">
        <v>1312</v>
      </c>
      <c r="F411" s="139" t="s">
        <v>1161</v>
      </c>
      <c r="G411" s="140">
        <v>42437.0</v>
      </c>
      <c r="H411" s="41"/>
      <c r="I411" s="141"/>
      <c r="J411" s="142"/>
      <c r="K411" s="142"/>
      <c r="L411" s="142">
        <v>60.0</v>
      </c>
      <c r="M411" s="143" t="str">
        <f t="shared" si="17"/>
        <v>$60.00</v>
      </c>
      <c r="N411" s="144">
        <v>60.0</v>
      </c>
      <c r="O411" s="31">
        <v>60.0</v>
      </c>
      <c r="P411" s="41"/>
      <c r="Q411" s="41"/>
      <c r="R411" s="41"/>
      <c r="S411" s="41"/>
      <c r="T411" s="41"/>
      <c r="U411" s="41"/>
      <c r="V411" s="41"/>
      <c r="W411" s="41"/>
      <c r="X411" s="41"/>
      <c r="Y411" s="41"/>
      <c r="Z411" s="41"/>
      <c r="AA411" s="41"/>
      <c r="AB411" s="41"/>
      <c r="AC411" s="41"/>
      <c r="AD411" s="41"/>
      <c r="AE411" s="41"/>
      <c r="AF411" s="41"/>
      <c r="AG411" s="41"/>
      <c r="AH411" s="41"/>
      <c r="AI411" s="41"/>
      <c r="AJ411" s="41"/>
      <c r="AK411" s="139" t="s">
        <v>1172</v>
      </c>
      <c r="AL411" s="139" t="s">
        <v>1173</v>
      </c>
      <c r="AM411" s="139" t="s">
        <v>1175</v>
      </c>
      <c r="AN411" s="31" t="s">
        <v>1334</v>
      </c>
      <c r="AO411" s="140">
        <v>42437.0</v>
      </c>
      <c r="AP411" s="45" t="s">
        <v>681</v>
      </c>
      <c r="AQ411" s="46" t="s">
        <v>69</v>
      </c>
      <c r="AR411" s="46" t="s">
        <v>69</v>
      </c>
      <c r="AS411" s="41"/>
      <c r="AT411" s="41"/>
      <c r="AU411" s="41"/>
      <c r="AV411" s="41"/>
    </row>
    <row r="412">
      <c r="A412" s="31"/>
      <c r="B412" s="31"/>
      <c r="C412" s="31" t="s">
        <v>4485</v>
      </c>
      <c r="D412" s="31" t="s">
        <v>3937</v>
      </c>
      <c r="E412" s="138" t="s">
        <v>4486</v>
      </c>
      <c r="F412" s="139" t="s">
        <v>4487</v>
      </c>
      <c r="G412" s="140">
        <v>42432.0</v>
      </c>
      <c r="H412" s="41"/>
      <c r="I412" s="141"/>
      <c r="J412" s="142"/>
      <c r="K412" s="142"/>
      <c r="L412" s="142">
        <v>50.0</v>
      </c>
      <c r="M412" s="143" t="str">
        <f t="shared" si="17"/>
        <v>$50.00</v>
      </c>
      <c r="N412" s="144">
        <v>50.0</v>
      </c>
      <c r="O412" s="31">
        <v>50.0</v>
      </c>
      <c r="P412" s="31" t="s">
        <v>3176</v>
      </c>
      <c r="Q412" s="41"/>
      <c r="R412" s="41"/>
      <c r="S412" s="41"/>
      <c r="T412" s="41"/>
      <c r="U412" s="41"/>
      <c r="V412" s="41"/>
      <c r="W412" s="41"/>
      <c r="X412" s="41"/>
      <c r="Y412" s="41"/>
      <c r="Z412" s="41"/>
      <c r="AA412" s="41"/>
      <c r="AB412" s="41"/>
      <c r="AC412" s="41"/>
      <c r="AD412" s="41"/>
      <c r="AE412" s="41"/>
      <c r="AF412" s="41"/>
      <c r="AG412" s="41"/>
      <c r="AH412" s="41"/>
      <c r="AI412" s="41"/>
      <c r="AJ412" s="41"/>
      <c r="AK412" s="139" t="s">
        <v>1075</v>
      </c>
      <c r="AL412" s="139" t="s">
        <v>1076</v>
      </c>
      <c r="AM412" s="139" t="s">
        <v>1077</v>
      </c>
      <c r="AN412" s="31" t="s">
        <v>1334</v>
      </c>
      <c r="AO412" s="140">
        <v>42432.0</v>
      </c>
      <c r="AP412" s="45" t="s">
        <v>681</v>
      </c>
      <c r="AQ412" s="46" t="s">
        <v>69</v>
      </c>
      <c r="AR412" s="41"/>
      <c r="AS412" s="41"/>
      <c r="AT412" s="41"/>
      <c r="AU412" s="41"/>
      <c r="AV412" s="41"/>
    </row>
    <row r="413">
      <c r="A413" s="41"/>
      <c r="B413" s="41"/>
      <c r="C413" s="31" t="s">
        <v>4490</v>
      </c>
      <c r="D413" s="31" t="s">
        <v>4161</v>
      </c>
      <c r="E413" s="138" t="s">
        <v>4486</v>
      </c>
      <c r="F413" s="139" t="s">
        <v>4491</v>
      </c>
      <c r="G413" s="140">
        <v>42425.0</v>
      </c>
      <c r="H413" s="41"/>
      <c r="I413" s="141"/>
      <c r="J413" s="142"/>
      <c r="K413" s="142"/>
      <c r="L413" s="142">
        <v>50.0</v>
      </c>
      <c r="M413" s="143" t="str">
        <f t="shared" si="17"/>
        <v>$0.00</v>
      </c>
      <c r="N413" s="143"/>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139" t="s">
        <v>1075</v>
      </c>
      <c r="AL413" s="139" t="s">
        <v>1076</v>
      </c>
      <c r="AM413" s="139" t="s">
        <v>1077</v>
      </c>
      <c r="AN413" s="31" t="s">
        <v>1334</v>
      </c>
      <c r="AO413" s="140">
        <v>42425.0</v>
      </c>
      <c r="AP413" s="45" t="s">
        <v>681</v>
      </c>
      <c r="AQ413" s="46" t="s">
        <v>69</v>
      </c>
      <c r="AR413" s="41"/>
      <c r="AS413" s="41"/>
      <c r="AT413" s="41"/>
      <c r="AU413" s="41"/>
      <c r="AV413" s="41"/>
    </row>
    <row r="414">
      <c r="A414" s="41"/>
      <c r="B414" s="31" t="s">
        <v>4494</v>
      </c>
      <c r="C414" s="31" t="s">
        <v>4496</v>
      </c>
      <c r="D414" s="31" t="s">
        <v>1430</v>
      </c>
      <c r="E414" s="138" t="s">
        <v>4498</v>
      </c>
      <c r="F414" s="139" t="s">
        <v>4499</v>
      </c>
      <c r="G414" s="140">
        <v>42438.0</v>
      </c>
      <c r="H414" s="41"/>
      <c r="I414" s="141"/>
      <c r="J414" s="142"/>
      <c r="K414" s="142"/>
      <c r="L414" s="142">
        <v>500.0</v>
      </c>
      <c r="M414" s="143" t="str">
        <f t="shared" si="17"/>
        <v>$315.00</v>
      </c>
      <c r="N414" s="143"/>
      <c r="O414" s="31">
        <v>300.0</v>
      </c>
      <c r="P414" s="31" t="s">
        <v>132</v>
      </c>
      <c r="Q414" s="41"/>
      <c r="R414" s="41"/>
      <c r="S414" s="31">
        <v>15.0</v>
      </c>
      <c r="T414" s="31" t="s">
        <v>4475</v>
      </c>
      <c r="U414" s="41"/>
      <c r="V414" s="41"/>
      <c r="W414" s="41"/>
      <c r="X414" s="41"/>
      <c r="Y414" s="41"/>
      <c r="Z414" s="41"/>
      <c r="AA414" s="41"/>
      <c r="AB414" s="41"/>
      <c r="AC414" s="41"/>
      <c r="AD414" s="41"/>
      <c r="AE414" s="41"/>
      <c r="AF414" s="41"/>
      <c r="AG414" s="41"/>
      <c r="AH414" s="41"/>
      <c r="AI414" s="41"/>
      <c r="AJ414" s="41"/>
      <c r="AK414" s="139" t="s">
        <v>1939</v>
      </c>
      <c r="AL414" s="139" t="s">
        <v>4501</v>
      </c>
      <c r="AM414" s="139" t="s">
        <v>4503</v>
      </c>
      <c r="AN414" s="31" t="s">
        <v>1334</v>
      </c>
      <c r="AO414" s="140">
        <v>42438.0</v>
      </c>
      <c r="AP414" s="45" t="s">
        <v>681</v>
      </c>
      <c r="AQ414" s="46" t="s">
        <v>69</v>
      </c>
      <c r="AR414" s="41"/>
      <c r="AS414" s="41"/>
      <c r="AT414" s="41"/>
      <c r="AU414" s="41"/>
      <c r="AV414" s="41"/>
    </row>
    <row r="415">
      <c r="A415" s="31" t="s">
        <v>4369</v>
      </c>
      <c r="B415" s="31" t="s">
        <v>295</v>
      </c>
      <c r="C415" s="31" t="s">
        <v>4506</v>
      </c>
      <c r="D415" s="31" t="s">
        <v>4421</v>
      </c>
      <c r="E415" s="138" t="s">
        <v>1328</v>
      </c>
      <c r="F415" s="139" t="s">
        <v>4510</v>
      </c>
      <c r="G415" s="140">
        <v>42482.0</v>
      </c>
      <c r="H415" s="41"/>
      <c r="I415" s="141"/>
      <c r="J415" s="142"/>
      <c r="K415" s="142"/>
      <c r="L415" s="142">
        <v>500.0</v>
      </c>
      <c r="M415" s="143" t="str">
        <f t="shared" si="17"/>
        <v>$500.00</v>
      </c>
      <c r="N415" s="144">
        <v>500.0</v>
      </c>
      <c r="O415" s="41"/>
      <c r="P415" s="41"/>
      <c r="Q415" s="41"/>
      <c r="R415" s="41"/>
      <c r="S415" s="31"/>
      <c r="T415" s="41"/>
      <c r="U415" s="41"/>
      <c r="V415" s="41"/>
      <c r="W415" s="41"/>
      <c r="X415" s="41"/>
      <c r="Y415" s="41"/>
      <c r="Z415" s="41"/>
      <c r="AA415" s="41"/>
      <c r="AB415" s="41"/>
      <c r="AC415" s="41"/>
      <c r="AD415" s="41"/>
      <c r="AE415" s="41"/>
      <c r="AF415" s="41"/>
      <c r="AG415" s="41"/>
      <c r="AH415" s="41"/>
      <c r="AI415" s="31">
        <v>500.0</v>
      </c>
      <c r="AJ415" s="31" t="s">
        <v>3157</v>
      </c>
      <c r="AK415" s="139" t="s">
        <v>1348</v>
      </c>
      <c r="AL415" s="139" t="s">
        <v>1349</v>
      </c>
      <c r="AM415" s="139" t="s">
        <v>1350</v>
      </c>
      <c r="AN415" s="31" t="s">
        <v>1334</v>
      </c>
      <c r="AO415" s="140">
        <v>42483.0</v>
      </c>
      <c r="AP415" s="45" t="s">
        <v>1781</v>
      </c>
      <c r="AQ415" s="46" t="s">
        <v>69</v>
      </c>
      <c r="AR415" s="46" t="s">
        <v>69</v>
      </c>
      <c r="AS415" s="41"/>
      <c r="AT415" s="41"/>
      <c r="AU415" s="41"/>
      <c r="AV415" s="41"/>
    </row>
    <row r="416">
      <c r="A416" s="31" t="s">
        <v>4369</v>
      </c>
      <c r="B416" s="31" t="s">
        <v>295</v>
      </c>
      <c r="C416" s="31" t="s">
        <v>4513</v>
      </c>
      <c r="D416" s="31" t="s">
        <v>230</v>
      </c>
      <c r="E416" s="138" t="s">
        <v>496</v>
      </c>
      <c r="F416" s="139" t="s">
        <v>4504</v>
      </c>
      <c r="G416" s="140">
        <v>42476.0</v>
      </c>
      <c r="H416" s="41"/>
      <c r="I416" s="141"/>
      <c r="J416" s="142"/>
      <c r="K416" s="142"/>
      <c r="L416" s="142">
        <v>250.0</v>
      </c>
      <c r="M416" s="143" t="str">
        <f t="shared" si="17"/>
        <v>$250.00</v>
      </c>
      <c r="N416" s="144">
        <v>250.0</v>
      </c>
      <c r="O416" s="41"/>
      <c r="P416" s="41"/>
      <c r="Q416" s="41"/>
      <c r="R416" s="41"/>
      <c r="S416" s="41"/>
      <c r="T416" s="41"/>
      <c r="U416" s="41"/>
      <c r="V416" s="41"/>
      <c r="W416" s="41"/>
      <c r="X416" s="41"/>
      <c r="Y416" s="41"/>
      <c r="Z416" s="41"/>
      <c r="AA416" s="31">
        <v>250.0</v>
      </c>
      <c r="AB416" s="31" t="s">
        <v>4515</v>
      </c>
      <c r="AC416" s="41"/>
      <c r="AD416" s="41"/>
      <c r="AE416" s="41"/>
      <c r="AF416" s="41"/>
      <c r="AG416" s="41"/>
      <c r="AH416" s="41"/>
      <c r="AI416" s="41"/>
      <c r="AJ416" s="41"/>
      <c r="AK416" s="139" t="s">
        <v>4517</v>
      </c>
      <c r="AL416" s="139" t="s">
        <v>4518</v>
      </c>
      <c r="AM416" s="139" t="s">
        <v>4519</v>
      </c>
      <c r="AN416" s="31" t="s">
        <v>1334</v>
      </c>
      <c r="AO416" s="140">
        <v>42476.0</v>
      </c>
      <c r="AP416" s="45" t="s">
        <v>1781</v>
      </c>
      <c r="AQ416" s="46" t="s">
        <v>69</v>
      </c>
      <c r="AR416" s="46" t="s">
        <v>69</v>
      </c>
      <c r="AS416" s="41"/>
      <c r="AT416" s="41"/>
      <c r="AU416" s="41"/>
      <c r="AV416" s="41"/>
    </row>
    <row r="417">
      <c r="A417" s="41"/>
      <c r="B417" s="41"/>
      <c r="C417" s="31" t="s">
        <v>4521</v>
      </c>
      <c r="D417" s="31" t="s">
        <v>1476</v>
      </c>
      <c r="E417" s="138" t="s">
        <v>880</v>
      </c>
      <c r="F417" s="139" t="s">
        <v>4522</v>
      </c>
      <c r="G417" s="140">
        <v>42434.0</v>
      </c>
      <c r="H417" s="31" t="s">
        <v>4523</v>
      </c>
      <c r="I417" s="141"/>
      <c r="J417" s="142"/>
      <c r="K417" s="142"/>
      <c r="L417" s="142">
        <v>877.0</v>
      </c>
      <c r="M417" s="144">
        <v>0.0</v>
      </c>
      <c r="N417" s="143"/>
      <c r="O417" s="41"/>
      <c r="P417" s="41"/>
      <c r="Q417" s="41"/>
      <c r="R417" s="41"/>
      <c r="S417" s="41"/>
      <c r="T417" s="41"/>
      <c r="U417" s="41"/>
      <c r="V417" s="41"/>
      <c r="W417" s="41"/>
      <c r="X417" s="41"/>
      <c r="Y417" s="41"/>
      <c r="Z417" s="41"/>
      <c r="AA417" s="31">
        <v>877.0</v>
      </c>
      <c r="AB417" s="31" t="s">
        <v>4525</v>
      </c>
      <c r="AC417" s="41"/>
      <c r="AD417" s="41"/>
      <c r="AE417" s="41"/>
      <c r="AF417" s="41"/>
      <c r="AG417" s="41"/>
      <c r="AH417" s="41"/>
      <c r="AI417" s="41"/>
      <c r="AJ417" s="41"/>
      <c r="AK417" s="139" t="s">
        <v>4526</v>
      </c>
      <c r="AL417" s="139" t="s">
        <v>4527</v>
      </c>
      <c r="AM417" s="139" t="s">
        <v>4528</v>
      </c>
      <c r="AN417" s="31" t="s">
        <v>1334</v>
      </c>
      <c r="AO417" s="140">
        <v>42434.0</v>
      </c>
      <c r="AP417" s="45" t="s">
        <v>1781</v>
      </c>
      <c r="AQ417" s="46" t="s">
        <v>69</v>
      </c>
      <c r="AR417" s="46" t="s">
        <v>69</v>
      </c>
      <c r="AS417" s="41"/>
      <c r="AT417" s="41"/>
      <c r="AU417" s="41"/>
      <c r="AV417" s="41"/>
    </row>
    <row r="418">
      <c r="A418" s="41"/>
      <c r="B418" s="41"/>
      <c r="C418" s="31" t="s">
        <v>4531</v>
      </c>
      <c r="D418" s="31" t="s">
        <v>4161</v>
      </c>
      <c r="E418" s="138" t="s">
        <v>4532</v>
      </c>
      <c r="F418" s="139" t="s">
        <v>4533</v>
      </c>
      <c r="G418" s="140">
        <v>42437.0</v>
      </c>
      <c r="H418" s="41"/>
      <c r="I418" s="141"/>
      <c r="J418" s="142"/>
      <c r="K418" s="142"/>
      <c r="L418" s="142">
        <v>310.0</v>
      </c>
      <c r="M418" s="143" t="str">
        <f t="shared" ref="M418:M464" si="18">Sum(O418:AJ418)</f>
        <v>$0.00</v>
      </c>
      <c r="N418" s="143"/>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139" t="s">
        <v>1653</v>
      </c>
      <c r="AL418" s="139" t="s">
        <v>4536</v>
      </c>
      <c r="AM418" s="139" t="s">
        <v>4537</v>
      </c>
      <c r="AN418" s="31" t="s">
        <v>1334</v>
      </c>
      <c r="AO418" s="140">
        <v>42437.0</v>
      </c>
      <c r="AP418" s="45" t="s">
        <v>1781</v>
      </c>
      <c r="AQ418" s="46" t="s">
        <v>69</v>
      </c>
      <c r="AR418" s="41"/>
      <c r="AS418" s="41"/>
      <c r="AT418" s="41"/>
      <c r="AU418" s="41"/>
      <c r="AV418" s="41"/>
    </row>
    <row r="419">
      <c r="A419" s="31" t="s">
        <v>3004</v>
      </c>
      <c r="B419" s="31" t="s">
        <v>4061</v>
      </c>
      <c r="C419" s="31" t="s">
        <v>4540</v>
      </c>
      <c r="D419" s="31" t="s">
        <v>4427</v>
      </c>
      <c r="E419" s="138" t="s">
        <v>771</v>
      </c>
      <c r="F419" s="139" t="s">
        <v>4541</v>
      </c>
      <c r="G419" s="140">
        <v>42415.0</v>
      </c>
      <c r="H419" s="41"/>
      <c r="I419" s="141"/>
      <c r="J419" s="142"/>
      <c r="K419" s="142"/>
      <c r="L419" s="142">
        <v>300.0</v>
      </c>
      <c r="M419" s="143" t="str">
        <f t="shared" si="18"/>
        <v>$300.00</v>
      </c>
      <c r="N419" s="144">
        <v>300.0</v>
      </c>
      <c r="O419" s="31">
        <v>300.0</v>
      </c>
      <c r="P419" s="31" t="s">
        <v>4543</v>
      </c>
      <c r="Q419" s="41"/>
      <c r="R419" s="41"/>
      <c r="S419" s="41"/>
      <c r="T419" s="41"/>
      <c r="U419" s="41"/>
      <c r="V419" s="41"/>
      <c r="W419" s="41"/>
      <c r="X419" s="41"/>
      <c r="Y419" s="41"/>
      <c r="Z419" s="41"/>
      <c r="AA419" s="41"/>
      <c r="AB419" s="41"/>
      <c r="AC419" s="41"/>
      <c r="AD419" s="41"/>
      <c r="AE419" s="41"/>
      <c r="AF419" s="41"/>
      <c r="AG419" s="41"/>
      <c r="AH419" s="41"/>
      <c r="AI419" s="41"/>
      <c r="AJ419" s="41"/>
      <c r="AK419" s="139" t="s">
        <v>2652</v>
      </c>
      <c r="AL419" s="139" t="s">
        <v>2653</v>
      </c>
      <c r="AM419" s="139" t="s">
        <v>2357</v>
      </c>
      <c r="AN419" s="31" t="s">
        <v>1334</v>
      </c>
      <c r="AO419" s="140">
        <v>42415.0</v>
      </c>
      <c r="AP419" s="45" t="s">
        <v>1781</v>
      </c>
      <c r="AQ419" s="46" t="s">
        <v>69</v>
      </c>
      <c r="AR419" s="46" t="s">
        <v>69</v>
      </c>
      <c r="AS419" s="41"/>
      <c r="AT419" s="41"/>
      <c r="AU419" s="41"/>
      <c r="AV419" s="41"/>
    </row>
    <row r="420">
      <c r="A420" s="31" t="s">
        <v>4369</v>
      </c>
      <c r="B420" s="31" t="s">
        <v>295</v>
      </c>
      <c r="C420" s="31" t="s">
        <v>4546</v>
      </c>
      <c r="D420" s="31" t="s">
        <v>230</v>
      </c>
      <c r="E420" s="138" t="s">
        <v>183</v>
      </c>
      <c r="F420" s="139" t="s">
        <v>185</v>
      </c>
      <c r="G420" s="140">
        <v>42416.0</v>
      </c>
      <c r="H420" s="41"/>
      <c r="I420" s="141"/>
      <c r="J420" s="142"/>
      <c r="K420" s="142"/>
      <c r="L420" s="142">
        <v>300.0</v>
      </c>
      <c r="M420" s="143" t="str">
        <f t="shared" si="18"/>
        <v>$270.00</v>
      </c>
      <c r="N420" s="144">
        <v>270.0</v>
      </c>
      <c r="O420" s="41"/>
      <c r="P420" s="41"/>
      <c r="Q420" s="41"/>
      <c r="R420" s="41"/>
      <c r="S420" s="41"/>
      <c r="T420" s="41"/>
      <c r="U420" s="41"/>
      <c r="V420" s="41"/>
      <c r="W420" s="41"/>
      <c r="X420" s="41"/>
      <c r="Y420" s="41"/>
      <c r="Z420" s="41"/>
      <c r="AA420" s="41"/>
      <c r="AB420" s="41"/>
      <c r="AC420" s="41"/>
      <c r="AD420" s="41"/>
      <c r="AE420" s="41"/>
      <c r="AF420" s="41"/>
      <c r="AG420" s="31">
        <v>270.0</v>
      </c>
      <c r="AH420" s="31" t="s">
        <v>4550</v>
      </c>
      <c r="AI420" s="41"/>
      <c r="AJ420" s="41"/>
      <c r="AK420" s="139" t="s">
        <v>198</v>
      </c>
      <c r="AL420" s="139" t="s">
        <v>118</v>
      </c>
      <c r="AM420" s="139" t="s">
        <v>119</v>
      </c>
      <c r="AN420" s="31" t="s">
        <v>1334</v>
      </c>
      <c r="AO420" s="140">
        <v>42493.0</v>
      </c>
      <c r="AP420" s="45" t="s">
        <v>917</v>
      </c>
      <c r="AQ420" s="46" t="s">
        <v>69</v>
      </c>
      <c r="AR420" s="46" t="s">
        <v>69</v>
      </c>
      <c r="AS420" s="41"/>
      <c r="AT420" s="41"/>
      <c r="AU420" s="41"/>
      <c r="AV420" s="41"/>
    </row>
    <row r="421">
      <c r="A421" s="31">
        <v>10817.0</v>
      </c>
      <c r="B421" s="31" t="s">
        <v>295</v>
      </c>
      <c r="C421" s="31" t="s">
        <v>4554</v>
      </c>
      <c r="D421" s="31" t="s">
        <v>4421</v>
      </c>
      <c r="E421" s="138" t="s">
        <v>2157</v>
      </c>
      <c r="F421" s="139" t="s">
        <v>4409</v>
      </c>
      <c r="G421" s="140">
        <v>42452.0</v>
      </c>
      <c r="H421" s="41"/>
      <c r="I421" s="141"/>
      <c r="J421" s="142"/>
      <c r="K421" s="142"/>
      <c r="L421" s="142">
        <v>200.0</v>
      </c>
      <c r="M421" s="143" t="str">
        <f t="shared" si="18"/>
        <v>$200.00</v>
      </c>
      <c r="N421" s="144">
        <v>200.0</v>
      </c>
      <c r="O421" s="31">
        <v>200.0</v>
      </c>
      <c r="P421" s="31" t="s">
        <v>4555</v>
      </c>
      <c r="Q421" s="41"/>
      <c r="R421" s="41"/>
      <c r="S421" s="41"/>
      <c r="T421" s="41"/>
      <c r="U421" s="41"/>
      <c r="V421" s="41"/>
      <c r="W421" s="41"/>
      <c r="X421" s="41"/>
      <c r="Y421" s="41"/>
      <c r="Z421" s="41"/>
      <c r="AA421" s="41"/>
      <c r="AB421" s="41"/>
      <c r="AC421" s="41"/>
      <c r="AD421" s="41"/>
      <c r="AE421" s="41"/>
      <c r="AF421" s="41"/>
      <c r="AG421" s="41"/>
      <c r="AH421" s="41"/>
      <c r="AI421" s="41"/>
      <c r="AJ421" s="41"/>
      <c r="AK421" s="139" t="s">
        <v>4410</v>
      </c>
      <c r="AL421" s="139" t="s">
        <v>1253</v>
      </c>
      <c r="AM421" s="139" t="s">
        <v>4411</v>
      </c>
      <c r="AN421" s="31" t="s">
        <v>1334</v>
      </c>
      <c r="AO421" s="140">
        <v>42452.0</v>
      </c>
      <c r="AP421" s="45" t="s">
        <v>917</v>
      </c>
      <c r="AQ421" s="46" t="s">
        <v>69</v>
      </c>
      <c r="AR421" s="46" t="s">
        <v>69</v>
      </c>
      <c r="AS421" s="41"/>
      <c r="AT421" s="41"/>
      <c r="AU421" s="41"/>
      <c r="AV421" s="41"/>
    </row>
    <row r="422">
      <c r="A422" s="31">
        <v>10817.0</v>
      </c>
      <c r="B422" s="31" t="s">
        <v>295</v>
      </c>
      <c r="C422" s="31" t="s">
        <v>4558</v>
      </c>
      <c r="D422" s="31" t="s">
        <v>4421</v>
      </c>
      <c r="E422" s="138" t="s">
        <v>2157</v>
      </c>
      <c r="F422" s="139" t="s">
        <v>4416</v>
      </c>
      <c r="G422" s="140">
        <v>42454.0</v>
      </c>
      <c r="H422" s="41"/>
      <c r="I422" s="141"/>
      <c r="J422" s="142"/>
      <c r="K422" s="142"/>
      <c r="L422" s="142">
        <v>200.0</v>
      </c>
      <c r="M422" s="143" t="str">
        <f t="shared" si="18"/>
        <v>$200.00</v>
      </c>
      <c r="N422" s="144">
        <v>200.0</v>
      </c>
      <c r="O422" s="31">
        <v>200.0</v>
      </c>
      <c r="P422" s="31" t="s">
        <v>4555</v>
      </c>
      <c r="Q422" s="41"/>
      <c r="R422" s="41"/>
      <c r="S422" s="41"/>
      <c r="T422" s="41"/>
      <c r="U422" s="41"/>
      <c r="V422" s="41"/>
      <c r="W422" s="41"/>
      <c r="X422" s="41"/>
      <c r="Y422" s="41"/>
      <c r="Z422" s="41"/>
      <c r="AA422" s="41"/>
      <c r="AB422" s="41"/>
      <c r="AC422" s="41"/>
      <c r="AD422" s="41"/>
      <c r="AE422" s="41"/>
      <c r="AF422" s="41"/>
      <c r="AG422" s="41"/>
      <c r="AH422" s="41"/>
      <c r="AI422" s="41"/>
      <c r="AJ422" s="41"/>
      <c r="AK422" s="139" t="s">
        <v>4410</v>
      </c>
      <c r="AL422" s="139" t="s">
        <v>1253</v>
      </c>
      <c r="AM422" s="139" t="s">
        <v>4411</v>
      </c>
      <c r="AN422" s="31" t="s">
        <v>1334</v>
      </c>
      <c r="AO422" s="140">
        <v>42454.0</v>
      </c>
      <c r="AP422" s="45" t="s">
        <v>917</v>
      </c>
      <c r="AQ422" s="46" t="s">
        <v>69</v>
      </c>
      <c r="AR422" s="46" t="s">
        <v>69</v>
      </c>
      <c r="AS422" s="41"/>
      <c r="AT422" s="41"/>
      <c r="AU422" s="41"/>
      <c r="AV422" s="41"/>
    </row>
    <row r="423">
      <c r="A423" s="31" t="s">
        <v>4369</v>
      </c>
      <c r="B423" s="31" t="s">
        <v>436</v>
      </c>
      <c r="C423" s="31" t="s">
        <v>4564</v>
      </c>
      <c r="D423" s="31" t="s">
        <v>230</v>
      </c>
      <c r="E423" s="138" t="s">
        <v>496</v>
      </c>
      <c r="F423" s="139" t="s">
        <v>4567</v>
      </c>
      <c r="G423" s="140">
        <v>42413.0</v>
      </c>
      <c r="H423" s="41"/>
      <c r="I423" s="141"/>
      <c r="J423" s="142"/>
      <c r="K423" s="142"/>
      <c r="L423" s="142">
        <v>75.0</v>
      </c>
      <c r="M423" s="143" t="str">
        <f t="shared" si="18"/>
        <v>$75.00</v>
      </c>
      <c r="N423" s="144">
        <v>75.0</v>
      </c>
      <c r="O423" s="31">
        <v>75.0</v>
      </c>
      <c r="P423" s="31" t="s">
        <v>4570</v>
      </c>
      <c r="Q423" s="41"/>
      <c r="R423" s="41"/>
      <c r="S423" s="41"/>
      <c r="T423" s="41"/>
      <c r="U423" s="41"/>
      <c r="V423" s="41"/>
      <c r="W423" s="41"/>
      <c r="X423" s="41"/>
      <c r="Y423" s="41"/>
      <c r="Z423" s="41"/>
      <c r="AA423" s="41"/>
      <c r="AB423" s="41"/>
      <c r="AC423" s="41"/>
      <c r="AD423" s="41"/>
      <c r="AE423" s="41"/>
      <c r="AF423" s="41"/>
      <c r="AG423" s="41"/>
      <c r="AH423" s="41"/>
      <c r="AI423" s="41"/>
      <c r="AJ423" s="41"/>
      <c r="AK423" s="139" t="s">
        <v>3919</v>
      </c>
      <c r="AL423" s="139" t="s">
        <v>3920</v>
      </c>
      <c r="AM423" s="139" t="s">
        <v>3921</v>
      </c>
      <c r="AN423" s="31" t="s">
        <v>2677</v>
      </c>
      <c r="AO423" s="140">
        <v>42413.0</v>
      </c>
      <c r="AP423" s="45" t="s">
        <v>917</v>
      </c>
      <c r="AQ423" s="46" t="s">
        <v>69</v>
      </c>
      <c r="AR423" s="46" t="s">
        <v>69</v>
      </c>
      <c r="AS423" s="41"/>
      <c r="AT423" s="41"/>
      <c r="AU423" s="41"/>
      <c r="AV423" s="41"/>
    </row>
    <row r="424">
      <c r="A424" s="31" t="s">
        <v>2212</v>
      </c>
      <c r="B424" s="31" t="s">
        <v>2929</v>
      </c>
      <c r="C424" s="31" t="s">
        <v>4575</v>
      </c>
      <c r="D424" s="31" t="s">
        <v>1476</v>
      </c>
      <c r="E424" s="138" t="s">
        <v>208</v>
      </c>
      <c r="F424" s="139" t="s">
        <v>4577</v>
      </c>
      <c r="G424" s="140">
        <v>42411.0</v>
      </c>
      <c r="H424" s="31" t="s">
        <v>4578</v>
      </c>
      <c r="I424" s="141"/>
      <c r="J424" s="142"/>
      <c r="K424" s="142"/>
      <c r="L424" s="142">
        <v>794.24</v>
      </c>
      <c r="M424" s="143" t="str">
        <f t="shared" si="18"/>
        <v>$120.00</v>
      </c>
      <c r="N424" s="144">
        <v>120.0</v>
      </c>
      <c r="O424" s="31">
        <v>120.0</v>
      </c>
      <c r="P424" s="31" t="s">
        <v>2160</v>
      </c>
      <c r="Q424" s="41"/>
      <c r="R424" s="41"/>
      <c r="S424" s="41"/>
      <c r="T424" s="41"/>
      <c r="U424" s="41"/>
      <c r="V424" s="41"/>
      <c r="W424" s="41"/>
      <c r="X424" s="41"/>
      <c r="Y424" s="41"/>
      <c r="Z424" s="41"/>
      <c r="AA424" s="41"/>
      <c r="AB424" s="41"/>
      <c r="AC424" s="41"/>
      <c r="AD424" s="41"/>
      <c r="AE424" s="41"/>
      <c r="AF424" s="41"/>
      <c r="AG424" s="41"/>
      <c r="AH424" s="41"/>
      <c r="AI424" s="41"/>
      <c r="AJ424" s="41"/>
      <c r="AK424" s="139" t="s">
        <v>220</v>
      </c>
      <c r="AL424" s="139" t="s">
        <v>221</v>
      </c>
      <c r="AM424" s="139" t="s">
        <v>222</v>
      </c>
      <c r="AN424" s="31" t="s">
        <v>2677</v>
      </c>
      <c r="AO424" s="140">
        <v>42411.0</v>
      </c>
      <c r="AP424" s="45" t="s">
        <v>917</v>
      </c>
      <c r="AQ424" s="46" t="s">
        <v>69</v>
      </c>
      <c r="AR424" s="46" t="s">
        <v>69</v>
      </c>
      <c r="AS424" s="41"/>
      <c r="AT424" s="41"/>
      <c r="AU424" s="41"/>
      <c r="AV424" s="41"/>
    </row>
    <row r="425">
      <c r="A425" s="31" t="s">
        <v>4369</v>
      </c>
      <c r="B425" s="31" t="s">
        <v>2929</v>
      </c>
      <c r="C425" s="31" t="s">
        <v>4584</v>
      </c>
      <c r="D425" s="31" t="s">
        <v>230</v>
      </c>
      <c r="E425" s="138" t="s">
        <v>4585</v>
      </c>
      <c r="F425" s="139" t="s">
        <v>4586</v>
      </c>
      <c r="G425" s="140">
        <v>42406.0</v>
      </c>
      <c r="H425" s="41"/>
      <c r="I425" s="141"/>
      <c r="J425" s="142"/>
      <c r="K425" s="142"/>
      <c r="L425" s="142">
        <v>57.36</v>
      </c>
      <c r="M425" s="143" t="str">
        <f t="shared" si="18"/>
        <v>$29.40</v>
      </c>
      <c r="N425" s="144">
        <v>29.4</v>
      </c>
      <c r="O425" s="41"/>
      <c r="P425" s="41"/>
      <c r="Q425" s="41" t="str">
        <f>7*4.2</f>
        <v>29.4</v>
      </c>
      <c r="R425" s="31" t="s">
        <v>4590</v>
      </c>
      <c r="S425" s="41"/>
      <c r="T425" s="41"/>
      <c r="U425" s="41"/>
      <c r="V425" s="41"/>
      <c r="W425" s="41"/>
      <c r="X425" s="41"/>
      <c r="Y425" s="41"/>
      <c r="Z425" s="41"/>
      <c r="AA425" s="41"/>
      <c r="AB425" s="41"/>
      <c r="AC425" s="41"/>
      <c r="AD425" s="41"/>
      <c r="AE425" s="41"/>
      <c r="AF425" s="41"/>
      <c r="AG425" s="41"/>
      <c r="AH425" s="41"/>
      <c r="AI425" s="41"/>
      <c r="AJ425" s="41"/>
      <c r="AK425" s="139" t="s">
        <v>1579</v>
      </c>
      <c r="AL425" s="139" t="s">
        <v>1302</v>
      </c>
      <c r="AM425" s="139" t="s">
        <v>4593</v>
      </c>
      <c r="AN425" s="31" t="s">
        <v>2677</v>
      </c>
      <c r="AO425" s="140">
        <v>42406.0</v>
      </c>
      <c r="AP425" s="45" t="s">
        <v>1964</v>
      </c>
      <c r="AQ425" s="46" t="s">
        <v>69</v>
      </c>
      <c r="AR425" s="46" t="s">
        <v>69</v>
      </c>
      <c r="AS425" s="41"/>
      <c r="AT425" s="41"/>
      <c r="AU425" s="41"/>
      <c r="AV425" s="41"/>
    </row>
    <row r="426">
      <c r="A426" s="31" t="s">
        <v>4369</v>
      </c>
      <c r="B426" s="31" t="s">
        <v>2929</v>
      </c>
      <c r="C426" s="31" t="s">
        <v>4597</v>
      </c>
      <c r="D426" s="31" t="s">
        <v>2735</v>
      </c>
      <c r="E426" s="138" t="s">
        <v>2435</v>
      </c>
      <c r="F426" s="139" t="s">
        <v>4599</v>
      </c>
      <c r="G426" s="140">
        <v>42404.0</v>
      </c>
      <c r="H426" s="41"/>
      <c r="I426" s="141"/>
      <c r="J426" s="142"/>
      <c r="K426" s="142"/>
      <c r="L426" s="142">
        <v>48.0</v>
      </c>
      <c r="M426" s="143" t="str">
        <f t="shared" si="18"/>
        <v>$48.00</v>
      </c>
      <c r="N426" s="144">
        <v>48.0</v>
      </c>
      <c r="O426" s="31">
        <v>48.0</v>
      </c>
      <c r="P426" s="31" t="s">
        <v>3176</v>
      </c>
      <c r="Q426" s="41"/>
      <c r="R426" s="41"/>
      <c r="S426" s="41"/>
      <c r="T426" s="41"/>
      <c r="U426" s="41"/>
      <c r="V426" s="41"/>
      <c r="W426" s="41"/>
      <c r="X426" s="41"/>
      <c r="Y426" s="41"/>
      <c r="Z426" s="41"/>
      <c r="AA426" s="41"/>
      <c r="AB426" s="41"/>
      <c r="AC426" s="41"/>
      <c r="AD426" s="41"/>
      <c r="AE426" s="41"/>
      <c r="AF426" s="41"/>
      <c r="AG426" s="41"/>
      <c r="AH426" s="41"/>
      <c r="AI426" s="41"/>
      <c r="AJ426" s="41"/>
      <c r="AK426" s="139" t="s">
        <v>3250</v>
      </c>
      <c r="AL426" s="139" t="s">
        <v>2389</v>
      </c>
      <c r="AM426" s="139" t="s">
        <v>2390</v>
      </c>
      <c r="AN426" s="31" t="s">
        <v>2677</v>
      </c>
      <c r="AO426" s="140">
        <v>42404.0</v>
      </c>
      <c r="AP426" s="45" t="s">
        <v>1964</v>
      </c>
      <c r="AQ426" s="46" t="s">
        <v>69</v>
      </c>
      <c r="AR426" s="46" t="s">
        <v>69</v>
      </c>
      <c r="AS426" s="41"/>
      <c r="AT426" s="41"/>
      <c r="AU426" s="41"/>
      <c r="AV426" s="41"/>
    </row>
    <row r="427">
      <c r="A427" s="31" t="s">
        <v>4369</v>
      </c>
      <c r="B427" s="31" t="s">
        <v>2929</v>
      </c>
      <c r="C427" s="31" t="s">
        <v>4603</v>
      </c>
      <c r="D427" s="31" t="s">
        <v>1476</v>
      </c>
      <c r="E427" s="138" t="s">
        <v>265</v>
      </c>
      <c r="F427" s="139" t="s">
        <v>4605</v>
      </c>
      <c r="G427" s="140">
        <v>42400.0</v>
      </c>
      <c r="H427" s="31" t="s">
        <v>4607</v>
      </c>
      <c r="I427" s="141"/>
      <c r="J427" s="142"/>
      <c r="K427" s="142"/>
      <c r="L427" s="142">
        <v>585.6</v>
      </c>
      <c r="M427" s="143" t="str">
        <f t="shared" si="18"/>
        <v>$585.60</v>
      </c>
      <c r="N427" s="144">
        <v>585.6</v>
      </c>
      <c r="O427" s="41"/>
      <c r="P427" s="41"/>
      <c r="Q427" s="31">
        <v>585.6</v>
      </c>
      <c r="R427" s="31" t="s">
        <v>4609</v>
      </c>
      <c r="S427" s="41"/>
      <c r="T427" s="41"/>
      <c r="U427" s="41"/>
      <c r="V427" s="41"/>
      <c r="W427" s="41"/>
      <c r="X427" s="41"/>
      <c r="Y427" s="41"/>
      <c r="Z427" s="41"/>
      <c r="AA427" s="41"/>
      <c r="AB427" s="41"/>
      <c r="AC427" s="41"/>
      <c r="AD427" s="41"/>
      <c r="AE427" s="41"/>
      <c r="AF427" s="41"/>
      <c r="AG427" s="41"/>
      <c r="AH427" s="41"/>
      <c r="AI427" s="41"/>
      <c r="AJ427" s="41"/>
      <c r="AK427" s="139" t="s">
        <v>4610</v>
      </c>
      <c r="AL427" s="139" t="s">
        <v>1960</v>
      </c>
      <c r="AM427" s="139" t="s">
        <v>4611</v>
      </c>
      <c r="AN427" s="31" t="s">
        <v>2677</v>
      </c>
      <c r="AO427" s="140">
        <v>42484.0</v>
      </c>
      <c r="AP427" s="45" t="s">
        <v>1964</v>
      </c>
      <c r="AQ427" s="46" t="s">
        <v>69</v>
      </c>
      <c r="AR427" s="46" t="s">
        <v>69</v>
      </c>
      <c r="AS427" s="41"/>
      <c r="AT427" s="41"/>
      <c r="AU427" s="41"/>
      <c r="AV427" s="41"/>
    </row>
    <row r="428">
      <c r="A428" s="31" t="s">
        <v>4369</v>
      </c>
      <c r="B428" s="31" t="s">
        <v>2929</v>
      </c>
      <c r="C428" s="31" t="s">
        <v>4615</v>
      </c>
      <c r="D428" s="31" t="s">
        <v>230</v>
      </c>
      <c r="E428" s="138" t="s">
        <v>183</v>
      </c>
      <c r="F428" s="139" t="s">
        <v>4617</v>
      </c>
      <c r="G428" s="140">
        <v>42409.0</v>
      </c>
      <c r="H428" s="41"/>
      <c r="I428" s="141"/>
      <c r="J428" s="142"/>
      <c r="K428" s="142"/>
      <c r="L428" s="142">
        <v>100.42</v>
      </c>
      <c r="M428" s="143" t="str">
        <f t="shared" si="18"/>
        <v>$100.42</v>
      </c>
      <c r="N428" s="144">
        <v>100.42</v>
      </c>
      <c r="O428" s="31">
        <v>100.42</v>
      </c>
      <c r="P428" s="31" t="s">
        <v>4619</v>
      </c>
      <c r="Q428" s="41"/>
      <c r="R428" s="41"/>
      <c r="S428" s="41"/>
      <c r="T428" s="41"/>
      <c r="U428" s="41"/>
      <c r="V428" s="41"/>
      <c r="W428" s="41"/>
      <c r="X428" s="41"/>
      <c r="Y428" s="41"/>
      <c r="Z428" s="41"/>
      <c r="AA428" s="41"/>
      <c r="AB428" s="41"/>
      <c r="AC428" s="41"/>
      <c r="AD428" s="41"/>
      <c r="AE428" s="41"/>
      <c r="AF428" s="41"/>
      <c r="AG428" s="41"/>
      <c r="AH428" s="41"/>
      <c r="AI428" s="41"/>
      <c r="AJ428" s="41"/>
      <c r="AK428" s="139" t="s">
        <v>198</v>
      </c>
      <c r="AL428" s="139" t="s">
        <v>118</v>
      </c>
      <c r="AM428" s="139" t="s">
        <v>119</v>
      </c>
      <c r="AN428" s="31" t="s">
        <v>2677</v>
      </c>
      <c r="AO428" s="140">
        <v>42409.0</v>
      </c>
      <c r="AP428" s="45" t="s">
        <v>1964</v>
      </c>
      <c r="AQ428" s="46" t="s">
        <v>69</v>
      </c>
      <c r="AR428" s="46" t="s">
        <v>69</v>
      </c>
      <c r="AS428" s="41"/>
      <c r="AT428" s="41"/>
      <c r="AU428" s="41"/>
      <c r="AV428" s="41"/>
    </row>
    <row r="429">
      <c r="A429" s="41"/>
      <c r="B429" s="41"/>
      <c r="C429" s="31" t="s">
        <v>4622</v>
      </c>
      <c r="D429" s="31" t="s">
        <v>4046</v>
      </c>
      <c r="E429" s="135" t="s">
        <v>4623</v>
      </c>
      <c r="F429" s="31" t="s">
        <v>4624</v>
      </c>
      <c r="G429" s="152">
        <v>42398.0</v>
      </c>
      <c r="H429" s="41"/>
      <c r="I429" s="148"/>
      <c r="J429" s="144"/>
      <c r="K429" s="144"/>
      <c r="L429" s="144">
        <v>550.0</v>
      </c>
      <c r="M429" s="143" t="str">
        <f t="shared" si="18"/>
        <v>$0.00</v>
      </c>
      <c r="N429" s="143"/>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31" t="s">
        <v>3641</v>
      </c>
      <c r="AL429" s="31" t="s">
        <v>2581</v>
      </c>
      <c r="AM429" s="153" t="s">
        <v>4626</v>
      </c>
      <c r="AN429" s="31" t="s">
        <v>1334</v>
      </c>
      <c r="AO429" s="152">
        <v>42400.0</v>
      </c>
      <c r="AP429" s="45" t="s">
        <v>1964</v>
      </c>
      <c r="AQ429" s="46" t="s">
        <v>69</v>
      </c>
      <c r="AR429" s="41"/>
      <c r="AS429" s="41"/>
      <c r="AT429" s="41"/>
      <c r="AU429" s="41"/>
      <c r="AV429" s="41"/>
    </row>
    <row r="430">
      <c r="A430" s="31" t="s">
        <v>4369</v>
      </c>
      <c r="B430" s="31" t="s">
        <v>295</v>
      </c>
      <c r="C430" s="31" t="s">
        <v>4628</v>
      </c>
      <c r="D430" s="31" t="s">
        <v>4427</v>
      </c>
      <c r="E430" s="153" t="s">
        <v>4631</v>
      </c>
      <c r="F430" s="46" t="s">
        <v>4632</v>
      </c>
      <c r="G430" s="152">
        <v>42469.0</v>
      </c>
      <c r="H430" s="41"/>
      <c r="I430" s="148"/>
      <c r="J430" s="144"/>
      <c r="K430" s="144"/>
      <c r="L430" s="144">
        <v>3500.0</v>
      </c>
      <c r="M430" s="143" t="str">
        <f t="shared" si="18"/>
        <v>$1,000.00</v>
      </c>
      <c r="N430" s="144">
        <v>1000.0</v>
      </c>
      <c r="O430" s="41"/>
      <c r="P430" s="41"/>
      <c r="Q430" s="41"/>
      <c r="R430" s="41"/>
      <c r="S430" s="41"/>
      <c r="T430" s="41"/>
      <c r="U430" s="41"/>
      <c r="V430" s="41"/>
      <c r="W430" s="31">
        <v>1000.0</v>
      </c>
      <c r="X430" s="31" t="s">
        <v>4633</v>
      </c>
      <c r="Y430" s="41"/>
      <c r="Z430" s="41"/>
      <c r="AA430" s="41"/>
      <c r="AB430" s="41"/>
      <c r="AC430" s="41"/>
      <c r="AD430" s="41"/>
      <c r="AE430" s="41"/>
      <c r="AF430" s="41"/>
      <c r="AG430" s="41"/>
      <c r="AH430" s="41"/>
      <c r="AI430" s="41"/>
      <c r="AJ430" s="41"/>
      <c r="AK430" s="31" t="s">
        <v>4634</v>
      </c>
      <c r="AL430" s="31" t="s">
        <v>3599</v>
      </c>
      <c r="AM430" s="153" t="s">
        <v>3600</v>
      </c>
      <c r="AN430" s="31" t="s">
        <v>1334</v>
      </c>
      <c r="AO430" s="152">
        <v>42469.0</v>
      </c>
      <c r="AP430" s="45" t="s">
        <v>576</v>
      </c>
      <c r="AQ430" s="46" t="s">
        <v>69</v>
      </c>
      <c r="AR430" s="46" t="s">
        <v>69</v>
      </c>
      <c r="AS430" s="41"/>
      <c r="AT430" s="41"/>
      <c r="AU430" s="41"/>
      <c r="AV430" s="41"/>
    </row>
    <row r="431">
      <c r="A431" s="41"/>
      <c r="B431" s="41"/>
      <c r="C431" s="31" t="s">
        <v>4637</v>
      </c>
      <c r="D431" s="31" t="s">
        <v>4161</v>
      </c>
      <c r="E431" s="138" t="s">
        <v>158</v>
      </c>
      <c r="F431" s="139" t="s">
        <v>4314</v>
      </c>
      <c r="G431" s="140">
        <v>42469.0</v>
      </c>
      <c r="H431" s="41"/>
      <c r="I431" s="141"/>
      <c r="J431" s="142"/>
      <c r="K431" s="142"/>
      <c r="L431" s="142">
        <v>1366.2</v>
      </c>
      <c r="M431" s="143" t="str">
        <f t="shared" si="18"/>
        <v>$0.00</v>
      </c>
      <c r="N431" s="143"/>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139" t="s">
        <v>167</v>
      </c>
      <c r="AL431" s="139" t="s">
        <v>169</v>
      </c>
      <c r="AM431" s="139" t="s">
        <v>171</v>
      </c>
      <c r="AN431" s="31" t="s">
        <v>1334</v>
      </c>
      <c r="AO431" s="140">
        <v>42475.0</v>
      </c>
      <c r="AP431" s="45" t="s">
        <v>576</v>
      </c>
      <c r="AQ431" s="46" t="s">
        <v>69</v>
      </c>
      <c r="AR431" s="41"/>
      <c r="AS431" s="41"/>
      <c r="AT431" s="41"/>
      <c r="AU431" s="41"/>
      <c r="AV431" s="41"/>
    </row>
    <row r="432">
      <c r="A432" s="41"/>
      <c r="B432" s="41"/>
      <c r="C432" s="31" t="s">
        <v>4640</v>
      </c>
      <c r="D432" s="31" t="s">
        <v>1430</v>
      </c>
      <c r="E432" s="138" t="s">
        <v>4643</v>
      </c>
      <c r="F432" s="139" t="s">
        <v>4644</v>
      </c>
      <c r="G432" s="140">
        <v>42401.0</v>
      </c>
      <c r="H432" s="31" t="s">
        <v>4645</v>
      </c>
      <c r="I432" s="141"/>
      <c r="J432" s="142"/>
      <c r="K432" s="142"/>
      <c r="L432" s="142">
        <v>2500.0</v>
      </c>
      <c r="M432" s="143" t="str">
        <f t="shared" si="18"/>
        <v>$2,000.00</v>
      </c>
      <c r="N432" s="143"/>
      <c r="O432" s="31">
        <v>300.0</v>
      </c>
      <c r="P432" s="31" t="s">
        <v>4647</v>
      </c>
      <c r="Q432" s="41"/>
      <c r="R432" s="41"/>
      <c r="S432" s="41"/>
      <c r="T432" s="41"/>
      <c r="U432" s="41"/>
      <c r="V432" s="41"/>
      <c r="W432" s="41"/>
      <c r="X432" s="41"/>
      <c r="Y432" s="41"/>
      <c r="Z432" s="41"/>
      <c r="AA432" s="41"/>
      <c r="AB432" s="41"/>
      <c r="AC432" s="41"/>
      <c r="AD432" s="41"/>
      <c r="AE432" s="41"/>
      <c r="AF432" s="41"/>
      <c r="AG432" s="41"/>
      <c r="AH432" s="41"/>
      <c r="AI432" s="31">
        <v>1700.0</v>
      </c>
      <c r="AJ432" s="31" t="s">
        <v>4648</v>
      </c>
      <c r="AK432" s="139" t="s">
        <v>4650</v>
      </c>
      <c r="AL432" s="139" t="s">
        <v>4651</v>
      </c>
      <c r="AM432" s="139" t="s">
        <v>4653</v>
      </c>
      <c r="AN432" s="31" t="s">
        <v>202</v>
      </c>
      <c r="AO432" s="140">
        <v>42511.0</v>
      </c>
      <c r="AP432" s="45" t="s">
        <v>1028</v>
      </c>
      <c r="AQ432" s="46" t="s">
        <v>69</v>
      </c>
      <c r="AR432" s="46" t="s">
        <v>69</v>
      </c>
      <c r="AS432" s="41"/>
      <c r="AT432" s="41"/>
      <c r="AU432" s="41"/>
      <c r="AV432" s="41"/>
    </row>
    <row r="433">
      <c r="A433" s="31">
        <v>10851.0</v>
      </c>
      <c r="B433" s="31" t="s">
        <v>295</v>
      </c>
      <c r="C433" s="31" t="s">
        <v>4654</v>
      </c>
      <c r="D433" s="31" t="s">
        <v>1430</v>
      </c>
      <c r="E433" s="138" t="s">
        <v>1926</v>
      </c>
      <c r="F433" s="139" t="s">
        <v>4657</v>
      </c>
      <c r="G433" s="140">
        <v>42401.0</v>
      </c>
      <c r="H433" s="31" t="s">
        <v>4658</v>
      </c>
      <c r="I433" s="141" t="s">
        <v>4659</v>
      </c>
      <c r="J433" s="142"/>
      <c r="K433" s="142"/>
      <c r="L433" s="142">
        <v>2100.0</v>
      </c>
      <c r="M433" s="143" t="str">
        <f t="shared" si="18"/>
        <v>$1,050.00</v>
      </c>
      <c r="N433" s="144">
        <v>1050.0</v>
      </c>
      <c r="O433" s="41"/>
      <c r="P433" s="41"/>
      <c r="Q433" s="41"/>
      <c r="R433" s="41"/>
      <c r="S433" s="41"/>
      <c r="T433" s="41"/>
      <c r="U433" s="41"/>
      <c r="V433" s="41"/>
      <c r="W433" s="41"/>
      <c r="X433" s="41"/>
      <c r="Y433" s="41"/>
      <c r="Z433" s="41"/>
      <c r="AA433" s="41"/>
      <c r="AB433" s="41"/>
      <c r="AC433" s="31">
        <v>900.0</v>
      </c>
      <c r="AD433" s="149" t="s">
        <v>4660</v>
      </c>
      <c r="AE433" s="41"/>
      <c r="AF433" s="41"/>
      <c r="AG433" s="41"/>
      <c r="AH433" s="41"/>
      <c r="AI433" s="31">
        <v>150.0</v>
      </c>
      <c r="AJ433" s="31" t="s">
        <v>4661</v>
      </c>
      <c r="AK433" s="139" t="s">
        <v>4650</v>
      </c>
      <c r="AL433" s="139" t="s">
        <v>4651</v>
      </c>
      <c r="AM433" s="139" t="s">
        <v>4653</v>
      </c>
      <c r="AN433" s="31" t="s">
        <v>202</v>
      </c>
      <c r="AO433" s="140">
        <v>42511.0</v>
      </c>
      <c r="AP433" s="45" t="s">
        <v>1028</v>
      </c>
      <c r="AQ433" s="46" t="s">
        <v>69</v>
      </c>
      <c r="AR433" s="46" t="s">
        <v>69</v>
      </c>
      <c r="AS433" s="41"/>
      <c r="AT433" s="41"/>
      <c r="AU433" s="41"/>
      <c r="AV433" s="41"/>
    </row>
    <row r="434">
      <c r="A434" s="31">
        <v>10812.0</v>
      </c>
      <c r="B434" s="31" t="s">
        <v>295</v>
      </c>
      <c r="C434" s="31" t="s">
        <v>4664</v>
      </c>
      <c r="D434" s="31" t="s">
        <v>857</v>
      </c>
      <c r="E434" s="138" t="s">
        <v>4665</v>
      </c>
      <c r="F434" s="139" t="s">
        <v>4665</v>
      </c>
      <c r="G434" s="140">
        <v>42430.0</v>
      </c>
      <c r="H434" s="41"/>
      <c r="I434" s="141"/>
      <c r="J434" s="142"/>
      <c r="K434" s="142"/>
      <c r="L434" s="142">
        <v>2000.0</v>
      </c>
      <c r="M434" s="143" t="str">
        <f t="shared" si="18"/>
        <v>$935.00</v>
      </c>
      <c r="N434" s="144">
        <v>935.0</v>
      </c>
      <c r="O434" s="31">
        <v>200.0</v>
      </c>
      <c r="P434" s="31" t="s">
        <v>4666</v>
      </c>
      <c r="Q434" s="31">
        <v>735.0</v>
      </c>
      <c r="R434" s="31" t="s">
        <v>4668</v>
      </c>
      <c r="S434" s="41"/>
      <c r="T434" s="41"/>
      <c r="U434" s="41"/>
      <c r="V434" s="41"/>
      <c r="W434" s="41"/>
      <c r="X434" s="41"/>
      <c r="Y434" s="41"/>
      <c r="Z434" s="41"/>
      <c r="AA434" s="41"/>
      <c r="AB434" s="41"/>
      <c r="AC434" s="41"/>
      <c r="AD434" s="41"/>
      <c r="AE434" s="41"/>
      <c r="AF434" s="41"/>
      <c r="AG434" s="41"/>
      <c r="AH434" s="41"/>
      <c r="AI434" s="41"/>
      <c r="AJ434" s="41"/>
      <c r="AK434" s="139" t="s">
        <v>356</v>
      </c>
      <c r="AL434" s="139" t="s">
        <v>4670</v>
      </c>
      <c r="AM434" s="139" t="s">
        <v>4671</v>
      </c>
      <c r="AN434" s="31" t="s">
        <v>202</v>
      </c>
      <c r="AO434" s="140">
        <v>42430.0</v>
      </c>
      <c r="AP434" s="45" t="s">
        <v>1028</v>
      </c>
      <c r="AQ434" s="46" t="s">
        <v>69</v>
      </c>
      <c r="AR434" s="46" t="s">
        <v>69</v>
      </c>
      <c r="AS434" s="41"/>
      <c r="AT434" s="41"/>
      <c r="AU434" s="41"/>
      <c r="AV434" s="41"/>
    </row>
    <row r="435">
      <c r="A435" s="31">
        <v>10835.0</v>
      </c>
      <c r="B435" s="31" t="s">
        <v>295</v>
      </c>
      <c r="C435" s="31" t="s">
        <v>4672</v>
      </c>
      <c r="D435" s="31" t="s">
        <v>1324</v>
      </c>
      <c r="E435" s="138" t="s">
        <v>4674</v>
      </c>
      <c r="F435" s="139" t="s">
        <v>4676</v>
      </c>
      <c r="G435" s="140">
        <v>42461.0</v>
      </c>
      <c r="H435" s="41"/>
      <c r="I435" s="141" t="s">
        <v>4677</v>
      </c>
      <c r="J435" s="142">
        <v>2000.0</v>
      </c>
      <c r="K435" s="142"/>
      <c r="L435" s="142">
        <v>1500.0</v>
      </c>
      <c r="M435" s="143" t="str">
        <f t="shared" si="18"/>
        <v>$1,500.00</v>
      </c>
      <c r="N435" s="144">
        <v>1500.0</v>
      </c>
      <c r="O435" s="41"/>
      <c r="P435" s="41"/>
      <c r="Q435" s="41"/>
      <c r="R435" s="41"/>
      <c r="S435" s="41"/>
      <c r="T435" s="41"/>
      <c r="U435" s="41"/>
      <c r="V435" s="41"/>
      <c r="W435" s="41"/>
      <c r="X435" s="41"/>
      <c r="Y435" s="41"/>
      <c r="Z435" s="41"/>
      <c r="AA435" s="41"/>
      <c r="AB435" s="41"/>
      <c r="AC435" s="41"/>
      <c r="AD435" s="41"/>
      <c r="AE435" s="41"/>
      <c r="AF435" s="41"/>
      <c r="AG435" s="41"/>
      <c r="AH435" s="41"/>
      <c r="AI435" s="31">
        <v>1500.0</v>
      </c>
      <c r="AJ435" s="31" t="s">
        <v>4678</v>
      </c>
      <c r="AK435" s="139" t="s">
        <v>4679</v>
      </c>
      <c r="AL435" s="139" t="s">
        <v>4680</v>
      </c>
      <c r="AM435" s="139" t="s">
        <v>4681</v>
      </c>
      <c r="AN435" s="31" t="s">
        <v>202</v>
      </c>
      <c r="AO435" s="140">
        <v>42464.0</v>
      </c>
      <c r="AP435" s="45" t="s">
        <v>1028</v>
      </c>
      <c r="AQ435" s="46" t="s">
        <v>69</v>
      </c>
      <c r="AR435" s="46" t="s">
        <v>69</v>
      </c>
      <c r="AS435" s="41"/>
      <c r="AT435" s="41"/>
      <c r="AU435" s="41"/>
      <c r="AV435" s="41"/>
    </row>
    <row r="436">
      <c r="A436" s="31">
        <v>10840.0</v>
      </c>
      <c r="B436" s="31" t="s">
        <v>295</v>
      </c>
      <c r="C436" s="31" t="s">
        <v>4684</v>
      </c>
      <c r="D436" s="31" t="s">
        <v>94</v>
      </c>
      <c r="E436" s="138" t="s">
        <v>1747</v>
      </c>
      <c r="F436" s="139" t="s">
        <v>1747</v>
      </c>
      <c r="G436" s="140">
        <v>42400.0</v>
      </c>
      <c r="H436" s="41"/>
      <c r="I436" s="141" t="s">
        <v>4686</v>
      </c>
      <c r="J436" s="142"/>
      <c r="K436" s="142"/>
      <c r="L436" s="142">
        <v>1600.0</v>
      </c>
      <c r="M436" s="143" t="str">
        <f t="shared" si="18"/>
        <v>$1,489.00</v>
      </c>
      <c r="N436" s="144">
        <v>1489.0</v>
      </c>
      <c r="O436" s="41"/>
      <c r="P436" s="41"/>
      <c r="Q436" s="31">
        <v>189.0</v>
      </c>
      <c r="R436" s="31" t="s">
        <v>4687</v>
      </c>
      <c r="S436" s="41"/>
      <c r="T436" s="41"/>
      <c r="U436" s="31">
        <v>1300.0</v>
      </c>
      <c r="V436" s="31" t="s">
        <v>4688</v>
      </c>
      <c r="W436" s="41"/>
      <c r="X436" s="41"/>
      <c r="Y436" s="41"/>
      <c r="Z436" s="41"/>
      <c r="AA436" s="41"/>
      <c r="AB436" s="41"/>
      <c r="AC436" s="41"/>
      <c r="AD436" s="41"/>
      <c r="AE436" s="41"/>
      <c r="AF436" s="41"/>
      <c r="AG436" s="41"/>
      <c r="AH436" s="41"/>
      <c r="AI436" s="41"/>
      <c r="AJ436" s="41"/>
      <c r="AK436" s="139" t="s">
        <v>4690</v>
      </c>
      <c r="AL436" s="139" t="s">
        <v>4691</v>
      </c>
      <c r="AM436" s="139" t="s">
        <v>4692</v>
      </c>
      <c r="AN436" s="31" t="s">
        <v>202</v>
      </c>
      <c r="AO436" s="140">
        <v>42497.0</v>
      </c>
      <c r="AP436" s="45" t="s">
        <v>1646</v>
      </c>
      <c r="AQ436" s="46" t="s">
        <v>69</v>
      </c>
      <c r="AR436" s="46" t="s">
        <v>69</v>
      </c>
      <c r="AS436" s="41"/>
      <c r="AT436" s="41"/>
      <c r="AU436" s="41"/>
      <c r="AV436" s="41"/>
    </row>
    <row r="437">
      <c r="A437" s="41"/>
      <c r="B437" s="41"/>
      <c r="C437" s="31" t="s">
        <v>4695</v>
      </c>
      <c r="D437" s="31" t="s">
        <v>4046</v>
      </c>
      <c r="E437" s="138" t="s">
        <v>1638</v>
      </c>
      <c r="F437" s="139" t="s">
        <v>1787</v>
      </c>
      <c r="G437" s="140">
        <v>42402.0</v>
      </c>
      <c r="H437" s="41"/>
      <c r="I437" s="141"/>
      <c r="J437" s="142"/>
      <c r="K437" s="142"/>
      <c r="L437" s="142">
        <v>2000.0</v>
      </c>
      <c r="M437" s="143" t="str">
        <f t="shared" si="18"/>
        <v>$2,000.00</v>
      </c>
      <c r="N437" s="143"/>
      <c r="O437" s="41"/>
      <c r="P437" s="41"/>
      <c r="Q437" s="41"/>
      <c r="R437" s="41"/>
      <c r="S437" s="41"/>
      <c r="T437" s="41"/>
      <c r="U437" s="41"/>
      <c r="V437" s="41"/>
      <c r="W437" s="41"/>
      <c r="X437" s="41"/>
      <c r="Y437" s="41"/>
      <c r="Z437" s="41"/>
      <c r="AA437" s="41"/>
      <c r="AB437" s="41"/>
      <c r="AC437" s="41"/>
      <c r="AD437" s="41"/>
      <c r="AE437" s="41"/>
      <c r="AF437" s="41"/>
      <c r="AG437" s="41" t="str">
        <f>2000-1813</f>
        <v>187</v>
      </c>
      <c r="AH437" s="31" t="s">
        <v>4550</v>
      </c>
      <c r="AI437" s="31" t="str">
        <f>(37/50)*1200+925</f>
        <v>1813</v>
      </c>
      <c r="AJ437" s="31" t="s">
        <v>4699</v>
      </c>
      <c r="AK437" s="139" t="s">
        <v>1642</v>
      </c>
      <c r="AL437" s="139" t="s">
        <v>1643</v>
      </c>
      <c r="AM437" s="139" t="s">
        <v>1644</v>
      </c>
      <c r="AN437" s="31" t="s">
        <v>202</v>
      </c>
      <c r="AO437" s="140">
        <v>42427.0</v>
      </c>
      <c r="AP437" s="45" t="s">
        <v>1646</v>
      </c>
      <c r="AQ437" s="46" t="s">
        <v>69</v>
      </c>
      <c r="AR437" s="41"/>
      <c r="AS437" s="41"/>
      <c r="AT437" s="41"/>
      <c r="AU437" s="41"/>
      <c r="AV437" s="41"/>
    </row>
    <row r="438">
      <c r="A438" s="31" t="s">
        <v>2212</v>
      </c>
      <c r="B438" s="31" t="s">
        <v>295</v>
      </c>
      <c r="C438" s="31" t="s">
        <v>4702</v>
      </c>
      <c r="D438" s="31" t="s">
        <v>4703</v>
      </c>
      <c r="E438" s="138" t="s">
        <v>1682</v>
      </c>
      <c r="F438" s="139" t="s">
        <v>1682</v>
      </c>
      <c r="G438" s="140">
        <v>42265.0</v>
      </c>
      <c r="H438" s="41"/>
      <c r="I438" s="141"/>
      <c r="J438" s="142"/>
      <c r="K438" s="142"/>
      <c r="L438" s="142">
        <v>3000.0</v>
      </c>
      <c r="M438" s="143" t="str">
        <f t="shared" si="18"/>
        <v>$1,500.00</v>
      </c>
      <c r="N438" s="144">
        <v>1500.0</v>
      </c>
      <c r="O438" s="41"/>
      <c r="P438" s="41"/>
      <c r="Q438" s="31">
        <v>504.0</v>
      </c>
      <c r="R438" s="31" t="s">
        <v>4709</v>
      </c>
      <c r="S438" s="41"/>
      <c r="T438" s="41"/>
      <c r="U438" s="31">
        <v>996.0</v>
      </c>
      <c r="V438" s="31" t="s">
        <v>4710</v>
      </c>
      <c r="W438" s="41"/>
      <c r="X438" s="41"/>
      <c r="Y438" s="41"/>
      <c r="Z438" s="41"/>
      <c r="AA438" s="41"/>
      <c r="AB438" s="41"/>
      <c r="AC438" s="41"/>
      <c r="AD438" s="41"/>
      <c r="AE438" s="41"/>
      <c r="AF438" s="41"/>
      <c r="AG438" s="41"/>
      <c r="AH438" s="41"/>
      <c r="AI438" s="41"/>
      <c r="AJ438" s="41"/>
      <c r="AK438" s="139" t="s">
        <v>4713</v>
      </c>
      <c r="AL438" s="139" t="s">
        <v>4714</v>
      </c>
      <c r="AM438" s="139" t="s">
        <v>4715</v>
      </c>
      <c r="AN438" s="31" t="s">
        <v>202</v>
      </c>
      <c r="AO438" s="140">
        <v>42521.0</v>
      </c>
      <c r="AP438" s="45" t="s">
        <v>1646</v>
      </c>
      <c r="AQ438" s="46" t="s">
        <v>69</v>
      </c>
      <c r="AR438" s="46" t="s">
        <v>69</v>
      </c>
      <c r="AS438" s="41"/>
      <c r="AT438" s="41"/>
      <c r="AU438" s="41"/>
      <c r="AV438" s="41"/>
    </row>
    <row r="439">
      <c r="A439" s="31">
        <v>10842.0</v>
      </c>
      <c r="B439" s="31" t="s">
        <v>295</v>
      </c>
      <c r="C439" s="31" t="s">
        <v>4717</v>
      </c>
      <c r="D439" s="31" t="s">
        <v>94</v>
      </c>
      <c r="E439" s="138" t="s">
        <v>1604</v>
      </c>
      <c r="F439" s="139" t="s">
        <v>4721</v>
      </c>
      <c r="G439" s="140">
        <v>42436.0</v>
      </c>
      <c r="H439" s="41"/>
      <c r="I439" s="141" t="s">
        <v>4722</v>
      </c>
      <c r="J439" s="142" t="s">
        <v>4723</v>
      </c>
      <c r="K439" s="142"/>
      <c r="L439" s="142">
        <v>2000.0</v>
      </c>
      <c r="M439" s="143" t="str">
        <f t="shared" si="18"/>
        <v>$1,525.00</v>
      </c>
      <c r="N439" s="144">
        <v>1525.0</v>
      </c>
      <c r="O439" s="31">
        <v>160.0</v>
      </c>
      <c r="P439" s="31" t="s">
        <v>4726</v>
      </c>
      <c r="Q439" s="41"/>
      <c r="R439" s="41"/>
      <c r="S439" s="41"/>
      <c r="T439" s="41"/>
      <c r="U439" s="31">
        <v>900.0</v>
      </c>
      <c r="V439" s="31" t="s">
        <v>4727</v>
      </c>
      <c r="W439" s="41"/>
      <c r="X439" s="41"/>
      <c r="Y439" s="41"/>
      <c r="Z439" s="41"/>
      <c r="AA439" s="41"/>
      <c r="AB439" s="41"/>
      <c r="AC439" s="31">
        <v>125.0</v>
      </c>
      <c r="AD439" s="31" t="s">
        <v>4729</v>
      </c>
      <c r="AE439" s="41"/>
      <c r="AF439" s="41"/>
      <c r="AG439" s="31">
        <v>160.0</v>
      </c>
      <c r="AH439" s="31" t="s">
        <v>4730</v>
      </c>
      <c r="AI439" s="41" t="str">
        <f>0.6*300</f>
        <v>180</v>
      </c>
      <c r="AJ439" s="31" t="s">
        <v>4733</v>
      </c>
      <c r="AK439" s="139" t="s">
        <v>2050</v>
      </c>
      <c r="AL439" s="139" t="s">
        <v>2051</v>
      </c>
      <c r="AM439" s="139" t="s">
        <v>2052</v>
      </c>
      <c r="AN439" s="31" t="s">
        <v>202</v>
      </c>
      <c r="AO439" s="140">
        <v>42489.0</v>
      </c>
      <c r="AP439" s="45" t="s">
        <v>1646</v>
      </c>
      <c r="AQ439" s="46" t="s">
        <v>69</v>
      </c>
      <c r="AR439" s="46" t="s">
        <v>69</v>
      </c>
      <c r="AS439" s="41"/>
      <c r="AT439" s="41"/>
      <c r="AU439" s="41"/>
      <c r="AV439" s="41"/>
    </row>
    <row r="440">
      <c r="A440" s="31">
        <v>10836.0</v>
      </c>
      <c r="B440" s="31" t="s">
        <v>295</v>
      </c>
      <c r="C440" s="31" t="s">
        <v>4737</v>
      </c>
      <c r="D440" s="31" t="s">
        <v>1324</v>
      </c>
      <c r="E440" s="138" t="s">
        <v>4738</v>
      </c>
      <c r="F440" s="139" t="s">
        <v>4738</v>
      </c>
      <c r="G440" s="140">
        <v>42423.0</v>
      </c>
      <c r="H440" s="41"/>
      <c r="I440" s="141" t="s">
        <v>4739</v>
      </c>
      <c r="J440" s="142" t="s">
        <v>4740</v>
      </c>
      <c r="K440" s="142"/>
      <c r="L440" s="142">
        <v>1350.0</v>
      </c>
      <c r="M440" s="143" t="str">
        <f t="shared" si="18"/>
        <v>$1,350.00</v>
      </c>
      <c r="N440" s="144">
        <v>1350.0</v>
      </c>
      <c r="O440" s="41"/>
      <c r="P440" s="41"/>
      <c r="Q440" s="31">
        <v>450.0</v>
      </c>
      <c r="R440" s="41"/>
      <c r="S440" s="41"/>
      <c r="T440" s="41"/>
      <c r="U440" s="41"/>
      <c r="V440" s="41"/>
      <c r="W440" s="41"/>
      <c r="X440" s="41"/>
      <c r="Y440" s="41"/>
      <c r="Z440" s="41"/>
      <c r="AA440" s="41"/>
      <c r="AB440" s="41"/>
      <c r="AC440" s="41"/>
      <c r="AD440" s="41"/>
      <c r="AE440" s="41"/>
      <c r="AF440" s="41"/>
      <c r="AG440" s="41"/>
      <c r="AH440" s="41"/>
      <c r="AI440" s="31">
        <v>900.0</v>
      </c>
      <c r="AJ440" s="31" t="s">
        <v>4746</v>
      </c>
      <c r="AK440" s="139" t="s">
        <v>4747</v>
      </c>
      <c r="AL440" s="139" t="s">
        <v>4748</v>
      </c>
      <c r="AM440" s="139" t="s">
        <v>4749</v>
      </c>
      <c r="AN440" s="31" t="s">
        <v>202</v>
      </c>
      <c r="AO440" s="140">
        <v>42621.0</v>
      </c>
      <c r="AP440" s="45" t="s">
        <v>1646</v>
      </c>
      <c r="AQ440" s="46" t="s">
        <v>69</v>
      </c>
      <c r="AR440" s="46" t="s">
        <v>69</v>
      </c>
      <c r="AS440" s="41"/>
      <c r="AT440" s="41"/>
      <c r="AU440" s="41"/>
      <c r="AV440" s="41"/>
    </row>
    <row r="441">
      <c r="A441" s="31" t="s">
        <v>3122</v>
      </c>
      <c r="B441" s="31" t="s">
        <v>295</v>
      </c>
      <c r="C441" s="31" t="s">
        <v>4756</v>
      </c>
      <c r="D441" s="31" t="s">
        <v>857</v>
      </c>
      <c r="E441" s="138" t="s">
        <v>4758</v>
      </c>
      <c r="F441" s="139" t="s">
        <v>4759</v>
      </c>
      <c r="G441" s="140">
        <v>42401.0</v>
      </c>
      <c r="H441" s="41"/>
      <c r="I441" s="141"/>
      <c r="J441" s="142"/>
      <c r="K441" s="142"/>
      <c r="L441" s="142">
        <v>2500.0</v>
      </c>
      <c r="M441" s="143" t="str">
        <f t="shared" si="18"/>
        <v>$2,000.00</v>
      </c>
      <c r="N441" s="144">
        <v>2000.0</v>
      </c>
      <c r="O441" s="41"/>
      <c r="P441" s="41"/>
      <c r="Q441" s="31">
        <v>75.0</v>
      </c>
      <c r="R441" s="31" t="s">
        <v>4760</v>
      </c>
      <c r="S441" s="41"/>
      <c r="T441" s="41"/>
      <c r="U441" s="41"/>
      <c r="V441" s="41"/>
      <c r="W441" s="41"/>
      <c r="X441" s="41"/>
      <c r="Y441" s="41"/>
      <c r="Z441" s="41"/>
      <c r="AA441" s="41"/>
      <c r="AB441" s="41"/>
      <c r="AC441" s="31">
        <v>1325.0</v>
      </c>
      <c r="AD441" s="31" t="s">
        <v>4764</v>
      </c>
      <c r="AE441" s="41"/>
      <c r="AF441" s="41"/>
      <c r="AG441" s="41"/>
      <c r="AH441" s="41"/>
      <c r="AI441" s="31">
        <v>600.0</v>
      </c>
      <c r="AJ441" s="31" t="s">
        <v>4766</v>
      </c>
      <c r="AK441" s="139" t="s">
        <v>1950</v>
      </c>
      <c r="AL441" s="139" t="s">
        <v>4768</v>
      </c>
      <c r="AM441" s="139" t="s">
        <v>4769</v>
      </c>
      <c r="AN441" s="31" t="s">
        <v>202</v>
      </c>
      <c r="AO441" s="140">
        <v>42491.0</v>
      </c>
      <c r="AP441" s="45" t="s">
        <v>681</v>
      </c>
      <c r="AQ441" s="46" t="s">
        <v>69</v>
      </c>
      <c r="AR441" s="46" t="s">
        <v>69</v>
      </c>
      <c r="AS441" s="41"/>
      <c r="AT441" s="41"/>
      <c r="AU441" s="41"/>
      <c r="AV441" s="41"/>
    </row>
    <row r="442">
      <c r="A442" s="41"/>
      <c r="B442" s="41"/>
      <c r="C442" s="31" t="s">
        <v>4776</v>
      </c>
      <c r="D442" s="31" t="s">
        <v>4046</v>
      </c>
      <c r="E442" s="138" t="s">
        <v>4778</v>
      </c>
      <c r="F442" s="139" t="s">
        <v>4779</v>
      </c>
      <c r="G442" s="140">
        <v>42423.0</v>
      </c>
      <c r="H442" s="41"/>
      <c r="I442" s="141"/>
      <c r="J442" s="142"/>
      <c r="K442" s="142"/>
      <c r="L442" s="142">
        <v>970.0</v>
      </c>
      <c r="M442" s="143" t="str">
        <f t="shared" si="18"/>
        <v>$0.00</v>
      </c>
      <c r="N442" s="143"/>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139" t="s">
        <v>4784</v>
      </c>
      <c r="AL442" s="139" t="s">
        <v>1725</v>
      </c>
      <c r="AM442" s="139" t="s">
        <v>4775</v>
      </c>
      <c r="AN442" s="31" t="s">
        <v>202</v>
      </c>
      <c r="AO442" s="140">
        <v>42497.0</v>
      </c>
      <c r="AP442" s="45" t="s">
        <v>681</v>
      </c>
      <c r="AQ442" s="46" t="s">
        <v>69</v>
      </c>
      <c r="AR442" s="41"/>
      <c r="AS442" s="41"/>
      <c r="AT442" s="41"/>
      <c r="AU442" s="41"/>
      <c r="AV442" s="41"/>
    </row>
    <row r="443">
      <c r="A443" s="31">
        <v>10822.0</v>
      </c>
      <c r="B443" s="31" t="s">
        <v>295</v>
      </c>
      <c r="C443" s="31" t="s">
        <v>4789</v>
      </c>
      <c r="D443" s="31" t="s">
        <v>1430</v>
      </c>
      <c r="E443" s="138" t="s">
        <v>4792</v>
      </c>
      <c r="F443" s="139" t="s">
        <v>4793</v>
      </c>
      <c r="G443" s="140">
        <v>42397.0</v>
      </c>
      <c r="H443" s="41"/>
      <c r="I443" s="141"/>
      <c r="J443" s="142"/>
      <c r="K443" s="142"/>
      <c r="L443" s="142">
        <v>1000.0</v>
      </c>
      <c r="M443" s="143" t="str">
        <f t="shared" si="18"/>
        <v>$796.40</v>
      </c>
      <c r="N443" s="144">
        <v>796.4</v>
      </c>
      <c r="O443" s="41"/>
      <c r="P443" s="41"/>
      <c r="Q443" s="31">
        <v>71.4</v>
      </c>
      <c r="R443" s="31" t="s">
        <v>4796</v>
      </c>
      <c r="S443" s="41"/>
      <c r="T443" s="41"/>
      <c r="U443" s="41"/>
      <c r="V443" s="41"/>
      <c r="W443" s="41"/>
      <c r="X443" s="41"/>
      <c r="Y443" s="41"/>
      <c r="Z443" s="41"/>
      <c r="AA443" s="41"/>
      <c r="AB443" s="41"/>
      <c r="AC443" s="31">
        <v>325.0</v>
      </c>
      <c r="AD443" s="31" t="s">
        <v>4797</v>
      </c>
      <c r="AE443" s="41"/>
      <c r="AF443" s="41"/>
      <c r="AG443" s="41"/>
      <c r="AH443" s="41"/>
      <c r="AI443" s="31">
        <v>400.0</v>
      </c>
      <c r="AJ443" s="31" t="s">
        <v>4799</v>
      </c>
      <c r="AK443" s="139" t="s">
        <v>1740</v>
      </c>
      <c r="AL443" s="139" t="s">
        <v>4801</v>
      </c>
      <c r="AM443" s="139" t="s">
        <v>4802</v>
      </c>
      <c r="AN443" s="31" t="s">
        <v>202</v>
      </c>
      <c r="AO443" s="140">
        <v>42505.0</v>
      </c>
      <c r="AP443" s="45" t="s">
        <v>681</v>
      </c>
      <c r="AQ443" s="46" t="s">
        <v>69</v>
      </c>
      <c r="AR443" s="46" t="s">
        <v>69</v>
      </c>
      <c r="AS443" s="41"/>
      <c r="AT443" s="41"/>
      <c r="AU443" s="41"/>
      <c r="AV443" s="41"/>
    </row>
    <row r="444">
      <c r="A444" s="41"/>
      <c r="B444" s="31" t="s">
        <v>295</v>
      </c>
      <c r="C444" s="31" t="s">
        <v>4806</v>
      </c>
      <c r="D444" s="31" t="s">
        <v>123</v>
      </c>
      <c r="E444" s="138" t="s">
        <v>4809</v>
      </c>
      <c r="F444" s="139" t="s">
        <v>4810</v>
      </c>
      <c r="G444" s="140">
        <v>42423.0</v>
      </c>
      <c r="H444" s="31" t="s">
        <v>4811</v>
      </c>
      <c r="I444" s="141"/>
      <c r="J444" s="142"/>
      <c r="K444" s="142"/>
      <c r="L444" s="142">
        <v>1600.0</v>
      </c>
      <c r="M444" s="143" t="str">
        <f t="shared" si="18"/>
        <v>$1,600.00</v>
      </c>
      <c r="N444" s="144">
        <v>1600.0</v>
      </c>
      <c r="O444" s="41"/>
      <c r="P444" s="41"/>
      <c r="Q444" s="41"/>
      <c r="R444" s="41"/>
      <c r="S444" s="41"/>
      <c r="T444" s="41"/>
      <c r="U444" s="41"/>
      <c r="V444" s="41"/>
      <c r="W444" s="41"/>
      <c r="X444" s="41"/>
      <c r="Y444" s="41"/>
      <c r="Z444" s="41"/>
      <c r="AA444" s="41"/>
      <c r="AB444" s="41"/>
      <c r="AC444" s="41"/>
      <c r="AD444" s="41"/>
      <c r="AE444" s="41"/>
      <c r="AF444" s="41"/>
      <c r="AG444" s="41"/>
      <c r="AH444" s="41"/>
      <c r="AI444" s="31">
        <v>1600.0</v>
      </c>
      <c r="AJ444" s="31" t="s">
        <v>4813</v>
      </c>
      <c r="AK444" s="139" t="s">
        <v>4814</v>
      </c>
      <c r="AL444" s="139" t="s">
        <v>4765</v>
      </c>
      <c r="AM444" s="139" t="s">
        <v>4767</v>
      </c>
      <c r="AN444" s="31" t="s">
        <v>202</v>
      </c>
      <c r="AO444" s="140">
        <v>42522.0</v>
      </c>
      <c r="AP444" s="45" t="s">
        <v>681</v>
      </c>
      <c r="AQ444" s="46" t="s">
        <v>69</v>
      </c>
      <c r="AR444" s="46" t="s">
        <v>69</v>
      </c>
      <c r="AS444" s="41"/>
      <c r="AT444" s="41"/>
      <c r="AU444" s="41"/>
      <c r="AV444" s="41"/>
    </row>
    <row r="445">
      <c r="A445" s="31">
        <v>10828.0</v>
      </c>
      <c r="B445" s="31" t="s">
        <v>295</v>
      </c>
      <c r="C445" s="31" t="s">
        <v>4819</v>
      </c>
      <c r="D445" s="31" t="s">
        <v>1324</v>
      </c>
      <c r="E445" s="138" t="s">
        <v>4820</v>
      </c>
      <c r="F445" s="139" t="s">
        <v>1772</v>
      </c>
      <c r="G445" s="140">
        <v>42401.0</v>
      </c>
      <c r="H445" s="41"/>
      <c r="I445" s="141">
        <v>30.0</v>
      </c>
      <c r="J445" s="142" t="s">
        <v>4822</v>
      </c>
      <c r="K445" s="142"/>
      <c r="L445" s="142">
        <v>2000.0</v>
      </c>
      <c r="M445" s="143" t="str">
        <f t="shared" si="18"/>
        <v>$2,000.00</v>
      </c>
      <c r="N445" s="144">
        <v>2000.0</v>
      </c>
      <c r="O445" s="41"/>
      <c r="P445" s="41"/>
      <c r="Q445" s="41"/>
      <c r="R445" s="41"/>
      <c r="S445" s="41"/>
      <c r="T445" s="41"/>
      <c r="U445" s="41"/>
      <c r="V445" s="41"/>
      <c r="W445" s="41"/>
      <c r="X445" s="41"/>
      <c r="Y445" s="41"/>
      <c r="Z445" s="41"/>
      <c r="AA445" s="41"/>
      <c r="AB445" s="41"/>
      <c r="AC445" s="41"/>
      <c r="AD445" s="41"/>
      <c r="AE445" s="41"/>
      <c r="AF445" s="41"/>
      <c r="AG445" s="41"/>
      <c r="AH445" s="41"/>
      <c r="AI445" s="31">
        <v>2000.0</v>
      </c>
      <c r="AJ445" s="31" t="s">
        <v>4824</v>
      </c>
      <c r="AK445" s="139" t="s">
        <v>1848</v>
      </c>
      <c r="AL445" s="139" t="s">
        <v>1849</v>
      </c>
      <c r="AM445" s="139" t="s">
        <v>1850</v>
      </c>
      <c r="AN445" s="31" t="s">
        <v>202</v>
      </c>
      <c r="AO445" s="140">
        <v>42505.0</v>
      </c>
      <c r="AP445" s="45" t="s">
        <v>681</v>
      </c>
      <c r="AQ445" s="46" t="s">
        <v>69</v>
      </c>
      <c r="AR445" s="46" t="s">
        <v>69</v>
      </c>
      <c r="AS445" s="41"/>
      <c r="AT445" s="41"/>
      <c r="AU445" s="41"/>
      <c r="AV445" s="41"/>
    </row>
    <row r="446">
      <c r="A446" s="31">
        <v>10867.0</v>
      </c>
      <c r="B446" s="31" t="s">
        <v>295</v>
      </c>
      <c r="C446" s="31" t="s">
        <v>4826</v>
      </c>
      <c r="D446" s="31" t="s">
        <v>1324</v>
      </c>
      <c r="E446" s="138" t="s">
        <v>1669</v>
      </c>
      <c r="F446" s="139" t="s">
        <v>4743</v>
      </c>
      <c r="G446" s="140">
        <v>42401.0</v>
      </c>
      <c r="H446" s="41"/>
      <c r="I446" s="141" t="s">
        <v>4831</v>
      </c>
      <c r="J446" s="142">
        <v>30.0</v>
      </c>
      <c r="K446" s="142"/>
      <c r="L446" s="142">
        <v>2000.0</v>
      </c>
      <c r="M446" s="143" t="str">
        <f t="shared" si="18"/>
        <v>$2,000.00</v>
      </c>
      <c r="N446" s="144">
        <v>2000.0</v>
      </c>
      <c r="O446" s="41"/>
      <c r="P446" s="41"/>
      <c r="Q446" s="41"/>
      <c r="R446" s="41"/>
      <c r="S446" s="41"/>
      <c r="T446" s="41"/>
      <c r="U446" s="41"/>
      <c r="V446" s="41"/>
      <c r="W446" s="41"/>
      <c r="X446" s="41"/>
      <c r="Y446" s="41"/>
      <c r="Z446" s="41"/>
      <c r="AA446" s="41"/>
      <c r="AB446" s="41"/>
      <c r="AC446" s="41"/>
      <c r="AD446" s="41"/>
      <c r="AE446" s="41"/>
      <c r="AF446" s="41"/>
      <c r="AG446" s="41"/>
      <c r="AH446" s="41"/>
      <c r="AI446" s="31">
        <v>2000.0</v>
      </c>
      <c r="AJ446" s="31" t="s">
        <v>4834</v>
      </c>
      <c r="AK446" s="139" t="s">
        <v>198</v>
      </c>
      <c r="AL446" s="139" t="s">
        <v>1513</v>
      </c>
      <c r="AM446" s="139" t="s">
        <v>1514</v>
      </c>
      <c r="AN446" s="31" t="s">
        <v>202</v>
      </c>
      <c r="AO446" s="140">
        <v>42494.0</v>
      </c>
      <c r="AP446" s="45" t="s">
        <v>1781</v>
      </c>
      <c r="AQ446" s="46" t="s">
        <v>69</v>
      </c>
      <c r="AR446" s="46" t="s">
        <v>69</v>
      </c>
      <c r="AS446" s="41"/>
      <c r="AT446" s="41"/>
      <c r="AU446" s="41"/>
      <c r="AV446" s="41"/>
    </row>
    <row r="447">
      <c r="A447" s="31">
        <v>10841.0</v>
      </c>
      <c r="B447" s="31" t="s">
        <v>295</v>
      </c>
      <c r="C447" s="31" t="s">
        <v>4839</v>
      </c>
      <c r="D447" s="31" t="s">
        <v>857</v>
      </c>
      <c r="E447" s="138" t="s">
        <v>4840</v>
      </c>
      <c r="F447" s="139" t="s">
        <v>4840</v>
      </c>
      <c r="G447" s="140">
        <v>42395.0</v>
      </c>
      <c r="H447" s="41"/>
      <c r="I447" s="154"/>
      <c r="J447" s="142"/>
      <c r="K447" s="142"/>
      <c r="L447" s="142">
        <v>500.0</v>
      </c>
      <c r="M447" s="143" t="str">
        <f t="shared" si="18"/>
        <v>$500.00</v>
      </c>
      <c r="N447" s="144">
        <v>500.0</v>
      </c>
      <c r="O447" s="41"/>
      <c r="P447" s="41"/>
      <c r="Q447" s="41"/>
      <c r="R447" s="41"/>
      <c r="S447" s="41"/>
      <c r="T447" s="41"/>
      <c r="U447" s="41"/>
      <c r="V447" s="41"/>
      <c r="W447" s="41"/>
      <c r="X447" s="41"/>
      <c r="Y447" s="41"/>
      <c r="Z447" s="41"/>
      <c r="AA447" s="41"/>
      <c r="AB447" s="41"/>
      <c r="AC447" s="41"/>
      <c r="AD447" s="41"/>
      <c r="AE447" s="41"/>
      <c r="AF447" s="41"/>
      <c r="AG447" s="41"/>
      <c r="AH447" s="41"/>
      <c r="AI447" s="31">
        <v>500.0</v>
      </c>
      <c r="AJ447" s="31" t="s">
        <v>4845</v>
      </c>
      <c r="AK447" s="139" t="s">
        <v>1712</v>
      </c>
      <c r="AL447" s="139" t="s">
        <v>1714</v>
      </c>
      <c r="AM447" s="139" t="s">
        <v>1715</v>
      </c>
      <c r="AN447" s="31" t="s">
        <v>202</v>
      </c>
      <c r="AO447" s="140">
        <v>42460.0</v>
      </c>
      <c r="AP447" s="45" t="s">
        <v>1781</v>
      </c>
      <c r="AQ447" s="46" t="s">
        <v>69</v>
      </c>
      <c r="AR447" s="46" t="s">
        <v>69</v>
      </c>
      <c r="AS447" s="41"/>
      <c r="AT447" s="41"/>
      <c r="AU447" s="41"/>
      <c r="AV447" s="41"/>
    </row>
    <row r="448">
      <c r="A448" s="155">
        <v>10832.0</v>
      </c>
      <c r="B448" s="155" t="s">
        <v>436</v>
      </c>
      <c r="C448" s="31" t="s">
        <v>4848</v>
      </c>
      <c r="D448" s="155" t="s">
        <v>1324</v>
      </c>
      <c r="E448" s="138" t="s">
        <v>1530</v>
      </c>
      <c r="F448" s="139" t="s">
        <v>4849</v>
      </c>
      <c r="G448" s="140">
        <v>42468.0</v>
      </c>
      <c r="H448" s="145"/>
      <c r="I448" s="156">
        <v>25.0</v>
      </c>
      <c r="J448" s="142" t="s">
        <v>4850</v>
      </c>
      <c r="K448" s="142"/>
      <c r="L448" s="142">
        <v>2850.0</v>
      </c>
      <c r="M448" s="143" t="str">
        <f t="shared" si="18"/>
        <v>$2,000.00</v>
      </c>
      <c r="N448" s="155">
        <v>2000.0</v>
      </c>
      <c r="O448" s="145"/>
      <c r="P448" s="145"/>
      <c r="Q448" s="145"/>
      <c r="R448" s="145"/>
      <c r="S448" s="145"/>
      <c r="T448" s="145"/>
      <c r="U448" s="145"/>
      <c r="V448" s="145"/>
      <c r="W448" s="145"/>
      <c r="X448" s="145"/>
      <c r="Y448" s="145"/>
      <c r="Z448" s="145"/>
      <c r="AA448" s="145"/>
      <c r="AB448" s="145"/>
      <c r="AC448" s="145"/>
      <c r="AD448" s="145"/>
      <c r="AE448" s="145"/>
      <c r="AF448" s="145"/>
      <c r="AG448" s="145"/>
      <c r="AH448" s="145"/>
      <c r="AI448" s="155">
        <v>2000.0</v>
      </c>
      <c r="AJ448" s="155" t="s">
        <v>4855</v>
      </c>
      <c r="AK448" s="139" t="s">
        <v>970</v>
      </c>
      <c r="AL448" s="139" t="s">
        <v>1545</v>
      </c>
      <c r="AM448" s="139" t="s">
        <v>1547</v>
      </c>
      <c r="AN448" s="31" t="s">
        <v>202</v>
      </c>
      <c r="AO448" s="140">
        <v>42470.0</v>
      </c>
      <c r="AP448" s="45" t="s">
        <v>1781</v>
      </c>
      <c r="AQ448" s="157" t="s">
        <v>69</v>
      </c>
      <c r="AR448" s="157" t="s">
        <v>69</v>
      </c>
      <c r="AS448" s="145"/>
      <c r="AT448" s="145"/>
      <c r="AU448" s="145"/>
      <c r="AV448" s="145"/>
    </row>
    <row r="449">
      <c r="A449" s="41"/>
      <c r="B449" s="31" t="s">
        <v>436</v>
      </c>
      <c r="C449" s="31" t="s">
        <v>4861</v>
      </c>
      <c r="D449" s="31" t="s">
        <v>94</v>
      </c>
      <c r="E449" s="138" t="s">
        <v>1707</v>
      </c>
      <c r="F449" s="139" t="s">
        <v>1707</v>
      </c>
      <c r="G449" s="140">
        <v>42394.0</v>
      </c>
      <c r="H449" s="41"/>
      <c r="I449" s="141" t="s">
        <v>4865</v>
      </c>
      <c r="J449" s="142" t="s">
        <v>4866</v>
      </c>
      <c r="K449" s="142"/>
      <c r="L449" s="142">
        <v>2000.0</v>
      </c>
      <c r="M449" s="143" t="str">
        <f t="shared" si="18"/>
        <v>$1,500.00</v>
      </c>
      <c r="N449" s="144">
        <v>1500.0</v>
      </c>
      <c r="O449" s="41"/>
      <c r="P449" s="41"/>
      <c r="Q449" s="31">
        <v>21.0</v>
      </c>
      <c r="R449" s="31" t="s">
        <v>4869</v>
      </c>
      <c r="S449" s="41"/>
      <c r="T449" s="41"/>
      <c r="U449" s="31">
        <v>1294.0</v>
      </c>
      <c r="V449" s="31" t="s">
        <v>4871</v>
      </c>
      <c r="W449" s="41"/>
      <c r="X449" s="41"/>
      <c r="Y449" s="41"/>
      <c r="Z449" s="41"/>
      <c r="AA449" s="41"/>
      <c r="AB449" s="41"/>
      <c r="AC449" s="31">
        <v>125.0</v>
      </c>
      <c r="AD449" s="31" t="s">
        <v>4873</v>
      </c>
      <c r="AE449" s="41"/>
      <c r="AF449" s="41"/>
      <c r="AG449" s="31">
        <v>60.0</v>
      </c>
      <c r="AH449" s="31" t="s">
        <v>4874</v>
      </c>
      <c r="AI449" s="41"/>
      <c r="AJ449" s="41"/>
      <c r="AK449" s="139" t="s">
        <v>4875</v>
      </c>
      <c r="AL449" s="139" t="s">
        <v>4876</v>
      </c>
      <c r="AM449" s="139" t="s">
        <v>4877</v>
      </c>
      <c r="AN449" s="31" t="s">
        <v>202</v>
      </c>
      <c r="AO449" s="140">
        <v>42504.0</v>
      </c>
      <c r="AP449" s="45" t="s">
        <v>1781</v>
      </c>
      <c r="AQ449" s="46" t="s">
        <v>69</v>
      </c>
      <c r="AR449" s="46" t="s">
        <v>69</v>
      </c>
      <c r="AS449" s="41"/>
      <c r="AT449" s="41"/>
      <c r="AU449" s="41"/>
      <c r="AV449" s="41"/>
    </row>
    <row r="450">
      <c r="A450" s="31">
        <v>10879.0</v>
      </c>
      <c r="B450" s="31" t="s">
        <v>295</v>
      </c>
      <c r="C450" s="31" t="s">
        <v>4882</v>
      </c>
      <c r="D450" s="31" t="s">
        <v>94</v>
      </c>
      <c r="E450" s="138" t="s">
        <v>1860</v>
      </c>
      <c r="F450" s="139" t="s">
        <v>4885</v>
      </c>
      <c r="G450" s="140">
        <v>42394.0</v>
      </c>
      <c r="H450" s="41"/>
      <c r="I450" s="141" t="s">
        <v>4886</v>
      </c>
      <c r="J450" s="142" t="s">
        <v>4887</v>
      </c>
      <c r="K450" s="142"/>
      <c r="L450" s="142">
        <v>2000.0</v>
      </c>
      <c r="M450" s="143" t="str">
        <f t="shared" si="18"/>
        <v>$1,556.00</v>
      </c>
      <c r="N450" s="144">
        <v>1556.0</v>
      </c>
      <c r="O450" s="41"/>
      <c r="P450" s="41"/>
      <c r="Q450" s="41"/>
      <c r="R450" s="41"/>
      <c r="S450" s="41"/>
      <c r="T450" s="41"/>
      <c r="U450" s="31">
        <v>300.0</v>
      </c>
      <c r="V450" s="41"/>
      <c r="W450" s="41"/>
      <c r="X450" s="41"/>
      <c r="Y450" s="41"/>
      <c r="Z450" s="41"/>
      <c r="AA450" s="41"/>
      <c r="AB450" s="41"/>
      <c r="AC450" s="41" t="str">
        <f>200+300</f>
        <v>500</v>
      </c>
      <c r="AD450" s="31" t="s">
        <v>4891</v>
      </c>
      <c r="AE450" s="41"/>
      <c r="AF450" s="41"/>
      <c r="AG450" s="31">
        <v>756.0</v>
      </c>
      <c r="AH450" s="31" t="s">
        <v>4894</v>
      </c>
      <c r="AI450" s="41"/>
      <c r="AJ450" s="41"/>
      <c r="AK450" s="139" t="s">
        <v>4895</v>
      </c>
      <c r="AL450" s="139" t="s">
        <v>360</v>
      </c>
      <c r="AM450" s="139" t="s">
        <v>4898</v>
      </c>
      <c r="AN450" s="31" t="s">
        <v>202</v>
      </c>
      <c r="AO450" s="140">
        <v>42503.0</v>
      </c>
      <c r="AP450" s="45" t="s">
        <v>1781</v>
      </c>
      <c r="AQ450" s="46" t="s">
        <v>69</v>
      </c>
      <c r="AR450" s="46" t="s">
        <v>69</v>
      </c>
      <c r="AS450" s="41"/>
      <c r="AT450" s="41"/>
      <c r="AU450" s="41"/>
      <c r="AV450" s="41"/>
    </row>
    <row r="451">
      <c r="A451" s="31">
        <v>10830.0</v>
      </c>
      <c r="B451" s="31" t="s">
        <v>295</v>
      </c>
      <c r="C451" s="31" t="s">
        <v>4903</v>
      </c>
      <c r="D451" s="31" t="s">
        <v>4904</v>
      </c>
      <c r="E451" s="138" t="s">
        <v>4884</v>
      </c>
      <c r="F451" s="139" t="s">
        <v>4906</v>
      </c>
      <c r="G451" s="140">
        <v>42248.0</v>
      </c>
      <c r="H451" s="41"/>
      <c r="I451" s="141"/>
      <c r="J451" s="142"/>
      <c r="K451" s="142"/>
      <c r="L451" s="142">
        <v>2959.32</v>
      </c>
      <c r="M451" s="143" t="str">
        <f t="shared" si="18"/>
        <v>$1,780.00</v>
      </c>
      <c r="N451" s="144">
        <v>1780.0</v>
      </c>
      <c r="O451" s="31">
        <v>200.0</v>
      </c>
      <c r="P451" s="31" t="s">
        <v>4910</v>
      </c>
      <c r="Q451" s="31">
        <v>1250.0</v>
      </c>
      <c r="R451" s="31" t="s">
        <v>4911</v>
      </c>
      <c r="S451" s="31" t="str">
        <f>0.6*550</f>
        <v>330</v>
      </c>
      <c r="T451" s="31" t="s">
        <v>4914</v>
      </c>
      <c r="U451" s="41"/>
      <c r="V451" s="41"/>
      <c r="W451" s="41"/>
      <c r="X451" s="41"/>
      <c r="Y451" s="41"/>
      <c r="Z451" s="41"/>
      <c r="AA451" s="41"/>
      <c r="AB451" s="41"/>
      <c r="AC451" s="41"/>
      <c r="AD451" s="41"/>
      <c r="AE451" s="41"/>
      <c r="AF451" s="41"/>
      <c r="AG451" s="41"/>
      <c r="AH451" s="41"/>
      <c r="AI451" s="41"/>
      <c r="AJ451" s="41"/>
      <c r="AK451" s="139" t="s">
        <v>4915</v>
      </c>
      <c r="AL451" s="139" t="s">
        <v>4916</v>
      </c>
      <c r="AM451" s="139" t="s">
        <v>4917</v>
      </c>
      <c r="AN451" s="31" t="s">
        <v>202</v>
      </c>
      <c r="AO451" s="140">
        <v>42461.0</v>
      </c>
      <c r="AP451" s="45" t="s">
        <v>917</v>
      </c>
      <c r="AQ451" s="46" t="s">
        <v>69</v>
      </c>
      <c r="AR451" s="46" t="s">
        <v>69</v>
      </c>
      <c r="AS451" s="41"/>
      <c r="AT451" s="41"/>
      <c r="AU451" s="41"/>
      <c r="AV451" s="41"/>
    </row>
    <row r="452">
      <c r="A452" s="31">
        <v>10855.0</v>
      </c>
      <c r="B452" s="31" t="s">
        <v>295</v>
      </c>
      <c r="C452" s="31" t="s">
        <v>4922</v>
      </c>
      <c r="D452" s="31" t="s">
        <v>857</v>
      </c>
      <c r="E452" s="138" t="s">
        <v>1619</v>
      </c>
      <c r="F452" s="139" t="s">
        <v>4926</v>
      </c>
      <c r="G452" s="140">
        <v>42394.0</v>
      </c>
      <c r="H452" s="41"/>
      <c r="I452" s="148"/>
      <c r="J452" s="142"/>
      <c r="K452" s="142"/>
      <c r="L452" s="142">
        <v>500.0</v>
      </c>
      <c r="M452" s="143" t="str">
        <f t="shared" si="18"/>
        <v>$500.00</v>
      </c>
      <c r="N452" s="144">
        <v>500.0</v>
      </c>
      <c r="O452" s="41"/>
      <c r="P452" s="41"/>
      <c r="Q452" s="41"/>
      <c r="R452" s="41"/>
      <c r="S452" s="41"/>
      <c r="T452" s="41"/>
      <c r="U452" s="31">
        <v>125.0</v>
      </c>
      <c r="V452" s="31" t="s">
        <v>4929</v>
      </c>
      <c r="W452" s="41"/>
      <c r="X452" s="41"/>
      <c r="Y452" s="41"/>
      <c r="Z452" s="41"/>
      <c r="AA452" s="41"/>
      <c r="AB452" s="41"/>
      <c r="AC452" s="41"/>
      <c r="AD452" s="41"/>
      <c r="AE452" s="41"/>
      <c r="AF452" s="41"/>
      <c r="AG452" s="31">
        <v>375.0</v>
      </c>
      <c r="AH452" s="31" t="s">
        <v>4451</v>
      </c>
      <c r="AI452" s="41"/>
      <c r="AJ452" s="41"/>
      <c r="AK452" s="139" t="s">
        <v>4932</v>
      </c>
      <c r="AL452" s="139" t="s">
        <v>4794</v>
      </c>
      <c r="AM452" s="139" t="s">
        <v>4795</v>
      </c>
      <c r="AN452" s="31" t="s">
        <v>202</v>
      </c>
      <c r="AO452" s="140">
        <v>42485.0</v>
      </c>
      <c r="AP452" s="45" t="s">
        <v>917</v>
      </c>
      <c r="AQ452" s="46" t="s">
        <v>69</v>
      </c>
      <c r="AR452" s="46" t="s">
        <v>69</v>
      </c>
      <c r="AS452" s="41"/>
      <c r="AT452" s="41"/>
      <c r="AU452" s="41"/>
      <c r="AV452" s="41"/>
    </row>
    <row r="453">
      <c r="A453" s="31">
        <v>10925.0</v>
      </c>
      <c r="B453" s="31" t="s">
        <v>295</v>
      </c>
      <c r="C453" s="31" t="s">
        <v>4938</v>
      </c>
      <c r="D453" s="31" t="s">
        <v>857</v>
      </c>
      <c r="E453" s="138" t="s">
        <v>4939</v>
      </c>
      <c r="F453" s="139" t="s">
        <v>4940</v>
      </c>
      <c r="G453" s="140">
        <v>42420.0</v>
      </c>
      <c r="H453" s="41"/>
      <c r="I453" s="148"/>
      <c r="J453" s="142"/>
      <c r="K453" s="142"/>
      <c r="L453" s="142">
        <v>2800.0</v>
      </c>
      <c r="M453" s="143" t="str">
        <f t="shared" si="18"/>
        <v>$910.00</v>
      </c>
      <c r="N453" s="144">
        <v>910.0</v>
      </c>
      <c r="O453" s="31">
        <v>100.0</v>
      </c>
      <c r="P453" s="31" t="s">
        <v>4943</v>
      </c>
      <c r="Q453" s="31">
        <v>210.0</v>
      </c>
      <c r="R453" s="31" t="s">
        <v>4944</v>
      </c>
      <c r="S453" s="41"/>
      <c r="T453" s="41"/>
      <c r="U453" s="41"/>
      <c r="V453" s="41"/>
      <c r="W453" s="41"/>
      <c r="X453" s="41"/>
      <c r="Y453" s="41"/>
      <c r="Z453" s="41"/>
      <c r="AA453" s="41"/>
      <c r="AB453" s="41"/>
      <c r="AC453" s="31">
        <v>600.0</v>
      </c>
      <c r="AD453" s="31" t="s">
        <v>4945</v>
      </c>
      <c r="AE453" s="41"/>
      <c r="AF453" s="41"/>
      <c r="AG453" s="41"/>
      <c r="AH453" s="41"/>
      <c r="AI453" s="41"/>
      <c r="AJ453" s="41"/>
      <c r="AK453" s="139" t="s">
        <v>4946</v>
      </c>
      <c r="AL453" s="139" t="s">
        <v>4947</v>
      </c>
      <c r="AM453" s="139" t="s">
        <v>4948</v>
      </c>
      <c r="AN453" s="31" t="s">
        <v>202</v>
      </c>
      <c r="AO453" s="140">
        <v>42505.0</v>
      </c>
      <c r="AP453" s="45" t="s">
        <v>917</v>
      </c>
      <c r="AQ453" s="46" t="s">
        <v>69</v>
      </c>
      <c r="AR453" s="46" t="s">
        <v>69</v>
      </c>
      <c r="AS453" s="41"/>
      <c r="AT453" s="41"/>
      <c r="AU453" s="41"/>
      <c r="AV453" s="41"/>
    </row>
    <row r="454">
      <c r="A454" s="31" t="s">
        <v>4950</v>
      </c>
      <c r="B454" s="31" t="s">
        <v>295</v>
      </c>
      <c r="C454" s="31" t="s">
        <v>4951</v>
      </c>
      <c r="D454" s="31" t="s">
        <v>857</v>
      </c>
      <c r="E454" s="138" t="s">
        <v>1995</v>
      </c>
      <c r="F454" s="139" t="s">
        <v>1995</v>
      </c>
      <c r="G454" s="140">
        <v>42254.0</v>
      </c>
      <c r="H454" s="41"/>
      <c r="I454" s="148"/>
      <c r="J454" s="142"/>
      <c r="K454" s="142"/>
      <c r="L454" s="142">
        <v>3997.0</v>
      </c>
      <c r="M454" s="143" t="str">
        <f t="shared" si="18"/>
        <v>$4,000.00</v>
      </c>
      <c r="N454" s="144">
        <v>2000.0</v>
      </c>
      <c r="O454" s="31">
        <v>2000.0</v>
      </c>
      <c r="P454" s="41"/>
      <c r="Q454" s="41"/>
      <c r="R454" s="41"/>
      <c r="S454" s="41"/>
      <c r="T454" s="41"/>
      <c r="U454" s="41"/>
      <c r="V454" s="41"/>
      <c r="W454" s="31">
        <v>1000.0</v>
      </c>
      <c r="X454" s="31" t="s">
        <v>4952</v>
      </c>
      <c r="Y454" s="41"/>
      <c r="Z454" s="41"/>
      <c r="AA454" s="41"/>
      <c r="AB454" s="41"/>
      <c r="AC454" s="31">
        <v>1000.0</v>
      </c>
      <c r="AD454" s="31" t="s">
        <v>2547</v>
      </c>
      <c r="AE454" s="41"/>
      <c r="AF454" s="41"/>
      <c r="AG454" s="41"/>
      <c r="AH454" s="41"/>
      <c r="AI454" s="41"/>
      <c r="AJ454" s="41"/>
      <c r="AK454" s="139" t="s">
        <v>4953</v>
      </c>
      <c r="AL454" s="139" t="s">
        <v>4954</v>
      </c>
      <c r="AM454" s="139" t="s">
        <v>4956</v>
      </c>
      <c r="AN454" s="31" t="s">
        <v>202</v>
      </c>
      <c r="AO454" s="140">
        <v>42517.0</v>
      </c>
      <c r="AP454" s="45" t="s">
        <v>917</v>
      </c>
      <c r="AQ454" s="46" t="s">
        <v>69</v>
      </c>
      <c r="AR454" s="46" t="s">
        <v>69</v>
      </c>
      <c r="AS454" s="41"/>
      <c r="AT454" s="41"/>
      <c r="AU454" s="41"/>
      <c r="AV454" s="41"/>
    </row>
    <row r="455">
      <c r="A455" s="31">
        <v>10809.0</v>
      </c>
      <c r="B455" s="31" t="s">
        <v>295</v>
      </c>
      <c r="C455" s="31" t="s">
        <v>4962</v>
      </c>
      <c r="D455" s="31" t="s">
        <v>857</v>
      </c>
      <c r="E455" s="138" t="s">
        <v>4963</v>
      </c>
      <c r="F455" s="139" t="s">
        <v>4965</v>
      </c>
      <c r="G455" s="140">
        <v>42394.0</v>
      </c>
      <c r="H455" s="41"/>
      <c r="I455" s="148"/>
      <c r="J455" s="142"/>
      <c r="K455" s="142"/>
      <c r="L455" s="142">
        <v>2050.0</v>
      </c>
      <c r="M455" s="143" t="str">
        <f t="shared" si="18"/>
        <v>$1,326.00</v>
      </c>
      <c r="N455" s="144">
        <v>1326.0</v>
      </c>
      <c r="O455" s="41"/>
      <c r="P455" s="41"/>
      <c r="Q455" s="31">
        <v>126.0</v>
      </c>
      <c r="R455" s="31" t="s">
        <v>4968</v>
      </c>
      <c r="S455" s="41"/>
      <c r="T455" s="41"/>
      <c r="U455" s="41"/>
      <c r="V455" s="41"/>
      <c r="W455" s="41"/>
      <c r="X455" s="41"/>
      <c r="Y455" s="41"/>
      <c r="Z455" s="41"/>
      <c r="AA455" s="41"/>
      <c r="AB455" s="41"/>
      <c r="AC455" s="31">
        <v>1200.0</v>
      </c>
      <c r="AD455" s="31" t="s">
        <v>2547</v>
      </c>
      <c r="AE455" s="41"/>
      <c r="AF455" s="41"/>
      <c r="AG455" s="41"/>
      <c r="AH455" s="41"/>
      <c r="AI455" s="41"/>
      <c r="AJ455" s="41"/>
      <c r="AK455" s="139" t="s">
        <v>1029</v>
      </c>
      <c r="AL455" s="139" t="s">
        <v>141</v>
      </c>
      <c r="AM455" s="139" t="s">
        <v>143</v>
      </c>
      <c r="AN455" s="31" t="s">
        <v>202</v>
      </c>
      <c r="AO455" s="140">
        <v>42492.0</v>
      </c>
      <c r="AP455" s="45" t="s">
        <v>917</v>
      </c>
      <c r="AQ455" s="46" t="s">
        <v>69</v>
      </c>
      <c r="AR455" s="46" t="s">
        <v>69</v>
      </c>
      <c r="AS455" s="41"/>
      <c r="AT455" s="41"/>
      <c r="AU455" s="41"/>
      <c r="AV455" s="41"/>
    </row>
    <row r="456">
      <c r="A456" s="31">
        <v>10807.0</v>
      </c>
      <c r="B456" s="31" t="s">
        <v>295</v>
      </c>
      <c r="C456" s="31" t="s">
        <v>4971</v>
      </c>
      <c r="D456" s="31" t="s">
        <v>1430</v>
      </c>
      <c r="E456" s="138" t="s">
        <v>1744</v>
      </c>
      <c r="F456" s="139" t="s">
        <v>4972</v>
      </c>
      <c r="G456" s="140">
        <v>42394.0</v>
      </c>
      <c r="H456" s="31" t="s">
        <v>4973</v>
      </c>
      <c r="I456" s="148"/>
      <c r="J456" s="142"/>
      <c r="K456" s="142"/>
      <c r="L456" s="142">
        <v>1500.0</v>
      </c>
      <c r="M456" s="143" t="str">
        <f t="shared" si="18"/>
        <v>$675.60</v>
      </c>
      <c r="N456" s="144">
        <v>675.6</v>
      </c>
      <c r="O456" s="41"/>
      <c r="P456" s="41"/>
      <c r="Q456" s="31">
        <v>75.6</v>
      </c>
      <c r="R456" s="31" t="s">
        <v>132</v>
      </c>
      <c r="S456" s="41"/>
      <c r="T456" s="41"/>
      <c r="U456" s="41"/>
      <c r="V456" s="41"/>
      <c r="W456" s="41"/>
      <c r="X456" s="41"/>
      <c r="Y456" s="41"/>
      <c r="Z456" s="41"/>
      <c r="AA456" s="41"/>
      <c r="AB456" s="41"/>
      <c r="AC456" s="41"/>
      <c r="AD456" s="41"/>
      <c r="AE456" s="41"/>
      <c r="AF456" s="41"/>
      <c r="AG456" s="41"/>
      <c r="AH456" s="41"/>
      <c r="AI456" s="31">
        <v>600.0</v>
      </c>
      <c r="AJ456" s="31" t="s">
        <v>4799</v>
      </c>
      <c r="AK456" s="139" t="s">
        <v>4977</v>
      </c>
      <c r="AL456" s="139" t="s">
        <v>3563</v>
      </c>
      <c r="AM456" s="139" t="s">
        <v>3564</v>
      </c>
      <c r="AN456" s="31" t="s">
        <v>202</v>
      </c>
      <c r="AO456" s="140">
        <v>42484.0</v>
      </c>
      <c r="AP456" s="45" t="s">
        <v>1964</v>
      </c>
      <c r="AQ456" s="46" t="s">
        <v>69</v>
      </c>
      <c r="AR456" s="46" t="s">
        <v>69</v>
      </c>
      <c r="AS456" s="41"/>
      <c r="AT456" s="41"/>
      <c r="AU456" s="41"/>
      <c r="AV456" s="41"/>
    </row>
    <row r="457">
      <c r="A457" s="31">
        <v>10801.0</v>
      </c>
      <c r="B457" s="31" t="s">
        <v>295</v>
      </c>
      <c r="C457" s="31" t="s">
        <v>4981</v>
      </c>
      <c r="D457" s="31" t="s">
        <v>1430</v>
      </c>
      <c r="E457" s="138" t="s">
        <v>1886</v>
      </c>
      <c r="F457" s="139" t="s">
        <v>4984</v>
      </c>
      <c r="G457" s="140">
        <v>42401.0</v>
      </c>
      <c r="H457" s="31" t="s">
        <v>4985</v>
      </c>
      <c r="I457" s="148"/>
      <c r="J457" s="142"/>
      <c r="K457" s="142"/>
      <c r="L457" s="142">
        <v>1550.0</v>
      </c>
      <c r="M457" s="143" t="str">
        <f t="shared" si="18"/>
        <v>$1,000.00</v>
      </c>
      <c r="N457" s="144">
        <v>1000.0</v>
      </c>
      <c r="O457" s="41"/>
      <c r="P457" s="41"/>
      <c r="Q457" s="31">
        <v>46.2</v>
      </c>
      <c r="R457" s="41"/>
      <c r="S457" s="41"/>
      <c r="T457" s="41"/>
      <c r="U457" s="41"/>
      <c r="V457" s="41"/>
      <c r="W457" s="41"/>
      <c r="X457" s="41"/>
      <c r="Y457" s="41"/>
      <c r="Z457" s="41"/>
      <c r="AA457" s="41"/>
      <c r="AB457" s="41"/>
      <c r="AC457" s="31">
        <v>853.8</v>
      </c>
      <c r="AD457" s="31" t="s">
        <v>4988</v>
      </c>
      <c r="AE457" s="41"/>
      <c r="AF457" s="41"/>
      <c r="AG457" s="41"/>
      <c r="AH457" s="41"/>
      <c r="AI457" s="31">
        <v>100.0</v>
      </c>
      <c r="AJ457" s="31" t="s">
        <v>4989</v>
      </c>
      <c r="AK457" s="139" t="s">
        <v>930</v>
      </c>
      <c r="AL457" s="139" t="s">
        <v>1893</v>
      </c>
      <c r="AM457" s="139" t="s">
        <v>1894</v>
      </c>
      <c r="AN457" s="31" t="s">
        <v>202</v>
      </c>
      <c r="AO457" s="140">
        <v>42487.0</v>
      </c>
      <c r="AP457" s="45" t="s">
        <v>1964</v>
      </c>
      <c r="AQ457" s="46" t="s">
        <v>69</v>
      </c>
      <c r="AR457" s="46" t="s">
        <v>69</v>
      </c>
      <c r="AS457" s="41"/>
      <c r="AT457" s="41"/>
      <c r="AU457" s="41"/>
      <c r="AV457" s="41"/>
    </row>
    <row r="458">
      <c r="A458" s="31">
        <v>10824.0</v>
      </c>
      <c r="B458" s="31" t="s">
        <v>295</v>
      </c>
      <c r="C458" s="31" t="s">
        <v>4992</v>
      </c>
      <c r="D458" s="31" t="s">
        <v>4703</v>
      </c>
      <c r="E458" s="138" t="s">
        <v>4993</v>
      </c>
      <c r="F458" s="139" t="s">
        <v>4994</v>
      </c>
      <c r="G458" s="140">
        <v>42417.0</v>
      </c>
      <c r="H458" s="41"/>
      <c r="I458" s="148"/>
      <c r="J458" s="142"/>
      <c r="K458" s="142"/>
      <c r="L458" s="142">
        <v>1000.0</v>
      </c>
      <c r="M458" s="143" t="str">
        <f t="shared" si="18"/>
        <v>$964.00</v>
      </c>
      <c r="N458" s="144">
        <v>964.0</v>
      </c>
      <c r="O458" s="31">
        <v>64.0</v>
      </c>
      <c r="P458" s="31" t="s">
        <v>3176</v>
      </c>
      <c r="Q458" s="31">
        <v>200.0</v>
      </c>
      <c r="R458" s="31" t="s">
        <v>3176</v>
      </c>
      <c r="S458" s="41"/>
      <c r="T458" s="41"/>
      <c r="U458" s="41"/>
      <c r="V458" s="41"/>
      <c r="W458" s="41"/>
      <c r="X458" s="41"/>
      <c r="Y458" s="41"/>
      <c r="Z458" s="41"/>
      <c r="AA458" s="41"/>
      <c r="AB458" s="41"/>
      <c r="AC458" s="31">
        <v>500.0</v>
      </c>
      <c r="AD458" s="31" t="s">
        <v>4996</v>
      </c>
      <c r="AE458" s="41"/>
      <c r="AF458" s="41"/>
      <c r="AG458" s="41"/>
      <c r="AH458" s="41"/>
      <c r="AI458" s="31">
        <v>200.0</v>
      </c>
      <c r="AJ458" s="31" t="s">
        <v>4997</v>
      </c>
      <c r="AK458" s="139" t="s">
        <v>4998</v>
      </c>
      <c r="AL458" s="139" t="s">
        <v>3066</v>
      </c>
      <c r="AM458" s="139" t="s">
        <v>4999</v>
      </c>
      <c r="AN458" s="31" t="s">
        <v>202</v>
      </c>
      <c r="AO458" s="140">
        <v>42487.0</v>
      </c>
      <c r="AP458" s="45" t="s">
        <v>1964</v>
      </c>
      <c r="AQ458" s="46" t="s">
        <v>69</v>
      </c>
      <c r="AR458" s="46" t="s">
        <v>69</v>
      </c>
      <c r="AS458" s="41"/>
      <c r="AT458" s="41"/>
      <c r="AU458" s="41"/>
      <c r="AV458" s="41"/>
    </row>
    <row r="459">
      <c r="A459" s="31">
        <v>10808.0</v>
      </c>
      <c r="B459" s="31" t="s">
        <v>295</v>
      </c>
      <c r="C459" s="31" t="s">
        <v>5001</v>
      </c>
      <c r="D459" s="31" t="s">
        <v>4703</v>
      </c>
      <c r="E459" s="138" t="s">
        <v>1983</v>
      </c>
      <c r="F459" s="139" t="s">
        <v>5003</v>
      </c>
      <c r="G459" s="140">
        <v>42420.0</v>
      </c>
      <c r="H459" s="41"/>
      <c r="I459" s="148"/>
      <c r="J459" s="142"/>
      <c r="K459" s="142"/>
      <c r="L459" s="142">
        <v>550.0</v>
      </c>
      <c r="M459" s="143" t="str">
        <f t="shared" si="18"/>
        <v>$550.00</v>
      </c>
      <c r="N459" s="144">
        <v>550.0</v>
      </c>
      <c r="O459" s="41"/>
      <c r="P459" s="41"/>
      <c r="Q459" s="31">
        <v>100.0</v>
      </c>
      <c r="R459" s="31" t="s">
        <v>5004</v>
      </c>
      <c r="S459" s="41"/>
      <c r="T459" s="41"/>
      <c r="U459" s="41"/>
      <c r="V459" s="41"/>
      <c r="W459" s="31"/>
      <c r="X459" s="41"/>
      <c r="Y459" s="41"/>
      <c r="Z459" s="41"/>
      <c r="AA459" s="41"/>
      <c r="AB459" s="41"/>
      <c r="AC459" s="31">
        <v>50.0</v>
      </c>
      <c r="AD459" s="31" t="s">
        <v>5006</v>
      </c>
      <c r="AE459" s="41"/>
      <c r="AF459" s="41"/>
      <c r="AG459" s="41"/>
      <c r="AH459" s="41"/>
      <c r="AI459" s="31">
        <v>400.0</v>
      </c>
      <c r="AJ459" s="31" t="s">
        <v>5007</v>
      </c>
      <c r="AK459" s="139" t="s">
        <v>5008</v>
      </c>
      <c r="AL459" s="139" t="s">
        <v>360</v>
      </c>
      <c r="AM459" s="139" t="s">
        <v>5009</v>
      </c>
      <c r="AN459" s="31" t="s">
        <v>202</v>
      </c>
      <c r="AO459" s="140">
        <v>42490.0</v>
      </c>
      <c r="AP459" s="45" t="s">
        <v>1964</v>
      </c>
      <c r="AQ459" s="46" t="s">
        <v>69</v>
      </c>
      <c r="AR459" s="46" t="s">
        <v>69</v>
      </c>
      <c r="AS459" s="41"/>
      <c r="AT459" s="41"/>
      <c r="AU459" s="41"/>
      <c r="AV459" s="41"/>
    </row>
    <row r="460">
      <c r="A460" s="31">
        <v>10819.0</v>
      </c>
      <c r="B460" s="31" t="s">
        <v>295</v>
      </c>
      <c r="C460" s="31" t="s">
        <v>5012</v>
      </c>
      <c r="D460" s="31" t="s">
        <v>857</v>
      </c>
      <c r="E460" s="138" t="s">
        <v>1908</v>
      </c>
      <c r="F460" s="139" t="s">
        <v>5014</v>
      </c>
      <c r="G460" s="140">
        <v>42448.0</v>
      </c>
      <c r="H460" s="41"/>
      <c r="I460" s="148"/>
      <c r="J460" s="142"/>
      <c r="K460" s="142"/>
      <c r="L460" s="142">
        <v>1500.0</v>
      </c>
      <c r="M460" s="143" t="str">
        <f t="shared" si="18"/>
        <v>$1,071.00</v>
      </c>
      <c r="N460" s="144">
        <v>1071.0</v>
      </c>
      <c r="O460" s="31">
        <v>90.0</v>
      </c>
      <c r="P460" s="31" t="s">
        <v>5016</v>
      </c>
      <c r="Q460" s="31">
        <v>126.0</v>
      </c>
      <c r="R460" s="41"/>
      <c r="S460" s="31">
        <v>15.0</v>
      </c>
      <c r="T460" s="31" t="s">
        <v>5017</v>
      </c>
      <c r="U460" s="41"/>
      <c r="V460" s="41"/>
      <c r="W460" s="31">
        <v>560.0</v>
      </c>
      <c r="X460" s="41"/>
      <c r="Y460" s="41"/>
      <c r="Z460" s="41"/>
      <c r="AA460" s="41"/>
      <c r="AB460" s="41"/>
      <c r="AC460" s="31">
        <v>280.0</v>
      </c>
      <c r="AD460" s="41"/>
      <c r="AE460" s="41"/>
      <c r="AF460" s="41"/>
      <c r="AG460" s="41"/>
      <c r="AH460" s="41"/>
      <c r="AI460" s="41"/>
      <c r="AJ460" s="41"/>
      <c r="AK460" s="139" t="s">
        <v>1767</v>
      </c>
      <c r="AL460" s="139" t="s">
        <v>1768</v>
      </c>
      <c r="AM460" s="139" t="s">
        <v>1769</v>
      </c>
      <c r="AN460" s="31" t="s">
        <v>202</v>
      </c>
      <c r="AO460" s="140">
        <v>42449.0</v>
      </c>
      <c r="AP460" s="45" t="s">
        <v>1964</v>
      </c>
      <c r="AQ460" s="46" t="s">
        <v>69</v>
      </c>
      <c r="AR460" s="46" t="s">
        <v>69</v>
      </c>
      <c r="AS460" s="41"/>
      <c r="AT460" s="41"/>
      <c r="AU460" s="41"/>
      <c r="AV460" s="41"/>
    </row>
    <row r="461">
      <c r="A461" s="31">
        <v>10823.0</v>
      </c>
      <c r="B461" s="31" t="s">
        <v>295</v>
      </c>
      <c r="C461" s="31" t="s">
        <v>5020</v>
      </c>
      <c r="D461" s="31" t="s">
        <v>4703</v>
      </c>
      <c r="E461" s="138" t="s">
        <v>1898</v>
      </c>
      <c r="F461" s="139" t="s">
        <v>5023</v>
      </c>
      <c r="G461" s="140">
        <v>42394.0</v>
      </c>
      <c r="H461" s="41"/>
      <c r="I461" s="148"/>
      <c r="J461" s="142"/>
      <c r="K461" s="142"/>
      <c r="L461" s="142">
        <v>900.0</v>
      </c>
      <c r="M461" s="143" t="str">
        <f t="shared" si="18"/>
        <v>$900.00</v>
      </c>
      <c r="N461" s="144">
        <v>900.0</v>
      </c>
      <c r="O461" s="31">
        <v>56.0</v>
      </c>
      <c r="P461" s="31" t="s">
        <v>3176</v>
      </c>
      <c r="Q461" s="31">
        <v>58.8</v>
      </c>
      <c r="R461" s="31" t="s">
        <v>3176</v>
      </c>
      <c r="S461" s="41"/>
      <c r="T461" s="41"/>
      <c r="U461" s="31">
        <v>785.2</v>
      </c>
      <c r="V461" s="31" t="s">
        <v>5026</v>
      </c>
      <c r="W461" s="41"/>
      <c r="X461" s="41"/>
      <c r="Y461" s="41"/>
      <c r="Z461" s="41"/>
      <c r="AA461" s="41"/>
      <c r="AB461" s="41"/>
      <c r="AC461" s="41"/>
      <c r="AD461" s="41"/>
      <c r="AE461" s="41"/>
      <c r="AF461" s="41"/>
      <c r="AG461" s="41"/>
      <c r="AH461" s="41"/>
      <c r="AI461" s="31"/>
      <c r="AJ461" s="31"/>
      <c r="AK461" s="139" t="s">
        <v>5028</v>
      </c>
      <c r="AL461" s="139" t="s">
        <v>4787</v>
      </c>
      <c r="AM461" s="139" t="s">
        <v>4788</v>
      </c>
      <c r="AN461" s="31" t="s">
        <v>202</v>
      </c>
      <c r="AO461" s="140">
        <v>42521.0</v>
      </c>
      <c r="AP461" s="45" t="s">
        <v>576</v>
      </c>
      <c r="AQ461" s="46" t="s">
        <v>69</v>
      </c>
      <c r="AR461" s="46" t="s">
        <v>69</v>
      </c>
      <c r="AS461" s="41"/>
      <c r="AT461" s="41"/>
      <c r="AU461" s="41"/>
      <c r="AV461" s="41"/>
    </row>
    <row r="462">
      <c r="A462" s="31">
        <v>10838.0</v>
      </c>
      <c r="B462" s="31" t="s">
        <v>295</v>
      </c>
      <c r="C462" s="31" t="s">
        <v>5031</v>
      </c>
      <c r="D462" s="31" t="s">
        <v>1430</v>
      </c>
      <c r="E462" s="138" t="s">
        <v>1647</v>
      </c>
      <c r="F462" s="139" t="s">
        <v>5034</v>
      </c>
      <c r="G462" s="140">
        <v>42398.0</v>
      </c>
      <c r="H462" s="31" t="s">
        <v>5035</v>
      </c>
      <c r="I462" s="148"/>
      <c r="J462" s="142"/>
      <c r="K462" s="142"/>
      <c r="L462" s="142">
        <v>1500.0</v>
      </c>
      <c r="M462" s="143" t="str">
        <f t="shared" si="18"/>
        <v>$1,500.00</v>
      </c>
      <c r="N462" s="144">
        <v>1500.0</v>
      </c>
      <c r="O462" s="41"/>
      <c r="P462" s="41"/>
      <c r="Q462" s="41"/>
      <c r="R462" s="41"/>
      <c r="S462" s="31">
        <v>15.0</v>
      </c>
      <c r="T462" s="31" t="s">
        <v>5036</v>
      </c>
      <c r="U462" s="41"/>
      <c r="V462" s="41"/>
      <c r="W462" s="41"/>
      <c r="X462" s="41"/>
      <c r="Y462" s="41"/>
      <c r="Z462" s="41"/>
      <c r="AA462" s="41"/>
      <c r="AB462" s="41"/>
      <c r="AC462" s="41"/>
      <c r="AD462" s="41"/>
      <c r="AE462" s="41"/>
      <c r="AF462" s="41"/>
      <c r="AG462" s="41"/>
      <c r="AH462" s="41"/>
      <c r="AI462" s="31">
        <v>1485.0</v>
      </c>
      <c r="AJ462" s="31" t="s">
        <v>5038</v>
      </c>
      <c r="AK462" s="139" t="s">
        <v>5040</v>
      </c>
      <c r="AL462" s="139" t="s">
        <v>5041</v>
      </c>
      <c r="AM462" s="139" t="s">
        <v>5042</v>
      </c>
      <c r="AN462" s="31" t="s">
        <v>202</v>
      </c>
      <c r="AO462" s="140">
        <v>42477.0</v>
      </c>
      <c r="AP462" s="45" t="s">
        <v>576</v>
      </c>
      <c r="AQ462" s="46" t="s">
        <v>69</v>
      </c>
      <c r="AR462" s="46" t="s">
        <v>69</v>
      </c>
      <c r="AS462" s="41"/>
      <c r="AT462" s="41"/>
      <c r="AU462" s="41"/>
      <c r="AV462" s="41"/>
    </row>
    <row r="463">
      <c r="A463" s="31">
        <v>10853.0</v>
      </c>
      <c r="B463" s="31" t="s">
        <v>295</v>
      </c>
      <c r="C463" s="31" t="s">
        <v>5043</v>
      </c>
      <c r="D463" s="31" t="s">
        <v>857</v>
      </c>
      <c r="E463" s="138" t="s">
        <v>1657</v>
      </c>
      <c r="F463" s="139" t="s">
        <v>1959</v>
      </c>
      <c r="G463" s="140">
        <v>42248.0</v>
      </c>
      <c r="H463" s="41"/>
      <c r="I463" s="148"/>
      <c r="J463" s="142"/>
      <c r="K463" s="142"/>
      <c r="L463" s="142">
        <v>1989.0</v>
      </c>
      <c r="M463" s="143" t="str">
        <f t="shared" si="18"/>
        <v>$836.00</v>
      </c>
      <c r="N463" s="144">
        <v>836.0</v>
      </c>
      <c r="O463" s="31">
        <v>105.0</v>
      </c>
      <c r="P463" s="31" t="s">
        <v>5048</v>
      </c>
      <c r="Q463" s="41"/>
      <c r="R463" s="41"/>
      <c r="S463" s="41"/>
      <c r="T463" s="41"/>
      <c r="U463" s="31">
        <v>151.0</v>
      </c>
      <c r="V463" s="31" t="s">
        <v>5049</v>
      </c>
      <c r="W463" s="41"/>
      <c r="X463" s="41"/>
      <c r="Y463" s="41"/>
      <c r="Z463" s="41"/>
      <c r="AA463" s="41"/>
      <c r="AB463" s="41"/>
      <c r="AC463" s="31">
        <v>480.0</v>
      </c>
      <c r="AD463" s="31" t="s">
        <v>5050</v>
      </c>
      <c r="AE463" s="41"/>
      <c r="AF463" s="41"/>
      <c r="AG463" s="31">
        <v>100.0</v>
      </c>
      <c r="AH463" s="31" t="s">
        <v>5051</v>
      </c>
      <c r="AI463" s="41"/>
      <c r="AJ463" s="41"/>
      <c r="AK463" s="139" t="s">
        <v>5052</v>
      </c>
      <c r="AL463" s="139" t="s">
        <v>5053</v>
      </c>
      <c r="AM463" s="139" t="s">
        <v>5054</v>
      </c>
      <c r="AN463" s="31" t="s">
        <v>202</v>
      </c>
      <c r="AO463" s="140">
        <v>42495.0</v>
      </c>
      <c r="AP463" s="45" t="s">
        <v>576</v>
      </c>
      <c r="AQ463" s="46" t="s">
        <v>69</v>
      </c>
      <c r="AR463" s="46" t="s">
        <v>69</v>
      </c>
      <c r="AS463" s="41"/>
      <c r="AT463" s="41"/>
      <c r="AU463" s="41"/>
      <c r="AV463" s="41"/>
    </row>
    <row r="464">
      <c r="A464" s="31" t="s">
        <v>5058</v>
      </c>
      <c r="B464" s="31" t="s">
        <v>436</v>
      </c>
      <c r="C464" s="31" t="s">
        <v>5059</v>
      </c>
      <c r="D464" s="31" t="s">
        <v>1430</v>
      </c>
      <c r="E464" s="138" t="s">
        <v>1873</v>
      </c>
      <c r="F464" s="139" t="s">
        <v>5060</v>
      </c>
      <c r="G464" s="140">
        <v>42400.0</v>
      </c>
      <c r="H464" s="31" t="s">
        <v>5061</v>
      </c>
      <c r="I464" s="148"/>
      <c r="J464" s="142"/>
      <c r="K464" s="142"/>
      <c r="L464" s="142">
        <v>1750.0</v>
      </c>
      <c r="M464" s="143" t="str">
        <f t="shared" si="18"/>
        <v>$1,750.00</v>
      </c>
      <c r="N464" s="144">
        <v>1750.0</v>
      </c>
      <c r="O464" s="31">
        <v>250.0</v>
      </c>
      <c r="P464" s="158" t="s">
        <v>132</v>
      </c>
      <c r="Q464" s="31">
        <v>336.0</v>
      </c>
      <c r="R464" s="31" t="s">
        <v>5064</v>
      </c>
      <c r="S464" s="41"/>
      <c r="T464" s="41"/>
      <c r="U464" s="41"/>
      <c r="V464" s="41"/>
      <c r="W464" s="31">
        <v>614.0</v>
      </c>
      <c r="X464" s="31" t="s">
        <v>5065</v>
      </c>
      <c r="Y464" s="41"/>
      <c r="Z464" s="41"/>
      <c r="AA464" s="41"/>
      <c r="AB464" s="41"/>
      <c r="AC464" s="31">
        <v>400.0</v>
      </c>
      <c r="AD464" s="31" t="s">
        <v>5006</v>
      </c>
      <c r="AE464" s="41"/>
      <c r="AF464" s="41"/>
      <c r="AG464" s="41"/>
      <c r="AH464" s="41"/>
      <c r="AI464" s="31">
        <v>150.0</v>
      </c>
      <c r="AJ464" s="31" t="s">
        <v>5066</v>
      </c>
      <c r="AK464" s="139" t="s">
        <v>5067</v>
      </c>
      <c r="AL464" s="139" t="s">
        <v>5068</v>
      </c>
      <c r="AM464" s="139" t="s">
        <v>5070</v>
      </c>
      <c r="AN464" s="31" t="s">
        <v>202</v>
      </c>
      <c r="AO464" s="140">
        <v>42487.0</v>
      </c>
      <c r="AP464" s="45" t="s">
        <v>576</v>
      </c>
      <c r="AQ464" s="46" t="s">
        <v>69</v>
      </c>
      <c r="AR464" s="46" t="s">
        <v>69</v>
      </c>
      <c r="AS464" s="41"/>
      <c r="AT464" s="41"/>
      <c r="AU464" s="41"/>
      <c r="AV464" s="41"/>
    </row>
    <row r="465">
      <c r="A465" s="41"/>
      <c r="B465" s="41"/>
      <c r="C465" s="31" t="s">
        <v>5073</v>
      </c>
      <c r="D465" s="31" t="s">
        <v>5074</v>
      </c>
      <c r="E465" s="138" t="s">
        <v>1936</v>
      </c>
      <c r="F465" s="139" t="s">
        <v>5075</v>
      </c>
      <c r="G465" s="140">
        <v>42394.0</v>
      </c>
      <c r="H465" s="41"/>
      <c r="I465" s="148">
        <v>98.0</v>
      </c>
      <c r="J465" s="142"/>
      <c r="K465" s="142"/>
      <c r="L465" s="142">
        <v>2000.0</v>
      </c>
      <c r="M465" s="144">
        <v>0.0</v>
      </c>
      <c r="N465" s="143"/>
      <c r="O465" s="31">
        <v>300.0</v>
      </c>
      <c r="P465" s="41"/>
      <c r="Q465" s="31">
        <v>412.0</v>
      </c>
      <c r="R465" s="41"/>
      <c r="S465" s="41"/>
      <c r="T465" s="41"/>
      <c r="U465" s="41"/>
      <c r="V465" s="41"/>
      <c r="W465" s="41"/>
      <c r="X465" s="41"/>
      <c r="Y465" s="41"/>
      <c r="Z465" s="41"/>
      <c r="AA465" s="41"/>
      <c r="AB465" s="41"/>
      <c r="AC465" s="31">
        <v>300.0</v>
      </c>
      <c r="AD465" s="41"/>
      <c r="AE465" s="41"/>
      <c r="AF465" s="41"/>
      <c r="AG465" s="41"/>
      <c r="AH465" s="41"/>
      <c r="AI465" s="41"/>
      <c r="AJ465" s="41"/>
      <c r="AK465" s="139" t="s">
        <v>1939</v>
      </c>
      <c r="AL465" s="139" t="s">
        <v>1940</v>
      </c>
      <c r="AM465" s="139" t="s">
        <v>1941</v>
      </c>
      <c r="AN465" s="31" t="s">
        <v>202</v>
      </c>
      <c r="AO465" s="140">
        <v>42491.0</v>
      </c>
      <c r="AP465" s="45" t="s">
        <v>576</v>
      </c>
      <c r="AQ465" s="46" t="s">
        <v>69</v>
      </c>
      <c r="AR465" s="41"/>
      <c r="AS465" s="41"/>
      <c r="AT465" s="41"/>
      <c r="AU465" s="41"/>
      <c r="AV465" s="41"/>
    </row>
    <row r="466">
      <c r="A466" s="31">
        <v>10874.0</v>
      </c>
      <c r="B466" s="31" t="s">
        <v>295</v>
      </c>
      <c r="C466" s="31" t="s">
        <v>5080</v>
      </c>
      <c r="D466" s="31" t="s">
        <v>1324</v>
      </c>
      <c r="E466" s="138" t="s">
        <v>1833</v>
      </c>
      <c r="F466" s="139" t="s">
        <v>1833</v>
      </c>
      <c r="G466" s="140">
        <v>42394.0</v>
      </c>
      <c r="H466" s="41"/>
      <c r="I466" s="148">
        <v>29.0</v>
      </c>
      <c r="J466" s="142" t="s">
        <v>4658</v>
      </c>
      <c r="K466" s="142"/>
      <c r="L466" s="142">
        <v>1510.0</v>
      </c>
      <c r="M466" s="143" t="str">
        <f t="shared" ref="M466:M470" si="19">Sum(O466:AJ466)</f>
        <v>$2,000.00</v>
      </c>
      <c r="N466" s="144">
        <v>2000.0</v>
      </c>
      <c r="O466" s="41"/>
      <c r="P466" s="41"/>
      <c r="Q466" s="41"/>
      <c r="R466" s="41"/>
      <c r="S466" s="41"/>
      <c r="T466" s="41"/>
      <c r="U466" s="41"/>
      <c r="V466" s="41"/>
      <c r="W466" s="41"/>
      <c r="X466" s="41"/>
      <c r="Y466" s="41"/>
      <c r="Z466" s="41"/>
      <c r="AA466" s="41"/>
      <c r="AB466" s="41"/>
      <c r="AC466" s="41"/>
      <c r="AD466" s="41"/>
      <c r="AE466" s="41"/>
      <c r="AF466" s="41"/>
      <c r="AG466" s="41"/>
      <c r="AH466" s="41"/>
      <c r="AI466" s="31">
        <v>2000.0</v>
      </c>
      <c r="AJ466" s="31" t="s">
        <v>5085</v>
      </c>
      <c r="AK466" s="139" t="s">
        <v>5087</v>
      </c>
      <c r="AL466" s="139" t="s">
        <v>5088</v>
      </c>
      <c r="AM466" s="139" t="s">
        <v>5090</v>
      </c>
      <c r="AN466" s="31" t="s">
        <v>202</v>
      </c>
      <c r="AO466" s="140">
        <v>42498.0</v>
      </c>
      <c r="AP466" s="45" t="s">
        <v>349</v>
      </c>
      <c r="AQ466" s="46" t="s">
        <v>69</v>
      </c>
      <c r="AR466" s="46" t="s">
        <v>69</v>
      </c>
      <c r="AS466" s="41"/>
      <c r="AT466" s="41"/>
      <c r="AU466" s="41"/>
      <c r="AV466" s="41"/>
    </row>
    <row r="467">
      <c r="A467" s="31">
        <v>10854.0</v>
      </c>
      <c r="B467" s="31" t="s">
        <v>295</v>
      </c>
      <c r="C467" s="31" t="s">
        <v>5092</v>
      </c>
      <c r="D467" s="31" t="s">
        <v>5094</v>
      </c>
      <c r="E467" s="138" t="s">
        <v>5095</v>
      </c>
      <c r="F467" s="139" t="s">
        <v>5096</v>
      </c>
      <c r="G467" s="140">
        <v>42449.0</v>
      </c>
      <c r="H467" s="41"/>
      <c r="I467" s="148"/>
      <c r="J467" s="142"/>
      <c r="K467" s="142"/>
      <c r="L467" s="142">
        <v>760.0</v>
      </c>
      <c r="M467" s="143" t="str">
        <f t="shared" si="19"/>
        <v>$640.00</v>
      </c>
      <c r="N467" s="144">
        <v>640.0</v>
      </c>
      <c r="O467" s="31">
        <v>80.0</v>
      </c>
      <c r="P467" s="31" t="s">
        <v>3176</v>
      </c>
      <c r="Q467" s="41"/>
      <c r="R467" s="41"/>
      <c r="S467" s="41"/>
      <c r="T467" s="41"/>
      <c r="U467" s="41"/>
      <c r="V467" s="41"/>
      <c r="W467" s="41"/>
      <c r="X467" s="41"/>
      <c r="Y467" s="41"/>
      <c r="Z467" s="41"/>
      <c r="AA467" s="41"/>
      <c r="AB467" s="41"/>
      <c r="AC467" s="31">
        <v>560.0</v>
      </c>
      <c r="AD467" s="31" t="s">
        <v>5097</v>
      </c>
      <c r="AE467" s="41"/>
      <c r="AF467" s="41"/>
      <c r="AG467" s="41"/>
      <c r="AH467" s="41"/>
      <c r="AI467" s="41"/>
      <c r="AJ467" s="41"/>
      <c r="AK467" s="139" t="s">
        <v>1587</v>
      </c>
      <c r="AL467" s="139" t="s">
        <v>971</v>
      </c>
      <c r="AM467" s="139" t="s">
        <v>5098</v>
      </c>
      <c r="AN467" s="31" t="s">
        <v>202</v>
      </c>
      <c r="AO467" s="140">
        <v>42506.0</v>
      </c>
      <c r="AP467" s="45" t="s">
        <v>349</v>
      </c>
      <c r="AQ467" s="46" t="s">
        <v>69</v>
      </c>
      <c r="AR467" s="46" t="s">
        <v>69</v>
      </c>
      <c r="AS467" s="41"/>
      <c r="AT467" s="41"/>
      <c r="AU467" s="41"/>
      <c r="AV467" s="41"/>
    </row>
    <row r="468">
      <c r="A468" s="41"/>
      <c r="B468" s="31" t="s">
        <v>436</v>
      </c>
      <c r="C468" s="31" t="s">
        <v>5101</v>
      </c>
      <c r="D468" s="31" t="s">
        <v>1324</v>
      </c>
      <c r="E468" s="138" t="s">
        <v>1934</v>
      </c>
      <c r="F468" s="139" t="s">
        <v>1934</v>
      </c>
      <c r="G468" s="140">
        <v>42253.0</v>
      </c>
      <c r="H468" s="41"/>
      <c r="I468" s="148">
        <v>16.0</v>
      </c>
      <c r="J468" s="142" t="s">
        <v>5104</v>
      </c>
      <c r="K468" s="142"/>
      <c r="L468" s="142">
        <v>2500.0</v>
      </c>
      <c r="M468" s="143" t="str">
        <f t="shared" si="19"/>
        <v>$1,500.00</v>
      </c>
      <c r="N468" s="144">
        <v>1500.0</v>
      </c>
      <c r="O468" s="41"/>
      <c r="P468" s="41"/>
      <c r="Q468" s="41"/>
      <c r="R468" s="41"/>
      <c r="S468" s="41"/>
      <c r="T468" s="41"/>
      <c r="U468" s="41"/>
      <c r="V468" s="41"/>
      <c r="W468" s="41"/>
      <c r="X468" s="41"/>
      <c r="Y468" s="41"/>
      <c r="Z468" s="41"/>
      <c r="AA468" s="41"/>
      <c r="AB468" s="41"/>
      <c r="AC468" s="41"/>
      <c r="AD468" s="41"/>
      <c r="AE468" s="41"/>
      <c r="AF468" s="41"/>
      <c r="AG468" s="41"/>
      <c r="AH468" s="41"/>
      <c r="AI468" s="31">
        <v>1500.0</v>
      </c>
      <c r="AJ468" s="31" t="s">
        <v>5105</v>
      </c>
      <c r="AK468" s="139" t="s">
        <v>2030</v>
      </c>
      <c r="AL468" s="139" t="s">
        <v>2031</v>
      </c>
      <c r="AM468" s="139" t="s">
        <v>2032</v>
      </c>
      <c r="AN468" s="31" t="s">
        <v>202</v>
      </c>
      <c r="AO468" s="140">
        <v>42495.0</v>
      </c>
      <c r="AP468" s="45" t="s">
        <v>349</v>
      </c>
      <c r="AQ468" s="46" t="s">
        <v>69</v>
      </c>
      <c r="AR468" s="46" t="s">
        <v>69</v>
      </c>
      <c r="AS468" s="41"/>
      <c r="AT468" s="41"/>
      <c r="AU468" s="41"/>
      <c r="AV468" s="41"/>
    </row>
    <row r="469">
      <c r="A469" s="31">
        <v>10820.0</v>
      </c>
      <c r="B469" s="31" t="s">
        <v>295</v>
      </c>
      <c r="C469" s="31" t="s">
        <v>5108</v>
      </c>
      <c r="D469" s="31" t="s">
        <v>1430</v>
      </c>
      <c r="E469" s="135" t="s">
        <v>1784</v>
      </c>
      <c r="F469" s="31" t="s">
        <v>1784</v>
      </c>
      <c r="G469" s="152"/>
      <c r="H469" s="31" t="s">
        <v>5016</v>
      </c>
      <c r="I469" s="148"/>
      <c r="J469" s="144"/>
      <c r="K469" s="144"/>
      <c r="L469" s="144">
        <v>1205.0</v>
      </c>
      <c r="M469" s="143" t="str">
        <f t="shared" si="19"/>
        <v>$881.00</v>
      </c>
      <c r="N469" s="144">
        <v>881.0</v>
      </c>
      <c r="O469" s="41"/>
      <c r="P469" s="41"/>
      <c r="Q469" s="31">
        <v>126.0</v>
      </c>
      <c r="R469" s="31" t="s">
        <v>5113</v>
      </c>
      <c r="S469" s="41"/>
      <c r="T469" s="41"/>
      <c r="U469" s="41"/>
      <c r="V469" s="41"/>
      <c r="W469" s="41"/>
      <c r="X469" s="41"/>
      <c r="Y469" s="41"/>
      <c r="Z469" s="41"/>
      <c r="AA469" s="41"/>
      <c r="AB469" s="41"/>
      <c r="AC469" s="31">
        <v>125.0</v>
      </c>
      <c r="AD469" s="31" t="s">
        <v>5114</v>
      </c>
      <c r="AE469" s="41"/>
      <c r="AF469" s="41"/>
      <c r="AG469" s="41"/>
      <c r="AH469" s="41"/>
      <c r="AI469" s="31">
        <v>630.0</v>
      </c>
      <c r="AJ469" s="31" t="s">
        <v>5115</v>
      </c>
      <c r="AK469" s="31" t="s">
        <v>3153</v>
      </c>
      <c r="AL469" s="31" t="s">
        <v>5118</v>
      </c>
      <c r="AM469" s="153" t="s">
        <v>5120</v>
      </c>
      <c r="AN469" s="31" t="s">
        <v>202</v>
      </c>
      <c r="AO469" s="152"/>
      <c r="AP469" s="45" t="s">
        <v>349</v>
      </c>
      <c r="AQ469" s="46" t="s">
        <v>69</v>
      </c>
      <c r="AR469" s="46" t="s">
        <v>69</v>
      </c>
      <c r="AS469" s="41"/>
      <c r="AT469" s="41"/>
      <c r="AU469" s="41"/>
      <c r="AV469" s="41"/>
    </row>
    <row r="470">
      <c r="A470" s="31" t="s">
        <v>4950</v>
      </c>
      <c r="B470" s="31" t="s">
        <v>295</v>
      </c>
      <c r="C470" s="31" t="s">
        <v>5124</v>
      </c>
      <c r="D470" s="31" t="s">
        <v>1430</v>
      </c>
      <c r="E470" s="135" t="s">
        <v>5125</v>
      </c>
      <c r="F470" s="31" t="s">
        <v>5126</v>
      </c>
      <c r="G470" s="152"/>
      <c r="H470" s="31" t="s">
        <v>5128</v>
      </c>
      <c r="I470" s="148"/>
      <c r="J470" s="144"/>
      <c r="K470" s="160"/>
      <c r="L470" s="160">
        <v>2000.0</v>
      </c>
      <c r="M470" s="143" t="str">
        <f t="shared" si="19"/>
        <v>$2,000.00</v>
      </c>
      <c r="N470" s="144">
        <v>2000.0</v>
      </c>
      <c r="O470" s="41"/>
      <c r="P470" s="41"/>
      <c r="Q470" s="31">
        <v>308.24</v>
      </c>
      <c r="R470" s="31" t="s">
        <v>5133</v>
      </c>
      <c r="S470" s="41"/>
      <c r="T470" s="41"/>
      <c r="U470" s="41"/>
      <c r="V470" s="41"/>
      <c r="W470" s="41"/>
      <c r="X470" s="41"/>
      <c r="Y470" s="41"/>
      <c r="Z470" s="41"/>
      <c r="AA470" s="41"/>
      <c r="AB470" s="41"/>
      <c r="AC470" s="31">
        <v>1691.76</v>
      </c>
      <c r="AD470" s="31" t="s">
        <v>5135</v>
      </c>
      <c r="AE470" s="41"/>
      <c r="AF470" s="41"/>
      <c r="AG470" s="41"/>
      <c r="AH470" s="41"/>
      <c r="AI470" s="41"/>
      <c r="AJ470" s="41"/>
      <c r="AK470" s="31" t="s">
        <v>1331</v>
      </c>
      <c r="AL470" s="31" t="s">
        <v>5136</v>
      </c>
      <c r="AM470" s="161" t="s">
        <v>5137</v>
      </c>
      <c r="AN470" s="31" t="s">
        <v>202</v>
      </c>
      <c r="AO470" s="152"/>
      <c r="AP470" s="45" t="s">
        <v>349</v>
      </c>
      <c r="AQ470" s="46"/>
      <c r="AR470" s="46" t="s">
        <v>69</v>
      </c>
      <c r="AS470" s="41"/>
      <c r="AT470" s="41"/>
      <c r="AU470" s="41"/>
      <c r="AV470" s="41"/>
    </row>
    <row r="471">
      <c r="A471" s="31" t="s">
        <v>5140</v>
      </c>
      <c r="B471" s="31" t="s">
        <v>436</v>
      </c>
      <c r="C471" s="31" t="s">
        <v>5141</v>
      </c>
      <c r="D471" s="31" t="s">
        <v>1476</v>
      </c>
      <c r="E471" s="138" t="s">
        <v>880</v>
      </c>
      <c r="F471" s="139" t="s">
        <v>4522</v>
      </c>
      <c r="G471" s="140">
        <v>42434.0</v>
      </c>
      <c r="H471" s="31" t="s">
        <v>4523</v>
      </c>
      <c r="I471" s="141"/>
      <c r="J471" s="142"/>
      <c r="K471" s="142"/>
      <c r="L471" s="142">
        <v>877.0</v>
      </c>
      <c r="M471" s="142">
        <v>877.0</v>
      </c>
      <c r="N471" s="144">
        <v>877.0</v>
      </c>
      <c r="O471" s="41"/>
      <c r="P471" s="41"/>
      <c r="Q471" s="41"/>
      <c r="R471" s="41"/>
      <c r="S471" s="41"/>
      <c r="T471" s="41"/>
      <c r="U471" s="41"/>
      <c r="V471" s="41"/>
      <c r="W471" s="41"/>
      <c r="X471" s="41"/>
      <c r="Y471" s="41"/>
      <c r="Z471" s="41"/>
      <c r="AA471" s="31">
        <v>877.0</v>
      </c>
      <c r="AB471" s="31" t="s">
        <v>4525</v>
      </c>
      <c r="AC471" s="41"/>
      <c r="AD471" s="41"/>
      <c r="AE471" s="41"/>
      <c r="AF471" s="41"/>
      <c r="AG471" s="41"/>
      <c r="AH471" s="41"/>
      <c r="AI471" s="41"/>
      <c r="AJ471" s="41"/>
      <c r="AK471" s="139" t="s">
        <v>4526</v>
      </c>
      <c r="AL471" s="139" t="s">
        <v>4527</v>
      </c>
      <c r="AM471" s="139" t="s">
        <v>4528</v>
      </c>
      <c r="AN471" s="31" t="s">
        <v>1334</v>
      </c>
      <c r="AO471" s="140">
        <v>42434.0</v>
      </c>
      <c r="AP471" s="45" t="s">
        <v>1781</v>
      </c>
      <c r="AQ471" s="46" t="s">
        <v>69</v>
      </c>
      <c r="AR471" s="46" t="s">
        <v>69</v>
      </c>
      <c r="AS471" s="41"/>
      <c r="AT471" s="41"/>
      <c r="AU471" s="41"/>
      <c r="AV471" s="41"/>
    </row>
    <row r="472">
      <c r="A472" s="31">
        <v>10839.0</v>
      </c>
      <c r="B472" s="31" t="s">
        <v>295</v>
      </c>
      <c r="C472" s="36" t="s">
        <v>5149</v>
      </c>
      <c r="D472" s="31" t="s">
        <v>230</v>
      </c>
      <c r="E472" s="162" t="s">
        <v>1638</v>
      </c>
      <c r="F472" s="163" t="s">
        <v>1787</v>
      </c>
      <c r="G472" s="164">
        <v>42402.0</v>
      </c>
      <c r="H472" s="41"/>
      <c r="I472" s="148"/>
      <c r="J472" s="144"/>
      <c r="K472" s="165"/>
      <c r="L472" s="165">
        <v>2000.0</v>
      </c>
      <c r="M472" s="143" t="str">
        <f t="shared" ref="M472:M539" si="20">Sum(O472:AJ472)</f>
        <v>$2,000.00</v>
      </c>
      <c r="N472" s="144">
        <v>2000.0</v>
      </c>
      <c r="O472" s="41"/>
      <c r="P472" s="41"/>
      <c r="Q472" s="41"/>
      <c r="R472" s="41"/>
      <c r="S472" s="41"/>
      <c r="T472" s="41"/>
      <c r="U472" s="41"/>
      <c r="V472" s="41"/>
      <c r="W472" s="41"/>
      <c r="X472" s="41"/>
      <c r="Y472" s="41"/>
      <c r="Z472" s="41"/>
      <c r="AA472" s="41"/>
      <c r="AB472" s="41"/>
      <c r="AC472" s="41"/>
      <c r="AD472" s="41"/>
      <c r="AE472" s="41"/>
      <c r="AF472" s="41"/>
      <c r="AG472" s="31">
        <v>187.0</v>
      </c>
      <c r="AH472" s="41"/>
      <c r="AI472" s="31">
        <v>1813.0</v>
      </c>
      <c r="AJ472" s="31" t="s">
        <v>5155</v>
      </c>
      <c r="AK472" s="163" t="s">
        <v>1642</v>
      </c>
      <c r="AL472" s="163" t="s">
        <v>1643</v>
      </c>
      <c r="AM472" s="163" t="s">
        <v>1644</v>
      </c>
      <c r="AN472" s="36" t="s">
        <v>202</v>
      </c>
      <c r="AO472" s="164">
        <v>42427.0</v>
      </c>
      <c r="AP472" s="45" t="s">
        <v>1472</v>
      </c>
      <c r="AQ472" s="46" t="s">
        <v>69</v>
      </c>
      <c r="AR472" s="46" t="s">
        <v>69</v>
      </c>
      <c r="AS472" s="41"/>
      <c r="AT472" s="41"/>
      <c r="AU472" s="41"/>
      <c r="AV472" s="41"/>
    </row>
    <row r="473">
      <c r="A473" s="31" t="s">
        <v>3032</v>
      </c>
      <c r="B473" s="31" t="s">
        <v>436</v>
      </c>
      <c r="C473" s="36" t="s">
        <v>5158</v>
      </c>
      <c r="D473" s="31" t="s">
        <v>1476</v>
      </c>
      <c r="E473" s="138" t="s">
        <v>2644</v>
      </c>
      <c r="F473" s="139" t="s">
        <v>5159</v>
      </c>
      <c r="G473" s="140">
        <v>42424.0</v>
      </c>
      <c r="H473" s="31" t="s">
        <v>5160</v>
      </c>
      <c r="I473" s="148"/>
      <c r="J473" s="144"/>
      <c r="K473" s="142"/>
      <c r="L473" s="142">
        <v>161.0</v>
      </c>
      <c r="M473" s="143" t="str">
        <f t="shared" si="20"/>
        <v>$141.00</v>
      </c>
      <c r="N473" s="144">
        <v>141.0</v>
      </c>
      <c r="O473" s="31">
        <v>75.0</v>
      </c>
      <c r="P473" s="31" t="s">
        <v>132</v>
      </c>
      <c r="Q473" s="31">
        <v>66.0</v>
      </c>
      <c r="R473" s="31" t="s">
        <v>132</v>
      </c>
      <c r="S473" s="41"/>
      <c r="T473" s="41"/>
      <c r="U473" s="41"/>
      <c r="V473" s="41"/>
      <c r="W473" s="41"/>
      <c r="X473" s="41"/>
      <c r="Y473" s="41"/>
      <c r="Z473" s="41"/>
      <c r="AA473" s="41"/>
      <c r="AB473" s="41"/>
      <c r="AC473" s="41"/>
      <c r="AD473" s="41"/>
      <c r="AE473" s="41"/>
      <c r="AF473" s="41"/>
      <c r="AG473" s="41"/>
      <c r="AH473" s="41"/>
      <c r="AI473" s="41"/>
      <c r="AJ473" s="41"/>
      <c r="AK473" s="139" t="s">
        <v>5162</v>
      </c>
      <c r="AL473" s="139" t="s">
        <v>5163</v>
      </c>
      <c r="AM473" s="139" t="s">
        <v>5164</v>
      </c>
      <c r="AN473" s="31" t="s">
        <v>2236</v>
      </c>
      <c r="AO473" s="140">
        <v>42424.0</v>
      </c>
      <c r="AP473" s="45" t="s">
        <v>1472</v>
      </c>
      <c r="AQ473" s="46" t="s">
        <v>69</v>
      </c>
      <c r="AR473" s="46" t="s">
        <v>69</v>
      </c>
      <c r="AS473" s="41"/>
      <c r="AT473" s="41"/>
      <c r="AU473" s="41"/>
      <c r="AV473" s="41"/>
    </row>
    <row r="474">
      <c r="A474" s="41"/>
      <c r="B474" s="41"/>
      <c r="C474" s="36" t="s">
        <v>5167</v>
      </c>
      <c r="D474" s="31" t="s">
        <v>1476</v>
      </c>
      <c r="E474" s="138" t="s">
        <v>191</v>
      </c>
      <c r="F474" s="139" t="s">
        <v>5168</v>
      </c>
      <c r="G474" s="140">
        <v>42413.0</v>
      </c>
      <c r="H474" s="31" t="s">
        <v>5169</v>
      </c>
      <c r="I474" s="148"/>
      <c r="J474" s="144"/>
      <c r="K474" s="142"/>
      <c r="L474" s="142">
        <v>71.34</v>
      </c>
      <c r="M474" s="143" t="str">
        <f t="shared" si="20"/>
        <v>$40.00</v>
      </c>
      <c r="N474" s="143"/>
      <c r="O474" s="31">
        <v>40.0</v>
      </c>
      <c r="P474" s="31" t="s">
        <v>132</v>
      </c>
      <c r="Q474" s="41"/>
      <c r="R474" s="41"/>
      <c r="S474" s="41"/>
      <c r="T474" s="41"/>
      <c r="U474" s="41"/>
      <c r="V474" s="41"/>
      <c r="W474" s="41"/>
      <c r="X474" s="41"/>
      <c r="Y474" s="41"/>
      <c r="Z474" s="41"/>
      <c r="AA474" s="41"/>
      <c r="AB474" s="41"/>
      <c r="AC474" s="41"/>
      <c r="AD474" s="41"/>
      <c r="AE474" s="41"/>
      <c r="AF474" s="41"/>
      <c r="AG474" s="41"/>
      <c r="AH474" s="41"/>
      <c r="AI474" s="41"/>
      <c r="AJ474" s="41"/>
      <c r="AK474" s="139" t="s">
        <v>196</v>
      </c>
      <c r="AL474" s="139" t="s">
        <v>199</v>
      </c>
      <c r="AM474" s="139" t="s">
        <v>201</v>
      </c>
      <c r="AN474" s="31" t="s">
        <v>2236</v>
      </c>
      <c r="AO474" s="140">
        <v>42413.0</v>
      </c>
      <c r="AP474" s="45" t="s">
        <v>1472</v>
      </c>
      <c r="AQ474" s="46" t="s">
        <v>69</v>
      </c>
      <c r="AR474" s="46" t="s">
        <v>69</v>
      </c>
      <c r="AS474" s="41"/>
      <c r="AT474" s="41"/>
      <c r="AU474" s="41"/>
      <c r="AV474" s="41"/>
    </row>
    <row r="475">
      <c r="A475" s="31" t="s">
        <v>4192</v>
      </c>
      <c r="B475" s="31" t="s">
        <v>436</v>
      </c>
      <c r="C475" s="36" t="s">
        <v>5176</v>
      </c>
      <c r="D475" s="31" t="s">
        <v>1476</v>
      </c>
      <c r="E475" s="138" t="s">
        <v>183</v>
      </c>
      <c r="F475" s="139" t="s">
        <v>5180</v>
      </c>
      <c r="G475" s="140">
        <v>42416.0</v>
      </c>
      <c r="H475" s="31" t="s">
        <v>5182</v>
      </c>
      <c r="I475" s="148"/>
      <c r="J475" s="144"/>
      <c r="K475" s="142"/>
      <c r="L475" s="142">
        <v>95.64</v>
      </c>
      <c r="M475" s="143" t="str">
        <f t="shared" si="20"/>
        <v>$90.00</v>
      </c>
      <c r="N475" s="144">
        <v>90.0</v>
      </c>
      <c r="O475" s="31">
        <v>90.0</v>
      </c>
      <c r="P475" s="31" t="s">
        <v>132</v>
      </c>
      <c r="Q475" s="41"/>
      <c r="R475" s="41"/>
      <c r="S475" s="41"/>
      <c r="T475" s="41"/>
      <c r="U475" s="41"/>
      <c r="V475" s="41"/>
      <c r="W475" s="41"/>
      <c r="X475" s="41"/>
      <c r="Y475" s="41"/>
      <c r="Z475" s="41"/>
      <c r="AA475" s="41"/>
      <c r="AB475" s="41"/>
      <c r="AC475" s="41"/>
      <c r="AD475" s="41"/>
      <c r="AE475" s="41"/>
      <c r="AF475" s="41"/>
      <c r="AG475" s="41"/>
      <c r="AH475" s="41"/>
      <c r="AI475" s="41"/>
      <c r="AJ475" s="41"/>
      <c r="AK475" s="139" t="s">
        <v>198</v>
      </c>
      <c r="AL475" s="139" t="s">
        <v>118</v>
      </c>
      <c r="AM475" s="139" t="s">
        <v>119</v>
      </c>
      <c r="AN475" s="31" t="s">
        <v>2236</v>
      </c>
      <c r="AO475" s="140">
        <v>42416.0</v>
      </c>
      <c r="AP475" s="45" t="s">
        <v>1472</v>
      </c>
      <c r="AQ475" s="46" t="s">
        <v>69</v>
      </c>
      <c r="AR475" s="46" t="s">
        <v>459</v>
      </c>
      <c r="AS475" s="41"/>
      <c r="AT475" s="41"/>
      <c r="AU475" s="41"/>
      <c r="AV475" s="41"/>
    </row>
    <row r="476">
      <c r="A476" s="41"/>
      <c r="B476" s="41"/>
      <c r="C476" s="36" t="s">
        <v>5187</v>
      </c>
      <c r="D476" s="31" t="s">
        <v>4161</v>
      </c>
      <c r="E476" s="138" t="s">
        <v>5190</v>
      </c>
      <c r="F476" s="139" t="s">
        <v>5191</v>
      </c>
      <c r="G476" s="140">
        <v>42412.0</v>
      </c>
      <c r="H476" s="41"/>
      <c r="I476" s="148"/>
      <c r="J476" s="144"/>
      <c r="K476" s="142"/>
      <c r="L476" s="142">
        <v>52.33</v>
      </c>
      <c r="M476" s="143" t="str">
        <f t="shared" si="20"/>
        <v>$0.00</v>
      </c>
      <c r="N476" s="143"/>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139" t="s">
        <v>404</v>
      </c>
      <c r="AL476" s="139" t="s">
        <v>405</v>
      </c>
      <c r="AM476" s="139" t="s">
        <v>406</v>
      </c>
      <c r="AN476" s="31" t="s">
        <v>2236</v>
      </c>
      <c r="AO476" s="140">
        <v>42412.0</v>
      </c>
      <c r="AP476" s="45" t="s">
        <v>1472</v>
      </c>
      <c r="AQ476" s="46" t="s">
        <v>69</v>
      </c>
      <c r="AR476" s="41"/>
      <c r="AS476" s="41"/>
      <c r="AT476" s="41"/>
      <c r="AU476" s="41"/>
      <c r="AV476" s="41"/>
    </row>
    <row r="477">
      <c r="A477" s="41"/>
      <c r="B477" s="41"/>
      <c r="C477" s="36" t="s">
        <v>5198</v>
      </c>
      <c r="D477" s="31" t="s">
        <v>4161</v>
      </c>
      <c r="E477" s="138" t="s">
        <v>5200</v>
      </c>
      <c r="F477" s="139" t="s">
        <v>5201</v>
      </c>
      <c r="G477" s="140">
        <v>42420.0</v>
      </c>
      <c r="H477" s="41"/>
      <c r="I477" s="148"/>
      <c r="J477" s="144"/>
      <c r="K477" s="142"/>
      <c r="L477" s="142">
        <v>4.99</v>
      </c>
      <c r="M477" s="143" t="str">
        <f t="shared" si="20"/>
        <v>$0.00</v>
      </c>
      <c r="N477" s="143"/>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139" t="s">
        <v>5204</v>
      </c>
      <c r="AL477" s="139" t="s">
        <v>5205</v>
      </c>
      <c r="AM477" s="139" t="s">
        <v>5206</v>
      </c>
      <c r="AN477" s="31" t="s">
        <v>2236</v>
      </c>
      <c r="AO477" s="140">
        <v>42420.0</v>
      </c>
      <c r="AP477" s="45" t="s">
        <v>1028</v>
      </c>
      <c r="AQ477" s="46" t="s">
        <v>69</v>
      </c>
      <c r="AR477" s="41"/>
      <c r="AS477" s="41"/>
      <c r="AT477" s="41"/>
      <c r="AU477" s="41"/>
      <c r="AV477" s="41"/>
    </row>
    <row r="478">
      <c r="A478" s="31" t="s">
        <v>4296</v>
      </c>
      <c r="B478" s="31" t="s">
        <v>436</v>
      </c>
      <c r="C478" s="36" t="s">
        <v>5210</v>
      </c>
      <c r="D478" s="31" t="s">
        <v>1430</v>
      </c>
      <c r="E478" s="138" t="s">
        <v>1751</v>
      </c>
      <c r="F478" s="139" t="s">
        <v>5213</v>
      </c>
      <c r="G478" s="140">
        <v>42410.0</v>
      </c>
      <c r="H478" s="31" t="s">
        <v>5215</v>
      </c>
      <c r="I478" s="148"/>
      <c r="J478" s="144"/>
      <c r="K478" s="142"/>
      <c r="L478" s="142">
        <v>300.0</v>
      </c>
      <c r="M478" s="143" t="str">
        <f t="shared" si="20"/>
        <v>$210.00</v>
      </c>
      <c r="N478" s="144">
        <v>210.0</v>
      </c>
      <c r="O478" s="31">
        <v>210.0</v>
      </c>
      <c r="P478" s="31" t="s">
        <v>2160</v>
      </c>
      <c r="Q478" s="41"/>
      <c r="R478" s="41"/>
      <c r="S478" s="41"/>
      <c r="T478" s="41"/>
      <c r="U478" s="41"/>
      <c r="V478" s="41"/>
      <c r="W478" s="41"/>
      <c r="X478" s="41"/>
      <c r="Y478" s="41"/>
      <c r="Z478" s="41"/>
      <c r="AA478" s="41"/>
      <c r="AB478" s="41"/>
      <c r="AC478" s="41"/>
      <c r="AD478" s="41"/>
      <c r="AE478" s="41"/>
      <c r="AF478" s="41"/>
      <c r="AG478" s="41"/>
      <c r="AH478" s="41"/>
      <c r="AI478" s="41"/>
      <c r="AJ478" s="41"/>
      <c r="AK478" s="139" t="s">
        <v>2368</v>
      </c>
      <c r="AL478" s="139" t="s">
        <v>360</v>
      </c>
      <c r="AM478" s="139" t="s">
        <v>2371</v>
      </c>
      <c r="AN478" s="31" t="s">
        <v>2236</v>
      </c>
      <c r="AO478" s="140">
        <v>42410.0</v>
      </c>
      <c r="AP478" s="45" t="s">
        <v>1028</v>
      </c>
      <c r="AQ478" s="46" t="s">
        <v>69</v>
      </c>
      <c r="AR478" s="46" t="s">
        <v>459</v>
      </c>
      <c r="AS478" s="41"/>
      <c r="AT478" s="41"/>
      <c r="AU478" s="41"/>
      <c r="AV478" s="41"/>
    </row>
    <row r="479">
      <c r="A479" s="31" t="s">
        <v>4192</v>
      </c>
      <c r="B479" s="31" t="s">
        <v>2929</v>
      </c>
      <c r="C479" s="36" t="s">
        <v>5222</v>
      </c>
      <c r="D479" s="31" t="s">
        <v>1476</v>
      </c>
      <c r="E479" s="138" t="s">
        <v>195</v>
      </c>
      <c r="F479" s="139" t="s">
        <v>5226</v>
      </c>
      <c r="G479" s="140">
        <v>42416.0</v>
      </c>
      <c r="H479" s="31" t="s">
        <v>5227</v>
      </c>
      <c r="I479" s="148"/>
      <c r="J479" s="144"/>
      <c r="K479" s="142"/>
      <c r="L479" s="142">
        <v>60.83</v>
      </c>
      <c r="M479" s="143" t="str">
        <f t="shared" si="20"/>
        <v>$60.83</v>
      </c>
      <c r="N479" s="144">
        <v>60.83</v>
      </c>
      <c r="O479" s="31">
        <v>60.83</v>
      </c>
      <c r="P479" s="31" t="s">
        <v>2160</v>
      </c>
      <c r="Q479" s="41"/>
      <c r="R479" s="41"/>
      <c r="S479" s="41"/>
      <c r="T479" s="41"/>
      <c r="U479" s="41"/>
      <c r="V479" s="41"/>
      <c r="W479" s="41"/>
      <c r="X479" s="41"/>
      <c r="Y479" s="41"/>
      <c r="Z479" s="41"/>
      <c r="AA479" s="41"/>
      <c r="AB479" s="41"/>
      <c r="AC479" s="41"/>
      <c r="AD479" s="41"/>
      <c r="AE479" s="41"/>
      <c r="AF479" s="41"/>
      <c r="AG479" s="41"/>
      <c r="AH479" s="41"/>
      <c r="AI479" s="41"/>
      <c r="AJ479" s="41"/>
      <c r="AK479" s="139" t="s">
        <v>4254</v>
      </c>
      <c r="AL479" s="139" t="s">
        <v>4255</v>
      </c>
      <c r="AM479" s="139" t="s">
        <v>4256</v>
      </c>
      <c r="AN479" s="31" t="s">
        <v>2236</v>
      </c>
      <c r="AO479" s="140">
        <v>42416.0</v>
      </c>
      <c r="AP479" s="45" t="s">
        <v>1028</v>
      </c>
      <c r="AQ479" s="46" t="s">
        <v>69</v>
      </c>
      <c r="AR479" s="46" t="s">
        <v>69</v>
      </c>
      <c r="AS479" s="41"/>
      <c r="AT479" s="41"/>
      <c r="AU479" s="41"/>
      <c r="AV479" s="41"/>
    </row>
    <row r="480">
      <c r="A480" s="31" t="s">
        <v>5229</v>
      </c>
      <c r="B480" s="31" t="s">
        <v>436</v>
      </c>
      <c r="C480" s="36" t="s">
        <v>5230</v>
      </c>
      <c r="D480" s="31" t="s">
        <v>230</v>
      </c>
      <c r="E480" s="138" t="s">
        <v>587</v>
      </c>
      <c r="F480" s="139" t="s">
        <v>4377</v>
      </c>
      <c r="G480" s="140">
        <v>42389.0</v>
      </c>
      <c r="H480" s="41"/>
      <c r="I480" s="148"/>
      <c r="J480" s="144"/>
      <c r="K480" s="142"/>
      <c r="L480" s="142">
        <v>400.0</v>
      </c>
      <c r="M480" s="143" t="str">
        <f t="shared" si="20"/>
        <v>$225.00</v>
      </c>
      <c r="N480" s="144">
        <v>219.72</v>
      </c>
      <c r="O480" s="31">
        <v>225.0</v>
      </c>
      <c r="P480" s="31" t="s">
        <v>5236</v>
      </c>
      <c r="Q480" s="41"/>
      <c r="R480" s="41"/>
      <c r="S480" s="41"/>
      <c r="T480" s="41"/>
      <c r="U480" s="41"/>
      <c r="V480" s="41"/>
      <c r="W480" s="41"/>
      <c r="X480" s="41"/>
      <c r="Y480" s="41"/>
      <c r="Z480" s="41"/>
      <c r="AA480" s="41"/>
      <c r="AB480" s="41"/>
      <c r="AC480" s="41"/>
      <c r="AD480" s="41"/>
      <c r="AE480" s="41"/>
      <c r="AF480" s="41"/>
      <c r="AG480" s="41"/>
      <c r="AH480" s="41"/>
      <c r="AI480" s="41"/>
      <c r="AJ480" s="41"/>
      <c r="AK480" s="139" t="s">
        <v>2015</v>
      </c>
      <c r="AL480" s="139" t="s">
        <v>3147</v>
      </c>
      <c r="AM480" s="139" t="s">
        <v>5239</v>
      </c>
      <c r="AN480" s="31" t="s">
        <v>2236</v>
      </c>
      <c r="AO480" s="140">
        <v>42487.0</v>
      </c>
      <c r="AP480" s="45" t="s">
        <v>1028</v>
      </c>
      <c r="AQ480" s="46" t="s">
        <v>69</v>
      </c>
      <c r="AR480" s="46" t="s">
        <v>459</v>
      </c>
      <c r="AS480" s="41"/>
      <c r="AT480" s="41"/>
      <c r="AU480" s="41"/>
      <c r="AV480" s="41"/>
    </row>
    <row r="481">
      <c r="A481" s="41"/>
      <c r="B481" s="41"/>
      <c r="C481" s="36" t="s">
        <v>5242</v>
      </c>
      <c r="D481" s="31" t="s">
        <v>4161</v>
      </c>
      <c r="E481" s="138" t="s">
        <v>5244</v>
      </c>
      <c r="F481" s="139" t="s">
        <v>5246</v>
      </c>
      <c r="G481" s="140">
        <v>42396.0</v>
      </c>
      <c r="H481" s="41"/>
      <c r="I481" s="148"/>
      <c r="J481" s="144"/>
      <c r="K481" s="142"/>
      <c r="L481" s="142">
        <v>87.53</v>
      </c>
      <c r="M481" s="143" t="str">
        <f t="shared" si="20"/>
        <v>$0.00</v>
      </c>
      <c r="N481" s="143"/>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139" t="s">
        <v>5249</v>
      </c>
      <c r="AL481" s="139" t="s">
        <v>5250</v>
      </c>
      <c r="AM481" s="139" t="s">
        <v>5251</v>
      </c>
      <c r="AN481" s="31" t="s">
        <v>2236</v>
      </c>
      <c r="AO481" s="140">
        <v>42396.0</v>
      </c>
      <c r="AP481" s="45" t="s">
        <v>1028</v>
      </c>
      <c r="AQ481" s="46" t="s">
        <v>69</v>
      </c>
      <c r="AR481" s="41"/>
      <c r="AS481" s="41"/>
      <c r="AT481" s="41"/>
      <c r="AU481" s="41"/>
      <c r="AV481" s="41"/>
    </row>
    <row r="482">
      <c r="A482" s="31" t="s">
        <v>4192</v>
      </c>
      <c r="B482" s="31" t="s">
        <v>2929</v>
      </c>
      <c r="C482" s="31" t="s">
        <v>5258</v>
      </c>
      <c r="D482" s="31" t="s">
        <v>1430</v>
      </c>
      <c r="E482" s="138" t="s">
        <v>764</v>
      </c>
      <c r="F482" s="139" t="s">
        <v>5262</v>
      </c>
      <c r="G482" s="140">
        <v>42414.0</v>
      </c>
      <c r="H482" s="41"/>
      <c r="I482" s="148"/>
      <c r="J482" s="144"/>
      <c r="K482" s="142"/>
      <c r="L482" s="142">
        <v>26.0</v>
      </c>
      <c r="M482" s="143" t="str">
        <f t="shared" si="20"/>
        <v>$26.00</v>
      </c>
      <c r="N482" s="144">
        <v>26.0</v>
      </c>
      <c r="O482" s="31">
        <v>26.0</v>
      </c>
      <c r="P482" s="31" t="s">
        <v>2160</v>
      </c>
      <c r="Q482" s="41"/>
      <c r="R482" s="41"/>
      <c r="S482" s="41"/>
      <c r="T482" s="41"/>
      <c r="U482" s="41"/>
      <c r="V482" s="41"/>
      <c r="W482" s="41"/>
      <c r="X482" s="41"/>
      <c r="Y482" s="41"/>
      <c r="Z482" s="41"/>
      <c r="AA482" s="41"/>
      <c r="AB482" s="41"/>
      <c r="AC482" s="41"/>
      <c r="AD482" s="41"/>
      <c r="AE482" s="41"/>
      <c r="AF482" s="41"/>
      <c r="AG482" s="41"/>
      <c r="AH482" s="41"/>
      <c r="AI482" s="41"/>
      <c r="AJ482" s="41"/>
      <c r="AK482" s="139" t="s">
        <v>772</v>
      </c>
      <c r="AL482" s="139" t="s">
        <v>774</v>
      </c>
      <c r="AM482" s="139" t="s">
        <v>775</v>
      </c>
      <c r="AN482" s="31" t="s">
        <v>2236</v>
      </c>
      <c r="AO482" s="140">
        <v>42414.0</v>
      </c>
      <c r="AP482" s="45" t="s">
        <v>1028</v>
      </c>
      <c r="AQ482" s="46" t="s">
        <v>69</v>
      </c>
      <c r="AR482" s="46" t="s">
        <v>69</v>
      </c>
      <c r="AS482" s="41"/>
      <c r="AT482" s="41"/>
      <c r="AU482" s="41"/>
      <c r="AV482" s="41"/>
    </row>
    <row r="483">
      <c r="A483" s="31" t="s">
        <v>4192</v>
      </c>
      <c r="B483" s="31" t="s">
        <v>2929</v>
      </c>
      <c r="C483" s="31" t="s">
        <v>5265</v>
      </c>
      <c r="D483" s="31" t="s">
        <v>1430</v>
      </c>
      <c r="E483" s="138" t="s">
        <v>764</v>
      </c>
      <c r="F483" s="139" t="s">
        <v>5266</v>
      </c>
      <c r="G483" s="140">
        <v>42405.0</v>
      </c>
      <c r="H483" s="41"/>
      <c r="I483" s="141"/>
      <c r="J483" s="142"/>
      <c r="K483" s="142"/>
      <c r="L483" s="142">
        <v>25.73</v>
      </c>
      <c r="M483" s="143" t="str">
        <f t="shared" si="20"/>
        <v>$25.73</v>
      </c>
      <c r="N483" s="144">
        <v>25.73</v>
      </c>
      <c r="O483" s="31">
        <v>25.73</v>
      </c>
      <c r="P483" s="31" t="s">
        <v>2160</v>
      </c>
      <c r="Q483" s="41"/>
      <c r="R483" s="41"/>
      <c r="S483" s="41"/>
      <c r="T483" s="41"/>
      <c r="U483" s="41"/>
      <c r="V483" s="41"/>
      <c r="W483" s="41"/>
      <c r="X483" s="41"/>
      <c r="Y483" s="41"/>
      <c r="Z483" s="41"/>
      <c r="AA483" s="41"/>
      <c r="AB483" s="41"/>
      <c r="AC483" s="41"/>
      <c r="AD483" s="41"/>
      <c r="AE483" s="41"/>
      <c r="AF483" s="41"/>
      <c r="AG483" s="41"/>
      <c r="AH483" s="41"/>
      <c r="AI483" s="41"/>
      <c r="AJ483" s="41"/>
      <c r="AK483" s="139" t="s">
        <v>772</v>
      </c>
      <c r="AL483" s="139" t="s">
        <v>774</v>
      </c>
      <c r="AM483" s="139" t="s">
        <v>775</v>
      </c>
      <c r="AN483" s="31" t="s">
        <v>2236</v>
      </c>
      <c r="AO483" s="140">
        <v>42405.0</v>
      </c>
      <c r="AP483" s="45" t="s">
        <v>1646</v>
      </c>
      <c r="AQ483" s="46" t="s">
        <v>69</v>
      </c>
      <c r="AR483" s="46" t="s">
        <v>69</v>
      </c>
      <c r="AS483" s="41"/>
      <c r="AT483" s="41"/>
      <c r="AU483" s="41"/>
      <c r="AV483" s="41"/>
    </row>
    <row r="484">
      <c r="A484" s="31" t="s">
        <v>4192</v>
      </c>
      <c r="B484" s="31" t="s">
        <v>2929</v>
      </c>
      <c r="C484" s="31" t="s">
        <v>5267</v>
      </c>
      <c r="D484" s="31" t="s">
        <v>1430</v>
      </c>
      <c r="E484" s="138" t="s">
        <v>764</v>
      </c>
      <c r="F484" s="139" t="s">
        <v>5268</v>
      </c>
      <c r="G484" s="140">
        <v>42412.0</v>
      </c>
      <c r="H484" s="41"/>
      <c r="I484" s="141"/>
      <c r="J484" s="142"/>
      <c r="K484" s="142"/>
      <c r="L484" s="142">
        <v>25.73</v>
      </c>
      <c r="M484" s="143" t="str">
        <f t="shared" si="20"/>
        <v>$25.73</v>
      </c>
      <c r="N484" s="144">
        <v>25.73</v>
      </c>
      <c r="O484" s="31">
        <v>25.73</v>
      </c>
      <c r="P484" s="31" t="s">
        <v>2160</v>
      </c>
      <c r="Q484" s="41"/>
      <c r="R484" s="41"/>
      <c r="S484" s="41"/>
      <c r="T484" s="41"/>
      <c r="U484" s="41"/>
      <c r="V484" s="41"/>
      <c r="W484" s="41"/>
      <c r="X484" s="41"/>
      <c r="Y484" s="41"/>
      <c r="Z484" s="41"/>
      <c r="AA484" s="41"/>
      <c r="AB484" s="41"/>
      <c r="AC484" s="41"/>
      <c r="AD484" s="41"/>
      <c r="AE484" s="41"/>
      <c r="AF484" s="41"/>
      <c r="AG484" s="41"/>
      <c r="AH484" s="41"/>
      <c r="AI484" s="41"/>
      <c r="AJ484" s="41"/>
      <c r="AK484" s="139" t="s">
        <v>772</v>
      </c>
      <c r="AL484" s="139" t="s">
        <v>774</v>
      </c>
      <c r="AM484" s="139" t="s">
        <v>775</v>
      </c>
      <c r="AN484" s="31" t="s">
        <v>2236</v>
      </c>
      <c r="AO484" s="140">
        <v>42412.0</v>
      </c>
      <c r="AP484" s="45" t="s">
        <v>1646</v>
      </c>
      <c r="AQ484" s="46" t="s">
        <v>69</v>
      </c>
      <c r="AR484" s="46" t="s">
        <v>69</v>
      </c>
      <c r="AS484" s="41"/>
      <c r="AT484" s="41"/>
      <c r="AU484" s="41"/>
      <c r="AV484" s="41"/>
    </row>
    <row r="485">
      <c r="A485" s="31" t="s">
        <v>4192</v>
      </c>
      <c r="B485" s="31" t="s">
        <v>4061</v>
      </c>
      <c r="C485" s="31" t="s">
        <v>5269</v>
      </c>
      <c r="D485" s="31" t="s">
        <v>1430</v>
      </c>
      <c r="E485" s="138" t="s">
        <v>5270</v>
      </c>
      <c r="F485" s="139" t="s">
        <v>5271</v>
      </c>
      <c r="G485" s="140">
        <v>42475.0</v>
      </c>
      <c r="H485" s="31" t="s">
        <v>3255</v>
      </c>
      <c r="I485" s="141"/>
      <c r="J485" s="142"/>
      <c r="K485" s="142"/>
      <c r="L485" s="142">
        <v>400.0</v>
      </c>
      <c r="M485" s="143" t="str">
        <f t="shared" si="20"/>
        <v>$390.00</v>
      </c>
      <c r="N485" s="144">
        <v>390.0</v>
      </c>
      <c r="O485" s="31">
        <v>200.0</v>
      </c>
      <c r="P485" s="31" t="s">
        <v>2160</v>
      </c>
      <c r="Q485" s="41"/>
      <c r="R485" s="41"/>
      <c r="S485" s="31">
        <v>15.0</v>
      </c>
      <c r="T485" s="31" t="s">
        <v>132</v>
      </c>
      <c r="U485" s="41"/>
      <c r="V485" s="41"/>
      <c r="W485" s="41"/>
      <c r="X485" s="41"/>
      <c r="Y485" s="31">
        <v>50.0</v>
      </c>
      <c r="Z485" s="31" t="s">
        <v>2843</v>
      </c>
      <c r="AA485" s="41"/>
      <c r="AB485" s="41"/>
      <c r="AC485" s="41"/>
      <c r="AD485" s="41"/>
      <c r="AE485" s="41"/>
      <c r="AF485" s="41"/>
      <c r="AG485" s="31">
        <v>125.0</v>
      </c>
      <c r="AH485" s="31" t="s">
        <v>5272</v>
      </c>
      <c r="AI485" s="41"/>
      <c r="AJ485" s="41"/>
      <c r="AK485" s="139" t="s">
        <v>5273</v>
      </c>
      <c r="AL485" s="139" t="s">
        <v>5274</v>
      </c>
      <c r="AM485" s="139" t="s">
        <v>5275</v>
      </c>
      <c r="AN485" s="31" t="s">
        <v>1334</v>
      </c>
      <c r="AO485" s="140">
        <v>42475.0</v>
      </c>
      <c r="AP485" s="45" t="s">
        <v>1646</v>
      </c>
      <c r="AQ485" s="46" t="s">
        <v>69</v>
      </c>
      <c r="AR485" s="46" t="s">
        <v>459</v>
      </c>
      <c r="AS485" s="41"/>
      <c r="AT485" s="41"/>
      <c r="AU485" s="41"/>
      <c r="AV485" s="41"/>
    </row>
    <row r="486">
      <c r="A486" s="169"/>
      <c r="B486" s="169"/>
      <c r="C486" s="31" t="s">
        <v>5276</v>
      </c>
      <c r="D486" s="30" t="s">
        <v>4161</v>
      </c>
      <c r="E486" s="138" t="s">
        <v>786</v>
      </c>
      <c r="F486" s="139" t="s">
        <v>4499</v>
      </c>
      <c r="G486" s="140">
        <v>42438.0</v>
      </c>
      <c r="H486" s="169"/>
      <c r="I486" s="170"/>
      <c r="J486" s="171"/>
      <c r="K486" s="142"/>
      <c r="L486" s="142">
        <v>600.0</v>
      </c>
      <c r="M486" s="38" t="str">
        <f t="shared" si="20"/>
        <v>$0.00</v>
      </c>
      <c r="N486" s="171"/>
      <c r="O486" s="169"/>
      <c r="P486" s="169"/>
      <c r="Q486" s="169"/>
      <c r="R486" s="169"/>
      <c r="S486" s="169"/>
      <c r="T486" s="169"/>
      <c r="U486" s="169"/>
      <c r="V486" s="169"/>
      <c r="W486" s="169"/>
      <c r="X486" s="169"/>
      <c r="Y486" s="169"/>
      <c r="Z486" s="169"/>
      <c r="AA486" s="169"/>
      <c r="AB486" s="169"/>
      <c r="AC486" s="169"/>
      <c r="AD486" s="169"/>
      <c r="AE486" s="169"/>
      <c r="AF486" s="169"/>
      <c r="AG486" s="169"/>
      <c r="AH486" s="169"/>
      <c r="AI486" s="169"/>
      <c r="AJ486" s="169"/>
      <c r="AK486" s="139" t="s">
        <v>1939</v>
      </c>
      <c r="AL486" s="139" t="s">
        <v>4501</v>
      </c>
      <c r="AM486" s="139" t="s">
        <v>4503</v>
      </c>
      <c r="AN486" s="31" t="s">
        <v>1334</v>
      </c>
      <c r="AO486" s="140">
        <v>42438.0</v>
      </c>
      <c r="AP486" s="45" t="s">
        <v>1646</v>
      </c>
      <c r="AQ486" s="172" t="s">
        <v>459</v>
      </c>
      <c r="AR486" s="169"/>
      <c r="AS486" s="169"/>
      <c r="AT486" s="173"/>
      <c r="AU486" s="173"/>
      <c r="AV486" s="173"/>
    </row>
    <row r="487">
      <c r="A487" s="31">
        <v>10857.0</v>
      </c>
      <c r="B487" s="31" t="s">
        <v>295</v>
      </c>
      <c r="C487" s="31" t="s">
        <v>5277</v>
      </c>
      <c r="D487" s="31" t="s">
        <v>1476</v>
      </c>
      <c r="E487" s="138" t="s">
        <v>5278</v>
      </c>
      <c r="F487" s="139" t="s">
        <v>5279</v>
      </c>
      <c r="G487" s="140">
        <v>42470.0</v>
      </c>
      <c r="H487" s="31" t="s">
        <v>5280</v>
      </c>
      <c r="I487" s="141"/>
      <c r="J487" s="142"/>
      <c r="K487" s="142"/>
      <c r="L487" s="142">
        <v>1079.22</v>
      </c>
      <c r="M487" s="143" t="str">
        <f t="shared" si="20"/>
        <v>$976.22</v>
      </c>
      <c r="N487" s="144">
        <v>976.22</v>
      </c>
      <c r="O487" s="41"/>
      <c r="P487" s="41"/>
      <c r="Q487" s="41"/>
      <c r="R487" s="41"/>
      <c r="S487" s="31">
        <v>15.0</v>
      </c>
      <c r="T487" s="31" t="s">
        <v>132</v>
      </c>
      <c r="U487" s="31">
        <v>32.0</v>
      </c>
      <c r="V487" s="31" t="s">
        <v>5281</v>
      </c>
      <c r="W487" s="41"/>
      <c r="X487" s="41"/>
      <c r="Y487" s="41"/>
      <c r="Z487" s="41"/>
      <c r="AA487" s="31">
        <v>300.0</v>
      </c>
      <c r="AB487" s="31" t="s">
        <v>5282</v>
      </c>
      <c r="AC487" s="41"/>
      <c r="AD487" s="41"/>
      <c r="AE487" s="41"/>
      <c r="AF487" s="41"/>
      <c r="AG487" s="41"/>
      <c r="AH487" s="41"/>
      <c r="AI487" s="31">
        <v>629.22</v>
      </c>
      <c r="AJ487" s="31" t="s">
        <v>5283</v>
      </c>
      <c r="AK487" s="139" t="s">
        <v>5284</v>
      </c>
      <c r="AL487" s="139" t="s">
        <v>5285</v>
      </c>
      <c r="AM487" s="139" t="s">
        <v>5286</v>
      </c>
      <c r="AN487" s="31" t="s">
        <v>1334</v>
      </c>
      <c r="AO487" s="140">
        <v>42484.0</v>
      </c>
      <c r="AP487" s="45" t="s">
        <v>1646</v>
      </c>
      <c r="AQ487" s="46" t="s">
        <v>69</v>
      </c>
      <c r="AR487" s="46" t="s">
        <v>459</v>
      </c>
      <c r="AS487" s="41"/>
      <c r="AT487" s="41"/>
      <c r="AU487" s="41"/>
      <c r="AV487" s="41"/>
    </row>
    <row r="488">
      <c r="A488" s="31" t="s">
        <v>4192</v>
      </c>
      <c r="B488" s="31" t="s">
        <v>295</v>
      </c>
      <c r="C488" s="31" t="s">
        <v>5287</v>
      </c>
      <c r="D488" s="31" t="s">
        <v>1430</v>
      </c>
      <c r="E488" s="138" t="s">
        <v>922</v>
      </c>
      <c r="F488" s="139" t="s">
        <v>5288</v>
      </c>
      <c r="G488" s="140">
        <v>42477.0</v>
      </c>
      <c r="H488" s="41"/>
      <c r="I488" s="141"/>
      <c r="J488" s="142"/>
      <c r="K488" s="142"/>
      <c r="L488" s="142">
        <v>1000.0</v>
      </c>
      <c r="M488" s="143" t="str">
        <f t="shared" si="20"/>
        <v>$1,000.00</v>
      </c>
      <c r="N488" s="144">
        <v>1000.0</v>
      </c>
      <c r="O488" s="41"/>
      <c r="P488" s="41"/>
      <c r="Q488" s="41"/>
      <c r="R488" s="41"/>
      <c r="S488" s="41"/>
      <c r="T488" s="41"/>
      <c r="U488" s="41"/>
      <c r="V488" s="41"/>
      <c r="W488" s="41"/>
      <c r="X488" s="41"/>
      <c r="Y488" s="41"/>
      <c r="Z488" s="41"/>
      <c r="AA488" s="41"/>
      <c r="AB488" s="41"/>
      <c r="AC488" s="41"/>
      <c r="AD488" s="41"/>
      <c r="AE488" s="41"/>
      <c r="AF488" s="41"/>
      <c r="AG488" s="31">
        <v>1000.0</v>
      </c>
      <c r="AH488" s="31" t="s">
        <v>5289</v>
      </c>
      <c r="AI488" s="41"/>
      <c r="AJ488" s="41"/>
      <c r="AK488" s="139" t="s">
        <v>930</v>
      </c>
      <c r="AL488" s="139" t="s">
        <v>388</v>
      </c>
      <c r="AM488" s="139" t="s">
        <v>389</v>
      </c>
      <c r="AN488" s="31" t="s">
        <v>1334</v>
      </c>
      <c r="AO488" s="140">
        <v>42491.0</v>
      </c>
      <c r="AP488" s="45" t="s">
        <v>681</v>
      </c>
      <c r="AQ488" s="46" t="s">
        <v>69</v>
      </c>
      <c r="AR488" s="46" t="s">
        <v>69</v>
      </c>
      <c r="AS488" s="41"/>
      <c r="AT488" s="41"/>
      <c r="AU488" s="41"/>
      <c r="AV488" s="41"/>
    </row>
    <row r="489">
      <c r="A489" s="31">
        <v>10863.0</v>
      </c>
      <c r="B489" s="31" t="s">
        <v>4061</v>
      </c>
      <c r="C489" s="31" t="s">
        <v>5290</v>
      </c>
      <c r="D489" s="31" t="s">
        <v>230</v>
      </c>
      <c r="E489" s="138" t="s">
        <v>922</v>
      </c>
      <c r="F489" s="139" t="s">
        <v>5291</v>
      </c>
      <c r="G489" s="140">
        <v>42479.0</v>
      </c>
      <c r="H489" s="31" t="s">
        <v>5292</v>
      </c>
      <c r="I489" s="141"/>
      <c r="J489" s="142"/>
      <c r="K489" s="142"/>
      <c r="L489" s="142">
        <v>885.0</v>
      </c>
      <c r="M489" s="143" t="str">
        <f t="shared" si="20"/>
        <v>$885.00</v>
      </c>
      <c r="N489" s="144">
        <v>885.0</v>
      </c>
      <c r="O489" s="41"/>
      <c r="P489" s="41"/>
      <c r="Q489" s="41"/>
      <c r="R489" s="41"/>
      <c r="S489" s="31">
        <v>15.0</v>
      </c>
      <c r="T489" s="41"/>
      <c r="U489" s="41" t="str">
        <f>450</f>
        <v>450</v>
      </c>
      <c r="V489" s="41"/>
      <c r="W489" s="41"/>
      <c r="X489" s="41"/>
      <c r="Y489" s="41" t="str">
        <f>885-501</f>
        <v>384</v>
      </c>
      <c r="Z489" s="31" t="s">
        <v>5293</v>
      </c>
      <c r="AA489" s="41"/>
      <c r="AB489" s="41"/>
      <c r="AC489" s="41"/>
      <c r="AD489" s="41"/>
      <c r="AE489" s="41"/>
      <c r="AF489" s="41"/>
      <c r="AG489" s="41"/>
      <c r="AH489" s="41"/>
      <c r="AI489" s="31" t="str">
        <f>75*3*4*0.04</f>
        <v>36</v>
      </c>
      <c r="AJ489" s="41"/>
      <c r="AK489" s="139" t="s">
        <v>3065</v>
      </c>
      <c r="AL489" s="139" t="s">
        <v>444</v>
      </c>
      <c r="AM489" s="139" t="s">
        <v>445</v>
      </c>
      <c r="AN489" s="31" t="s">
        <v>1334</v>
      </c>
      <c r="AO489" s="140">
        <v>42484.0</v>
      </c>
      <c r="AP489" s="45" t="s">
        <v>681</v>
      </c>
      <c r="AQ489" s="46" t="s">
        <v>69</v>
      </c>
      <c r="AR489" s="46" t="s">
        <v>69</v>
      </c>
      <c r="AS489" s="41"/>
      <c r="AT489" s="41"/>
      <c r="AU489" s="41"/>
      <c r="AV489" s="41"/>
    </row>
    <row r="490">
      <c r="A490" s="31" t="s">
        <v>5294</v>
      </c>
      <c r="B490" s="31" t="s">
        <v>4061</v>
      </c>
      <c r="C490" s="31" t="s">
        <v>5295</v>
      </c>
      <c r="D490" s="31" t="s">
        <v>1476</v>
      </c>
      <c r="E490" s="138" t="s">
        <v>922</v>
      </c>
      <c r="F490" s="139" t="s">
        <v>5296</v>
      </c>
      <c r="G490" s="140">
        <v>42450.0</v>
      </c>
      <c r="H490" s="31" t="s">
        <v>5297</v>
      </c>
      <c r="I490" s="141"/>
      <c r="J490" s="142"/>
      <c r="K490" s="142"/>
      <c r="L490" s="142">
        <v>250.0</v>
      </c>
      <c r="M490" s="143" t="str">
        <f t="shared" si="20"/>
        <v>$245.00</v>
      </c>
      <c r="N490" s="144">
        <v>200.0</v>
      </c>
      <c r="O490" s="41"/>
      <c r="P490" s="41"/>
      <c r="Q490" s="41"/>
      <c r="R490" s="41"/>
      <c r="S490" s="31">
        <v>15.0</v>
      </c>
      <c r="T490" s="31" t="s">
        <v>5298</v>
      </c>
      <c r="U490" s="41"/>
      <c r="V490" s="41"/>
      <c r="W490" s="31">
        <v>200.0</v>
      </c>
      <c r="X490" s="31" t="s">
        <v>5299</v>
      </c>
      <c r="Y490" s="41"/>
      <c r="Z490" s="41"/>
      <c r="AA490" s="41"/>
      <c r="AB490" s="41"/>
      <c r="AC490" s="41"/>
      <c r="AD490" s="41"/>
      <c r="AE490" s="41"/>
      <c r="AF490" s="41"/>
      <c r="AG490" s="31">
        <v>30.0</v>
      </c>
      <c r="AH490" s="31" t="s">
        <v>5300</v>
      </c>
      <c r="AI490" s="41"/>
      <c r="AJ490" s="41"/>
      <c r="AK490" s="139" t="s">
        <v>817</v>
      </c>
      <c r="AL490" s="139" t="s">
        <v>419</v>
      </c>
      <c r="AM490" s="139" t="s">
        <v>421</v>
      </c>
      <c r="AN490" s="31" t="s">
        <v>1334</v>
      </c>
      <c r="AO490" s="140">
        <v>42456.0</v>
      </c>
      <c r="AP490" s="45" t="s">
        <v>681</v>
      </c>
      <c r="AQ490" s="46" t="s">
        <v>69</v>
      </c>
      <c r="AR490" s="46" t="s">
        <v>69</v>
      </c>
      <c r="AS490" s="41"/>
      <c r="AT490" s="41"/>
      <c r="AU490" s="41"/>
      <c r="AV490" s="41"/>
    </row>
    <row r="491">
      <c r="A491" s="31">
        <v>10844.0</v>
      </c>
      <c r="B491" s="31" t="s">
        <v>4061</v>
      </c>
      <c r="C491" s="31" t="s">
        <v>5301</v>
      </c>
      <c r="D491" s="31" t="s">
        <v>1476</v>
      </c>
      <c r="E491" s="138" t="s">
        <v>922</v>
      </c>
      <c r="F491" s="139" t="s">
        <v>5302</v>
      </c>
      <c r="G491" s="140">
        <v>42458.0</v>
      </c>
      <c r="H491" s="31" t="s">
        <v>5303</v>
      </c>
      <c r="I491" s="141"/>
      <c r="J491" s="142"/>
      <c r="K491" s="142"/>
      <c r="L491" s="142">
        <v>1000.0</v>
      </c>
      <c r="M491" s="143" t="str">
        <f t="shared" si="20"/>
        <v>$905.00</v>
      </c>
      <c r="N491" s="144">
        <v>905.0</v>
      </c>
      <c r="O491" s="41"/>
      <c r="P491" s="41"/>
      <c r="Q491" s="41"/>
      <c r="R491" s="41"/>
      <c r="S491" s="31">
        <v>15.0</v>
      </c>
      <c r="T491" s="31" t="s">
        <v>5298</v>
      </c>
      <c r="U491" s="31">
        <v>15.0</v>
      </c>
      <c r="V491" s="31" t="s">
        <v>5304</v>
      </c>
      <c r="W491" s="41"/>
      <c r="X491" s="41"/>
      <c r="Y491" s="41"/>
      <c r="Z491" s="31">
        <v>875.0</v>
      </c>
      <c r="AA491" s="31" t="s">
        <v>5283</v>
      </c>
      <c r="AB491" s="41"/>
      <c r="AC491" s="41"/>
      <c r="AD491" s="41"/>
      <c r="AE491" s="41"/>
      <c r="AF491" s="41"/>
      <c r="AG491" s="41"/>
      <c r="AH491" s="41"/>
      <c r="AI491" s="41"/>
      <c r="AJ491" s="41"/>
      <c r="AK491" s="139" t="s">
        <v>5052</v>
      </c>
      <c r="AL491" s="139" t="s">
        <v>5305</v>
      </c>
      <c r="AM491" s="139" t="s">
        <v>5306</v>
      </c>
      <c r="AN491" s="31" t="s">
        <v>1334</v>
      </c>
      <c r="AO491" s="140">
        <v>42493.0</v>
      </c>
      <c r="AP491" s="45" t="s">
        <v>681</v>
      </c>
      <c r="AQ491" s="46" t="s">
        <v>69</v>
      </c>
      <c r="AR491" s="46" t="s">
        <v>459</v>
      </c>
      <c r="AS491" s="41"/>
      <c r="AT491" s="41"/>
      <c r="AU491" s="41"/>
      <c r="AV491" s="41"/>
    </row>
    <row r="492">
      <c r="A492" s="31">
        <v>10847.0</v>
      </c>
      <c r="B492" s="31" t="s">
        <v>4061</v>
      </c>
      <c r="C492" s="31" t="s">
        <v>5307</v>
      </c>
      <c r="D492" s="31" t="s">
        <v>5308</v>
      </c>
      <c r="E492" s="138" t="s">
        <v>4486</v>
      </c>
      <c r="F492" s="139" t="s">
        <v>5309</v>
      </c>
      <c r="G492" s="140">
        <v>42461.0</v>
      </c>
      <c r="H492" s="41"/>
      <c r="I492" s="141"/>
      <c r="J492" s="142"/>
      <c r="K492" s="142"/>
      <c r="L492" s="142">
        <v>1000.0</v>
      </c>
      <c r="M492" s="143" t="str">
        <f t="shared" si="20"/>
        <v>$1,000.00</v>
      </c>
      <c r="N492" s="144">
        <v>1000.0</v>
      </c>
      <c r="O492" s="41"/>
      <c r="P492" s="41"/>
      <c r="Q492" s="41"/>
      <c r="R492" s="41"/>
      <c r="S492" s="41"/>
      <c r="T492" s="41"/>
      <c r="U492" s="31">
        <v>1000.0</v>
      </c>
      <c r="V492" s="31" t="s">
        <v>5310</v>
      </c>
      <c r="W492" s="41"/>
      <c r="X492" s="41"/>
      <c r="Y492" s="41"/>
      <c r="Z492" s="41"/>
      <c r="AA492" s="41"/>
      <c r="AB492" s="41"/>
      <c r="AC492" s="41"/>
      <c r="AD492" s="41"/>
      <c r="AE492" s="41"/>
      <c r="AF492" s="41"/>
      <c r="AG492" s="41"/>
      <c r="AH492" s="41"/>
      <c r="AI492" s="41"/>
      <c r="AJ492" s="41"/>
      <c r="AK492" s="139" t="s">
        <v>1075</v>
      </c>
      <c r="AL492" s="139" t="s">
        <v>1076</v>
      </c>
      <c r="AM492" s="139" t="s">
        <v>1077</v>
      </c>
      <c r="AN492" s="31" t="s">
        <v>1334</v>
      </c>
      <c r="AO492" s="140">
        <v>42470.0</v>
      </c>
      <c r="AP492" s="45" t="s">
        <v>681</v>
      </c>
      <c r="AQ492" s="46" t="s">
        <v>69</v>
      </c>
      <c r="AR492" s="46" t="s">
        <v>459</v>
      </c>
      <c r="AS492" s="41"/>
      <c r="AT492" s="41"/>
      <c r="AU492" s="41"/>
      <c r="AV492" s="41"/>
    </row>
    <row r="493">
      <c r="A493" s="31" t="s">
        <v>5311</v>
      </c>
      <c r="B493" s="31" t="s">
        <v>4061</v>
      </c>
      <c r="C493" s="31" t="s">
        <v>5312</v>
      </c>
      <c r="D493" s="31" t="s">
        <v>5308</v>
      </c>
      <c r="E493" s="138" t="s">
        <v>5313</v>
      </c>
      <c r="F493" s="139" t="s">
        <v>5314</v>
      </c>
      <c r="G493" s="140">
        <v>42474.0</v>
      </c>
      <c r="H493" s="41"/>
      <c r="I493" s="141"/>
      <c r="J493" s="142"/>
      <c r="K493" s="142"/>
      <c r="L493" s="142">
        <v>1000.0</v>
      </c>
      <c r="M493" s="143" t="str">
        <f t="shared" si="20"/>
        <v>$1,000.00</v>
      </c>
      <c r="N493" s="144">
        <v>1000.0</v>
      </c>
      <c r="O493" s="41"/>
      <c r="P493" s="41"/>
      <c r="Q493" s="41"/>
      <c r="R493" s="41"/>
      <c r="S493" s="31">
        <v>15.0</v>
      </c>
      <c r="T493" s="31" t="s">
        <v>4475</v>
      </c>
      <c r="U493" s="31">
        <v>600.0</v>
      </c>
      <c r="V493" s="31" t="s">
        <v>5315</v>
      </c>
      <c r="W493" s="41"/>
      <c r="X493" s="41"/>
      <c r="Y493" s="31">
        <v>50.0</v>
      </c>
      <c r="Z493" s="31" t="s">
        <v>3176</v>
      </c>
      <c r="AA493" s="31">
        <v>175.0</v>
      </c>
      <c r="AB493" s="31" t="s">
        <v>5316</v>
      </c>
      <c r="AC493" s="41"/>
      <c r="AD493" s="41"/>
      <c r="AE493" s="41"/>
      <c r="AF493" s="41"/>
      <c r="AG493" s="41"/>
      <c r="AH493" s="41"/>
      <c r="AI493" s="31">
        <v>160.0</v>
      </c>
      <c r="AJ493" s="31" t="s">
        <v>5317</v>
      </c>
      <c r="AK493" s="139" t="s">
        <v>321</v>
      </c>
      <c r="AL493" s="139" t="s">
        <v>743</v>
      </c>
      <c r="AM493" s="139" t="s">
        <v>745</v>
      </c>
      <c r="AN493" s="31" t="s">
        <v>1334</v>
      </c>
      <c r="AO493" s="140">
        <v>42475.0</v>
      </c>
      <c r="AP493" s="45" t="s">
        <v>1781</v>
      </c>
      <c r="AQ493" s="46" t="s">
        <v>69</v>
      </c>
      <c r="AR493" s="46" t="s">
        <v>459</v>
      </c>
      <c r="AS493" s="41"/>
      <c r="AT493" s="41"/>
      <c r="AU493" s="41"/>
      <c r="AV493" s="41"/>
    </row>
    <row r="494">
      <c r="A494" s="31">
        <v>10843.0</v>
      </c>
      <c r="B494" s="31" t="s">
        <v>4061</v>
      </c>
      <c r="C494" s="31" t="s">
        <v>5318</v>
      </c>
      <c r="D494" s="31" t="s">
        <v>1476</v>
      </c>
      <c r="E494" s="138" t="s">
        <v>922</v>
      </c>
      <c r="F494" s="139" t="s">
        <v>5319</v>
      </c>
      <c r="G494" s="140">
        <v>42461.0</v>
      </c>
      <c r="H494" s="31" t="s">
        <v>5320</v>
      </c>
      <c r="I494" s="141"/>
      <c r="J494" s="142"/>
      <c r="K494" s="142"/>
      <c r="L494" s="142">
        <v>1000.0</v>
      </c>
      <c r="M494" s="143" t="str">
        <f t="shared" si="20"/>
        <v>$1,000.00</v>
      </c>
      <c r="N494" s="144">
        <v>1000.0</v>
      </c>
      <c r="O494" s="41"/>
      <c r="P494" s="41"/>
      <c r="Q494" s="41"/>
      <c r="R494" s="41"/>
      <c r="S494" s="31">
        <v>15.0</v>
      </c>
      <c r="T494" s="31" t="s">
        <v>5298</v>
      </c>
      <c r="U494" s="31">
        <v>28.8</v>
      </c>
      <c r="V494" s="31" t="s">
        <v>5321</v>
      </c>
      <c r="W494" s="31">
        <v>200.0</v>
      </c>
      <c r="X494" s="31" t="s">
        <v>5299</v>
      </c>
      <c r="Y494" s="41"/>
      <c r="Z494" s="41"/>
      <c r="AA494" s="41"/>
      <c r="AB494" s="41"/>
      <c r="AC494" s="41"/>
      <c r="AD494" s="41"/>
      <c r="AE494" s="41"/>
      <c r="AF494" s="41"/>
      <c r="AG494" s="41" t="str">
        <f>306.2</f>
        <v>306.2</v>
      </c>
      <c r="AH494" s="31" t="s">
        <v>5322</v>
      </c>
      <c r="AI494" s="31">
        <v>450.0</v>
      </c>
      <c r="AJ494" s="31" t="s">
        <v>5283</v>
      </c>
      <c r="AK494" s="139" t="s">
        <v>4307</v>
      </c>
      <c r="AL494" s="139" t="s">
        <v>342</v>
      </c>
      <c r="AM494" s="139" t="s">
        <v>343</v>
      </c>
      <c r="AN494" s="31" t="s">
        <v>1334</v>
      </c>
      <c r="AO494" s="140">
        <v>42463.0</v>
      </c>
      <c r="AP494" s="45" t="s">
        <v>1781</v>
      </c>
      <c r="AQ494" s="46" t="s">
        <v>69</v>
      </c>
      <c r="AR494" s="46" t="s">
        <v>69</v>
      </c>
      <c r="AS494" s="41"/>
      <c r="AT494" s="41"/>
      <c r="AU494" s="41"/>
      <c r="AV494" s="41"/>
    </row>
    <row r="495">
      <c r="A495" s="31">
        <v>10924.0</v>
      </c>
      <c r="B495" s="31" t="s">
        <v>4061</v>
      </c>
      <c r="C495" s="31" t="s">
        <v>5323</v>
      </c>
      <c r="D495" s="31" t="s">
        <v>1430</v>
      </c>
      <c r="E495" s="138" t="s">
        <v>922</v>
      </c>
      <c r="F495" s="139" t="s">
        <v>4267</v>
      </c>
      <c r="G495" s="140">
        <v>42477.0</v>
      </c>
      <c r="H495" s="41"/>
      <c r="I495" s="141"/>
      <c r="J495" s="142"/>
      <c r="K495" s="142"/>
      <c r="L495" s="142">
        <v>340.0</v>
      </c>
      <c r="M495" s="143" t="str">
        <f t="shared" si="20"/>
        <v>$340.00</v>
      </c>
      <c r="N495" s="144">
        <v>340.0</v>
      </c>
      <c r="O495" s="41"/>
      <c r="P495" s="41"/>
      <c r="Q495" s="41"/>
      <c r="R495" s="41"/>
      <c r="S495" s="31">
        <v>15.0</v>
      </c>
      <c r="T495" s="31" t="s">
        <v>4475</v>
      </c>
      <c r="U495" s="31">
        <v>75.0</v>
      </c>
      <c r="V495" s="31" t="s">
        <v>5324</v>
      </c>
      <c r="W495" s="31">
        <v>200.0</v>
      </c>
      <c r="X495" s="31" t="s">
        <v>5299</v>
      </c>
      <c r="Y495" s="41"/>
      <c r="Z495" s="41"/>
      <c r="AA495" s="41"/>
      <c r="AB495" s="41"/>
      <c r="AC495" s="41"/>
      <c r="AD495" s="41"/>
      <c r="AE495" s="41"/>
      <c r="AF495" s="41"/>
      <c r="AG495" s="31">
        <v>50.0</v>
      </c>
      <c r="AH495" s="31" t="s">
        <v>5325</v>
      </c>
      <c r="AI495" s="41"/>
      <c r="AJ495" s="41"/>
      <c r="AK495" s="139" t="s">
        <v>4269</v>
      </c>
      <c r="AL495" s="139" t="s">
        <v>4270</v>
      </c>
      <c r="AM495" s="139" t="s">
        <v>4271</v>
      </c>
      <c r="AN495" s="31" t="s">
        <v>1334</v>
      </c>
      <c r="AO495" s="140">
        <v>42484.0</v>
      </c>
      <c r="AP495" s="45" t="s">
        <v>1781</v>
      </c>
      <c r="AQ495" s="46" t="s">
        <v>69</v>
      </c>
      <c r="AR495" s="46" t="s">
        <v>459</v>
      </c>
      <c r="AS495" s="41"/>
      <c r="AT495" s="41"/>
      <c r="AU495" s="41"/>
      <c r="AV495" s="41"/>
    </row>
    <row r="496">
      <c r="A496" s="41"/>
      <c r="B496" s="41"/>
      <c r="C496" s="31" t="s">
        <v>5326</v>
      </c>
      <c r="D496" s="31" t="s">
        <v>4046</v>
      </c>
      <c r="E496" s="135" t="s">
        <v>922</v>
      </c>
      <c r="F496" s="31" t="s">
        <v>5327</v>
      </c>
      <c r="G496" s="175">
        <v>42425.0</v>
      </c>
      <c r="H496" s="41"/>
      <c r="I496" s="141"/>
      <c r="J496" s="142"/>
      <c r="K496" s="144"/>
      <c r="L496" s="144">
        <v>950.0</v>
      </c>
      <c r="M496" s="143" t="str">
        <f t="shared" si="20"/>
        <v>$0.00</v>
      </c>
      <c r="N496" s="143"/>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31" t="s">
        <v>5328</v>
      </c>
      <c r="AL496" s="31" t="s">
        <v>279</v>
      </c>
      <c r="AM496" s="176" t="s">
        <v>283</v>
      </c>
      <c r="AN496" s="31" t="s">
        <v>2236</v>
      </c>
      <c r="AO496" s="175">
        <v>42427.0</v>
      </c>
      <c r="AP496" s="45" t="s">
        <v>1781</v>
      </c>
      <c r="AQ496" s="46" t="s">
        <v>69</v>
      </c>
      <c r="AR496" s="41"/>
      <c r="AS496" s="41"/>
      <c r="AT496" s="41"/>
      <c r="AU496" s="41"/>
      <c r="AV496" s="41"/>
    </row>
    <row r="497">
      <c r="A497" s="31" t="s">
        <v>4192</v>
      </c>
      <c r="B497" s="31" t="s">
        <v>295</v>
      </c>
      <c r="C497" s="31" t="s">
        <v>5329</v>
      </c>
      <c r="D497" s="31" t="s">
        <v>1430</v>
      </c>
      <c r="E497" s="138" t="s">
        <v>4498</v>
      </c>
      <c r="F497" s="139" t="s">
        <v>4499</v>
      </c>
      <c r="G497" s="140">
        <v>42438.0</v>
      </c>
      <c r="H497" s="41"/>
      <c r="I497" s="141"/>
      <c r="J497" s="142"/>
      <c r="K497" s="142"/>
      <c r="L497" s="142">
        <v>500.0</v>
      </c>
      <c r="M497" s="143" t="str">
        <f t="shared" si="20"/>
        <v>$315.00</v>
      </c>
      <c r="N497" s="144">
        <v>315.0</v>
      </c>
      <c r="O497" s="31">
        <v>300.0</v>
      </c>
      <c r="P497" s="31" t="s">
        <v>132</v>
      </c>
      <c r="Q497" s="41"/>
      <c r="R497" s="41"/>
      <c r="S497" s="31">
        <v>15.0</v>
      </c>
      <c r="T497" s="31" t="s">
        <v>4475</v>
      </c>
      <c r="U497" s="41"/>
      <c r="V497" s="41"/>
      <c r="W497" s="41"/>
      <c r="X497" s="41"/>
      <c r="Y497" s="41"/>
      <c r="Z497" s="41"/>
      <c r="AA497" s="41"/>
      <c r="AB497" s="41"/>
      <c r="AC497" s="41"/>
      <c r="AD497" s="41"/>
      <c r="AE497" s="41"/>
      <c r="AF497" s="41"/>
      <c r="AG497" s="41"/>
      <c r="AH497" s="41"/>
      <c r="AI497" s="41"/>
      <c r="AJ497" s="41"/>
      <c r="AK497" s="139" t="s">
        <v>1939</v>
      </c>
      <c r="AL497" s="139" t="s">
        <v>4501</v>
      </c>
      <c r="AM497" s="139" t="s">
        <v>4503</v>
      </c>
      <c r="AN497" s="31" t="s">
        <v>1334</v>
      </c>
      <c r="AO497" s="140">
        <v>42438.0</v>
      </c>
      <c r="AP497" s="45" t="s">
        <v>681</v>
      </c>
      <c r="AQ497" s="46" t="s">
        <v>459</v>
      </c>
      <c r="AR497" s="46" t="s">
        <v>459</v>
      </c>
      <c r="AS497" s="41"/>
      <c r="AT497" s="41"/>
      <c r="AU497" s="41"/>
      <c r="AV497" s="41"/>
    </row>
    <row r="498">
      <c r="A498" s="31">
        <v>10829.0</v>
      </c>
      <c r="B498" s="31" t="s">
        <v>295</v>
      </c>
      <c r="C498" s="31" t="s">
        <v>5330</v>
      </c>
      <c r="D498" s="30" t="s">
        <v>230</v>
      </c>
      <c r="E498" s="177" t="s">
        <v>1936</v>
      </c>
      <c r="F498" s="178" t="s">
        <v>5075</v>
      </c>
      <c r="G498" s="164">
        <v>42394.0</v>
      </c>
      <c r="H498" s="169"/>
      <c r="I498" s="37">
        <v>98.0</v>
      </c>
      <c r="J498" s="171"/>
      <c r="K498" s="179"/>
      <c r="L498" s="179">
        <v>1510.0</v>
      </c>
      <c r="M498" s="38" t="str">
        <f t="shared" si="20"/>
        <v>$1,400.00</v>
      </c>
      <c r="N498" s="180">
        <v>1400.0</v>
      </c>
      <c r="O498" s="40"/>
      <c r="P498" s="169"/>
      <c r="Q498" s="40"/>
      <c r="R498" s="169"/>
      <c r="S498" s="169"/>
      <c r="T498" s="169"/>
      <c r="U498" s="181">
        <v>1400.0</v>
      </c>
      <c r="V498" s="169"/>
      <c r="W498" s="169"/>
      <c r="X498" s="169"/>
      <c r="Y498" s="169"/>
      <c r="Z498" s="169"/>
      <c r="AA498" s="169"/>
      <c r="AB498" s="169"/>
      <c r="AC498" s="40"/>
      <c r="AD498" s="169"/>
      <c r="AE498" s="169"/>
      <c r="AF498" s="169"/>
      <c r="AG498" s="169"/>
      <c r="AH498" s="169"/>
      <c r="AI498" s="169"/>
      <c r="AJ498" s="169"/>
      <c r="AK498" s="178" t="s">
        <v>1939</v>
      </c>
      <c r="AL498" s="178" t="s">
        <v>1940</v>
      </c>
      <c r="AM498" s="178" t="s">
        <v>1941</v>
      </c>
      <c r="AN498" s="33" t="s">
        <v>202</v>
      </c>
      <c r="AO498" s="164">
        <v>42491.0</v>
      </c>
      <c r="AP498" s="182" t="s">
        <v>917</v>
      </c>
      <c r="AQ498" s="172" t="s">
        <v>69</v>
      </c>
      <c r="AR498" s="183" t="s">
        <v>459</v>
      </c>
      <c r="AS498" s="169"/>
      <c r="AT498" s="173"/>
      <c r="AU498" s="173"/>
      <c r="AV498" s="173"/>
    </row>
    <row r="499">
      <c r="A499" s="31">
        <v>10856.0</v>
      </c>
      <c r="B499" s="31" t="s">
        <v>295</v>
      </c>
      <c r="C499" s="31" t="s">
        <v>5331</v>
      </c>
      <c r="D499" s="31" t="s">
        <v>4046</v>
      </c>
      <c r="E499" s="138" t="s">
        <v>4778</v>
      </c>
      <c r="F499" s="139" t="s">
        <v>4779</v>
      </c>
      <c r="G499" s="140">
        <v>42423.0</v>
      </c>
      <c r="H499" s="41"/>
      <c r="I499" s="141"/>
      <c r="J499" s="142"/>
      <c r="K499" s="142"/>
      <c r="L499" s="142">
        <v>970.0</v>
      </c>
      <c r="M499" s="143" t="str">
        <f t="shared" si="20"/>
        <v>$835.40</v>
      </c>
      <c r="N499" s="144">
        <v>835.4</v>
      </c>
      <c r="O499" s="41" t="str">
        <f>2*3*4*22</f>
        <v>528</v>
      </c>
      <c r="P499" s="41"/>
      <c r="Q499" s="41" t="str">
        <f>4.2*22</f>
        <v>92.4</v>
      </c>
      <c r="R499" s="41"/>
      <c r="S499" s="31">
        <v>15.0</v>
      </c>
      <c r="T499" s="41"/>
      <c r="U499" s="41"/>
      <c r="V499" s="41"/>
      <c r="W499" s="41"/>
      <c r="X499" s="41"/>
      <c r="Y499" s="41"/>
      <c r="Z499" s="41"/>
      <c r="AA499" s="41"/>
      <c r="AB499" s="41"/>
      <c r="AC499" s="41"/>
      <c r="AD499" s="41"/>
      <c r="AE499" s="41"/>
      <c r="AF499" s="41"/>
      <c r="AG499" s="31">
        <v>200.0</v>
      </c>
      <c r="AH499" s="31" t="s">
        <v>5332</v>
      </c>
      <c r="AI499" s="41"/>
      <c r="AJ499" s="41"/>
      <c r="AK499" s="139" t="s">
        <v>4784</v>
      </c>
      <c r="AL499" s="139" t="s">
        <v>1725</v>
      </c>
      <c r="AM499" s="139" t="s">
        <v>4775</v>
      </c>
      <c r="AN499" s="31" t="s">
        <v>202</v>
      </c>
      <c r="AO499" s="140">
        <v>42497.0</v>
      </c>
      <c r="AP499" s="45" t="s">
        <v>917</v>
      </c>
      <c r="AQ499" s="46" t="s">
        <v>69</v>
      </c>
      <c r="AR499" s="46" t="s">
        <v>69</v>
      </c>
      <c r="AS499" s="41"/>
      <c r="AT499" s="41"/>
      <c r="AU499" s="41"/>
      <c r="AV499" s="41"/>
    </row>
    <row r="500">
      <c r="A500" s="31" t="s">
        <v>4950</v>
      </c>
      <c r="B500" s="31" t="s">
        <v>436</v>
      </c>
      <c r="C500" s="31" t="s">
        <v>5333</v>
      </c>
      <c r="D500" s="31" t="s">
        <v>1476</v>
      </c>
      <c r="E500" s="138" t="s">
        <v>5244</v>
      </c>
      <c r="F500" s="139" t="s">
        <v>5334</v>
      </c>
      <c r="G500" s="140">
        <v>42416.0</v>
      </c>
      <c r="H500" s="31" t="s">
        <v>5335</v>
      </c>
      <c r="I500" s="141"/>
      <c r="J500" s="142"/>
      <c r="K500" s="142"/>
      <c r="L500" s="142">
        <v>38.39</v>
      </c>
      <c r="M500" s="143" t="str">
        <f t="shared" si="20"/>
        <v>$38.39</v>
      </c>
      <c r="N500" s="144">
        <v>38.39</v>
      </c>
      <c r="O500" s="31">
        <v>38.39</v>
      </c>
      <c r="P500" s="31" t="s">
        <v>132</v>
      </c>
      <c r="Q500" s="41"/>
      <c r="R500" s="41"/>
      <c r="S500" s="41"/>
      <c r="T500" s="41"/>
      <c r="U500" s="41"/>
      <c r="V500" s="41"/>
      <c r="W500" s="41"/>
      <c r="X500" s="41"/>
      <c r="Y500" s="41"/>
      <c r="Z500" s="41"/>
      <c r="AA500" s="41"/>
      <c r="AB500" s="41"/>
      <c r="AC500" s="41"/>
      <c r="AD500" s="41"/>
      <c r="AE500" s="41"/>
      <c r="AF500" s="41"/>
      <c r="AG500" s="41"/>
      <c r="AH500" s="41"/>
      <c r="AI500" s="41"/>
      <c r="AJ500" s="41"/>
      <c r="AK500" s="139" t="s">
        <v>5249</v>
      </c>
      <c r="AL500" s="139" t="s">
        <v>5250</v>
      </c>
      <c r="AM500" s="139" t="s">
        <v>5251</v>
      </c>
      <c r="AN500" s="31" t="s">
        <v>2236</v>
      </c>
      <c r="AO500" s="140">
        <v>42416.0</v>
      </c>
      <c r="AP500" s="182" t="s">
        <v>917</v>
      </c>
      <c r="AQ500" s="46" t="s">
        <v>69</v>
      </c>
      <c r="AR500" s="46" t="s">
        <v>459</v>
      </c>
      <c r="AS500" s="41"/>
      <c r="AT500" s="41"/>
      <c r="AU500" s="41"/>
      <c r="AV500" s="41"/>
    </row>
    <row r="501">
      <c r="A501" s="31" t="s">
        <v>4192</v>
      </c>
      <c r="B501" s="31" t="s">
        <v>436</v>
      </c>
      <c r="C501" s="31" t="s">
        <v>5336</v>
      </c>
      <c r="D501" s="31" t="s">
        <v>230</v>
      </c>
      <c r="E501" s="138" t="s">
        <v>1539</v>
      </c>
      <c r="F501" s="139" t="s">
        <v>5337</v>
      </c>
      <c r="G501" s="140">
        <v>42426.0</v>
      </c>
      <c r="H501" s="41"/>
      <c r="I501" s="141"/>
      <c r="J501" s="142"/>
      <c r="K501" s="142"/>
      <c r="L501" s="142">
        <v>129.39</v>
      </c>
      <c r="M501" s="143" t="str">
        <f t="shared" si="20"/>
        <v>$129.39</v>
      </c>
      <c r="N501" s="144">
        <v>129.39</v>
      </c>
      <c r="O501" s="31">
        <v>129.39</v>
      </c>
      <c r="P501" s="41"/>
      <c r="Q501" s="41"/>
      <c r="R501" s="41"/>
      <c r="S501" s="41"/>
      <c r="T501" s="41"/>
      <c r="U501" s="41"/>
      <c r="V501" s="41"/>
      <c r="W501" s="41"/>
      <c r="X501" s="41"/>
      <c r="Y501" s="41"/>
      <c r="Z501" s="41"/>
      <c r="AA501" s="41"/>
      <c r="AB501" s="41"/>
      <c r="AC501" s="41"/>
      <c r="AD501" s="41"/>
      <c r="AE501" s="41"/>
      <c r="AF501" s="41"/>
      <c r="AG501" s="41"/>
      <c r="AH501" s="41"/>
      <c r="AI501" s="41"/>
      <c r="AJ501" s="41"/>
      <c r="AK501" s="139" t="s">
        <v>2005</v>
      </c>
      <c r="AL501" s="139" t="s">
        <v>2380</v>
      </c>
      <c r="AM501" s="139" t="s">
        <v>2381</v>
      </c>
      <c r="AN501" s="31" t="s">
        <v>2236</v>
      </c>
      <c r="AO501" s="140">
        <v>42426.0</v>
      </c>
      <c r="AP501" s="45" t="s">
        <v>917</v>
      </c>
      <c r="AQ501" s="46" t="s">
        <v>69</v>
      </c>
      <c r="AR501" s="46" t="s">
        <v>459</v>
      </c>
      <c r="AS501" s="41"/>
      <c r="AT501" s="41"/>
      <c r="AU501" s="41"/>
      <c r="AV501" s="41"/>
    </row>
    <row r="502">
      <c r="A502" s="31" t="s">
        <v>4453</v>
      </c>
      <c r="B502" s="31" t="s">
        <v>436</v>
      </c>
      <c r="C502" s="31" t="s">
        <v>5338</v>
      </c>
      <c r="D502" s="31" t="s">
        <v>1430</v>
      </c>
      <c r="E502" s="138" t="s">
        <v>947</v>
      </c>
      <c r="F502" s="139" t="s">
        <v>5339</v>
      </c>
      <c r="G502" s="140">
        <v>42419.0</v>
      </c>
      <c r="H502" s="41"/>
      <c r="I502" s="141"/>
      <c r="J502" s="142"/>
      <c r="K502" s="142"/>
      <c r="L502" s="142">
        <v>871.41</v>
      </c>
      <c r="M502" s="143" t="str">
        <f t="shared" si="20"/>
        <v>$871.41</v>
      </c>
      <c r="N502" s="144">
        <v>871.47</v>
      </c>
      <c r="O502" s="41"/>
      <c r="P502" s="41"/>
      <c r="Q502" s="41"/>
      <c r="R502" s="41"/>
      <c r="S502" s="31">
        <v>15.0</v>
      </c>
      <c r="T502" s="31" t="s">
        <v>4475</v>
      </c>
      <c r="U502" s="31">
        <v>70.0</v>
      </c>
      <c r="V502" s="31" t="s">
        <v>5324</v>
      </c>
      <c r="W502" s="41"/>
      <c r="X502" s="41"/>
      <c r="Y502" s="41"/>
      <c r="Z502" s="41"/>
      <c r="AA502" s="41"/>
      <c r="AB502" s="41"/>
      <c r="AC502" s="41"/>
      <c r="AD502" s="41"/>
      <c r="AE502" s="41"/>
      <c r="AF502" s="41"/>
      <c r="AG502" s="31">
        <v>75.0</v>
      </c>
      <c r="AH502" s="31" t="s">
        <v>5340</v>
      </c>
      <c r="AI502" s="158">
        <v>711.41</v>
      </c>
      <c r="AJ502" s="31" t="s">
        <v>2843</v>
      </c>
      <c r="AK502" s="139" t="s">
        <v>955</v>
      </c>
      <c r="AL502" s="139" t="s">
        <v>956</v>
      </c>
      <c r="AM502" s="139" t="s">
        <v>958</v>
      </c>
      <c r="AN502" s="31" t="s">
        <v>2236</v>
      </c>
      <c r="AO502" s="140">
        <v>42419.0</v>
      </c>
      <c r="AP502" s="45" t="s">
        <v>917</v>
      </c>
      <c r="AQ502" s="46" t="s">
        <v>69</v>
      </c>
      <c r="AR502" s="46" t="s">
        <v>69</v>
      </c>
      <c r="AS502" s="41"/>
      <c r="AT502" s="41"/>
      <c r="AU502" s="41"/>
      <c r="AV502" s="41"/>
    </row>
    <row r="503">
      <c r="A503" s="41"/>
      <c r="B503" s="41"/>
      <c r="C503" s="31" t="s">
        <v>5341</v>
      </c>
      <c r="D503" s="31" t="s">
        <v>230</v>
      </c>
      <c r="E503" s="138" t="s">
        <v>304</v>
      </c>
      <c r="F503" s="139" t="s">
        <v>5342</v>
      </c>
      <c r="G503" s="140">
        <v>42426.0</v>
      </c>
      <c r="H503" s="41"/>
      <c r="I503" s="141"/>
      <c r="J503" s="142"/>
      <c r="K503" s="142"/>
      <c r="L503" s="142">
        <v>15.0</v>
      </c>
      <c r="M503" s="143" t="str">
        <f t="shared" si="20"/>
        <v>$15.00</v>
      </c>
      <c r="N503" s="143"/>
      <c r="O503" s="31">
        <v>15.0</v>
      </c>
      <c r="P503" s="41"/>
      <c r="Q503" s="41"/>
      <c r="R503" s="41"/>
      <c r="S503" s="41"/>
      <c r="T503" s="41"/>
      <c r="U503" s="41"/>
      <c r="V503" s="41"/>
      <c r="W503" s="41"/>
      <c r="X503" s="41"/>
      <c r="Y503" s="41"/>
      <c r="Z503" s="41"/>
      <c r="AA503" s="41"/>
      <c r="AB503" s="41"/>
      <c r="AC503" s="41"/>
      <c r="AD503" s="41"/>
      <c r="AE503" s="41"/>
      <c r="AF503" s="41"/>
      <c r="AG503" s="41"/>
      <c r="AH503" s="41"/>
      <c r="AI503" s="41"/>
      <c r="AJ503" s="41"/>
      <c r="AK503" s="139" t="s">
        <v>431</v>
      </c>
      <c r="AL503" s="139" t="s">
        <v>432</v>
      </c>
      <c r="AM503" s="139" t="s">
        <v>433</v>
      </c>
      <c r="AN503" s="31" t="s">
        <v>2236</v>
      </c>
      <c r="AO503" s="140">
        <v>42426.0</v>
      </c>
      <c r="AP503" s="45" t="s">
        <v>1964</v>
      </c>
      <c r="AQ503" s="46" t="s">
        <v>69</v>
      </c>
      <c r="AR503" s="46" t="s">
        <v>459</v>
      </c>
      <c r="AS503" s="41"/>
      <c r="AT503" s="41"/>
      <c r="AU503" s="41"/>
      <c r="AV503" s="41"/>
    </row>
    <row r="504">
      <c r="A504" s="31" t="s">
        <v>4192</v>
      </c>
      <c r="B504" s="31" t="s">
        <v>436</v>
      </c>
      <c r="C504" s="31" t="s">
        <v>5343</v>
      </c>
      <c r="D504" s="31" t="s">
        <v>1476</v>
      </c>
      <c r="E504" s="138" t="s">
        <v>5344</v>
      </c>
      <c r="F504" s="139" t="s">
        <v>5345</v>
      </c>
      <c r="G504" s="140">
        <v>42422.0</v>
      </c>
      <c r="H504" s="31" t="s">
        <v>5346</v>
      </c>
      <c r="I504" s="141"/>
      <c r="J504" s="142"/>
      <c r="K504" s="142"/>
      <c r="L504" s="142">
        <v>102.82</v>
      </c>
      <c r="M504" s="143" t="str">
        <f t="shared" si="20"/>
        <v>$80.00</v>
      </c>
      <c r="N504" s="144">
        <v>80.0</v>
      </c>
      <c r="O504" s="31">
        <v>80.0</v>
      </c>
      <c r="P504" s="31" t="s">
        <v>132</v>
      </c>
      <c r="Q504" s="41"/>
      <c r="R504" s="41"/>
      <c r="S504" s="41"/>
      <c r="T504" s="41"/>
      <c r="U504" s="41"/>
      <c r="V504" s="41"/>
      <c r="W504" s="41"/>
      <c r="X504" s="41"/>
      <c r="Y504" s="41"/>
      <c r="Z504" s="41"/>
      <c r="AA504" s="41"/>
      <c r="AB504" s="41"/>
      <c r="AC504" s="41"/>
      <c r="AD504" s="41"/>
      <c r="AE504" s="41"/>
      <c r="AF504" s="41"/>
      <c r="AG504" s="41"/>
      <c r="AH504" s="41"/>
      <c r="AI504" s="41"/>
      <c r="AJ504" s="41"/>
      <c r="AK504" s="139" t="s">
        <v>3153</v>
      </c>
      <c r="AL504" s="139" t="s">
        <v>3207</v>
      </c>
      <c r="AM504" s="139" t="s">
        <v>3208</v>
      </c>
      <c r="AN504" s="31" t="s">
        <v>2236</v>
      </c>
      <c r="AO504" s="140">
        <v>42422.0</v>
      </c>
      <c r="AP504" s="45" t="s">
        <v>1964</v>
      </c>
      <c r="AQ504" s="46" t="s">
        <v>69</v>
      </c>
      <c r="AR504" s="46" t="s">
        <v>69</v>
      </c>
      <c r="AS504" s="41"/>
      <c r="AT504" s="41"/>
      <c r="AU504" s="41"/>
      <c r="AV504" s="41"/>
    </row>
    <row r="505">
      <c r="A505" s="31" t="s">
        <v>4192</v>
      </c>
      <c r="B505" s="31" t="s">
        <v>436</v>
      </c>
      <c r="C505" s="31" t="s">
        <v>5347</v>
      </c>
      <c r="D505" s="31" t="s">
        <v>1476</v>
      </c>
      <c r="E505" s="138" t="s">
        <v>149</v>
      </c>
      <c r="F505" s="139" t="s">
        <v>1198</v>
      </c>
      <c r="G505" s="140">
        <v>42419.0</v>
      </c>
      <c r="H505" s="31" t="s">
        <v>5348</v>
      </c>
      <c r="I505" s="141"/>
      <c r="J505" s="142"/>
      <c r="K505" s="142"/>
      <c r="L505" s="142">
        <v>400.0</v>
      </c>
      <c r="M505" s="143" t="str">
        <f t="shared" si="20"/>
        <v>$400.00</v>
      </c>
      <c r="N505" s="144">
        <v>400.0</v>
      </c>
      <c r="O505" s="31">
        <v>200.0</v>
      </c>
      <c r="P505" s="31" t="s">
        <v>5349</v>
      </c>
      <c r="Q505" s="31">
        <v>50.0</v>
      </c>
      <c r="R505" s="31" t="s">
        <v>5350</v>
      </c>
      <c r="S505" s="41"/>
      <c r="T505" s="41"/>
      <c r="U505" s="41"/>
      <c r="V505" s="41"/>
      <c r="W505" s="41"/>
      <c r="X505" s="41"/>
      <c r="Y505" s="41"/>
      <c r="Z505" s="41"/>
      <c r="AA505" s="31">
        <v>150.0</v>
      </c>
      <c r="AB505" s="31" t="s">
        <v>5351</v>
      </c>
      <c r="AC505" s="41"/>
      <c r="AD505" s="41"/>
      <c r="AE505" s="41"/>
      <c r="AF505" s="41"/>
      <c r="AG505" s="41"/>
      <c r="AH505" s="41"/>
      <c r="AI505" s="41"/>
      <c r="AJ505" s="41"/>
      <c r="AK505" s="139" t="s">
        <v>299</v>
      </c>
      <c r="AL505" s="139" t="s">
        <v>301</v>
      </c>
      <c r="AM505" s="139" t="s">
        <v>303</v>
      </c>
      <c r="AN505" s="31" t="s">
        <v>2236</v>
      </c>
      <c r="AO505" s="140">
        <v>42420.0</v>
      </c>
      <c r="AP505" s="45" t="s">
        <v>1964</v>
      </c>
      <c r="AQ505" s="46" t="s">
        <v>69</v>
      </c>
      <c r="AR505" s="46" t="s">
        <v>69</v>
      </c>
      <c r="AS505" s="41"/>
      <c r="AT505" s="41"/>
      <c r="AU505" s="41"/>
      <c r="AV505" s="41"/>
    </row>
    <row r="506">
      <c r="A506" s="31" t="s">
        <v>4192</v>
      </c>
      <c r="B506" s="31" t="s">
        <v>436</v>
      </c>
      <c r="C506" s="31" t="s">
        <v>5352</v>
      </c>
      <c r="D506" s="31" t="s">
        <v>230</v>
      </c>
      <c r="E506" s="138" t="s">
        <v>837</v>
      </c>
      <c r="F506" s="139" t="s">
        <v>5353</v>
      </c>
      <c r="G506" s="140">
        <v>42420.0</v>
      </c>
      <c r="H506" s="41"/>
      <c r="I506" s="141"/>
      <c r="J506" s="142"/>
      <c r="K506" s="142"/>
      <c r="L506" s="142">
        <v>195.0</v>
      </c>
      <c r="M506" s="143" t="str">
        <f t="shared" si="20"/>
        <v>$195.00</v>
      </c>
      <c r="N506" s="144">
        <v>195.0</v>
      </c>
      <c r="O506" s="41" t="str">
        <f>60*3</f>
        <v>180</v>
      </c>
      <c r="P506" s="41"/>
      <c r="Q506" s="41"/>
      <c r="R506" s="41"/>
      <c r="S506" s="31">
        <v>15.0</v>
      </c>
      <c r="T506" s="41"/>
      <c r="U506" s="41"/>
      <c r="V506" s="41"/>
      <c r="W506" s="41"/>
      <c r="X506" s="41"/>
      <c r="Y506" s="41"/>
      <c r="Z506" s="41"/>
      <c r="AA506" s="41"/>
      <c r="AB506" s="41"/>
      <c r="AC506" s="41"/>
      <c r="AD506" s="41"/>
      <c r="AE506" s="41"/>
      <c r="AF506" s="41"/>
      <c r="AG506" s="41"/>
      <c r="AH506" s="41"/>
      <c r="AI506" s="41"/>
      <c r="AJ506" s="41"/>
      <c r="AK506" s="139" t="s">
        <v>845</v>
      </c>
      <c r="AL506" s="139" t="s">
        <v>846</v>
      </c>
      <c r="AM506" s="139" t="s">
        <v>847</v>
      </c>
      <c r="AN506" s="31" t="s">
        <v>2236</v>
      </c>
      <c r="AO506" s="140">
        <v>42420.0</v>
      </c>
      <c r="AP506" s="45" t="s">
        <v>1964</v>
      </c>
      <c r="AQ506" s="46" t="s">
        <v>69</v>
      </c>
      <c r="AR506" s="46" t="s">
        <v>69</v>
      </c>
      <c r="AS506" s="41"/>
      <c r="AT506" s="41"/>
      <c r="AU506" s="41"/>
      <c r="AV506" s="41"/>
    </row>
    <row r="507">
      <c r="A507" s="31" t="s">
        <v>4192</v>
      </c>
      <c r="B507" s="31" t="s">
        <v>436</v>
      </c>
      <c r="C507" s="31" t="s">
        <v>5354</v>
      </c>
      <c r="D507" s="31" t="s">
        <v>230</v>
      </c>
      <c r="E507" s="138" t="s">
        <v>837</v>
      </c>
      <c r="F507" s="139" t="s">
        <v>5355</v>
      </c>
      <c r="G507" s="140">
        <v>42417.0</v>
      </c>
      <c r="H507" s="41"/>
      <c r="I507" s="141"/>
      <c r="J507" s="142"/>
      <c r="K507" s="142"/>
      <c r="L507" s="142">
        <v>195.0</v>
      </c>
      <c r="M507" s="143" t="str">
        <f t="shared" si="20"/>
        <v>$195.00</v>
      </c>
      <c r="N507" s="144">
        <v>40.0</v>
      </c>
      <c r="O507" s="31">
        <v>180.0</v>
      </c>
      <c r="P507" s="41"/>
      <c r="Q507" s="41"/>
      <c r="R507" s="41"/>
      <c r="S507" s="31">
        <v>15.0</v>
      </c>
      <c r="T507" s="41"/>
      <c r="U507" s="41"/>
      <c r="V507" s="41"/>
      <c r="W507" s="41"/>
      <c r="X507" s="41"/>
      <c r="Y507" s="41"/>
      <c r="Z507" s="41"/>
      <c r="AA507" s="41"/>
      <c r="AB507" s="41"/>
      <c r="AC507" s="41"/>
      <c r="AD507" s="41"/>
      <c r="AE507" s="41"/>
      <c r="AF507" s="41"/>
      <c r="AG507" s="41"/>
      <c r="AH507" s="41"/>
      <c r="AI507" s="41"/>
      <c r="AJ507" s="41"/>
      <c r="AK507" s="139" t="s">
        <v>845</v>
      </c>
      <c r="AL507" s="139" t="s">
        <v>846</v>
      </c>
      <c r="AM507" s="139" t="s">
        <v>847</v>
      </c>
      <c r="AN507" s="31" t="s">
        <v>2236</v>
      </c>
      <c r="AO507" s="140">
        <v>42417.0</v>
      </c>
      <c r="AP507" s="45" t="s">
        <v>1964</v>
      </c>
      <c r="AQ507" s="46" t="s">
        <v>69</v>
      </c>
      <c r="AR507" s="46" t="s">
        <v>69</v>
      </c>
      <c r="AS507" s="41"/>
      <c r="AT507" s="41"/>
      <c r="AU507" s="41"/>
      <c r="AV507" s="41"/>
    </row>
    <row r="508">
      <c r="A508" s="31"/>
      <c r="B508" s="31"/>
      <c r="C508" s="31" t="s">
        <v>5356</v>
      </c>
      <c r="D508" s="31" t="s">
        <v>4161</v>
      </c>
      <c r="E508" s="138" t="s">
        <v>685</v>
      </c>
      <c r="F508" s="139" t="s">
        <v>5357</v>
      </c>
      <c r="G508" s="140">
        <v>42412.0</v>
      </c>
      <c r="H508" s="41"/>
      <c r="I508" s="141"/>
      <c r="J508" s="142"/>
      <c r="K508" s="142"/>
      <c r="L508" s="142">
        <v>1821.34</v>
      </c>
      <c r="M508" s="143" t="str">
        <f t="shared" si="20"/>
        <v>$0.00</v>
      </c>
      <c r="N508" s="143"/>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139" t="s">
        <v>175</v>
      </c>
      <c r="AL508" s="139" t="s">
        <v>178</v>
      </c>
      <c r="AM508" s="139" t="s">
        <v>180</v>
      </c>
      <c r="AN508" s="31" t="s">
        <v>2236</v>
      </c>
      <c r="AO508" s="140">
        <v>42412.0</v>
      </c>
      <c r="AP508" s="45" t="s">
        <v>576</v>
      </c>
      <c r="AQ508" s="46" t="s">
        <v>69</v>
      </c>
      <c r="AR508" s="41"/>
      <c r="AS508" s="41"/>
      <c r="AT508" s="41"/>
      <c r="AU508" s="41"/>
      <c r="AV508" s="41"/>
    </row>
    <row r="509">
      <c r="A509" s="41"/>
      <c r="B509" s="41"/>
      <c r="C509" s="31" t="s">
        <v>5358</v>
      </c>
      <c r="D509" s="31" t="s">
        <v>4161</v>
      </c>
      <c r="E509" s="138" t="s">
        <v>1815</v>
      </c>
      <c r="F509" s="139" t="s">
        <v>5359</v>
      </c>
      <c r="G509" s="140">
        <v>42414.0</v>
      </c>
      <c r="H509" s="41"/>
      <c r="I509" s="141"/>
      <c r="J509" s="142"/>
      <c r="K509" s="142"/>
      <c r="L509" s="142">
        <v>440.0</v>
      </c>
      <c r="M509" s="143" t="str">
        <f t="shared" si="20"/>
        <v>$0.00</v>
      </c>
      <c r="N509" s="143"/>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139" t="s">
        <v>5360</v>
      </c>
      <c r="AL509" s="139" t="s">
        <v>4563</v>
      </c>
      <c r="AM509" s="139" t="s">
        <v>4565</v>
      </c>
      <c r="AN509" s="31" t="s">
        <v>2236</v>
      </c>
      <c r="AO509" s="140">
        <v>42414.0</v>
      </c>
      <c r="AP509" s="45" t="s">
        <v>576</v>
      </c>
      <c r="AQ509" s="46" t="s">
        <v>69</v>
      </c>
      <c r="AR509" s="41"/>
      <c r="AS509" s="41"/>
      <c r="AT509" s="41"/>
      <c r="AU509" s="41"/>
      <c r="AV509" s="41"/>
    </row>
    <row r="510">
      <c r="A510" s="41"/>
      <c r="B510" s="41"/>
      <c r="C510" s="31" t="s">
        <v>5361</v>
      </c>
      <c r="D510" s="31" t="s">
        <v>230</v>
      </c>
      <c r="E510" s="138" t="s">
        <v>304</v>
      </c>
      <c r="F510" s="139" t="s">
        <v>5362</v>
      </c>
      <c r="G510" s="140">
        <v>42412.0</v>
      </c>
      <c r="H510" s="41"/>
      <c r="I510" s="184"/>
      <c r="J510" s="143"/>
      <c r="K510" s="142"/>
      <c r="L510" s="142">
        <v>22.6</v>
      </c>
      <c r="M510" s="143" t="str">
        <f t="shared" si="20"/>
        <v>$22.60</v>
      </c>
      <c r="N510" s="143"/>
      <c r="O510" s="31">
        <v>22.6</v>
      </c>
      <c r="P510" s="41"/>
      <c r="Q510" s="41"/>
      <c r="R510" s="41"/>
      <c r="S510" s="41"/>
      <c r="T510" s="41"/>
      <c r="U510" s="41"/>
      <c r="V510" s="41"/>
      <c r="W510" s="41"/>
      <c r="X510" s="41"/>
      <c r="Y510" s="41"/>
      <c r="Z510" s="41"/>
      <c r="AA510" s="41"/>
      <c r="AB510" s="41"/>
      <c r="AC510" s="41"/>
      <c r="AD510" s="41"/>
      <c r="AE510" s="41"/>
      <c r="AF510" s="41"/>
      <c r="AG510" s="41"/>
      <c r="AH510" s="41"/>
      <c r="AI510" s="41"/>
      <c r="AJ510" s="41"/>
      <c r="AK510" s="139" t="s">
        <v>431</v>
      </c>
      <c r="AL510" s="139" t="s">
        <v>432</v>
      </c>
      <c r="AM510" s="139" t="s">
        <v>433</v>
      </c>
      <c r="AN510" s="31" t="s">
        <v>2236</v>
      </c>
      <c r="AO510" s="140">
        <v>42412.0</v>
      </c>
      <c r="AP510" s="45" t="s">
        <v>576</v>
      </c>
      <c r="AQ510" s="46" t="s">
        <v>69</v>
      </c>
      <c r="AR510" s="46" t="s">
        <v>69</v>
      </c>
      <c r="AS510" s="41"/>
      <c r="AT510" s="41"/>
      <c r="AU510" s="41"/>
      <c r="AV510" s="41"/>
    </row>
    <row r="511">
      <c r="A511" s="41"/>
      <c r="B511" s="41"/>
      <c r="C511" s="31" t="s">
        <v>5363</v>
      </c>
      <c r="D511" s="31" t="s">
        <v>230</v>
      </c>
      <c r="E511" s="138" t="s">
        <v>304</v>
      </c>
      <c r="F511" s="139" t="s">
        <v>5364</v>
      </c>
      <c r="G511" s="140">
        <v>42405.0</v>
      </c>
      <c r="H511" s="41"/>
      <c r="I511" s="184"/>
      <c r="J511" s="143"/>
      <c r="K511" s="142"/>
      <c r="L511" s="142">
        <v>101.05</v>
      </c>
      <c r="M511" s="143" t="str">
        <f t="shared" si="20"/>
        <v>$101.05</v>
      </c>
      <c r="N511" s="143"/>
      <c r="O511" s="31">
        <v>101.05</v>
      </c>
      <c r="P511" s="41"/>
      <c r="Q511" s="41"/>
      <c r="R511" s="41"/>
      <c r="S511" s="41"/>
      <c r="T511" s="41"/>
      <c r="U511" s="41"/>
      <c r="V511" s="41"/>
      <c r="W511" s="41"/>
      <c r="X511" s="41"/>
      <c r="Y511" s="41"/>
      <c r="Z511" s="41"/>
      <c r="AA511" s="41"/>
      <c r="AB511" s="41"/>
      <c r="AC511" s="41"/>
      <c r="AD511" s="41"/>
      <c r="AE511" s="41"/>
      <c r="AF511" s="41"/>
      <c r="AG511" s="41"/>
      <c r="AH511" s="41"/>
      <c r="AI511" s="41"/>
      <c r="AJ511" s="41"/>
      <c r="AK511" s="139" t="s">
        <v>431</v>
      </c>
      <c r="AL511" s="139" t="s">
        <v>432</v>
      </c>
      <c r="AM511" s="139" t="s">
        <v>433</v>
      </c>
      <c r="AN511" s="31" t="s">
        <v>2236</v>
      </c>
      <c r="AO511" s="140">
        <v>42405.0</v>
      </c>
      <c r="AP511" s="45" t="s">
        <v>576</v>
      </c>
      <c r="AQ511" s="46" t="s">
        <v>69</v>
      </c>
      <c r="AR511" s="46" t="s">
        <v>69</v>
      </c>
      <c r="AS511" s="41"/>
      <c r="AT511" s="41"/>
      <c r="AU511" s="41"/>
      <c r="AV511" s="41"/>
    </row>
    <row r="512">
      <c r="A512" s="158">
        <v>10943.0</v>
      </c>
      <c r="B512" s="158" t="s">
        <v>436</v>
      </c>
      <c r="C512" s="31" t="s">
        <v>5365</v>
      </c>
      <c r="D512" s="158" t="s">
        <v>230</v>
      </c>
      <c r="E512" s="138" t="s">
        <v>5366</v>
      </c>
      <c r="F512" s="139" t="s">
        <v>5367</v>
      </c>
      <c r="G512" s="140">
        <v>42412.0</v>
      </c>
      <c r="H512" s="185"/>
      <c r="I512" s="185"/>
      <c r="J512" s="185"/>
      <c r="K512" s="139"/>
      <c r="L512" s="139">
        <v>159.6</v>
      </c>
      <c r="M512" s="143" t="str">
        <f t="shared" si="20"/>
        <v>$159.60</v>
      </c>
      <c r="N512" s="158">
        <v>159.6</v>
      </c>
      <c r="O512" s="185"/>
      <c r="P512" s="185"/>
      <c r="Q512" s="158">
        <v>159.6</v>
      </c>
      <c r="R512" s="185"/>
      <c r="S512" s="185"/>
      <c r="T512" s="185"/>
      <c r="U512" s="185"/>
      <c r="V512" s="185"/>
      <c r="W512" s="185"/>
      <c r="X512" s="185"/>
      <c r="Y512" s="185"/>
      <c r="Z512" s="185"/>
      <c r="AA512" s="185"/>
      <c r="AB512" s="185"/>
      <c r="AC512" s="185"/>
      <c r="AD512" s="185"/>
      <c r="AE512" s="185"/>
      <c r="AF512" s="185"/>
      <c r="AG512" s="185"/>
      <c r="AH512" s="185"/>
      <c r="AI512" s="185"/>
      <c r="AJ512" s="185"/>
      <c r="AK512" s="139" t="s">
        <v>817</v>
      </c>
      <c r="AL512" s="139" t="s">
        <v>657</v>
      </c>
      <c r="AM512" s="139" t="s">
        <v>5368</v>
      </c>
      <c r="AN512" s="31" t="s">
        <v>2236</v>
      </c>
      <c r="AO512" s="140">
        <v>42412.0</v>
      </c>
      <c r="AP512" s="45" t="s">
        <v>576</v>
      </c>
      <c r="AQ512" s="186" t="s">
        <v>69</v>
      </c>
      <c r="AR512" s="186" t="s">
        <v>69</v>
      </c>
      <c r="AS512" s="185"/>
    </row>
    <row r="513">
      <c r="A513" s="158">
        <v>10909.0</v>
      </c>
      <c r="B513" s="158" t="s">
        <v>436</v>
      </c>
      <c r="C513" s="31" t="s">
        <v>5369</v>
      </c>
      <c r="D513" s="158" t="s">
        <v>230</v>
      </c>
      <c r="E513" s="138" t="s">
        <v>4082</v>
      </c>
      <c r="F513" s="139" t="s">
        <v>5370</v>
      </c>
      <c r="G513" s="140">
        <v>42420.0</v>
      </c>
      <c r="H513" s="185"/>
      <c r="I513" s="185"/>
      <c r="J513" s="185"/>
      <c r="K513" s="139"/>
      <c r="L513" s="139">
        <v>64.0</v>
      </c>
      <c r="M513" s="143" t="str">
        <f t="shared" si="20"/>
        <v>$64.00</v>
      </c>
      <c r="N513" s="158">
        <v>64.0</v>
      </c>
      <c r="O513" s="158">
        <v>64.0</v>
      </c>
      <c r="P513" s="158" t="s">
        <v>413</v>
      </c>
      <c r="Q513" s="185"/>
      <c r="R513" s="185"/>
      <c r="S513" s="185"/>
      <c r="T513" s="185"/>
      <c r="U513" s="185"/>
      <c r="V513" s="185"/>
      <c r="W513" s="185"/>
      <c r="X513" s="185"/>
      <c r="Y513" s="185"/>
      <c r="Z513" s="185"/>
      <c r="AA513" s="185"/>
      <c r="AB513" s="185"/>
      <c r="AC513" s="185"/>
      <c r="AD513" s="185"/>
      <c r="AE513" s="185"/>
      <c r="AF513" s="185"/>
      <c r="AG513" s="185"/>
      <c r="AH513" s="185"/>
      <c r="AI513" s="185"/>
      <c r="AJ513" s="185"/>
      <c r="AK513" s="139" t="s">
        <v>4086</v>
      </c>
      <c r="AL513" s="139" t="s">
        <v>4087</v>
      </c>
      <c r="AM513" s="139" t="s">
        <v>4088</v>
      </c>
      <c r="AN513" s="31" t="s">
        <v>2236</v>
      </c>
      <c r="AO513" s="140">
        <v>42420.0</v>
      </c>
      <c r="AP513" s="45" t="s">
        <v>349</v>
      </c>
      <c r="AQ513" s="186" t="s">
        <v>69</v>
      </c>
      <c r="AR513" s="186" t="s">
        <v>69</v>
      </c>
      <c r="AS513" s="185"/>
    </row>
    <row r="514">
      <c r="A514" s="158" t="s">
        <v>4453</v>
      </c>
      <c r="B514" s="158" t="s">
        <v>436</v>
      </c>
      <c r="C514" s="31" t="s">
        <v>5371</v>
      </c>
      <c r="D514" s="158" t="s">
        <v>1476</v>
      </c>
      <c r="E514" s="138" t="s">
        <v>468</v>
      </c>
      <c r="F514" s="139" t="s">
        <v>5372</v>
      </c>
      <c r="G514" s="140">
        <v>42417.0</v>
      </c>
      <c r="H514" s="158" t="s">
        <v>5373</v>
      </c>
      <c r="I514" s="185"/>
      <c r="J514" s="185"/>
      <c r="K514" s="139"/>
      <c r="L514" s="139">
        <v>169.0</v>
      </c>
      <c r="M514" s="143" t="str">
        <f t="shared" si="20"/>
        <v>$116.00</v>
      </c>
      <c r="N514" s="187">
        <v>116.0</v>
      </c>
      <c r="O514" s="158">
        <v>116.0</v>
      </c>
      <c r="P514" s="158" t="s">
        <v>413</v>
      </c>
      <c r="Q514" s="185"/>
      <c r="R514" s="185"/>
      <c r="S514" s="185"/>
      <c r="T514" s="185"/>
      <c r="U514" s="185"/>
      <c r="V514" s="185"/>
      <c r="W514" s="185"/>
      <c r="X514" s="185"/>
      <c r="Y514" s="185"/>
      <c r="Z514" s="185"/>
      <c r="AA514" s="185"/>
      <c r="AB514" s="185"/>
      <c r="AC514" s="185"/>
      <c r="AD514" s="185"/>
      <c r="AE514" s="185"/>
      <c r="AF514" s="185"/>
      <c r="AG514" s="185"/>
      <c r="AH514" s="185"/>
      <c r="AI514" s="185"/>
      <c r="AJ514" s="185"/>
      <c r="AK514" s="139" t="s">
        <v>478</v>
      </c>
      <c r="AL514" s="139" t="s">
        <v>479</v>
      </c>
      <c r="AM514" s="139" t="s">
        <v>480</v>
      </c>
      <c r="AN514" s="31" t="s">
        <v>2236</v>
      </c>
      <c r="AO514" s="140">
        <v>42417.0</v>
      </c>
      <c r="AP514" s="45" t="s">
        <v>349</v>
      </c>
      <c r="AQ514" s="185" t="s">
        <v>69</v>
      </c>
      <c r="AR514" s="186" t="s">
        <v>69</v>
      </c>
      <c r="AS514" s="185"/>
    </row>
    <row r="515">
      <c r="A515" s="31" t="s">
        <v>2212</v>
      </c>
      <c r="B515" s="31" t="s">
        <v>436</v>
      </c>
      <c r="C515" s="31" t="s">
        <v>5374</v>
      </c>
      <c r="D515" s="31" t="s">
        <v>1430</v>
      </c>
      <c r="E515" s="138" t="s">
        <v>268</v>
      </c>
      <c r="F515" s="139" t="s">
        <v>5375</v>
      </c>
      <c r="G515" s="140">
        <v>42419.0</v>
      </c>
      <c r="H515" s="41"/>
      <c r="I515" s="141"/>
      <c r="J515" s="142"/>
      <c r="K515" s="142"/>
      <c r="L515" s="142">
        <v>766.44</v>
      </c>
      <c r="M515" s="143" t="str">
        <f t="shared" si="20"/>
        <v>$329.90</v>
      </c>
      <c r="N515" s="144">
        <v>329.9</v>
      </c>
      <c r="O515" s="31">
        <v>300.0</v>
      </c>
      <c r="P515" s="31" t="s">
        <v>2160</v>
      </c>
      <c r="Q515" s="41"/>
      <c r="R515" s="41"/>
      <c r="S515" s="41"/>
      <c r="T515" s="41"/>
      <c r="U515" s="31">
        <v>29.9</v>
      </c>
      <c r="V515" s="31" t="s">
        <v>2843</v>
      </c>
      <c r="W515" s="41"/>
      <c r="X515" s="41"/>
      <c r="Y515" s="41"/>
      <c r="Z515" s="41"/>
      <c r="AA515" s="41"/>
      <c r="AB515" s="41"/>
      <c r="AC515" s="41"/>
      <c r="AD515" s="41"/>
      <c r="AE515" s="41"/>
      <c r="AF515" s="41"/>
      <c r="AG515" s="41"/>
      <c r="AH515" s="41"/>
      <c r="AI515" s="41"/>
      <c r="AJ515" s="41"/>
      <c r="AK515" s="139" t="s">
        <v>276</v>
      </c>
      <c r="AL515" s="139" t="s">
        <v>278</v>
      </c>
      <c r="AM515" s="139" t="s">
        <v>281</v>
      </c>
      <c r="AN515" s="31" t="s">
        <v>2236</v>
      </c>
      <c r="AO515" s="140">
        <v>42419.0</v>
      </c>
      <c r="AP515" s="45" t="s">
        <v>349</v>
      </c>
      <c r="AQ515" s="46" t="s">
        <v>69</v>
      </c>
      <c r="AR515" s="46" t="s">
        <v>69</v>
      </c>
      <c r="AS515" s="41"/>
      <c r="AT515" s="41"/>
      <c r="AU515" s="41"/>
      <c r="AV515" s="41"/>
    </row>
    <row r="516">
      <c r="A516" s="41"/>
      <c r="B516" s="41"/>
      <c r="C516" s="31" t="s">
        <v>5376</v>
      </c>
      <c r="D516" s="31" t="s">
        <v>230</v>
      </c>
      <c r="E516" s="138" t="s">
        <v>2779</v>
      </c>
      <c r="F516" s="139" t="s">
        <v>5377</v>
      </c>
      <c r="G516" s="140">
        <v>42414.0</v>
      </c>
      <c r="H516" s="41"/>
      <c r="I516" s="184"/>
      <c r="J516" s="143"/>
      <c r="K516" s="142"/>
      <c r="L516" s="142">
        <v>200.0</v>
      </c>
      <c r="M516" s="143" t="str">
        <f t="shared" si="20"/>
        <v>$60.00</v>
      </c>
      <c r="N516" s="143"/>
      <c r="O516" s="31">
        <v>60.0</v>
      </c>
      <c r="P516" s="41"/>
      <c r="Q516" s="41"/>
      <c r="R516" s="41"/>
      <c r="S516" s="41"/>
      <c r="T516" s="41"/>
      <c r="U516" s="41"/>
      <c r="V516" s="41"/>
      <c r="W516" s="41"/>
      <c r="X516" s="41"/>
      <c r="Y516" s="41"/>
      <c r="Z516" s="41"/>
      <c r="AA516" s="41"/>
      <c r="AB516" s="41"/>
      <c r="AC516" s="41"/>
      <c r="AD516" s="41"/>
      <c r="AE516" s="41"/>
      <c r="AF516" s="41"/>
      <c r="AG516" s="41"/>
      <c r="AH516" s="41"/>
      <c r="AI516" s="41"/>
      <c r="AJ516" s="41"/>
      <c r="AK516" s="139" t="s">
        <v>327</v>
      </c>
      <c r="AL516" s="139" t="s">
        <v>329</v>
      </c>
      <c r="AM516" s="139" t="s">
        <v>330</v>
      </c>
      <c r="AN516" s="31" t="s">
        <v>2236</v>
      </c>
      <c r="AO516" s="140">
        <v>42414.0</v>
      </c>
      <c r="AP516" s="45" t="s">
        <v>349</v>
      </c>
      <c r="AQ516" s="46" t="s">
        <v>69</v>
      </c>
      <c r="AR516" s="46" t="s">
        <v>69</v>
      </c>
      <c r="AS516" s="41"/>
      <c r="AT516" s="41"/>
      <c r="AU516" s="41"/>
      <c r="AV516" s="41"/>
    </row>
    <row r="517">
      <c r="A517" s="31" t="s">
        <v>4192</v>
      </c>
      <c r="B517" s="31" t="s">
        <v>436</v>
      </c>
      <c r="C517" s="31" t="s">
        <v>5378</v>
      </c>
      <c r="D517" s="31" t="s">
        <v>230</v>
      </c>
      <c r="E517" s="138" t="s">
        <v>496</v>
      </c>
      <c r="F517" s="139" t="s">
        <v>5379</v>
      </c>
      <c r="G517" s="140">
        <v>42400.0</v>
      </c>
      <c r="H517" s="41"/>
      <c r="I517" s="184"/>
      <c r="J517" s="143"/>
      <c r="K517" s="142"/>
      <c r="L517" s="142">
        <v>60.0</v>
      </c>
      <c r="M517" s="143" t="str">
        <f t="shared" si="20"/>
        <v>$60.00</v>
      </c>
      <c r="N517" s="144">
        <v>60.0</v>
      </c>
      <c r="O517" s="31">
        <v>60.0</v>
      </c>
      <c r="P517" s="41"/>
      <c r="Q517" s="41"/>
      <c r="R517" s="41"/>
      <c r="S517" s="41"/>
      <c r="T517" s="41"/>
      <c r="U517" s="41"/>
      <c r="V517" s="41"/>
      <c r="W517" s="41"/>
      <c r="X517" s="41"/>
      <c r="Y517" s="41"/>
      <c r="Z517" s="41"/>
      <c r="AA517" s="41"/>
      <c r="AB517" s="41"/>
      <c r="AC517" s="41"/>
      <c r="AD517" s="41"/>
      <c r="AE517" s="41"/>
      <c r="AF517" s="41"/>
      <c r="AG517" s="41"/>
      <c r="AH517" s="41"/>
      <c r="AI517" s="41"/>
      <c r="AJ517" s="41"/>
      <c r="AK517" s="139" t="s">
        <v>1519</v>
      </c>
      <c r="AL517" s="139" t="s">
        <v>1520</v>
      </c>
      <c r="AM517" s="139" t="s">
        <v>1521</v>
      </c>
      <c r="AN517" s="31" t="s">
        <v>2236</v>
      </c>
      <c r="AO517" s="140">
        <v>42400.0</v>
      </c>
      <c r="AP517" s="45" t="s">
        <v>349</v>
      </c>
      <c r="AQ517" s="46" t="s">
        <v>69</v>
      </c>
      <c r="AR517" s="46" t="s">
        <v>69</v>
      </c>
      <c r="AS517" s="41"/>
      <c r="AT517" s="41"/>
      <c r="AU517" s="41"/>
      <c r="AV517" s="41"/>
    </row>
    <row r="518">
      <c r="A518" s="31">
        <v>10930.0</v>
      </c>
      <c r="B518" s="31" t="s">
        <v>295</v>
      </c>
      <c r="C518" s="31" t="s">
        <v>5380</v>
      </c>
      <c r="D518" s="31" t="s">
        <v>1430</v>
      </c>
      <c r="E518" s="138" t="s">
        <v>922</v>
      </c>
      <c r="F518" s="139" t="s">
        <v>5381</v>
      </c>
      <c r="G518" s="140">
        <v>42475.0</v>
      </c>
      <c r="H518" s="41"/>
      <c r="I518" s="184"/>
      <c r="J518" s="143"/>
      <c r="K518" s="142"/>
      <c r="L518" s="142">
        <v>1000.0</v>
      </c>
      <c r="M518" s="143" t="str">
        <f t="shared" si="20"/>
        <v>$1,000.00</v>
      </c>
      <c r="N518" s="144">
        <v>1000.0</v>
      </c>
      <c r="O518" s="41"/>
      <c r="P518" s="41"/>
      <c r="Q518" s="41"/>
      <c r="R518" s="41"/>
      <c r="S518" s="31">
        <v>15.0</v>
      </c>
      <c r="T518" s="41"/>
      <c r="U518" s="31">
        <v>100.0</v>
      </c>
      <c r="V518" s="31" t="s">
        <v>5382</v>
      </c>
      <c r="W518" s="31">
        <v>300.0</v>
      </c>
      <c r="X518" s="31" t="s">
        <v>5299</v>
      </c>
      <c r="Y518" s="31">
        <v>285.0</v>
      </c>
      <c r="Z518" s="31" t="s">
        <v>5383</v>
      </c>
      <c r="AA518" s="41"/>
      <c r="AB518" s="41"/>
      <c r="AC518" s="41"/>
      <c r="AD518" s="41"/>
      <c r="AE518" s="41"/>
      <c r="AF518" s="41"/>
      <c r="AG518" s="31">
        <v>150.0</v>
      </c>
      <c r="AH518" s="31" t="s">
        <v>5384</v>
      </c>
      <c r="AI518" s="31">
        <v>150.0</v>
      </c>
      <c r="AJ518" s="31" t="s">
        <v>5385</v>
      </c>
      <c r="AK518" s="139" t="s">
        <v>337</v>
      </c>
      <c r="AL518" s="139" t="s">
        <v>4478</v>
      </c>
      <c r="AM518" s="139" t="s">
        <v>4480</v>
      </c>
      <c r="AN518" s="31" t="s">
        <v>1334</v>
      </c>
      <c r="AO518" s="140">
        <v>42477.0</v>
      </c>
      <c r="AP518" s="45" t="s">
        <v>82</v>
      </c>
      <c r="AQ518" s="46" t="s">
        <v>69</v>
      </c>
      <c r="AR518" s="46" t="s">
        <v>69</v>
      </c>
      <c r="AS518" s="41"/>
      <c r="AT518" s="41"/>
      <c r="AU518" s="41"/>
      <c r="AV518" s="41"/>
    </row>
    <row r="519">
      <c r="A519" s="31" t="s">
        <v>4192</v>
      </c>
      <c r="B519" s="31" t="s">
        <v>295</v>
      </c>
      <c r="C519" s="31" t="s">
        <v>5386</v>
      </c>
      <c r="D519" s="31" t="s">
        <v>1476</v>
      </c>
      <c r="E519" s="138" t="s">
        <v>922</v>
      </c>
      <c r="F519" s="139" t="s">
        <v>4302</v>
      </c>
      <c r="G519" s="140">
        <v>42455.0</v>
      </c>
      <c r="H519" s="31" t="s">
        <v>5387</v>
      </c>
      <c r="I519" s="184"/>
      <c r="J519" s="143"/>
      <c r="K519" s="142"/>
      <c r="L519" s="142">
        <v>700.0</v>
      </c>
      <c r="M519" s="143" t="str">
        <f t="shared" si="20"/>
        <v>$523.00</v>
      </c>
      <c r="N519" s="144">
        <v>523.0</v>
      </c>
      <c r="O519" s="41"/>
      <c r="P519" s="41"/>
      <c r="Q519" s="41"/>
      <c r="R519" s="41"/>
      <c r="S519" s="31">
        <v>15.0</v>
      </c>
      <c r="T519" s="31" t="s">
        <v>5298</v>
      </c>
      <c r="U519" s="31">
        <v>8.0</v>
      </c>
      <c r="V519" s="31" t="s">
        <v>5388</v>
      </c>
      <c r="W519" s="41"/>
      <c r="X519" s="41"/>
      <c r="Y519" s="41"/>
      <c r="Z519" s="41"/>
      <c r="AA519" s="41"/>
      <c r="AB519" s="41"/>
      <c r="AC519" s="41"/>
      <c r="AD519" s="41"/>
      <c r="AE519" s="41"/>
      <c r="AF519" s="41"/>
      <c r="AG519" s="41"/>
      <c r="AH519" s="41"/>
      <c r="AI519" s="31">
        <v>500.0</v>
      </c>
      <c r="AJ519" s="31" t="s">
        <v>5283</v>
      </c>
      <c r="AK519" s="139" t="s">
        <v>490</v>
      </c>
      <c r="AL519" s="139" t="s">
        <v>5389</v>
      </c>
      <c r="AM519" s="139" t="s">
        <v>5390</v>
      </c>
      <c r="AN519" s="31" t="s">
        <v>1334</v>
      </c>
      <c r="AO519" s="140">
        <v>42463.0</v>
      </c>
      <c r="AP519" s="45" t="s">
        <v>82</v>
      </c>
      <c r="AQ519" s="46" t="s">
        <v>69</v>
      </c>
      <c r="AR519" s="46" t="s">
        <v>69</v>
      </c>
      <c r="AS519" s="41"/>
      <c r="AT519" s="41"/>
      <c r="AU519" s="41"/>
      <c r="AV519" s="41"/>
    </row>
    <row r="520">
      <c r="A520" s="31" t="s">
        <v>4192</v>
      </c>
      <c r="B520" s="31" t="s">
        <v>295</v>
      </c>
      <c r="C520" s="31" t="s">
        <v>5391</v>
      </c>
      <c r="D520" s="31" t="s">
        <v>230</v>
      </c>
      <c r="E520" s="138" t="s">
        <v>5392</v>
      </c>
      <c r="F520" s="139" t="s">
        <v>5393</v>
      </c>
      <c r="G520" s="140">
        <v>42462.0</v>
      </c>
      <c r="H520" s="41"/>
      <c r="I520" s="184"/>
      <c r="J520" s="143"/>
      <c r="K520" s="142"/>
      <c r="L520" s="142">
        <v>650.0</v>
      </c>
      <c r="M520" s="143" t="str">
        <f t="shared" si="20"/>
        <v>$610.00</v>
      </c>
      <c r="N520" s="144">
        <v>610.0</v>
      </c>
      <c r="O520" s="41" t="str">
        <f>145*4</f>
        <v>580</v>
      </c>
      <c r="P520" s="41"/>
      <c r="Q520" s="41"/>
      <c r="R520" s="41"/>
      <c r="S520" s="41"/>
      <c r="T520" s="41"/>
      <c r="U520" s="41"/>
      <c r="V520" s="41"/>
      <c r="W520" s="41"/>
      <c r="X520" s="41"/>
      <c r="Y520" s="31">
        <v>30.0</v>
      </c>
      <c r="Z520" s="41"/>
      <c r="AA520" s="41"/>
      <c r="AB520" s="41"/>
      <c r="AC520" s="41"/>
      <c r="AD520" s="41"/>
      <c r="AE520" s="41"/>
      <c r="AF520" s="41"/>
      <c r="AG520" s="41"/>
      <c r="AH520" s="41"/>
      <c r="AI520" s="41"/>
      <c r="AJ520" s="41"/>
      <c r="AK520" s="139" t="s">
        <v>4946</v>
      </c>
      <c r="AL520" s="139" t="s">
        <v>4947</v>
      </c>
      <c r="AM520" s="139" t="s">
        <v>4948</v>
      </c>
      <c r="AN520" s="31" t="s">
        <v>1334</v>
      </c>
      <c r="AO520" s="140">
        <v>42462.0</v>
      </c>
      <c r="AP520" s="45" t="s">
        <v>82</v>
      </c>
      <c r="AQ520" s="46" t="s">
        <v>69</v>
      </c>
      <c r="AR520" s="46" t="s">
        <v>69</v>
      </c>
      <c r="AS520" s="41"/>
      <c r="AT520" s="41"/>
      <c r="AU520" s="41"/>
      <c r="AV520" s="41"/>
    </row>
    <row r="521">
      <c r="A521" s="31">
        <v>10858.0</v>
      </c>
      <c r="B521" s="31" t="s">
        <v>295</v>
      </c>
      <c r="C521" s="31" t="s">
        <v>5394</v>
      </c>
      <c r="D521" s="31" t="s">
        <v>1476</v>
      </c>
      <c r="E521" s="138" t="s">
        <v>5395</v>
      </c>
      <c r="F521" s="139" t="s">
        <v>5395</v>
      </c>
      <c r="G521" s="140">
        <v>42464.0</v>
      </c>
      <c r="H521" s="31" t="s">
        <v>5396</v>
      </c>
      <c r="I521" s="184"/>
      <c r="J521" s="143"/>
      <c r="K521" s="142"/>
      <c r="L521" s="142">
        <v>850.0</v>
      </c>
      <c r="M521" s="143" t="str">
        <f t="shared" si="20"/>
        <v>$570.00</v>
      </c>
      <c r="N521" s="144">
        <v>570.0</v>
      </c>
      <c r="O521" s="31">
        <v>50.0</v>
      </c>
      <c r="P521" s="31" t="s">
        <v>2160</v>
      </c>
      <c r="Q521" s="41"/>
      <c r="R521" s="41"/>
      <c r="S521" s="31">
        <v>15.0</v>
      </c>
      <c r="T521" s="31" t="s">
        <v>5298</v>
      </c>
      <c r="U521" s="31">
        <v>30.0</v>
      </c>
      <c r="V521" s="31" t="s">
        <v>5397</v>
      </c>
      <c r="W521" s="31">
        <v>200.0</v>
      </c>
      <c r="X521" s="31" t="s">
        <v>5398</v>
      </c>
      <c r="Y521" s="41"/>
      <c r="Z521" s="41"/>
      <c r="AA521" s="31">
        <v>50.0</v>
      </c>
      <c r="AB521" s="31" t="s">
        <v>132</v>
      </c>
      <c r="AC521" s="41"/>
      <c r="AD521" s="41"/>
      <c r="AE521" s="41"/>
      <c r="AF521" s="41"/>
      <c r="AG521" s="41"/>
      <c r="AH521" s="41"/>
      <c r="AI521" s="31">
        <v>225.0</v>
      </c>
      <c r="AJ521" s="31" t="s">
        <v>5283</v>
      </c>
      <c r="AK521" s="139" t="s">
        <v>5399</v>
      </c>
      <c r="AL521" s="139" t="s">
        <v>5400</v>
      </c>
      <c r="AM521" s="139" t="s">
        <v>5401</v>
      </c>
      <c r="AN521" s="31" t="s">
        <v>1334</v>
      </c>
      <c r="AO521" s="140">
        <v>42470.0</v>
      </c>
      <c r="AP521" s="45" t="s">
        <v>82</v>
      </c>
      <c r="AQ521" s="46" t="s">
        <v>69</v>
      </c>
      <c r="AR521" s="46" t="s">
        <v>69</v>
      </c>
      <c r="AS521" s="41"/>
      <c r="AT521" s="41"/>
      <c r="AU521" s="41"/>
      <c r="AV521" s="41"/>
    </row>
    <row r="522">
      <c r="A522" s="31" t="s">
        <v>4192</v>
      </c>
      <c r="B522" s="31" t="s">
        <v>295</v>
      </c>
      <c r="C522" s="31" t="s">
        <v>5402</v>
      </c>
      <c r="D522" s="31" t="s">
        <v>5308</v>
      </c>
      <c r="E522" s="138" t="s">
        <v>2402</v>
      </c>
      <c r="F522" s="139" t="s">
        <v>616</v>
      </c>
      <c r="G522" s="140">
        <v>42460.0</v>
      </c>
      <c r="H522" s="41"/>
      <c r="I522" s="184"/>
      <c r="J522" s="143"/>
      <c r="K522" s="142"/>
      <c r="L522" s="142">
        <v>200.0</v>
      </c>
      <c r="M522" s="143" t="str">
        <f t="shared" si="20"/>
        <v>$200.00</v>
      </c>
      <c r="N522" s="144">
        <v>200.0</v>
      </c>
      <c r="O522" s="41"/>
      <c r="P522" s="41"/>
      <c r="Q522" s="31">
        <v>29.4</v>
      </c>
      <c r="R522" s="31" t="s">
        <v>3176</v>
      </c>
      <c r="S522" s="41"/>
      <c r="T522" s="41"/>
      <c r="U522" s="41"/>
      <c r="V522" s="41"/>
      <c r="W522" s="41"/>
      <c r="X522" s="41"/>
      <c r="Y522" s="41"/>
      <c r="Z522" s="41"/>
      <c r="AA522" s="41"/>
      <c r="AB522" s="41"/>
      <c r="AC522" s="31" t="str">
        <f>175-4.4</f>
        <v>170.6</v>
      </c>
      <c r="AD522" s="31" t="s">
        <v>5403</v>
      </c>
      <c r="AE522" s="41"/>
      <c r="AF522" s="41"/>
      <c r="AG522" s="41"/>
      <c r="AH522" s="41"/>
      <c r="AI522" s="41"/>
      <c r="AJ522" s="41"/>
      <c r="AK522" s="139" t="s">
        <v>5404</v>
      </c>
      <c r="AL522" s="139" t="s">
        <v>5405</v>
      </c>
      <c r="AM522" s="139" t="s">
        <v>5406</v>
      </c>
      <c r="AN522" s="31" t="s">
        <v>1334</v>
      </c>
      <c r="AO522" s="140">
        <v>42460.0</v>
      </c>
      <c r="AP522" s="45" t="s">
        <v>82</v>
      </c>
      <c r="AQ522" s="46" t="s">
        <v>69</v>
      </c>
      <c r="AR522" s="46" t="s">
        <v>69</v>
      </c>
      <c r="AS522" s="41"/>
      <c r="AT522" s="41"/>
      <c r="AU522" s="41"/>
      <c r="AV522" s="41"/>
    </row>
    <row r="523">
      <c r="A523" s="31">
        <v>10848.0</v>
      </c>
      <c r="B523" s="31" t="s">
        <v>295</v>
      </c>
      <c r="C523" s="31" t="s">
        <v>5407</v>
      </c>
      <c r="D523" s="31" t="s">
        <v>230</v>
      </c>
      <c r="E523" s="138" t="s">
        <v>5408</v>
      </c>
      <c r="F523" s="139" t="s">
        <v>5409</v>
      </c>
      <c r="G523" s="140">
        <v>42429.0</v>
      </c>
      <c r="H523" s="31" t="s">
        <v>5410</v>
      </c>
      <c r="I523" s="184"/>
      <c r="J523" s="143"/>
      <c r="K523" s="142"/>
      <c r="L523" s="142">
        <v>750.0</v>
      </c>
      <c r="M523" s="143" t="str">
        <f t="shared" si="20"/>
        <v>$744.00</v>
      </c>
      <c r="N523" s="144">
        <v>744.0</v>
      </c>
      <c r="O523" s="41" t="str">
        <f>6*4*10</f>
        <v>240</v>
      </c>
      <c r="P523" s="41"/>
      <c r="Q523" s="41" t="str">
        <f>6*4.2*2*10</f>
        <v>504</v>
      </c>
      <c r="R523" s="41"/>
      <c r="S523" s="41"/>
      <c r="T523" s="41"/>
      <c r="U523" s="41"/>
      <c r="V523" s="41"/>
      <c r="W523" s="41"/>
      <c r="X523" s="41"/>
      <c r="Y523" s="41"/>
      <c r="Z523" s="41"/>
      <c r="AA523" s="41"/>
      <c r="AB523" s="41"/>
      <c r="AC523" s="41"/>
      <c r="AD523" s="41"/>
      <c r="AE523" s="41"/>
      <c r="AF523" s="41"/>
      <c r="AG523" s="41"/>
      <c r="AH523" s="41"/>
      <c r="AI523" s="41"/>
      <c r="AJ523" s="41"/>
      <c r="AK523" s="139" t="s">
        <v>5411</v>
      </c>
      <c r="AL523" s="139" t="s">
        <v>5412</v>
      </c>
      <c r="AM523" s="139" t="s">
        <v>5413</v>
      </c>
      <c r="AN523" s="31" t="s">
        <v>1334</v>
      </c>
      <c r="AO523" s="140">
        <v>42485.0</v>
      </c>
      <c r="AP523" s="45" t="s">
        <v>5414</v>
      </c>
      <c r="AQ523" s="46" t="s">
        <v>69</v>
      </c>
      <c r="AR523" s="46" t="s">
        <v>69</v>
      </c>
      <c r="AS523" s="41"/>
      <c r="AT523" s="41"/>
      <c r="AU523" s="41"/>
      <c r="AV523" s="41"/>
    </row>
    <row r="524">
      <c r="A524" s="31">
        <v>10862.0</v>
      </c>
      <c r="B524" s="31" t="s">
        <v>4061</v>
      </c>
      <c r="C524" s="31" t="s">
        <v>5415</v>
      </c>
      <c r="D524" s="31" t="s">
        <v>230</v>
      </c>
      <c r="E524" s="138" t="s">
        <v>4082</v>
      </c>
      <c r="F524" s="139" t="s">
        <v>5416</v>
      </c>
      <c r="G524" s="140">
        <v>42429.0</v>
      </c>
      <c r="H524" s="41"/>
      <c r="I524" s="184"/>
      <c r="J524" s="143"/>
      <c r="K524" s="142"/>
      <c r="L524" s="142">
        <v>195.0</v>
      </c>
      <c r="M524" s="143" t="str">
        <f t="shared" si="20"/>
        <v>$195.00</v>
      </c>
      <c r="N524" s="144">
        <v>195.0</v>
      </c>
      <c r="O524" s="31">
        <v>180.0</v>
      </c>
      <c r="P524" s="41"/>
      <c r="Q524" s="41"/>
      <c r="R524" s="41"/>
      <c r="S524" s="31">
        <v>15.0</v>
      </c>
      <c r="T524" s="41"/>
      <c r="U524" s="41"/>
      <c r="V524" s="41"/>
      <c r="W524" s="41"/>
      <c r="X524" s="41"/>
      <c r="Y524" s="41"/>
      <c r="Z524" s="41"/>
      <c r="AA524" s="41"/>
      <c r="AB524" s="41"/>
      <c r="AC524" s="41"/>
      <c r="AD524" s="41"/>
      <c r="AE524" s="41"/>
      <c r="AF524" s="41"/>
      <c r="AG524" s="41"/>
      <c r="AH524" s="41"/>
      <c r="AI524" s="41"/>
      <c r="AJ524" s="41"/>
      <c r="AK524" s="139" t="s">
        <v>4086</v>
      </c>
      <c r="AL524" s="139" t="s">
        <v>4087</v>
      </c>
      <c r="AM524" s="139" t="s">
        <v>4088</v>
      </c>
      <c r="AN524" s="31" t="s">
        <v>1334</v>
      </c>
      <c r="AO524" s="140">
        <v>42429.0</v>
      </c>
      <c r="AP524" s="45" t="s">
        <v>5414</v>
      </c>
      <c r="AQ524" s="46" t="s">
        <v>69</v>
      </c>
      <c r="AR524" s="46" t="s">
        <v>69</v>
      </c>
      <c r="AS524" s="41"/>
      <c r="AT524" s="41"/>
      <c r="AU524" s="41"/>
      <c r="AV524" s="41"/>
    </row>
    <row r="525">
      <c r="A525" s="31" t="s">
        <v>4192</v>
      </c>
      <c r="B525" s="31" t="s">
        <v>295</v>
      </c>
      <c r="C525" s="31" t="s">
        <v>5417</v>
      </c>
      <c r="D525" s="31" t="s">
        <v>230</v>
      </c>
      <c r="E525" s="138" t="s">
        <v>3774</v>
      </c>
      <c r="F525" s="139" t="s">
        <v>3774</v>
      </c>
      <c r="G525" s="140">
        <v>42468.0</v>
      </c>
      <c r="H525" s="41"/>
      <c r="I525" s="184"/>
      <c r="J525" s="143"/>
      <c r="K525" s="142"/>
      <c r="L525" s="142">
        <v>1300.0</v>
      </c>
      <c r="M525" s="143" t="str">
        <f t="shared" si="20"/>
        <v>$1,000.00</v>
      </c>
      <c r="N525" s="144">
        <v>1000.0</v>
      </c>
      <c r="O525" s="41"/>
      <c r="P525" s="41"/>
      <c r="Q525" s="41"/>
      <c r="R525" s="41"/>
      <c r="S525" s="41"/>
      <c r="T525" s="41"/>
      <c r="U525" s="31">
        <v>1000.0</v>
      </c>
      <c r="V525" s="41"/>
      <c r="W525" s="41"/>
      <c r="X525" s="41"/>
      <c r="Y525" s="41"/>
      <c r="Z525" s="41"/>
      <c r="AA525" s="41"/>
      <c r="AB525" s="41"/>
      <c r="AC525" s="41"/>
      <c r="AD525" s="41"/>
      <c r="AE525" s="41"/>
      <c r="AF525" s="41"/>
      <c r="AG525" s="41"/>
      <c r="AH525" s="41"/>
      <c r="AI525" s="41"/>
      <c r="AJ525" s="41"/>
      <c r="AK525" s="139" t="s">
        <v>930</v>
      </c>
      <c r="AL525" s="139" t="s">
        <v>5418</v>
      </c>
      <c r="AM525" s="139" t="s">
        <v>5419</v>
      </c>
      <c r="AN525" s="31" t="s">
        <v>1334</v>
      </c>
      <c r="AO525" s="140">
        <v>42470.0</v>
      </c>
      <c r="AP525" s="45" t="s">
        <v>5414</v>
      </c>
      <c r="AQ525" s="46" t="s">
        <v>69</v>
      </c>
      <c r="AR525" s="46" t="s">
        <v>69</v>
      </c>
      <c r="AS525" s="41"/>
      <c r="AT525" s="41"/>
      <c r="AU525" s="41"/>
      <c r="AV525" s="41"/>
    </row>
    <row r="526">
      <c r="A526" s="41"/>
      <c r="B526" s="41"/>
      <c r="C526" s="31" t="s">
        <v>5420</v>
      </c>
      <c r="D526" s="31" t="s">
        <v>4147</v>
      </c>
      <c r="E526" s="138" t="s">
        <v>3531</v>
      </c>
      <c r="F526" s="139" t="s">
        <v>5421</v>
      </c>
      <c r="G526" s="140">
        <v>42476.0</v>
      </c>
      <c r="H526" s="31" t="s">
        <v>5422</v>
      </c>
      <c r="I526" s="184"/>
      <c r="J526" s="143"/>
      <c r="K526" s="142"/>
      <c r="L526" s="142">
        <v>1000.0</v>
      </c>
      <c r="M526" s="143" t="str">
        <f t="shared" si="20"/>
        <v>$0.00</v>
      </c>
      <c r="N526" s="143"/>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139" t="s">
        <v>5423</v>
      </c>
      <c r="AL526" s="139" t="s">
        <v>5424</v>
      </c>
      <c r="AM526" s="139" t="s">
        <v>5425</v>
      </c>
      <c r="AN526" s="31" t="s">
        <v>1334</v>
      </c>
      <c r="AO526" s="140">
        <v>42476.0</v>
      </c>
      <c r="AP526" s="45" t="s">
        <v>5414</v>
      </c>
      <c r="AQ526" s="46" t="s">
        <v>69</v>
      </c>
      <c r="AR526" s="41"/>
      <c r="AS526" s="41"/>
      <c r="AT526" s="41"/>
      <c r="AU526" s="41"/>
      <c r="AV526" s="41"/>
    </row>
    <row r="527">
      <c r="A527" s="41"/>
      <c r="B527" s="41"/>
      <c r="C527" s="31" t="s">
        <v>5426</v>
      </c>
      <c r="D527" s="31" t="s">
        <v>4161</v>
      </c>
      <c r="E527" s="138" t="s">
        <v>4441</v>
      </c>
      <c r="F527" s="139" t="s">
        <v>5427</v>
      </c>
      <c r="G527" s="140">
        <v>42467.0</v>
      </c>
      <c r="H527" s="41"/>
      <c r="I527" s="184"/>
      <c r="J527" s="143"/>
      <c r="K527" s="142"/>
      <c r="L527" s="142">
        <v>400.0</v>
      </c>
      <c r="M527" s="143" t="str">
        <f t="shared" si="20"/>
        <v>$0.00</v>
      </c>
      <c r="N527" s="143"/>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139" t="s">
        <v>914</v>
      </c>
      <c r="AL527" s="139" t="s">
        <v>915</v>
      </c>
      <c r="AM527" s="139" t="s">
        <v>916</v>
      </c>
      <c r="AN527" s="31" t="s">
        <v>1334</v>
      </c>
      <c r="AO527" s="140">
        <v>42467.0</v>
      </c>
      <c r="AP527" s="45" t="s">
        <v>5414</v>
      </c>
      <c r="AQ527" s="46" t="s">
        <v>69</v>
      </c>
      <c r="AR527" s="41"/>
      <c r="AS527" s="41"/>
      <c r="AT527" s="41"/>
      <c r="AU527" s="41"/>
      <c r="AV527" s="41"/>
    </row>
    <row r="528">
      <c r="A528" s="41"/>
      <c r="B528" s="41"/>
      <c r="C528" s="31" t="s">
        <v>5428</v>
      </c>
      <c r="D528" s="31" t="s">
        <v>4161</v>
      </c>
      <c r="E528" s="138" t="s">
        <v>2157</v>
      </c>
      <c r="F528" s="139" t="s">
        <v>5429</v>
      </c>
      <c r="G528" s="140">
        <v>42436.0</v>
      </c>
      <c r="H528" s="41"/>
      <c r="I528" s="184"/>
      <c r="J528" s="143"/>
      <c r="K528" s="142"/>
      <c r="L528" s="142">
        <v>190.0</v>
      </c>
      <c r="M528" s="143" t="str">
        <f t="shared" si="20"/>
        <v>$0.00</v>
      </c>
      <c r="N528" s="143"/>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139" t="s">
        <v>914</v>
      </c>
      <c r="AL528" s="139" t="s">
        <v>915</v>
      </c>
      <c r="AM528" s="139" t="s">
        <v>5430</v>
      </c>
      <c r="AN528" s="31" t="s">
        <v>1334</v>
      </c>
      <c r="AO528" s="140">
        <v>42436.0</v>
      </c>
      <c r="AP528" s="45" t="s">
        <v>284</v>
      </c>
      <c r="AQ528" s="46" t="s">
        <v>69</v>
      </c>
      <c r="AR528" s="41"/>
      <c r="AS528" s="41"/>
      <c r="AT528" s="41"/>
      <c r="AU528" s="41"/>
      <c r="AV528" s="41"/>
    </row>
    <row r="529">
      <c r="A529" s="41"/>
      <c r="B529" s="41"/>
      <c r="C529" s="31" t="s">
        <v>5431</v>
      </c>
      <c r="D529" s="31" t="s">
        <v>5432</v>
      </c>
      <c r="E529" s="138" t="s">
        <v>5433</v>
      </c>
      <c r="F529" s="139" t="s">
        <v>5434</v>
      </c>
      <c r="G529" s="140">
        <v>42462.0</v>
      </c>
      <c r="H529" s="41"/>
      <c r="I529" s="184"/>
      <c r="J529" s="143"/>
      <c r="K529" s="144"/>
      <c r="L529" s="144">
        <v>832.5</v>
      </c>
      <c r="M529" s="143" t="str">
        <f t="shared" si="20"/>
        <v>$0.00</v>
      </c>
      <c r="N529" s="143"/>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139" t="s">
        <v>5435</v>
      </c>
      <c r="AL529" s="139" t="s">
        <v>5436</v>
      </c>
      <c r="AM529" s="139" t="s">
        <v>5437</v>
      </c>
      <c r="AN529" s="31" t="s">
        <v>1334</v>
      </c>
      <c r="AO529" s="140">
        <v>42462.0</v>
      </c>
      <c r="AP529" s="45" t="s">
        <v>284</v>
      </c>
      <c r="AQ529" s="46" t="s">
        <v>69</v>
      </c>
      <c r="AR529" s="41"/>
      <c r="AS529" s="41"/>
      <c r="AT529" s="41"/>
      <c r="AU529" s="41"/>
      <c r="AV529" s="41"/>
    </row>
    <row r="530">
      <c r="A530" s="31">
        <v>10861.0</v>
      </c>
      <c r="B530" s="31" t="s">
        <v>295</v>
      </c>
      <c r="C530" s="31" t="s">
        <v>5438</v>
      </c>
      <c r="D530" s="31" t="s">
        <v>1476</v>
      </c>
      <c r="E530" s="138" t="s">
        <v>5439</v>
      </c>
      <c r="F530" s="139" t="s">
        <v>5440</v>
      </c>
      <c r="G530" s="140">
        <v>42428.0</v>
      </c>
      <c r="H530" s="31" t="s">
        <v>5441</v>
      </c>
      <c r="I530" s="184"/>
      <c r="J530" s="143"/>
      <c r="K530" s="142"/>
      <c r="L530" s="142">
        <v>200.0</v>
      </c>
      <c r="M530" s="143" t="str">
        <f t="shared" si="20"/>
        <v>$200.00</v>
      </c>
      <c r="N530" s="144">
        <v>200.0</v>
      </c>
      <c r="O530" s="31">
        <v>100.0</v>
      </c>
      <c r="P530" s="31" t="s">
        <v>2160</v>
      </c>
      <c r="Q530" s="41"/>
      <c r="R530" s="41"/>
      <c r="S530" s="41"/>
      <c r="T530" s="41"/>
      <c r="U530" s="31">
        <v>100.0</v>
      </c>
      <c r="V530" s="31" t="s">
        <v>5442</v>
      </c>
      <c r="W530" s="41"/>
      <c r="X530" s="41"/>
      <c r="Y530" s="41"/>
      <c r="Z530" s="41"/>
      <c r="AA530" s="41"/>
      <c r="AB530" s="41"/>
      <c r="AC530" s="41"/>
      <c r="AD530" s="41"/>
      <c r="AE530" s="41"/>
      <c r="AF530" s="41"/>
      <c r="AG530" s="41"/>
      <c r="AH530" s="41"/>
      <c r="AI530" s="41"/>
      <c r="AJ530" s="41"/>
      <c r="AK530" s="139" t="s">
        <v>5443</v>
      </c>
      <c r="AL530" s="139" t="s">
        <v>5444</v>
      </c>
      <c r="AM530" s="139" t="s">
        <v>5445</v>
      </c>
      <c r="AN530" s="31" t="s">
        <v>1334</v>
      </c>
      <c r="AO530" s="140">
        <v>42495.0</v>
      </c>
      <c r="AP530" s="45" t="s">
        <v>284</v>
      </c>
      <c r="AQ530" s="46" t="s">
        <v>69</v>
      </c>
      <c r="AR530" s="46" t="s">
        <v>69</v>
      </c>
      <c r="AS530" s="41"/>
      <c r="AT530" s="41"/>
      <c r="AU530" s="41"/>
      <c r="AV530" s="41"/>
    </row>
    <row r="531">
      <c r="A531" s="31" t="s">
        <v>4192</v>
      </c>
      <c r="B531" s="31" t="s">
        <v>295</v>
      </c>
      <c r="C531" s="31" t="s">
        <v>5446</v>
      </c>
      <c r="D531" s="31" t="s">
        <v>1476</v>
      </c>
      <c r="E531" s="138" t="s">
        <v>5447</v>
      </c>
      <c r="F531" s="139" t="s">
        <v>5448</v>
      </c>
      <c r="G531" s="140">
        <v>42460.0</v>
      </c>
      <c r="H531" s="31" t="s">
        <v>5449</v>
      </c>
      <c r="I531" s="184"/>
      <c r="J531" s="143"/>
      <c r="K531" s="142"/>
      <c r="L531" s="142">
        <v>165.0</v>
      </c>
      <c r="M531" s="143" t="str">
        <f t="shared" si="20"/>
        <v>$150.00</v>
      </c>
      <c r="N531" s="144">
        <v>150.0</v>
      </c>
      <c r="O531" s="31">
        <v>150.0</v>
      </c>
      <c r="P531" s="31" t="s">
        <v>2160</v>
      </c>
      <c r="Q531" s="41"/>
      <c r="R531" s="41"/>
      <c r="S531" s="41"/>
      <c r="T531" s="41"/>
      <c r="U531" s="41"/>
      <c r="V531" s="41"/>
      <c r="W531" s="41"/>
      <c r="X531" s="41"/>
      <c r="Y531" s="41"/>
      <c r="Z531" s="41"/>
      <c r="AA531" s="41"/>
      <c r="AB531" s="41"/>
      <c r="AC531" s="41"/>
      <c r="AD531" s="41"/>
      <c r="AE531" s="41"/>
      <c r="AF531" s="41"/>
      <c r="AG531" s="41"/>
      <c r="AH531" s="41"/>
      <c r="AI531" s="41"/>
      <c r="AJ531" s="41"/>
      <c r="AK531" s="139" t="s">
        <v>478</v>
      </c>
      <c r="AL531" s="139" t="s">
        <v>2094</v>
      </c>
      <c r="AM531" s="139" t="s">
        <v>2096</v>
      </c>
      <c r="AN531" s="31" t="s">
        <v>1334</v>
      </c>
      <c r="AO531" s="140">
        <v>42460.0</v>
      </c>
      <c r="AP531" s="45" t="s">
        <v>284</v>
      </c>
      <c r="AQ531" s="46" t="s">
        <v>69</v>
      </c>
      <c r="AR531" s="46" t="s">
        <v>69</v>
      </c>
      <c r="AS531" s="41"/>
      <c r="AT531" s="41"/>
      <c r="AU531" s="41"/>
      <c r="AV531" s="41"/>
    </row>
    <row r="532">
      <c r="A532" s="31">
        <v>10845.0</v>
      </c>
      <c r="B532" s="31" t="s">
        <v>295</v>
      </c>
      <c r="C532" s="31" t="s">
        <v>5450</v>
      </c>
      <c r="D532" s="31" t="s">
        <v>230</v>
      </c>
      <c r="E532" s="138" t="s">
        <v>5451</v>
      </c>
      <c r="F532" s="139" t="s">
        <v>5452</v>
      </c>
      <c r="G532" s="140">
        <v>42486.0</v>
      </c>
      <c r="H532" s="41"/>
      <c r="I532" s="184"/>
      <c r="J532" s="143"/>
      <c r="K532" s="142"/>
      <c r="L532" s="142">
        <v>1000.0</v>
      </c>
      <c r="M532" s="143" t="str">
        <f t="shared" si="20"/>
        <v>$883.00</v>
      </c>
      <c r="N532" s="144">
        <v>883.0</v>
      </c>
      <c r="O532" s="41"/>
      <c r="P532" s="41"/>
      <c r="Q532" s="41"/>
      <c r="R532" s="41"/>
      <c r="S532" s="31">
        <v>15.0</v>
      </c>
      <c r="T532" s="41"/>
      <c r="U532" s="31">
        <v>850.0</v>
      </c>
      <c r="V532" s="41"/>
      <c r="W532" s="41"/>
      <c r="X532" s="41"/>
      <c r="Y532" s="41"/>
      <c r="Z532" s="41"/>
      <c r="AA532" s="41"/>
      <c r="AB532" s="41"/>
      <c r="AC532" s="41"/>
      <c r="AD532" s="41"/>
      <c r="AE532" s="41"/>
      <c r="AF532" s="41"/>
      <c r="AG532" s="41"/>
      <c r="AH532" s="41"/>
      <c r="AI532" s="41" t="str">
        <f>150*3*0.04</f>
        <v>18</v>
      </c>
      <c r="AJ532" s="41"/>
      <c r="AK532" s="139" t="s">
        <v>5453</v>
      </c>
      <c r="AL532" s="139" t="s">
        <v>5454</v>
      </c>
      <c r="AM532" s="139" t="s">
        <v>5455</v>
      </c>
      <c r="AN532" s="31" t="s">
        <v>1334</v>
      </c>
      <c r="AO532" s="140">
        <v>42491.0</v>
      </c>
      <c r="AP532" s="45" t="s">
        <v>284</v>
      </c>
      <c r="AQ532" s="46" t="s">
        <v>69</v>
      </c>
      <c r="AR532" s="46" t="s">
        <v>69</v>
      </c>
      <c r="AS532" s="41"/>
      <c r="AT532" s="41"/>
      <c r="AU532" s="41"/>
      <c r="AV532" s="41"/>
    </row>
    <row r="533">
      <c r="A533" s="31" t="s">
        <v>4192</v>
      </c>
      <c r="B533" s="31" t="s">
        <v>2929</v>
      </c>
      <c r="C533" s="31" t="s">
        <v>5456</v>
      </c>
      <c r="D533" s="31" t="s">
        <v>1430</v>
      </c>
      <c r="E533" s="138" t="s">
        <v>527</v>
      </c>
      <c r="F533" s="139" t="s">
        <v>5457</v>
      </c>
      <c r="G533" s="140">
        <v>42491.0</v>
      </c>
      <c r="H533" s="41"/>
      <c r="I533" s="184"/>
      <c r="J533" s="143"/>
      <c r="K533" s="142"/>
      <c r="L533" s="142">
        <v>500.0</v>
      </c>
      <c r="M533" s="143" t="str">
        <f t="shared" si="20"/>
        <v>$500.00</v>
      </c>
      <c r="N533" s="144">
        <v>500.0</v>
      </c>
      <c r="O533" s="41"/>
      <c r="P533" s="41"/>
      <c r="Q533" s="41"/>
      <c r="R533" s="41"/>
      <c r="S533" s="41"/>
      <c r="T533" s="41"/>
      <c r="U533" s="41"/>
      <c r="V533" s="41"/>
      <c r="W533" s="41"/>
      <c r="X533" s="41"/>
      <c r="Y533" s="41"/>
      <c r="Z533" s="41"/>
      <c r="AA533" s="41"/>
      <c r="AB533" s="41"/>
      <c r="AC533" s="41"/>
      <c r="AD533" s="41"/>
      <c r="AE533" s="41"/>
      <c r="AF533" s="41"/>
      <c r="AG533" s="41"/>
      <c r="AH533" s="41"/>
      <c r="AI533" s="31">
        <v>500.0</v>
      </c>
      <c r="AJ533" s="31" t="s">
        <v>4017</v>
      </c>
      <c r="AK533" s="139" t="s">
        <v>5458</v>
      </c>
      <c r="AL533" s="139" t="s">
        <v>5459</v>
      </c>
      <c r="AM533" s="139" t="s">
        <v>5460</v>
      </c>
      <c r="AN533" s="31" t="s">
        <v>1334</v>
      </c>
      <c r="AO533" s="140">
        <v>42498.0</v>
      </c>
      <c r="AP533" s="45" t="s">
        <v>4007</v>
      </c>
      <c r="AQ533" s="46" t="s">
        <v>69</v>
      </c>
      <c r="AR533" s="46" t="s">
        <v>69</v>
      </c>
      <c r="AS533" s="41"/>
      <c r="AT533" s="41"/>
      <c r="AU533" s="41"/>
      <c r="AV533" s="41"/>
    </row>
    <row r="534">
      <c r="A534" s="31">
        <v>10846.0</v>
      </c>
      <c r="B534" s="31" t="s">
        <v>295</v>
      </c>
      <c r="C534" s="31" t="s">
        <v>5461</v>
      </c>
      <c r="D534" s="31" t="s">
        <v>230</v>
      </c>
      <c r="E534" s="138" t="s">
        <v>5462</v>
      </c>
      <c r="F534" s="139" t="s">
        <v>5463</v>
      </c>
      <c r="G534" s="140">
        <v>42434.0</v>
      </c>
      <c r="H534" s="31" t="s">
        <v>5464</v>
      </c>
      <c r="I534" s="184"/>
      <c r="J534" s="143"/>
      <c r="K534" s="142"/>
      <c r="L534" s="142">
        <v>999.75</v>
      </c>
      <c r="M534" s="143" t="str">
        <f t="shared" si="20"/>
        <v>$900.00</v>
      </c>
      <c r="N534" s="144">
        <v>900.0</v>
      </c>
      <c r="O534" s="41"/>
      <c r="P534" s="41"/>
      <c r="Q534" s="41"/>
      <c r="R534" s="41"/>
      <c r="S534" s="41"/>
      <c r="T534" s="41"/>
      <c r="U534" s="41"/>
      <c r="V534" s="41"/>
      <c r="W534" s="41"/>
      <c r="X534" s="41"/>
      <c r="Y534" s="41"/>
      <c r="Z534" s="41"/>
      <c r="AA534" s="41"/>
      <c r="AB534" s="41"/>
      <c r="AC534" s="41"/>
      <c r="AD534" s="41"/>
      <c r="AE534" s="41"/>
      <c r="AF534" s="41"/>
      <c r="AG534" s="41"/>
      <c r="AH534" s="41"/>
      <c r="AI534" s="31">
        <v>900.0</v>
      </c>
      <c r="AJ534" s="41"/>
      <c r="AK534" s="139" t="s">
        <v>5204</v>
      </c>
      <c r="AL534" s="139" t="s">
        <v>5205</v>
      </c>
      <c r="AM534" s="139" t="s">
        <v>5206</v>
      </c>
      <c r="AN534" s="31" t="s">
        <v>1334</v>
      </c>
      <c r="AO534" s="140">
        <v>42490.0</v>
      </c>
      <c r="AP534" s="45" t="s">
        <v>4007</v>
      </c>
      <c r="AQ534" s="46" t="s">
        <v>69</v>
      </c>
      <c r="AR534" s="46" t="s">
        <v>69</v>
      </c>
      <c r="AS534" s="41"/>
      <c r="AT534" s="41"/>
      <c r="AU534" s="41"/>
      <c r="AV534" s="41"/>
    </row>
    <row r="535">
      <c r="A535" s="31" t="s">
        <v>5468</v>
      </c>
      <c r="B535" s="31" t="s">
        <v>295</v>
      </c>
      <c r="C535" s="31" t="s">
        <v>5469</v>
      </c>
      <c r="D535" s="31" t="s">
        <v>1430</v>
      </c>
      <c r="E535" s="135" t="s">
        <v>922</v>
      </c>
      <c r="F535" s="31" t="s">
        <v>5470</v>
      </c>
      <c r="G535" s="175">
        <v>42394.0</v>
      </c>
      <c r="H535" s="41"/>
      <c r="I535" s="184"/>
      <c r="J535" s="143"/>
      <c r="K535" s="144"/>
      <c r="L535" s="144">
        <v>1000.0</v>
      </c>
      <c r="M535" s="143" t="str">
        <f t="shared" si="20"/>
        <v>$1,000.00</v>
      </c>
      <c r="N535" s="144">
        <v>1000.0</v>
      </c>
      <c r="O535" s="41"/>
      <c r="P535" s="41"/>
      <c r="Q535" s="41"/>
      <c r="R535" s="41"/>
      <c r="S535" s="41"/>
      <c r="T535" s="41"/>
      <c r="U535" s="41"/>
      <c r="V535" s="41"/>
      <c r="W535" s="41"/>
      <c r="X535" s="41"/>
      <c r="Y535" s="41"/>
      <c r="Z535" s="41"/>
      <c r="AA535" s="41"/>
      <c r="AB535" s="41"/>
      <c r="AC535" s="41"/>
      <c r="AD535" s="41"/>
      <c r="AE535" s="41"/>
      <c r="AF535" s="41"/>
      <c r="AG535" s="31">
        <v>1000.0</v>
      </c>
      <c r="AH535" s="31" t="s">
        <v>5471</v>
      </c>
      <c r="AI535" s="41"/>
      <c r="AJ535" s="41"/>
      <c r="AK535" s="31" t="s">
        <v>5472</v>
      </c>
      <c r="AL535" s="31" t="s">
        <v>5473</v>
      </c>
      <c r="AM535" s="161" t="s">
        <v>5474</v>
      </c>
      <c r="AN535" s="31" t="s">
        <v>1334</v>
      </c>
      <c r="AO535" s="175">
        <v>42491.0</v>
      </c>
      <c r="AP535" s="45" t="s">
        <v>1781</v>
      </c>
      <c r="AQ535" s="46" t="s">
        <v>69</v>
      </c>
      <c r="AR535" s="46" t="s">
        <v>69</v>
      </c>
      <c r="AS535" s="41"/>
      <c r="AT535" s="41"/>
      <c r="AU535" s="41"/>
      <c r="AV535" s="41"/>
    </row>
    <row r="536">
      <c r="A536" s="31" t="s">
        <v>4192</v>
      </c>
      <c r="B536" s="31" t="s">
        <v>295</v>
      </c>
      <c r="C536" s="31" t="s">
        <v>5475</v>
      </c>
      <c r="D536" s="31" t="s">
        <v>5308</v>
      </c>
      <c r="E536" s="135" t="s">
        <v>340</v>
      </c>
      <c r="F536" s="31" t="s">
        <v>5476</v>
      </c>
      <c r="G536" s="175">
        <v>42463.0</v>
      </c>
      <c r="H536" s="41"/>
      <c r="I536" s="184"/>
      <c r="J536" s="143"/>
      <c r="K536" s="144"/>
      <c r="L536" s="144">
        <v>1000.0</v>
      </c>
      <c r="M536" s="143" t="str">
        <f t="shared" si="20"/>
        <v>$1,000.00</v>
      </c>
      <c r="N536" s="144">
        <v>1000.0</v>
      </c>
      <c r="O536" s="41"/>
      <c r="P536" s="41"/>
      <c r="Q536" s="41"/>
      <c r="R536" s="41"/>
      <c r="S536" s="31">
        <v>15.0</v>
      </c>
      <c r="T536" s="31" t="s">
        <v>3176</v>
      </c>
      <c r="U536" s="31" t="str">
        <f>450+445.2</f>
        <v>895.2</v>
      </c>
      <c r="V536" s="31" t="s">
        <v>5477</v>
      </c>
      <c r="W536" s="41"/>
      <c r="X536" s="41"/>
      <c r="Y536" s="41"/>
      <c r="Z536" s="41"/>
      <c r="AA536" s="41"/>
      <c r="AB536" s="41"/>
      <c r="AC536" s="31">
        <v>50.0</v>
      </c>
      <c r="AD536" s="31" t="s">
        <v>5478</v>
      </c>
      <c r="AE536" s="41"/>
      <c r="AF536" s="41"/>
      <c r="AG536" s="41"/>
      <c r="AH536" s="41"/>
      <c r="AI536" s="31">
        <v>39.8</v>
      </c>
      <c r="AJ536" s="31" t="s">
        <v>1055</v>
      </c>
      <c r="AK536" s="31" t="s">
        <v>5479</v>
      </c>
      <c r="AL536" s="31" t="s">
        <v>5480</v>
      </c>
      <c r="AM536" s="161" t="s">
        <v>5481</v>
      </c>
      <c r="AN536" s="31" t="s">
        <v>1334</v>
      </c>
      <c r="AO536" s="175">
        <v>42476.0</v>
      </c>
      <c r="AP536" s="45" t="s">
        <v>1781</v>
      </c>
      <c r="AQ536" s="46" t="s">
        <v>69</v>
      </c>
      <c r="AR536" s="46" t="s">
        <v>69</v>
      </c>
      <c r="AS536" s="41"/>
      <c r="AT536" s="41"/>
      <c r="AU536" s="41"/>
      <c r="AV536" s="41"/>
    </row>
    <row r="537">
      <c r="A537" s="31" t="s">
        <v>4192</v>
      </c>
      <c r="B537" s="31" t="s">
        <v>295</v>
      </c>
      <c r="C537" s="31" t="s">
        <v>5482</v>
      </c>
      <c r="D537" s="31" t="s">
        <v>230</v>
      </c>
      <c r="E537" s="135" t="s">
        <v>922</v>
      </c>
      <c r="F537" s="31" t="s">
        <v>5483</v>
      </c>
      <c r="G537" s="71"/>
      <c r="H537" s="41"/>
      <c r="I537" s="184"/>
      <c r="J537" s="143"/>
      <c r="K537" s="144"/>
      <c r="L537" s="144">
        <v>1000.0</v>
      </c>
      <c r="M537" s="143" t="str">
        <f t="shared" si="20"/>
        <v>$1,000.00</v>
      </c>
      <c r="N537" s="144">
        <v>1000.0</v>
      </c>
      <c r="O537" s="31"/>
      <c r="P537" s="31"/>
      <c r="Q537" s="41"/>
      <c r="R537" s="41"/>
      <c r="S537" s="31"/>
      <c r="T537" s="31"/>
      <c r="U537" s="41"/>
      <c r="V537" s="41"/>
      <c r="W537" s="41"/>
      <c r="X537" s="41"/>
      <c r="Y537" s="41"/>
      <c r="Z537" s="41"/>
      <c r="AA537" s="31"/>
      <c r="AB537" s="31"/>
      <c r="AC537" s="41"/>
      <c r="AD537" s="41"/>
      <c r="AE537" s="41"/>
      <c r="AF537" s="41"/>
      <c r="AG537" s="31">
        <v>1000.0</v>
      </c>
      <c r="AH537" s="31" t="s">
        <v>922</v>
      </c>
      <c r="AI537" s="41"/>
      <c r="AJ537" s="41"/>
      <c r="AK537" s="31" t="s">
        <v>930</v>
      </c>
      <c r="AL537" s="31" t="s">
        <v>388</v>
      </c>
      <c r="AM537" s="31" t="s">
        <v>389</v>
      </c>
      <c r="AN537" s="31" t="s">
        <v>1334</v>
      </c>
      <c r="AO537" s="71"/>
      <c r="AP537" s="67"/>
      <c r="AQ537" s="41"/>
      <c r="AR537" s="46" t="s">
        <v>69</v>
      </c>
      <c r="AS537" s="41"/>
      <c r="AT537" s="41"/>
      <c r="AU537" s="41"/>
      <c r="AV537" s="41"/>
    </row>
    <row r="538">
      <c r="A538" s="31" t="s">
        <v>4192</v>
      </c>
      <c r="B538" s="31" t="s">
        <v>295</v>
      </c>
      <c r="C538" s="31" t="s">
        <v>5484</v>
      </c>
      <c r="D538" s="31" t="s">
        <v>5308</v>
      </c>
      <c r="E538" s="135" t="s">
        <v>2402</v>
      </c>
      <c r="F538" s="31" t="s">
        <v>5485</v>
      </c>
      <c r="G538" s="140">
        <v>42468.0</v>
      </c>
      <c r="H538" s="31" t="s">
        <v>5486</v>
      </c>
      <c r="I538" s="184"/>
      <c r="J538" s="143"/>
      <c r="K538" s="144"/>
      <c r="L538" s="144">
        <v>1000.0</v>
      </c>
      <c r="M538" s="143" t="str">
        <f t="shared" si="20"/>
        <v>$755.00</v>
      </c>
      <c r="N538" s="144">
        <v>755.0</v>
      </c>
      <c r="O538" s="31">
        <v>480.0</v>
      </c>
      <c r="P538" s="31" t="s">
        <v>3176</v>
      </c>
      <c r="Q538" s="41"/>
      <c r="R538" s="41"/>
      <c r="S538" s="31">
        <v>45.0</v>
      </c>
      <c r="T538" s="31" t="s">
        <v>5487</v>
      </c>
      <c r="U538" s="41"/>
      <c r="V538" s="41"/>
      <c r="W538" s="41"/>
      <c r="X538" s="41"/>
      <c r="Y538" s="31">
        <v>50.0</v>
      </c>
      <c r="Z538" s="31" t="s">
        <v>5488</v>
      </c>
      <c r="AA538" s="31">
        <v>180.0</v>
      </c>
      <c r="AB538" s="31" t="s">
        <v>5489</v>
      </c>
      <c r="AC538" s="41"/>
      <c r="AD538" s="41"/>
      <c r="AE538" s="41"/>
      <c r="AF538" s="41"/>
      <c r="AG538" s="41"/>
      <c r="AH538" s="41"/>
      <c r="AI538" s="41"/>
      <c r="AJ538" s="41"/>
      <c r="AK538" s="139" t="s">
        <v>5404</v>
      </c>
      <c r="AL538" s="139" t="s">
        <v>5405</v>
      </c>
      <c r="AM538" s="139" t="s">
        <v>5406</v>
      </c>
      <c r="AN538" s="31" t="s">
        <v>1334</v>
      </c>
      <c r="AO538" s="140">
        <v>42468.0</v>
      </c>
      <c r="AP538" s="45" t="s">
        <v>82</v>
      </c>
      <c r="AQ538" s="46" t="s">
        <v>69</v>
      </c>
      <c r="AR538" s="46" t="s">
        <v>69</v>
      </c>
      <c r="AS538" s="41"/>
      <c r="AT538" s="41"/>
      <c r="AU538" s="41"/>
      <c r="AV538" s="41"/>
    </row>
    <row r="539">
      <c r="A539" s="31">
        <v>10847.0</v>
      </c>
      <c r="B539" s="31" t="s">
        <v>295</v>
      </c>
      <c r="C539" s="31" t="s">
        <v>5490</v>
      </c>
      <c r="D539" s="31" t="s">
        <v>5308</v>
      </c>
      <c r="E539" s="135" t="s">
        <v>5491</v>
      </c>
      <c r="F539" s="139" t="s">
        <v>4487</v>
      </c>
      <c r="G539" s="71"/>
      <c r="H539" s="31" t="s">
        <v>5492</v>
      </c>
      <c r="I539" s="184"/>
      <c r="J539" s="143"/>
      <c r="K539" s="144"/>
      <c r="L539" s="144">
        <v>50.0</v>
      </c>
      <c r="M539" s="143" t="str">
        <f t="shared" si="20"/>
        <v>$50.00</v>
      </c>
      <c r="N539" s="144">
        <v>50.0</v>
      </c>
      <c r="O539" s="31">
        <v>50.0</v>
      </c>
      <c r="P539" s="31" t="s">
        <v>3176</v>
      </c>
      <c r="Q539" s="41"/>
      <c r="R539" s="41"/>
      <c r="S539" s="41"/>
      <c r="T539" s="41"/>
      <c r="U539" s="41"/>
      <c r="V539" s="41"/>
      <c r="W539" s="41"/>
      <c r="X539" s="41"/>
      <c r="Y539" s="41"/>
      <c r="Z539" s="41"/>
      <c r="AA539" s="41"/>
      <c r="AB539" s="41"/>
      <c r="AC539" s="41"/>
      <c r="AD539" s="41"/>
      <c r="AE539" s="41"/>
      <c r="AF539" s="41"/>
      <c r="AG539" s="41"/>
      <c r="AH539" s="41"/>
      <c r="AI539" s="41"/>
      <c r="AJ539" s="41"/>
      <c r="AK539" s="139" t="s">
        <v>1075</v>
      </c>
      <c r="AL539" s="139" t="s">
        <v>1076</v>
      </c>
      <c r="AM539" s="139" t="s">
        <v>1077</v>
      </c>
      <c r="AN539" s="31" t="s">
        <v>1334</v>
      </c>
      <c r="AO539" s="71"/>
      <c r="AP539" s="67"/>
      <c r="AQ539" s="41"/>
      <c r="AR539" s="46" t="s">
        <v>69</v>
      </c>
      <c r="AS539" s="41"/>
      <c r="AT539" s="41"/>
      <c r="AU539" s="41"/>
      <c r="AV539" s="41"/>
    </row>
    <row r="540">
      <c r="A540" s="31">
        <v>10875.0</v>
      </c>
      <c r="B540" s="31" t="s">
        <v>436</v>
      </c>
      <c r="C540" s="31" t="s">
        <v>5493</v>
      </c>
      <c r="D540" s="31" t="s">
        <v>1476</v>
      </c>
      <c r="E540" s="193" t="s">
        <v>5494</v>
      </c>
      <c r="F540" s="139" t="s">
        <v>5495</v>
      </c>
      <c r="G540" s="140">
        <v>42426.0</v>
      </c>
      <c r="H540" s="31" t="s">
        <v>5496</v>
      </c>
      <c r="I540" s="184"/>
      <c r="J540" s="143"/>
      <c r="K540" s="142"/>
      <c r="L540" s="142">
        <v>190.0</v>
      </c>
      <c r="M540" s="143" t="str">
        <f t="shared" ref="M540:M571" si="21">0.85*Sum(O540:AJ540)</f>
        <v>$161.50</v>
      </c>
      <c r="N540" s="144">
        <v>161.5</v>
      </c>
      <c r="O540" s="31">
        <v>190.0</v>
      </c>
      <c r="P540" s="31" t="s">
        <v>132</v>
      </c>
      <c r="Q540" s="41"/>
      <c r="R540" s="41"/>
      <c r="S540" s="41"/>
      <c r="T540" s="41"/>
      <c r="U540" s="41"/>
      <c r="V540" s="41"/>
      <c r="W540" s="41"/>
      <c r="X540" s="41"/>
      <c r="Y540" s="41"/>
      <c r="Z540" s="41"/>
      <c r="AA540" s="41"/>
      <c r="AB540" s="41"/>
      <c r="AC540" s="41"/>
      <c r="AD540" s="41"/>
      <c r="AE540" s="41"/>
      <c r="AF540" s="41"/>
      <c r="AG540" s="41"/>
      <c r="AH540" s="41"/>
      <c r="AI540" s="41"/>
      <c r="AJ540" s="41"/>
      <c r="AK540" s="139" t="s">
        <v>372</v>
      </c>
      <c r="AL540" s="139" t="s">
        <v>373</v>
      </c>
      <c r="AM540" s="139" t="s">
        <v>374</v>
      </c>
      <c r="AN540" s="31" t="s">
        <v>2236</v>
      </c>
      <c r="AO540" s="140">
        <v>42427.0</v>
      </c>
      <c r="AP540" s="45" t="s">
        <v>1472</v>
      </c>
      <c r="AQ540" s="46" t="s">
        <v>69</v>
      </c>
      <c r="AR540" s="46" t="s">
        <v>69</v>
      </c>
      <c r="AS540" s="41"/>
      <c r="AT540" s="41"/>
      <c r="AU540" s="41"/>
      <c r="AV540" s="41"/>
    </row>
    <row r="541">
      <c r="A541" s="31" t="s">
        <v>3032</v>
      </c>
      <c r="B541" s="31" t="s">
        <v>436</v>
      </c>
      <c r="C541" s="31" t="s">
        <v>5497</v>
      </c>
      <c r="D541" s="31" t="s">
        <v>690</v>
      </c>
      <c r="E541" s="139" t="s">
        <v>2644</v>
      </c>
      <c r="F541" s="139" t="s">
        <v>5498</v>
      </c>
      <c r="G541" s="140">
        <v>42439.0</v>
      </c>
      <c r="H541" s="41"/>
      <c r="I541" s="184"/>
      <c r="J541" s="143"/>
      <c r="K541" s="142"/>
      <c r="L541" s="142">
        <v>110.0</v>
      </c>
      <c r="M541" s="143" t="str">
        <f t="shared" si="21"/>
        <v>$76.50</v>
      </c>
      <c r="N541" s="144">
        <v>76.5</v>
      </c>
      <c r="O541" s="149">
        <v>90.0</v>
      </c>
      <c r="P541" s="31" t="s">
        <v>5499</v>
      </c>
      <c r="Q541" s="41"/>
      <c r="R541" s="41"/>
      <c r="S541" s="41"/>
      <c r="T541" s="41"/>
      <c r="U541" s="41"/>
      <c r="V541" s="41"/>
      <c r="W541" s="41"/>
      <c r="X541" s="41"/>
      <c r="Y541" s="41"/>
      <c r="Z541" s="41"/>
      <c r="AA541" s="41"/>
      <c r="AB541" s="41"/>
      <c r="AC541" s="41"/>
      <c r="AD541" s="41"/>
      <c r="AE541" s="41"/>
      <c r="AF541" s="41"/>
      <c r="AG541" s="41"/>
      <c r="AH541" s="41"/>
      <c r="AI541" s="41"/>
      <c r="AJ541" s="41"/>
      <c r="AK541" s="139" t="s">
        <v>5162</v>
      </c>
      <c r="AL541" s="139" t="s">
        <v>5163</v>
      </c>
      <c r="AM541" s="139" t="s">
        <v>5164</v>
      </c>
      <c r="AN541" s="31" t="s">
        <v>2236</v>
      </c>
      <c r="AO541" s="140">
        <v>42439.0</v>
      </c>
      <c r="AP541" s="45" t="s">
        <v>1472</v>
      </c>
      <c r="AQ541" s="46" t="s">
        <v>69</v>
      </c>
      <c r="AR541" s="46" t="s">
        <v>69</v>
      </c>
      <c r="AS541" s="41"/>
      <c r="AT541" s="41"/>
      <c r="AU541" s="41"/>
      <c r="AV541" s="41"/>
    </row>
    <row r="542">
      <c r="A542" s="41"/>
      <c r="B542" s="41"/>
      <c r="C542" s="31" t="s">
        <v>5500</v>
      </c>
      <c r="D542" s="31" t="s">
        <v>1430</v>
      </c>
      <c r="E542" s="193" t="s">
        <v>557</v>
      </c>
      <c r="F542" s="139" t="s">
        <v>5501</v>
      </c>
      <c r="G542" s="140">
        <v>42420.0</v>
      </c>
      <c r="H542" s="31" t="s">
        <v>5502</v>
      </c>
      <c r="I542" s="184"/>
      <c r="J542" s="143"/>
      <c r="K542" s="142"/>
      <c r="L542" s="142">
        <v>110.0</v>
      </c>
      <c r="M542" s="143" t="str">
        <f t="shared" si="21"/>
        <v>$0.00</v>
      </c>
      <c r="N542" s="143"/>
      <c r="O542" s="31">
        <v>0.0</v>
      </c>
      <c r="P542" s="31"/>
      <c r="Q542" s="41"/>
      <c r="R542" s="41"/>
      <c r="S542" s="41"/>
      <c r="T542" s="41"/>
      <c r="U542" s="41"/>
      <c r="V542" s="41"/>
      <c r="W542" s="41"/>
      <c r="X542" s="41"/>
      <c r="Y542" s="41"/>
      <c r="Z542" s="41"/>
      <c r="AA542" s="41"/>
      <c r="AB542" s="41"/>
      <c r="AC542" s="41"/>
      <c r="AD542" s="41"/>
      <c r="AE542" s="41"/>
      <c r="AF542" s="41"/>
      <c r="AG542" s="41"/>
      <c r="AH542" s="41"/>
      <c r="AI542" s="41"/>
      <c r="AJ542" s="41"/>
      <c r="AK542" s="139" t="s">
        <v>561</v>
      </c>
      <c r="AL542" s="139" t="s">
        <v>562</v>
      </c>
      <c r="AM542" s="139" t="s">
        <v>563</v>
      </c>
      <c r="AN542" s="31" t="s">
        <v>2236</v>
      </c>
      <c r="AO542" s="140">
        <v>42420.0</v>
      </c>
      <c r="AP542" s="45" t="s">
        <v>1472</v>
      </c>
      <c r="AQ542" s="46" t="s">
        <v>69</v>
      </c>
      <c r="AR542" s="41"/>
      <c r="AS542" s="41"/>
      <c r="AT542" s="41"/>
      <c r="AU542" s="41"/>
      <c r="AV542" s="41"/>
    </row>
    <row r="543">
      <c r="A543" s="41"/>
      <c r="B543" s="41"/>
      <c r="C543" s="31" t="s">
        <v>5503</v>
      </c>
      <c r="D543" s="31" t="s">
        <v>4147</v>
      </c>
      <c r="E543" s="193" t="s">
        <v>5504</v>
      </c>
      <c r="F543" s="139" t="s">
        <v>5505</v>
      </c>
      <c r="G543" s="140">
        <v>42434.0</v>
      </c>
      <c r="H543" s="41"/>
      <c r="I543" s="184"/>
      <c r="J543" s="143"/>
      <c r="K543" s="142"/>
      <c r="L543" s="142">
        <v>194.0</v>
      </c>
      <c r="M543" s="143" t="str">
        <f t="shared" si="21"/>
        <v>$0.00</v>
      </c>
      <c r="N543" s="143"/>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139" t="s">
        <v>5506</v>
      </c>
      <c r="AL543" s="139" t="s">
        <v>5507</v>
      </c>
      <c r="AM543" s="139" t="s">
        <v>5508</v>
      </c>
      <c r="AN543" s="31" t="s">
        <v>2236</v>
      </c>
      <c r="AO543" s="140">
        <v>42434.0</v>
      </c>
      <c r="AP543" s="45" t="s">
        <v>1472</v>
      </c>
      <c r="AQ543" s="46" t="s">
        <v>69</v>
      </c>
      <c r="AR543" s="41"/>
      <c r="AS543" s="41"/>
      <c r="AT543" s="41"/>
      <c r="AU543" s="41"/>
      <c r="AV543" s="41"/>
    </row>
    <row r="544">
      <c r="A544" s="41"/>
      <c r="B544" s="41"/>
      <c r="C544" s="31" t="s">
        <v>5509</v>
      </c>
      <c r="D544" s="31" t="s">
        <v>4147</v>
      </c>
      <c r="E544" s="139" t="s">
        <v>5510</v>
      </c>
      <c r="F544" s="139" t="s">
        <v>5511</v>
      </c>
      <c r="G544" s="140">
        <v>42426.0</v>
      </c>
      <c r="H544" s="41"/>
      <c r="I544" s="184"/>
      <c r="J544" s="143"/>
      <c r="K544" s="142"/>
      <c r="L544" s="142">
        <v>116.5</v>
      </c>
      <c r="M544" s="143" t="str">
        <f t="shared" si="21"/>
        <v>$0.00</v>
      </c>
      <c r="N544" s="143"/>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139" t="s">
        <v>5506</v>
      </c>
      <c r="AL544" s="139" t="s">
        <v>5507</v>
      </c>
      <c r="AM544" s="139" t="s">
        <v>5508</v>
      </c>
      <c r="AN544" s="31" t="s">
        <v>2236</v>
      </c>
      <c r="AO544" s="140">
        <v>42426.0</v>
      </c>
      <c r="AP544" s="45" t="s">
        <v>1472</v>
      </c>
      <c r="AQ544" s="46" t="s">
        <v>69</v>
      </c>
      <c r="AR544" s="41"/>
      <c r="AS544" s="41"/>
      <c r="AT544" s="41"/>
      <c r="AU544" s="41"/>
      <c r="AV544" s="41"/>
    </row>
    <row r="545">
      <c r="A545" s="31" t="s">
        <v>5311</v>
      </c>
      <c r="B545" s="31" t="s">
        <v>436</v>
      </c>
      <c r="C545" s="31" t="s">
        <v>5512</v>
      </c>
      <c r="D545" s="31" t="s">
        <v>1476</v>
      </c>
      <c r="E545" s="139" t="s">
        <v>496</v>
      </c>
      <c r="F545" s="139" t="s">
        <v>5513</v>
      </c>
      <c r="G545" s="140">
        <v>42427.0</v>
      </c>
      <c r="H545" s="31" t="s">
        <v>5514</v>
      </c>
      <c r="I545" s="184"/>
      <c r="J545" s="143"/>
      <c r="K545" s="142"/>
      <c r="L545" s="142">
        <v>33.44</v>
      </c>
      <c r="M545" s="143" t="str">
        <f t="shared" si="21"/>
        <v>$28.42</v>
      </c>
      <c r="N545" s="144">
        <v>28.42</v>
      </c>
      <c r="O545" s="31">
        <v>33.44</v>
      </c>
      <c r="P545" s="31" t="s">
        <v>132</v>
      </c>
      <c r="Q545" s="41"/>
      <c r="R545" s="41"/>
      <c r="S545" s="41"/>
      <c r="T545" s="41"/>
      <c r="U545" s="41"/>
      <c r="V545" s="41"/>
      <c r="W545" s="41"/>
      <c r="X545" s="41"/>
      <c r="Y545" s="41"/>
      <c r="Z545" s="41"/>
      <c r="AA545" s="41"/>
      <c r="AB545" s="41"/>
      <c r="AC545" s="41"/>
      <c r="AD545" s="41"/>
      <c r="AE545" s="41"/>
      <c r="AF545" s="41"/>
      <c r="AG545" s="41"/>
      <c r="AH545" s="41"/>
      <c r="AI545" s="41"/>
      <c r="AJ545" s="41"/>
      <c r="AK545" s="139" t="s">
        <v>3919</v>
      </c>
      <c r="AL545" s="139" t="s">
        <v>3920</v>
      </c>
      <c r="AM545" s="139" t="s">
        <v>3921</v>
      </c>
      <c r="AN545" s="31" t="s">
        <v>2236</v>
      </c>
      <c r="AO545" s="140">
        <v>42427.0</v>
      </c>
      <c r="AP545" s="45" t="s">
        <v>1472</v>
      </c>
      <c r="AQ545" s="46" t="s">
        <v>69</v>
      </c>
      <c r="AR545" s="46" t="s">
        <v>69</v>
      </c>
      <c r="AS545" s="41"/>
      <c r="AT545" s="41"/>
      <c r="AU545" s="41"/>
      <c r="AV545" s="41"/>
    </row>
    <row r="546">
      <c r="A546" s="31" t="s">
        <v>2212</v>
      </c>
      <c r="B546" s="31" t="s">
        <v>436</v>
      </c>
      <c r="C546" s="31" t="s">
        <v>5515</v>
      </c>
      <c r="D546" s="31" t="s">
        <v>1324</v>
      </c>
      <c r="E546" s="139" t="s">
        <v>208</v>
      </c>
      <c r="F546" s="139" t="s">
        <v>5516</v>
      </c>
      <c r="G546" s="140">
        <v>42432.0</v>
      </c>
      <c r="H546" s="41"/>
      <c r="I546" s="184"/>
      <c r="J546" s="143"/>
      <c r="K546" s="142"/>
      <c r="L546" s="142">
        <v>347.92</v>
      </c>
      <c r="M546" s="143" t="str">
        <f t="shared" si="21"/>
        <v>$204.00</v>
      </c>
      <c r="N546" s="144">
        <v>204.0</v>
      </c>
      <c r="O546" s="31">
        <v>240.0</v>
      </c>
      <c r="P546" s="31" t="s">
        <v>132</v>
      </c>
      <c r="Q546" s="41"/>
      <c r="R546" s="41"/>
      <c r="S546" s="41"/>
      <c r="T546" s="41"/>
      <c r="U546" s="41"/>
      <c r="V546" s="41"/>
      <c r="W546" s="41"/>
      <c r="X546" s="41"/>
      <c r="Y546" s="41"/>
      <c r="Z546" s="41"/>
      <c r="AA546" s="41"/>
      <c r="AB546" s="41"/>
      <c r="AC546" s="41"/>
      <c r="AD546" s="41"/>
      <c r="AE546" s="41"/>
      <c r="AF546" s="41"/>
      <c r="AG546" s="41"/>
      <c r="AH546" s="41"/>
      <c r="AI546" s="41"/>
      <c r="AJ546" s="41"/>
      <c r="AK546" s="139" t="s">
        <v>220</v>
      </c>
      <c r="AL546" s="139" t="s">
        <v>221</v>
      </c>
      <c r="AM546" s="139" t="s">
        <v>222</v>
      </c>
      <c r="AN546" s="31" t="s">
        <v>2236</v>
      </c>
      <c r="AO546" s="140">
        <v>42432.0</v>
      </c>
      <c r="AP546" s="45" t="s">
        <v>1028</v>
      </c>
      <c r="AQ546" s="46" t="s">
        <v>69</v>
      </c>
      <c r="AR546" s="46" t="s">
        <v>69</v>
      </c>
      <c r="AS546" s="41"/>
      <c r="AT546" s="41"/>
      <c r="AU546" s="41"/>
      <c r="AV546" s="41"/>
    </row>
    <row r="547">
      <c r="A547" s="31" t="s">
        <v>3122</v>
      </c>
      <c r="B547" s="31" t="s">
        <v>436</v>
      </c>
      <c r="C547" s="31" t="s">
        <v>5517</v>
      </c>
      <c r="D547" s="31" t="s">
        <v>1476</v>
      </c>
      <c r="E547" s="139" t="s">
        <v>1815</v>
      </c>
      <c r="F547" s="139" t="s">
        <v>5359</v>
      </c>
      <c r="G547" s="140">
        <v>42414.0</v>
      </c>
      <c r="H547" s="41"/>
      <c r="I547" s="148" t="s">
        <v>5518</v>
      </c>
      <c r="J547" s="143"/>
      <c r="K547" s="142"/>
      <c r="L547" s="142">
        <v>440.0</v>
      </c>
      <c r="M547" s="143" t="str">
        <f t="shared" si="21"/>
        <v>$374.00</v>
      </c>
      <c r="N547" s="144">
        <v>374.0</v>
      </c>
      <c r="O547" s="31">
        <v>440.0</v>
      </c>
      <c r="P547" s="31" t="s">
        <v>132</v>
      </c>
      <c r="Q547" s="41"/>
      <c r="R547" s="41"/>
      <c r="S547" s="41"/>
      <c r="T547" s="41"/>
      <c r="U547" s="41"/>
      <c r="V547" s="41"/>
      <c r="W547" s="41"/>
      <c r="X547" s="41"/>
      <c r="Y547" s="41"/>
      <c r="Z547" s="41"/>
      <c r="AA547" s="41"/>
      <c r="AB547" s="41"/>
      <c r="AC547" s="41"/>
      <c r="AD547" s="41"/>
      <c r="AE547" s="41"/>
      <c r="AF547" s="41"/>
      <c r="AG547" s="41"/>
      <c r="AH547" s="41"/>
      <c r="AI547" s="41"/>
      <c r="AJ547" s="41"/>
      <c r="AK547" s="139" t="s">
        <v>5360</v>
      </c>
      <c r="AL547" s="139" t="s">
        <v>4563</v>
      </c>
      <c r="AM547" s="139" t="s">
        <v>4565</v>
      </c>
      <c r="AN547" s="31" t="s">
        <v>2236</v>
      </c>
      <c r="AO547" s="140">
        <v>42414.0</v>
      </c>
      <c r="AP547" s="45" t="s">
        <v>1028</v>
      </c>
      <c r="AQ547" s="46" t="s">
        <v>69</v>
      </c>
      <c r="AR547" s="46" t="s">
        <v>69</v>
      </c>
      <c r="AS547" s="41"/>
      <c r="AT547" s="41"/>
      <c r="AU547" s="41"/>
      <c r="AV547" s="41"/>
    </row>
    <row r="548">
      <c r="A548" s="146">
        <v>42457.0</v>
      </c>
      <c r="B548" s="31" t="s">
        <v>436</v>
      </c>
      <c r="C548" s="31" t="s">
        <v>5519</v>
      </c>
      <c r="D548" s="31" t="s">
        <v>1430</v>
      </c>
      <c r="E548" s="139" t="s">
        <v>5190</v>
      </c>
      <c r="F548" s="139" t="s">
        <v>5191</v>
      </c>
      <c r="G548" s="140">
        <v>42412.0</v>
      </c>
      <c r="H548" s="31" t="s">
        <v>5520</v>
      </c>
      <c r="I548" s="184"/>
      <c r="J548" s="143"/>
      <c r="K548" s="142"/>
      <c r="L548" s="142">
        <v>52.33</v>
      </c>
      <c r="M548" s="143" t="str">
        <f t="shared" si="21"/>
        <v>$44.48</v>
      </c>
      <c r="N548" s="144">
        <v>44.48</v>
      </c>
      <c r="O548" s="41"/>
      <c r="P548" s="41"/>
      <c r="Q548" s="41"/>
      <c r="R548" s="41"/>
      <c r="S548" s="41"/>
      <c r="T548" s="41"/>
      <c r="U548" s="31">
        <v>52.33</v>
      </c>
      <c r="V548" s="31" t="s">
        <v>5521</v>
      </c>
      <c r="W548" s="41"/>
      <c r="X548" s="41"/>
      <c r="Y548" s="41"/>
      <c r="Z548" s="41"/>
      <c r="AA548" s="41"/>
      <c r="AB548" s="41"/>
      <c r="AC548" s="41"/>
      <c r="AD548" s="41"/>
      <c r="AE548" s="41"/>
      <c r="AF548" s="41"/>
      <c r="AG548" s="41"/>
      <c r="AH548" s="41"/>
      <c r="AI548" s="41"/>
      <c r="AJ548" s="41"/>
      <c r="AK548" s="139" t="s">
        <v>404</v>
      </c>
      <c r="AL548" s="139" t="s">
        <v>405</v>
      </c>
      <c r="AM548" s="139" t="s">
        <v>406</v>
      </c>
      <c r="AN548" s="31" t="s">
        <v>2236</v>
      </c>
      <c r="AO548" s="140">
        <v>42412.0</v>
      </c>
      <c r="AP548" s="45" t="s">
        <v>1028</v>
      </c>
      <c r="AQ548" s="46" t="s">
        <v>69</v>
      </c>
      <c r="AR548" s="46" t="s">
        <v>69</v>
      </c>
      <c r="AS548" s="41"/>
      <c r="AT548" s="41"/>
      <c r="AU548" s="41"/>
      <c r="AV548" s="41"/>
    </row>
    <row r="549">
      <c r="A549" s="31" t="s">
        <v>3032</v>
      </c>
      <c r="B549" s="31" t="s">
        <v>436</v>
      </c>
      <c r="C549" s="31" t="s">
        <v>5522</v>
      </c>
      <c r="D549" s="31" t="s">
        <v>690</v>
      </c>
      <c r="E549" s="139" t="s">
        <v>2644</v>
      </c>
      <c r="F549" s="139" t="s">
        <v>5523</v>
      </c>
      <c r="G549" s="140">
        <v>42427.0</v>
      </c>
      <c r="H549" s="41"/>
      <c r="I549" s="184"/>
      <c r="J549" s="143"/>
      <c r="K549" s="142"/>
      <c r="L549" s="142">
        <v>50.0</v>
      </c>
      <c r="M549" s="143" t="str">
        <f t="shared" si="21"/>
        <v>$25.50</v>
      </c>
      <c r="N549" s="144">
        <v>23.17</v>
      </c>
      <c r="O549" s="149">
        <v>30.0</v>
      </c>
      <c r="P549" s="31" t="s">
        <v>5524</v>
      </c>
      <c r="Q549" s="41"/>
      <c r="R549" s="41"/>
      <c r="S549" s="41"/>
      <c r="T549" s="41"/>
      <c r="U549" s="41"/>
      <c r="V549" s="41"/>
      <c r="W549" s="41"/>
      <c r="X549" s="41"/>
      <c r="Y549" s="41"/>
      <c r="Z549" s="41"/>
      <c r="AA549" s="41"/>
      <c r="AB549" s="41"/>
      <c r="AC549" s="41"/>
      <c r="AD549" s="41"/>
      <c r="AE549" s="41"/>
      <c r="AF549" s="41"/>
      <c r="AG549" s="41"/>
      <c r="AH549" s="41"/>
      <c r="AI549" s="41"/>
      <c r="AJ549" s="41"/>
      <c r="AK549" s="139" t="s">
        <v>5162</v>
      </c>
      <c r="AL549" s="139" t="s">
        <v>5163</v>
      </c>
      <c r="AM549" s="139" t="s">
        <v>5164</v>
      </c>
      <c r="AN549" s="31" t="s">
        <v>2236</v>
      </c>
      <c r="AO549" s="140">
        <v>42427.0</v>
      </c>
      <c r="AP549" s="45" t="s">
        <v>1028</v>
      </c>
      <c r="AQ549" s="46" t="s">
        <v>69</v>
      </c>
      <c r="AR549" s="46" t="s">
        <v>69</v>
      </c>
      <c r="AS549" s="41"/>
      <c r="AT549" s="41"/>
      <c r="AU549" s="41"/>
      <c r="AV549" s="41"/>
    </row>
    <row r="550">
      <c r="A550" s="41"/>
      <c r="B550" s="41"/>
      <c r="C550" s="31" t="s">
        <v>5525</v>
      </c>
      <c r="D550" s="31" t="s">
        <v>4161</v>
      </c>
      <c r="E550" s="139" t="s">
        <v>587</v>
      </c>
      <c r="F550" s="139" t="s">
        <v>5526</v>
      </c>
      <c r="G550" s="140">
        <v>42467.0</v>
      </c>
      <c r="H550" s="41"/>
      <c r="I550" s="184"/>
      <c r="J550" s="143"/>
      <c r="K550" s="142"/>
      <c r="L550" s="142">
        <v>500.0</v>
      </c>
      <c r="M550" s="143" t="str">
        <f t="shared" si="21"/>
        <v>$0.00</v>
      </c>
      <c r="N550" s="143"/>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139" t="s">
        <v>2015</v>
      </c>
      <c r="AL550" s="139" t="s">
        <v>3147</v>
      </c>
      <c r="AM550" s="139" t="s">
        <v>3148</v>
      </c>
      <c r="AN550" s="31" t="s">
        <v>2236</v>
      </c>
      <c r="AO550" s="140">
        <v>42467.0</v>
      </c>
      <c r="AP550" s="45" t="s">
        <v>1028</v>
      </c>
      <c r="AQ550" s="46" t="s">
        <v>69</v>
      </c>
      <c r="AR550" s="41"/>
      <c r="AS550" s="41"/>
      <c r="AT550" s="41"/>
      <c r="AU550" s="41"/>
      <c r="AV550" s="41"/>
    </row>
    <row r="551">
      <c r="A551" s="41"/>
      <c r="B551" s="41"/>
      <c r="C551" s="31" t="s">
        <v>5527</v>
      </c>
      <c r="D551" s="31" t="s">
        <v>1406</v>
      </c>
      <c r="E551" s="139" t="s">
        <v>5528</v>
      </c>
      <c r="F551" s="139" t="s">
        <v>5529</v>
      </c>
      <c r="G551" s="140">
        <v>42411.0</v>
      </c>
      <c r="H551" s="41"/>
      <c r="I551" s="184"/>
      <c r="J551" s="143"/>
      <c r="K551" s="142"/>
      <c r="L551" s="142">
        <v>40.6</v>
      </c>
      <c r="M551" s="143" t="str">
        <f t="shared" si="21"/>
        <v>$34.51</v>
      </c>
      <c r="N551" s="143"/>
      <c r="O551" s="31">
        <v>40.6</v>
      </c>
      <c r="P551" s="41"/>
      <c r="Q551" s="41"/>
      <c r="R551" s="41"/>
      <c r="S551" s="41"/>
      <c r="T551" s="41"/>
      <c r="U551" s="41"/>
      <c r="V551" s="41"/>
      <c r="W551" s="41"/>
      <c r="X551" s="41"/>
      <c r="Y551" s="41"/>
      <c r="Z551" s="41"/>
      <c r="AA551" s="41"/>
      <c r="AB551" s="41"/>
      <c r="AC551" s="41"/>
      <c r="AD551" s="41"/>
      <c r="AE551" s="41"/>
      <c r="AF551" s="41"/>
      <c r="AG551" s="41"/>
      <c r="AH551" s="41"/>
      <c r="AI551" s="41"/>
      <c r="AJ551" s="41"/>
      <c r="AK551" s="139" t="s">
        <v>327</v>
      </c>
      <c r="AL551" s="139" t="s">
        <v>329</v>
      </c>
      <c r="AM551" s="139" t="s">
        <v>330</v>
      </c>
      <c r="AN551" s="31" t="s">
        <v>2236</v>
      </c>
      <c r="AO551" s="140">
        <v>42411.0</v>
      </c>
      <c r="AP551" s="45" t="s">
        <v>1646</v>
      </c>
      <c r="AQ551" s="46" t="s">
        <v>69</v>
      </c>
      <c r="AR551" s="46" t="s">
        <v>69</v>
      </c>
      <c r="AS551" s="41"/>
      <c r="AT551" s="41"/>
      <c r="AU551" s="41"/>
      <c r="AV551" s="41"/>
    </row>
    <row r="552">
      <c r="A552" s="31" t="s">
        <v>4950</v>
      </c>
      <c r="B552" s="31" t="s">
        <v>436</v>
      </c>
      <c r="C552" s="31" t="s">
        <v>5530</v>
      </c>
      <c r="D552" s="31" t="s">
        <v>5531</v>
      </c>
      <c r="E552" s="139" t="s">
        <v>2725</v>
      </c>
      <c r="F552" s="139" t="s">
        <v>5532</v>
      </c>
      <c r="G552" s="140">
        <v>42417.0</v>
      </c>
      <c r="H552" s="41"/>
      <c r="I552" s="184"/>
      <c r="J552" s="143"/>
      <c r="K552" s="142"/>
      <c r="L552" s="142">
        <v>65.84</v>
      </c>
      <c r="M552" s="143" t="str">
        <f t="shared" si="21"/>
        <v>$51.00</v>
      </c>
      <c r="N552" s="144">
        <v>51.0</v>
      </c>
      <c r="O552" s="31">
        <v>60.0</v>
      </c>
      <c r="P552" s="31" t="s">
        <v>132</v>
      </c>
      <c r="Q552" s="41"/>
      <c r="R552" s="41"/>
      <c r="S552" s="41"/>
      <c r="T552" s="41"/>
      <c r="U552" s="41"/>
      <c r="V552" s="41"/>
      <c r="W552" s="41"/>
      <c r="X552" s="41"/>
      <c r="Y552" s="41"/>
      <c r="Z552" s="41"/>
      <c r="AA552" s="41"/>
      <c r="AB552" s="41"/>
      <c r="AC552" s="41"/>
      <c r="AD552" s="41"/>
      <c r="AE552" s="41"/>
      <c r="AF552" s="41"/>
      <c r="AG552" s="41"/>
      <c r="AH552" s="41"/>
      <c r="AI552" s="41"/>
      <c r="AJ552" s="41"/>
      <c r="AK552" s="139" t="s">
        <v>1666</v>
      </c>
      <c r="AL552" s="139" t="s">
        <v>5533</v>
      </c>
      <c r="AM552" s="139" t="s">
        <v>5534</v>
      </c>
      <c r="AN552" s="31" t="s">
        <v>2236</v>
      </c>
      <c r="AO552" s="140">
        <v>42417.0</v>
      </c>
      <c r="AP552" s="45" t="s">
        <v>1646</v>
      </c>
      <c r="AQ552" s="46" t="s">
        <v>69</v>
      </c>
      <c r="AR552" s="46" t="s">
        <v>69</v>
      </c>
      <c r="AS552" s="41"/>
      <c r="AT552" s="41"/>
      <c r="AU552" s="41"/>
      <c r="AV552" s="41"/>
    </row>
    <row r="553">
      <c r="A553" s="31" t="s">
        <v>3032</v>
      </c>
      <c r="B553" s="31" t="s">
        <v>436</v>
      </c>
      <c r="C553" s="31" t="s">
        <v>5535</v>
      </c>
      <c r="D553" s="31" t="s">
        <v>1406</v>
      </c>
      <c r="E553" s="139" t="s">
        <v>902</v>
      </c>
      <c r="F553" s="139" t="s">
        <v>5536</v>
      </c>
      <c r="G553" s="140">
        <v>42427.0</v>
      </c>
      <c r="H553" s="41"/>
      <c r="I553" s="184"/>
      <c r="J553" s="143"/>
      <c r="K553" s="142"/>
      <c r="L553" s="142">
        <v>665.0</v>
      </c>
      <c r="M553" s="143" t="str">
        <f t="shared" si="21"/>
        <v>$565.25</v>
      </c>
      <c r="N553" s="144">
        <v>565.25</v>
      </c>
      <c r="O553" s="31">
        <v>80.0</v>
      </c>
      <c r="P553" s="31" t="s">
        <v>5537</v>
      </c>
      <c r="Q553" s="31">
        <v>40.0</v>
      </c>
      <c r="R553" s="41"/>
      <c r="S553" s="31">
        <v>15.0</v>
      </c>
      <c r="T553" s="41"/>
      <c r="U553" s="41"/>
      <c r="V553" s="41"/>
      <c r="W553" s="31">
        <v>200.0</v>
      </c>
      <c r="X553" s="41"/>
      <c r="Y553" s="31">
        <v>50.0</v>
      </c>
      <c r="Z553" s="41"/>
      <c r="AA553" s="41"/>
      <c r="AB553" s="41"/>
      <c r="AC553" s="41"/>
      <c r="AD553" s="41"/>
      <c r="AE553" s="31">
        <v>280.0</v>
      </c>
      <c r="AF553" s="41"/>
      <c r="AG553" s="41"/>
      <c r="AH553" s="41"/>
      <c r="AI553" s="41"/>
      <c r="AJ553" s="41"/>
      <c r="AK553" s="139" t="s">
        <v>4895</v>
      </c>
      <c r="AL553" s="139" t="s">
        <v>360</v>
      </c>
      <c r="AM553" s="139" t="s">
        <v>4898</v>
      </c>
      <c r="AN553" s="31" t="s">
        <v>2236</v>
      </c>
      <c r="AO553" s="140">
        <v>42427.0</v>
      </c>
      <c r="AP553" s="45" t="s">
        <v>1646</v>
      </c>
      <c r="AQ553" s="46" t="s">
        <v>69</v>
      </c>
      <c r="AR553" s="46" t="s">
        <v>69</v>
      </c>
      <c r="AS553" s="41"/>
      <c r="AT553" s="41"/>
      <c r="AU553" s="41"/>
      <c r="AV553" s="41"/>
    </row>
    <row r="554">
      <c r="A554" s="41"/>
      <c r="B554" s="41"/>
      <c r="C554" s="31" t="s">
        <v>5538</v>
      </c>
      <c r="D554" s="31" t="s">
        <v>4161</v>
      </c>
      <c r="E554" s="139" t="s">
        <v>2474</v>
      </c>
      <c r="F554" s="139" t="s">
        <v>5539</v>
      </c>
      <c r="G554" s="140">
        <v>42384.0</v>
      </c>
      <c r="H554" s="41"/>
      <c r="I554" s="184"/>
      <c r="J554" s="143"/>
      <c r="K554" s="142"/>
      <c r="L554" s="142">
        <v>71.0</v>
      </c>
      <c r="M554" s="143" t="str">
        <f t="shared" si="21"/>
        <v>$0.00</v>
      </c>
      <c r="N554" s="143"/>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139" t="s">
        <v>2481</v>
      </c>
      <c r="AL554" s="139" t="s">
        <v>2482</v>
      </c>
      <c r="AM554" s="139" t="s">
        <v>2483</v>
      </c>
      <c r="AN554" s="31" t="s">
        <v>2236</v>
      </c>
      <c r="AO554" s="140">
        <v>42429.0</v>
      </c>
      <c r="AP554" s="45" t="s">
        <v>1646</v>
      </c>
      <c r="AQ554" s="46" t="s">
        <v>69</v>
      </c>
      <c r="AR554" s="41"/>
      <c r="AS554" s="41"/>
      <c r="AT554" s="41"/>
      <c r="AU554" s="41"/>
      <c r="AV554" s="41"/>
    </row>
    <row r="555">
      <c r="A555" s="41"/>
      <c r="B555" s="41"/>
      <c r="C555" s="31" t="s">
        <v>5540</v>
      </c>
      <c r="D555" s="31" t="s">
        <v>4161</v>
      </c>
      <c r="E555" s="193" t="s">
        <v>3286</v>
      </c>
      <c r="F555" s="139" t="s">
        <v>5541</v>
      </c>
      <c r="G555" s="140">
        <v>42405.0</v>
      </c>
      <c r="H555" s="41"/>
      <c r="I555" s="184"/>
      <c r="J555" s="143"/>
      <c r="K555" s="142"/>
      <c r="L555" s="142">
        <v>109.64</v>
      </c>
      <c r="M555" s="143" t="str">
        <f t="shared" si="21"/>
        <v>$0.00</v>
      </c>
      <c r="N555" s="143"/>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139" t="s">
        <v>254</v>
      </c>
      <c r="AL555" s="139" t="s">
        <v>255</v>
      </c>
      <c r="AM555" s="139" t="s">
        <v>256</v>
      </c>
      <c r="AN555" s="31" t="s">
        <v>2236</v>
      </c>
      <c r="AO555" s="140">
        <v>42405.0</v>
      </c>
      <c r="AP555" s="45" t="s">
        <v>1646</v>
      </c>
      <c r="AQ555" s="46" t="s">
        <v>69</v>
      </c>
      <c r="AR555" s="41"/>
      <c r="AS555" s="41"/>
      <c r="AT555" s="41"/>
      <c r="AU555" s="41"/>
      <c r="AV555" s="41"/>
    </row>
    <row r="556">
      <c r="A556" s="31" t="s">
        <v>4242</v>
      </c>
      <c r="B556" s="31" t="s">
        <v>295</v>
      </c>
      <c r="C556" s="31" t="s">
        <v>5542</v>
      </c>
      <c r="D556" s="31" t="s">
        <v>1406</v>
      </c>
      <c r="E556" s="139" t="s">
        <v>139</v>
      </c>
      <c r="F556" s="139" t="s">
        <v>5543</v>
      </c>
      <c r="G556" s="140">
        <v>42461.0</v>
      </c>
      <c r="H556" s="41"/>
      <c r="I556" s="184"/>
      <c r="J556" s="143"/>
      <c r="K556" s="142"/>
      <c r="L556" s="142">
        <v>300.0</v>
      </c>
      <c r="M556" s="143" t="str">
        <f t="shared" si="21"/>
        <v>$178.50</v>
      </c>
      <c r="N556" s="144">
        <v>178.5</v>
      </c>
      <c r="O556" s="41"/>
      <c r="P556" s="41"/>
      <c r="Q556" s="31">
        <v>210.0</v>
      </c>
      <c r="R556" s="31" t="s">
        <v>132</v>
      </c>
      <c r="S556" s="41"/>
      <c r="T556" s="41"/>
      <c r="U556" s="41"/>
      <c r="V556" s="41"/>
      <c r="W556" s="41"/>
      <c r="X556" s="41"/>
      <c r="Y556" s="41"/>
      <c r="Z556" s="41"/>
      <c r="AA556" s="41"/>
      <c r="AB556" s="41"/>
      <c r="AC556" s="41"/>
      <c r="AD556" s="41"/>
      <c r="AE556" s="41"/>
      <c r="AF556" s="41"/>
      <c r="AG556" s="41"/>
      <c r="AH556" s="41"/>
      <c r="AI556" s="41"/>
      <c r="AJ556" s="41"/>
      <c r="AK556" s="139" t="s">
        <v>4398</v>
      </c>
      <c r="AL556" s="139" t="s">
        <v>4399</v>
      </c>
      <c r="AM556" s="139" t="s">
        <v>4400</v>
      </c>
      <c r="AN556" s="31" t="s">
        <v>1334</v>
      </c>
      <c r="AO556" s="140">
        <v>42461.0</v>
      </c>
      <c r="AP556" s="45" t="s">
        <v>681</v>
      </c>
      <c r="AQ556" s="46" t="s">
        <v>69</v>
      </c>
      <c r="AR556" s="46" t="s">
        <v>69</v>
      </c>
      <c r="AS556" s="41"/>
      <c r="AT556" s="41"/>
      <c r="AU556" s="41"/>
      <c r="AV556" s="41"/>
    </row>
    <row r="557">
      <c r="A557" s="31" t="s">
        <v>4242</v>
      </c>
      <c r="B557" s="31" t="s">
        <v>295</v>
      </c>
      <c r="C557" s="31" t="s">
        <v>5544</v>
      </c>
      <c r="D557" s="31" t="s">
        <v>1406</v>
      </c>
      <c r="E557" s="139" t="s">
        <v>139</v>
      </c>
      <c r="F557" s="139" t="s">
        <v>3440</v>
      </c>
      <c r="G557" s="140">
        <v>42476.0</v>
      </c>
      <c r="H557" s="41"/>
      <c r="I557" s="184"/>
      <c r="J557" s="143"/>
      <c r="K557" s="142"/>
      <c r="L557" s="142">
        <v>670.0</v>
      </c>
      <c r="M557" s="143" t="str">
        <f t="shared" si="21"/>
        <v>$365.50</v>
      </c>
      <c r="N557" s="144">
        <v>365.0</v>
      </c>
      <c r="O557" s="31">
        <v>300.0</v>
      </c>
      <c r="P557" s="31" t="s">
        <v>5545</v>
      </c>
      <c r="Q557" s="41"/>
      <c r="R557" s="41"/>
      <c r="S557" s="31">
        <v>15.0</v>
      </c>
      <c r="T557" s="31" t="s">
        <v>5546</v>
      </c>
      <c r="U557" s="31">
        <v>100.0</v>
      </c>
      <c r="V557" s="31" t="s">
        <v>5547</v>
      </c>
      <c r="W557" s="41"/>
      <c r="X557" s="41"/>
      <c r="Y557" s="41"/>
      <c r="Z557" s="41"/>
      <c r="AA557" s="41"/>
      <c r="AB557" s="41"/>
      <c r="AC557" s="41"/>
      <c r="AD557" s="41"/>
      <c r="AE557" s="41"/>
      <c r="AF557" s="41"/>
      <c r="AG557" s="41"/>
      <c r="AH557" s="41"/>
      <c r="AI557" s="31">
        <v>15.0</v>
      </c>
      <c r="AJ557" s="31" t="s">
        <v>5548</v>
      </c>
      <c r="AK557" s="139" t="s">
        <v>4398</v>
      </c>
      <c r="AL557" s="139" t="s">
        <v>4399</v>
      </c>
      <c r="AM557" s="139" t="s">
        <v>4400</v>
      </c>
      <c r="AN557" s="31" t="s">
        <v>1334</v>
      </c>
      <c r="AO557" s="140">
        <v>42476.0</v>
      </c>
      <c r="AP557" s="45" t="s">
        <v>681</v>
      </c>
      <c r="AQ557" s="46" t="s">
        <v>69</v>
      </c>
      <c r="AR557" s="46" t="s">
        <v>69</v>
      </c>
      <c r="AS557" s="41"/>
      <c r="AT557" s="41"/>
      <c r="AU557" s="41"/>
      <c r="AV557" s="41"/>
    </row>
    <row r="558">
      <c r="A558" s="41"/>
      <c r="B558" s="41"/>
      <c r="C558" s="31" t="s">
        <v>5549</v>
      </c>
      <c r="D558" s="31" t="s">
        <v>5550</v>
      </c>
      <c r="E558" s="139" t="s">
        <v>5551</v>
      </c>
      <c r="F558" s="139" t="s">
        <v>5551</v>
      </c>
      <c r="G558" s="140">
        <v>42459.0</v>
      </c>
      <c r="H558" s="31" t="s">
        <v>5552</v>
      </c>
      <c r="I558" s="184"/>
      <c r="J558" s="143"/>
      <c r="K558" s="142"/>
      <c r="L558" s="142">
        <v>1500.0</v>
      </c>
      <c r="M558" s="143" t="str">
        <f t="shared" si="21"/>
        <v>$0.00</v>
      </c>
      <c r="N558" s="143"/>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139" t="s">
        <v>5553</v>
      </c>
      <c r="AL558" s="139" t="s">
        <v>5554</v>
      </c>
      <c r="AM558" s="139" t="s">
        <v>5555</v>
      </c>
      <c r="AN558" s="31" t="s">
        <v>1334</v>
      </c>
      <c r="AO558" s="140">
        <v>42463.0</v>
      </c>
      <c r="AP558" s="45" t="s">
        <v>681</v>
      </c>
      <c r="AQ558" s="46" t="s">
        <v>69</v>
      </c>
      <c r="AR558" s="41"/>
      <c r="AS558" s="41"/>
      <c r="AT558" s="41"/>
      <c r="AU558" s="41"/>
      <c r="AV558" s="41"/>
    </row>
    <row r="559">
      <c r="A559" s="31" t="s">
        <v>3032</v>
      </c>
      <c r="B559" s="31" t="s">
        <v>295</v>
      </c>
      <c r="C559" s="31" t="s">
        <v>5556</v>
      </c>
      <c r="D559" s="31" t="s">
        <v>5308</v>
      </c>
      <c r="E559" s="193" t="s">
        <v>5557</v>
      </c>
      <c r="F559" s="139" t="s">
        <v>5558</v>
      </c>
      <c r="G559" s="140">
        <v>42472.0</v>
      </c>
      <c r="H559" s="41"/>
      <c r="I559" s="184"/>
      <c r="J559" s="143"/>
      <c r="K559" s="142"/>
      <c r="L559" s="142">
        <v>200.0</v>
      </c>
      <c r="M559" s="143" t="str">
        <f t="shared" si="21"/>
        <v>$170.00</v>
      </c>
      <c r="N559" s="144">
        <v>170.0</v>
      </c>
      <c r="O559" s="149">
        <v>200.0</v>
      </c>
      <c r="P559" s="31" t="s">
        <v>3176</v>
      </c>
      <c r="Q559" s="41"/>
      <c r="R559" s="41"/>
      <c r="S559" s="41"/>
      <c r="T559" s="41"/>
      <c r="U559" s="41"/>
      <c r="V559" s="41"/>
      <c r="W559" s="41"/>
      <c r="X559" s="41"/>
      <c r="Y559" s="41"/>
      <c r="Z559" s="41"/>
      <c r="AA559" s="41"/>
      <c r="AB559" s="41"/>
      <c r="AC559" s="41"/>
      <c r="AD559" s="41"/>
      <c r="AE559" s="41"/>
      <c r="AF559" s="41"/>
      <c r="AG559" s="41"/>
      <c r="AH559" s="41"/>
      <c r="AI559" s="41"/>
      <c r="AJ559" s="41"/>
      <c r="AK559" s="139" t="s">
        <v>699</v>
      </c>
      <c r="AL559" s="139" t="s">
        <v>99</v>
      </c>
      <c r="AM559" s="139" t="s">
        <v>700</v>
      </c>
      <c r="AN559" s="31" t="s">
        <v>1334</v>
      </c>
      <c r="AO559" s="140">
        <v>42472.0</v>
      </c>
      <c r="AP559" s="45" t="s">
        <v>681</v>
      </c>
      <c r="AQ559" s="46" t="s">
        <v>69</v>
      </c>
      <c r="AR559" s="46" t="s">
        <v>69</v>
      </c>
      <c r="AS559" s="41"/>
      <c r="AT559" s="41"/>
      <c r="AU559" s="41"/>
      <c r="AV559" s="41"/>
    </row>
    <row r="560">
      <c r="A560" s="41"/>
      <c r="B560" s="41"/>
      <c r="C560" s="31" t="s">
        <v>5559</v>
      </c>
      <c r="D560" s="31" t="s">
        <v>4046</v>
      </c>
      <c r="E560" s="193" t="s">
        <v>5504</v>
      </c>
      <c r="F560" s="139" t="s">
        <v>5560</v>
      </c>
      <c r="G560" s="139" t="s">
        <v>5561</v>
      </c>
      <c r="H560" s="31"/>
      <c r="I560" s="184"/>
      <c r="J560" s="143"/>
      <c r="K560" s="142"/>
      <c r="L560" s="142">
        <v>100.0</v>
      </c>
      <c r="M560" s="143" t="str">
        <f t="shared" si="21"/>
        <v>$0.00</v>
      </c>
      <c r="N560" s="143"/>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139" t="s">
        <v>5506</v>
      </c>
      <c r="AL560" s="139" t="s">
        <v>5507</v>
      </c>
      <c r="AM560" s="139" t="s">
        <v>5508</v>
      </c>
      <c r="AN560" s="31" t="s">
        <v>1334</v>
      </c>
      <c r="AO560" s="140">
        <v>42451.0</v>
      </c>
      <c r="AP560" s="45" t="s">
        <v>681</v>
      </c>
      <c r="AQ560" s="46" t="s">
        <v>69</v>
      </c>
      <c r="AR560" s="41"/>
      <c r="AS560" s="41"/>
      <c r="AT560" s="41"/>
      <c r="AU560" s="41"/>
      <c r="AV560" s="41"/>
    </row>
    <row r="561">
      <c r="A561" s="31" t="s">
        <v>3032</v>
      </c>
      <c r="B561" s="31" t="s">
        <v>295</v>
      </c>
      <c r="C561" s="31" t="s">
        <v>5562</v>
      </c>
      <c r="D561" s="31" t="s">
        <v>1430</v>
      </c>
      <c r="E561" s="139" t="s">
        <v>557</v>
      </c>
      <c r="F561" s="139" t="s">
        <v>5563</v>
      </c>
      <c r="G561" s="140">
        <v>42478.0</v>
      </c>
      <c r="H561" s="31" t="s">
        <v>5564</v>
      </c>
      <c r="I561" s="184"/>
      <c r="J561" s="143"/>
      <c r="K561" s="142"/>
      <c r="L561" s="142">
        <v>500.0</v>
      </c>
      <c r="M561" s="143" t="str">
        <f t="shared" si="21"/>
        <v>$369.75</v>
      </c>
      <c r="N561" s="144">
        <v>369.75</v>
      </c>
      <c r="O561" s="31">
        <v>400.0</v>
      </c>
      <c r="P561" s="31" t="s">
        <v>5564</v>
      </c>
      <c r="Q561" s="41"/>
      <c r="R561" s="41"/>
      <c r="S561" s="31">
        <v>15.0</v>
      </c>
      <c r="T561" s="31" t="s">
        <v>4475</v>
      </c>
      <c r="U561" s="31">
        <v>20.0</v>
      </c>
      <c r="V561" s="31" t="s">
        <v>5565</v>
      </c>
      <c r="W561" s="41"/>
      <c r="X561" s="41"/>
      <c r="Y561" s="41"/>
      <c r="Z561" s="41"/>
      <c r="AA561" s="41"/>
      <c r="AB561" s="41"/>
      <c r="AC561" s="41"/>
      <c r="AD561" s="41"/>
      <c r="AE561" s="41"/>
      <c r="AF561" s="41"/>
      <c r="AG561" s="41"/>
      <c r="AH561" s="41"/>
      <c r="AI561" s="41"/>
      <c r="AJ561" s="41"/>
      <c r="AK561" s="139" t="s">
        <v>5566</v>
      </c>
      <c r="AL561" s="139" t="s">
        <v>5567</v>
      </c>
      <c r="AM561" s="139" t="s">
        <v>5568</v>
      </c>
      <c r="AN561" s="31" t="s">
        <v>1334</v>
      </c>
      <c r="AO561" s="140">
        <v>42489.0</v>
      </c>
      <c r="AP561" s="45" t="s">
        <v>1781</v>
      </c>
      <c r="AQ561" s="46" t="s">
        <v>69</v>
      </c>
      <c r="AR561" s="46" t="s">
        <v>69</v>
      </c>
      <c r="AS561" s="41"/>
      <c r="AT561" s="41"/>
      <c r="AU561" s="41"/>
      <c r="AV561" s="41"/>
    </row>
    <row r="562">
      <c r="A562" s="31" t="s">
        <v>3032</v>
      </c>
      <c r="B562" s="31" t="s">
        <v>295</v>
      </c>
      <c r="C562" s="31" t="s">
        <v>5569</v>
      </c>
      <c r="D562" s="31"/>
      <c r="E562" s="139" t="s">
        <v>557</v>
      </c>
      <c r="F562" s="139" t="s">
        <v>5570</v>
      </c>
      <c r="G562" s="140">
        <v>42464.0</v>
      </c>
      <c r="H562" s="41"/>
      <c r="I562" s="148" t="s">
        <v>5564</v>
      </c>
      <c r="J562" s="143"/>
      <c r="K562" s="142"/>
      <c r="L562" s="142">
        <v>500.0</v>
      </c>
      <c r="M562" s="143" t="str">
        <f t="shared" si="21"/>
        <v>$369.75</v>
      </c>
      <c r="N562" s="144">
        <v>369.75</v>
      </c>
      <c r="O562" s="31">
        <v>400.0</v>
      </c>
      <c r="P562" s="31" t="s">
        <v>5564</v>
      </c>
      <c r="Q562" s="41"/>
      <c r="R562" s="41"/>
      <c r="S562" s="31">
        <v>15.0</v>
      </c>
      <c r="T562" s="31" t="s">
        <v>4475</v>
      </c>
      <c r="U562" s="31">
        <v>20.0</v>
      </c>
      <c r="V562" s="31" t="s">
        <v>5565</v>
      </c>
      <c r="W562" s="41"/>
      <c r="X562" s="41"/>
      <c r="Y562" s="41"/>
      <c r="Z562" s="41"/>
      <c r="AA562" s="41"/>
      <c r="AB562" s="41"/>
      <c r="AC562" s="41"/>
      <c r="AD562" s="41"/>
      <c r="AE562" s="41"/>
      <c r="AF562" s="41"/>
      <c r="AG562" s="41"/>
      <c r="AH562" s="41"/>
      <c r="AI562" s="41"/>
      <c r="AJ562" s="41"/>
      <c r="AK562" s="139" t="s">
        <v>5566</v>
      </c>
      <c r="AL562" s="139" t="s">
        <v>5567</v>
      </c>
      <c r="AM562" s="139" t="s">
        <v>5568</v>
      </c>
      <c r="AN562" s="31" t="s">
        <v>1334</v>
      </c>
      <c r="AO562" s="140">
        <v>42475.0</v>
      </c>
      <c r="AP562" s="45" t="s">
        <v>1781</v>
      </c>
      <c r="AQ562" s="46" t="s">
        <v>69</v>
      </c>
      <c r="AR562" s="46" t="s">
        <v>69</v>
      </c>
      <c r="AS562" s="41"/>
      <c r="AT562" s="41"/>
      <c r="AU562" s="41"/>
      <c r="AV562" s="41"/>
    </row>
    <row r="563">
      <c r="A563" s="41"/>
      <c r="B563" s="41"/>
      <c r="C563" s="31" t="s">
        <v>5571</v>
      </c>
      <c r="D563" s="31" t="s">
        <v>5572</v>
      </c>
      <c r="E563" s="139" t="s">
        <v>5573</v>
      </c>
      <c r="F563" s="139" t="s">
        <v>5574</v>
      </c>
      <c r="G563" s="140">
        <v>42491.0</v>
      </c>
      <c r="H563" s="41"/>
      <c r="I563" s="184"/>
      <c r="J563" s="143"/>
      <c r="K563" s="142"/>
      <c r="L563" s="142">
        <v>100.0</v>
      </c>
      <c r="M563" s="143" t="str">
        <f t="shared" si="21"/>
        <v>$0.00</v>
      </c>
      <c r="N563" s="143"/>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139" t="s">
        <v>5575</v>
      </c>
      <c r="AL563" s="139" t="s">
        <v>863</v>
      </c>
      <c r="AM563" s="139" t="s">
        <v>864</v>
      </c>
      <c r="AN563" s="31" t="s">
        <v>1334</v>
      </c>
      <c r="AO563" s="140">
        <v>42491.0</v>
      </c>
      <c r="AP563" s="45" t="s">
        <v>1781</v>
      </c>
      <c r="AQ563" s="46" t="s">
        <v>69</v>
      </c>
      <c r="AR563" s="41"/>
      <c r="AS563" s="41"/>
      <c r="AT563" s="41"/>
      <c r="AU563" s="41"/>
      <c r="AV563" s="41"/>
    </row>
    <row r="564">
      <c r="A564" s="41"/>
      <c r="B564" s="41"/>
      <c r="C564" s="31" t="s">
        <v>5576</v>
      </c>
      <c r="D564" s="31" t="s">
        <v>5572</v>
      </c>
      <c r="E564" s="139" t="s">
        <v>5573</v>
      </c>
      <c r="F564" s="139" t="s">
        <v>5577</v>
      </c>
      <c r="G564" s="140">
        <v>42482.0</v>
      </c>
      <c r="H564" s="41"/>
      <c r="I564" s="184"/>
      <c r="J564" s="143"/>
      <c r="K564" s="142"/>
      <c r="L564" s="142">
        <v>150.0</v>
      </c>
      <c r="M564" s="143" t="str">
        <f t="shared" si="21"/>
        <v>$0.00</v>
      </c>
      <c r="N564" s="143"/>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139" t="s">
        <v>5575</v>
      </c>
      <c r="AL564" s="139" t="s">
        <v>863</v>
      </c>
      <c r="AM564" s="139" t="s">
        <v>864</v>
      </c>
      <c r="AN564" s="31" t="s">
        <v>1334</v>
      </c>
      <c r="AO564" s="140">
        <v>42482.0</v>
      </c>
      <c r="AP564" s="45" t="s">
        <v>1781</v>
      </c>
      <c r="AQ564" s="46" t="s">
        <v>69</v>
      </c>
      <c r="AR564" s="41"/>
      <c r="AS564" s="41"/>
      <c r="AT564" s="41"/>
      <c r="AU564" s="41"/>
      <c r="AV564" s="41"/>
    </row>
    <row r="565">
      <c r="A565" s="41"/>
      <c r="B565" s="41"/>
      <c r="C565" s="31" t="s">
        <v>5578</v>
      </c>
      <c r="D565" s="31" t="s">
        <v>5572</v>
      </c>
      <c r="E565" s="139" t="s">
        <v>5573</v>
      </c>
      <c r="F565" s="139" t="s">
        <v>5579</v>
      </c>
      <c r="G565" s="140">
        <v>42482.0</v>
      </c>
      <c r="H565" s="41"/>
      <c r="I565" s="184"/>
      <c r="J565" s="143"/>
      <c r="K565" s="142"/>
      <c r="L565" s="142">
        <v>300.0</v>
      </c>
      <c r="M565" s="143" t="str">
        <f t="shared" si="21"/>
        <v>$0.00</v>
      </c>
      <c r="N565" s="143"/>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139" t="s">
        <v>5575</v>
      </c>
      <c r="AL565" s="139" t="s">
        <v>863</v>
      </c>
      <c r="AM565" s="139" t="s">
        <v>864</v>
      </c>
      <c r="AN565" s="31" t="s">
        <v>1334</v>
      </c>
      <c r="AO565" s="140">
        <v>42482.0</v>
      </c>
      <c r="AP565" s="45" t="s">
        <v>1781</v>
      </c>
      <c r="AQ565" s="46" t="s">
        <v>69</v>
      </c>
      <c r="AR565" s="41"/>
      <c r="AS565" s="41"/>
      <c r="AT565" s="41"/>
      <c r="AU565" s="41"/>
      <c r="AV565" s="41"/>
    </row>
    <row r="566">
      <c r="A566" s="41"/>
      <c r="B566" s="41"/>
      <c r="C566" s="31" t="s">
        <v>5580</v>
      </c>
      <c r="D566" s="31" t="s">
        <v>5572</v>
      </c>
      <c r="E566" s="139" t="s">
        <v>5573</v>
      </c>
      <c r="F566" s="139" t="s">
        <v>5581</v>
      </c>
      <c r="G566" s="140">
        <v>42473.0</v>
      </c>
      <c r="H566" s="41"/>
      <c r="I566" s="184"/>
      <c r="J566" s="143"/>
      <c r="K566" s="142"/>
      <c r="L566" s="142">
        <v>100.0</v>
      </c>
      <c r="M566" s="143" t="str">
        <f t="shared" si="21"/>
        <v>$0.00</v>
      </c>
      <c r="N566" s="143"/>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139" t="s">
        <v>5575</v>
      </c>
      <c r="AL566" s="139" t="s">
        <v>863</v>
      </c>
      <c r="AM566" s="139" t="s">
        <v>864</v>
      </c>
      <c r="AN566" s="31" t="s">
        <v>1334</v>
      </c>
      <c r="AO566" s="140">
        <v>42473.0</v>
      </c>
      <c r="AP566" s="45" t="s">
        <v>1781</v>
      </c>
      <c r="AQ566" s="46" t="s">
        <v>69</v>
      </c>
      <c r="AR566" s="41"/>
      <c r="AS566" s="41"/>
      <c r="AT566" s="41"/>
      <c r="AU566" s="41"/>
      <c r="AV566" s="41"/>
    </row>
    <row r="567">
      <c r="A567" s="41"/>
      <c r="B567" s="41"/>
      <c r="C567" s="31" t="s">
        <v>5582</v>
      </c>
      <c r="D567" s="31" t="s">
        <v>5572</v>
      </c>
      <c r="E567" s="139" t="s">
        <v>5573</v>
      </c>
      <c r="F567" s="139" t="s">
        <v>5583</v>
      </c>
      <c r="G567" s="140">
        <v>42440.0</v>
      </c>
      <c r="H567" s="41"/>
      <c r="I567" s="184"/>
      <c r="J567" s="143"/>
      <c r="K567" s="142"/>
      <c r="L567" s="142">
        <v>75.0</v>
      </c>
      <c r="M567" s="143" t="str">
        <f t="shared" si="21"/>
        <v>$0.00</v>
      </c>
      <c r="N567" s="143"/>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139" t="s">
        <v>5575</v>
      </c>
      <c r="AL567" s="139" t="s">
        <v>863</v>
      </c>
      <c r="AM567" s="139" t="s">
        <v>5584</v>
      </c>
      <c r="AN567" s="31" t="s">
        <v>1334</v>
      </c>
      <c r="AO567" s="140">
        <v>42440.0</v>
      </c>
      <c r="AP567" s="45" t="s">
        <v>917</v>
      </c>
      <c r="AQ567" s="46" t="s">
        <v>69</v>
      </c>
      <c r="AR567" s="41"/>
      <c r="AS567" s="41"/>
      <c r="AT567" s="41"/>
      <c r="AU567" s="41"/>
      <c r="AV567" s="41"/>
    </row>
    <row r="568">
      <c r="A568" s="41"/>
      <c r="B568" s="41"/>
      <c r="C568" s="31" t="s">
        <v>5585</v>
      </c>
      <c r="D568" s="31" t="s">
        <v>5531</v>
      </c>
      <c r="E568" s="139" t="s">
        <v>289</v>
      </c>
      <c r="F568" s="139" t="s">
        <v>5586</v>
      </c>
      <c r="G568" s="140">
        <v>42450.0</v>
      </c>
      <c r="H568" s="41"/>
      <c r="I568" s="184"/>
      <c r="J568" s="143"/>
      <c r="K568" s="142"/>
      <c r="L568" s="142">
        <v>480.0</v>
      </c>
      <c r="M568" s="143" t="str">
        <f t="shared" si="21"/>
        <v>$0.00</v>
      </c>
      <c r="N568" s="143"/>
      <c r="O568" s="41"/>
      <c r="P568" s="31" t="s">
        <v>5587</v>
      </c>
      <c r="Q568" s="41"/>
      <c r="R568" s="41"/>
      <c r="S568" s="41"/>
      <c r="T568" s="41"/>
      <c r="U568" s="41"/>
      <c r="V568" s="41"/>
      <c r="W568" s="41"/>
      <c r="X568" s="41"/>
      <c r="Y568" s="41"/>
      <c r="Z568" s="41"/>
      <c r="AA568" s="41"/>
      <c r="AB568" s="41"/>
      <c r="AC568" s="41"/>
      <c r="AD568" s="41"/>
      <c r="AE568" s="41"/>
      <c r="AF568" s="41"/>
      <c r="AG568" s="41"/>
      <c r="AH568" s="41"/>
      <c r="AI568" s="41"/>
      <c r="AJ568" s="41"/>
      <c r="AK568" s="139" t="s">
        <v>4260</v>
      </c>
      <c r="AL568" s="139" t="s">
        <v>4261</v>
      </c>
      <c r="AM568" s="139" t="s">
        <v>4262</v>
      </c>
      <c r="AN568" s="31" t="s">
        <v>1334</v>
      </c>
      <c r="AO568" s="140">
        <v>42470.0</v>
      </c>
      <c r="AP568" s="45" t="s">
        <v>917</v>
      </c>
      <c r="AQ568" s="46" t="s">
        <v>69</v>
      </c>
      <c r="AR568" s="41"/>
      <c r="AS568" s="41"/>
      <c r="AT568" s="41"/>
      <c r="AU568" s="41"/>
      <c r="AV568" s="41"/>
    </row>
    <row r="569">
      <c r="A569" s="31" t="s">
        <v>3032</v>
      </c>
      <c r="B569" s="31" t="s">
        <v>295</v>
      </c>
      <c r="C569" s="31" t="s">
        <v>5588</v>
      </c>
      <c r="D569" s="31" t="s">
        <v>1476</v>
      </c>
      <c r="E569" s="139" t="s">
        <v>304</v>
      </c>
      <c r="F569" s="139" t="s">
        <v>5589</v>
      </c>
      <c r="G569" s="140">
        <v>42475.0</v>
      </c>
      <c r="H569" s="41"/>
      <c r="I569" s="148" t="s">
        <v>5590</v>
      </c>
      <c r="J569" s="143"/>
      <c r="K569" s="142"/>
      <c r="L569" s="142">
        <v>500.0</v>
      </c>
      <c r="M569" s="143" t="str">
        <f t="shared" si="21"/>
        <v>$425.00</v>
      </c>
      <c r="N569" s="144">
        <v>425.0</v>
      </c>
      <c r="O569" s="41"/>
      <c r="P569" s="41"/>
      <c r="Q569" s="41"/>
      <c r="R569" s="41"/>
      <c r="S569" s="41"/>
      <c r="T569" s="41"/>
      <c r="U569" s="41"/>
      <c r="V569" s="41"/>
      <c r="W569" s="41"/>
      <c r="X569" s="41"/>
      <c r="Y569" s="41"/>
      <c r="Z569" s="41"/>
      <c r="AA569" s="41"/>
      <c r="AB569" s="41"/>
      <c r="AC569" s="41"/>
      <c r="AD569" s="41"/>
      <c r="AE569" s="41"/>
      <c r="AF569" s="41"/>
      <c r="AG569" s="41"/>
      <c r="AH569" s="41"/>
      <c r="AI569" s="31">
        <v>500.0</v>
      </c>
      <c r="AJ569" s="31" t="s">
        <v>1531</v>
      </c>
      <c r="AK569" s="139" t="s">
        <v>431</v>
      </c>
      <c r="AL569" s="139" t="s">
        <v>432</v>
      </c>
      <c r="AM569" s="139" t="s">
        <v>433</v>
      </c>
      <c r="AN569" s="31" t="s">
        <v>1334</v>
      </c>
      <c r="AO569" s="140">
        <v>42475.0</v>
      </c>
      <c r="AP569" s="45" t="s">
        <v>917</v>
      </c>
      <c r="AQ569" s="46" t="s">
        <v>69</v>
      </c>
      <c r="AR569" s="46" t="s">
        <v>69</v>
      </c>
      <c r="AS569" s="41"/>
      <c r="AT569" s="41"/>
      <c r="AU569" s="41"/>
      <c r="AV569" s="41"/>
    </row>
    <row r="570">
      <c r="A570" s="31" t="s">
        <v>3032</v>
      </c>
      <c r="B570" s="31" t="s">
        <v>295</v>
      </c>
      <c r="C570" s="31" t="s">
        <v>5591</v>
      </c>
      <c r="D570" s="31" t="s">
        <v>1324</v>
      </c>
      <c r="E570" s="193" t="s">
        <v>5592</v>
      </c>
      <c r="F570" s="139" t="s">
        <v>5593</v>
      </c>
      <c r="G570" s="140">
        <v>42447.0</v>
      </c>
      <c r="H570" s="41"/>
      <c r="I570" s="184"/>
      <c r="J570" s="143"/>
      <c r="K570" s="142"/>
      <c r="L570" s="142">
        <v>800.0</v>
      </c>
      <c r="M570" s="143" t="str">
        <f t="shared" si="21"/>
        <v>$425.00</v>
      </c>
      <c r="N570" s="144">
        <v>425.0</v>
      </c>
      <c r="O570" s="41"/>
      <c r="P570" s="41"/>
      <c r="Q570" s="41"/>
      <c r="R570" s="41"/>
      <c r="S570" s="41"/>
      <c r="T570" s="41"/>
      <c r="U570" s="41"/>
      <c r="V570" s="41"/>
      <c r="W570" s="41"/>
      <c r="X570" s="41"/>
      <c r="Y570" s="41"/>
      <c r="Z570" s="41"/>
      <c r="AA570" s="41"/>
      <c r="AB570" s="41"/>
      <c r="AC570" s="41"/>
      <c r="AD570" s="41"/>
      <c r="AE570" s="41"/>
      <c r="AF570" s="41"/>
      <c r="AG570" s="41"/>
      <c r="AH570" s="41"/>
      <c r="AI570" s="31">
        <v>500.0</v>
      </c>
      <c r="AJ570" s="31" t="s">
        <v>1531</v>
      </c>
      <c r="AK570" s="139" t="s">
        <v>5594</v>
      </c>
      <c r="AL570" s="139" t="s">
        <v>5595</v>
      </c>
      <c r="AM570" s="139" t="s">
        <v>5596</v>
      </c>
      <c r="AN570" s="31" t="s">
        <v>1334</v>
      </c>
      <c r="AO570" s="140">
        <v>42490.0</v>
      </c>
      <c r="AP570" s="45" t="s">
        <v>917</v>
      </c>
      <c r="AQ570" s="46" t="s">
        <v>69</v>
      </c>
      <c r="AR570" s="46" t="s">
        <v>69</v>
      </c>
      <c r="AS570" s="41"/>
      <c r="AT570" s="41"/>
      <c r="AU570" s="41"/>
      <c r="AV570" s="41"/>
    </row>
    <row r="571">
      <c r="A571" s="41"/>
      <c r="B571" s="41"/>
      <c r="C571" s="31" t="s">
        <v>5597</v>
      </c>
      <c r="D571" s="31" t="s">
        <v>4161</v>
      </c>
      <c r="E571" s="193" t="s">
        <v>2853</v>
      </c>
      <c r="F571" s="139" t="s">
        <v>5598</v>
      </c>
      <c r="G571" s="140">
        <v>42460.0</v>
      </c>
      <c r="H571" s="41"/>
      <c r="I571" s="184"/>
      <c r="J571" s="143"/>
      <c r="K571" s="142"/>
      <c r="L571" s="142">
        <v>300.0</v>
      </c>
      <c r="M571" s="143" t="str">
        <f t="shared" si="21"/>
        <v>$0.00</v>
      </c>
      <c r="N571" s="143"/>
      <c r="O571" s="41"/>
      <c r="P571" s="41"/>
      <c r="Q571" s="41"/>
      <c r="R571" s="41"/>
      <c r="S571" s="41"/>
      <c r="T571" s="41"/>
      <c r="U571" s="41"/>
      <c r="V571" s="41"/>
      <c r="W571" s="41"/>
      <c r="X571" s="41"/>
      <c r="Y571" s="41"/>
      <c r="Z571" s="41"/>
      <c r="AA571" s="41"/>
      <c r="AB571" s="41"/>
      <c r="AC571" s="41"/>
      <c r="AD571" s="41"/>
      <c r="AE571" s="41"/>
      <c r="AF571" s="41"/>
      <c r="AG571" s="41"/>
      <c r="AH571" s="41"/>
      <c r="AI571" s="31"/>
      <c r="AJ571" s="41"/>
      <c r="AK571" s="139" t="s">
        <v>2763</v>
      </c>
      <c r="AL571" s="139" t="s">
        <v>2764</v>
      </c>
      <c r="AM571" s="139" t="s">
        <v>2765</v>
      </c>
      <c r="AN571" s="31" t="s">
        <v>1334</v>
      </c>
      <c r="AO571" s="140">
        <v>42460.0</v>
      </c>
      <c r="AP571" s="45" t="s">
        <v>917</v>
      </c>
      <c r="AQ571" s="46" t="s">
        <v>69</v>
      </c>
      <c r="AR571" s="41"/>
      <c r="AS571" s="41"/>
      <c r="AT571" s="41"/>
      <c r="AU571" s="41"/>
      <c r="AV571" s="41"/>
    </row>
    <row r="572">
      <c r="A572" s="41"/>
      <c r="B572" s="41"/>
      <c r="C572" s="31" t="s">
        <v>5599</v>
      </c>
      <c r="D572" s="31" t="s">
        <v>4147</v>
      </c>
      <c r="E572" s="139" t="s">
        <v>5600</v>
      </c>
      <c r="F572" s="139" t="s">
        <v>5601</v>
      </c>
      <c r="G572" s="140">
        <v>42482.0</v>
      </c>
      <c r="H572" s="41"/>
      <c r="I572" s="184"/>
      <c r="J572" s="143"/>
      <c r="K572" s="142"/>
      <c r="L572" s="142">
        <v>500.0</v>
      </c>
      <c r="M572" s="144" t="s">
        <v>5602</v>
      </c>
      <c r="N572" s="143"/>
      <c r="O572" s="31">
        <v>1000.0</v>
      </c>
      <c r="P572" s="31" t="s">
        <v>5603</v>
      </c>
      <c r="Q572" s="41"/>
      <c r="R572" s="41"/>
      <c r="S572" s="31">
        <v>30.0</v>
      </c>
      <c r="T572" s="31" t="s">
        <v>5604</v>
      </c>
      <c r="U572" s="41"/>
      <c r="V572" s="41"/>
      <c r="W572" s="41"/>
      <c r="X572" s="41"/>
      <c r="Y572" s="31">
        <v>150.0</v>
      </c>
      <c r="Z572" s="31" t="s">
        <v>5605</v>
      </c>
      <c r="AA572" s="31">
        <v>100.0</v>
      </c>
      <c r="AB572" s="31" t="s">
        <v>5606</v>
      </c>
      <c r="AC572" s="41"/>
      <c r="AD572" s="41"/>
      <c r="AE572" s="41"/>
      <c r="AF572" s="41"/>
      <c r="AG572" s="41"/>
      <c r="AH572" s="41"/>
      <c r="AI572" s="31">
        <v>200.0</v>
      </c>
      <c r="AJ572" s="31" t="s">
        <v>5607</v>
      </c>
      <c r="AK572" s="139" t="s">
        <v>5608</v>
      </c>
      <c r="AL572" s="139" t="s">
        <v>5609</v>
      </c>
      <c r="AM572" s="139" t="s">
        <v>5610</v>
      </c>
      <c r="AN572" s="31" t="s">
        <v>1334</v>
      </c>
      <c r="AO572" s="140">
        <v>42482.0</v>
      </c>
      <c r="AP572" s="45" t="s">
        <v>917</v>
      </c>
      <c r="AQ572" s="46" t="s">
        <v>69</v>
      </c>
      <c r="AR572" s="41"/>
      <c r="AS572" s="41"/>
      <c r="AT572" s="41"/>
      <c r="AU572" s="41"/>
      <c r="AV572" s="41"/>
    </row>
    <row r="573">
      <c r="A573" s="41"/>
      <c r="B573" s="41"/>
      <c r="C573" s="31" t="s">
        <v>5611</v>
      </c>
      <c r="D573" s="31" t="s">
        <v>4161</v>
      </c>
      <c r="E573" s="139" t="s">
        <v>3316</v>
      </c>
      <c r="F573" s="139" t="s">
        <v>5612</v>
      </c>
      <c r="G573" s="140">
        <v>42432.0</v>
      </c>
      <c r="H573" s="41"/>
      <c r="I573" s="184"/>
      <c r="J573" s="143"/>
      <c r="K573" s="142"/>
      <c r="L573" s="142">
        <v>100.0</v>
      </c>
      <c r="M573" s="143" t="str">
        <f t="shared" ref="M573:M614" si="22">0.85*Sum(O573:AJ573)</f>
        <v>$0.00</v>
      </c>
      <c r="N573" s="143"/>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139" t="s">
        <v>254</v>
      </c>
      <c r="AL573" s="139" t="s">
        <v>255</v>
      </c>
      <c r="AM573" s="139" t="s">
        <v>256</v>
      </c>
      <c r="AN573" s="31" t="s">
        <v>1334</v>
      </c>
      <c r="AO573" s="140">
        <v>42432.0</v>
      </c>
      <c r="AP573" s="45" t="s">
        <v>1964</v>
      </c>
      <c r="AQ573" s="46" t="s">
        <v>69</v>
      </c>
      <c r="AR573" s="41"/>
      <c r="AS573" s="41"/>
      <c r="AT573" s="41"/>
      <c r="AU573" s="41"/>
      <c r="AV573" s="41"/>
    </row>
    <row r="574">
      <c r="A574" s="41"/>
      <c r="B574" s="41"/>
      <c r="C574" s="31" t="s">
        <v>5613</v>
      </c>
      <c r="D574" s="31" t="s">
        <v>4161</v>
      </c>
      <c r="E574" s="139" t="s">
        <v>2474</v>
      </c>
      <c r="F574" s="139" t="s">
        <v>5614</v>
      </c>
      <c r="G574" s="140">
        <v>42429.0</v>
      </c>
      <c r="H574" s="41"/>
      <c r="I574" s="184"/>
      <c r="J574" s="143"/>
      <c r="K574" s="142"/>
      <c r="L574" s="142">
        <v>175.0</v>
      </c>
      <c r="M574" s="143" t="str">
        <f t="shared" si="22"/>
        <v>$0.00</v>
      </c>
      <c r="N574" s="143"/>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139" t="s">
        <v>2481</v>
      </c>
      <c r="AL574" s="139" t="s">
        <v>2482</v>
      </c>
      <c r="AM574" s="139" t="s">
        <v>2483</v>
      </c>
      <c r="AN574" s="31" t="s">
        <v>1334</v>
      </c>
      <c r="AO574" s="140">
        <v>42491.0</v>
      </c>
      <c r="AP574" s="45" t="s">
        <v>1964</v>
      </c>
      <c r="AQ574" s="46" t="s">
        <v>69</v>
      </c>
      <c r="AR574" s="41"/>
      <c r="AS574" s="41"/>
      <c r="AT574" s="41"/>
      <c r="AU574" s="41"/>
      <c r="AV574" s="41"/>
    </row>
    <row r="575">
      <c r="A575" s="41"/>
      <c r="B575" s="41"/>
      <c r="C575" s="31" t="s">
        <v>5615</v>
      </c>
      <c r="D575" s="31" t="s">
        <v>4161</v>
      </c>
      <c r="E575" s="193" t="s">
        <v>5200</v>
      </c>
      <c r="F575" s="139" t="s">
        <v>5616</v>
      </c>
      <c r="G575" s="140">
        <v>42429.0</v>
      </c>
      <c r="H575" s="41"/>
      <c r="I575" s="184"/>
      <c r="J575" s="143"/>
      <c r="K575" s="142"/>
      <c r="L575" s="142">
        <v>250.0</v>
      </c>
      <c r="M575" s="143" t="str">
        <f t="shared" si="22"/>
        <v>$0.00</v>
      </c>
      <c r="N575" s="143"/>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139" t="s">
        <v>2481</v>
      </c>
      <c r="AL575" s="139" t="s">
        <v>2482</v>
      </c>
      <c r="AM575" s="139" t="s">
        <v>2483</v>
      </c>
      <c r="AN575" s="31" t="s">
        <v>1334</v>
      </c>
      <c r="AO575" s="140">
        <v>42490.0</v>
      </c>
      <c r="AP575" s="45" t="s">
        <v>1964</v>
      </c>
      <c r="AQ575" s="46" t="s">
        <v>69</v>
      </c>
      <c r="AR575" s="41"/>
      <c r="AS575" s="41"/>
      <c r="AT575" s="41"/>
      <c r="AU575" s="41"/>
      <c r="AV575" s="41"/>
    </row>
    <row r="576">
      <c r="A576" s="31" t="s">
        <v>5617</v>
      </c>
      <c r="B576" s="31" t="s">
        <v>436</v>
      </c>
      <c r="C576" s="31" t="s">
        <v>5618</v>
      </c>
      <c r="D576" s="31" t="s">
        <v>690</v>
      </c>
      <c r="E576" s="135" t="s">
        <v>771</v>
      </c>
      <c r="F576" s="31" t="s">
        <v>5619</v>
      </c>
      <c r="G576" s="175">
        <v>42432.0</v>
      </c>
      <c r="H576" s="41"/>
      <c r="I576" s="184"/>
      <c r="J576" s="143"/>
      <c r="K576" s="160"/>
      <c r="L576" s="160">
        <v>100.0</v>
      </c>
      <c r="M576" s="143" t="str">
        <f t="shared" si="22"/>
        <v>$85.00</v>
      </c>
      <c r="N576" s="144">
        <v>85.0</v>
      </c>
      <c r="O576" s="149">
        <v>100.0</v>
      </c>
      <c r="P576" s="31" t="s">
        <v>5620</v>
      </c>
      <c r="Q576" s="41"/>
      <c r="R576" s="41"/>
      <c r="S576" s="41"/>
      <c r="T576" s="41"/>
      <c r="U576" s="41"/>
      <c r="V576" s="41"/>
      <c r="W576" s="41"/>
      <c r="X576" s="41"/>
      <c r="Y576" s="41"/>
      <c r="Z576" s="41"/>
      <c r="AA576" s="41"/>
      <c r="AB576" s="41"/>
      <c r="AC576" s="41"/>
      <c r="AD576" s="41"/>
      <c r="AE576" s="41"/>
      <c r="AF576" s="41"/>
      <c r="AG576" s="41"/>
      <c r="AH576" s="41"/>
      <c r="AI576" s="41"/>
      <c r="AJ576" s="41"/>
      <c r="AK576" s="161" t="s">
        <v>2652</v>
      </c>
      <c r="AL576" s="194" t="s">
        <v>2653</v>
      </c>
      <c r="AM576" s="161" t="s">
        <v>5621</v>
      </c>
      <c r="AN576" s="31" t="s">
        <v>2677</v>
      </c>
      <c r="AO576" s="175">
        <v>42432.0</v>
      </c>
      <c r="AP576" s="45" t="s">
        <v>1964</v>
      </c>
      <c r="AQ576" s="46" t="s">
        <v>69</v>
      </c>
      <c r="AR576" s="46" t="s">
        <v>69</v>
      </c>
      <c r="AS576" s="41"/>
      <c r="AT576" s="41"/>
      <c r="AU576" s="41"/>
      <c r="AV576" s="41"/>
    </row>
    <row r="577">
      <c r="A577" s="41"/>
      <c r="B577" s="41"/>
      <c r="C577" s="31" t="s">
        <v>5622</v>
      </c>
      <c r="D577" s="31" t="s">
        <v>4161</v>
      </c>
      <c r="E577" s="135" t="s">
        <v>922</v>
      </c>
      <c r="F577" s="31" t="s">
        <v>5327</v>
      </c>
      <c r="G577" s="175">
        <v>42425.0</v>
      </c>
      <c r="H577" s="41"/>
      <c r="I577" s="141"/>
      <c r="J577" s="142"/>
      <c r="K577" s="144"/>
      <c r="L577" s="144">
        <v>950.0</v>
      </c>
      <c r="M577" s="143" t="str">
        <f t="shared" si="22"/>
        <v>$0.00</v>
      </c>
      <c r="N577" s="143"/>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31" t="s">
        <v>5328</v>
      </c>
      <c r="AL577" s="31" t="s">
        <v>279</v>
      </c>
      <c r="AM577" s="176" t="s">
        <v>283</v>
      </c>
      <c r="AN577" s="31" t="s">
        <v>2236</v>
      </c>
      <c r="AO577" s="175">
        <v>42427.0</v>
      </c>
      <c r="AP577" s="45" t="s">
        <v>1964</v>
      </c>
      <c r="AQ577" s="46" t="s">
        <v>69</v>
      </c>
      <c r="AR577" s="41"/>
      <c r="AS577" s="41"/>
      <c r="AT577" s="41"/>
      <c r="AU577" s="41"/>
      <c r="AV577" s="41"/>
    </row>
    <row r="578">
      <c r="A578" s="31" t="s">
        <v>3032</v>
      </c>
      <c r="B578" s="31" t="s">
        <v>295</v>
      </c>
      <c r="C578" s="31" t="s">
        <v>5623</v>
      </c>
      <c r="D578" s="31" t="s">
        <v>4046</v>
      </c>
      <c r="E578" s="135" t="s">
        <v>4623</v>
      </c>
      <c r="F578" s="31" t="s">
        <v>4624</v>
      </c>
      <c r="G578" s="152">
        <v>42398.0</v>
      </c>
      <c r="H578" s="41"/>
      <c r="I578" s="148"/>
      <c r="J578" s="144"/>
      <c r="K578" s="144"/>
      <c r="L578" s="144">
        <v>550.0</v>
      </c>
      <c r="M578" s="143" t="str">
        <f t="shared" si="22"/>
        <v>$467.50</v>
      </c>
      <c r="N578" s="144">
        <v>467.5</v>
      </c>
      <c r="O578" s="149">
        <v>50.0</v>
      </c>
      <c r="P578" s="31" t="s">
        <v>5624</v>
      </c>
      <c r="Q578" s="41"/>
      <c r="R578" s="41"/>
      <c r="S578" s="41"/>
      <c r="T578" s="41"/>
      <c r="U578" s="149">
        <v>500.0</v>
      </c>
      <c r="V578" s="31" t="s">
        <v>5625</v>
      </c>
      <c r="W578" s="41"/>
      <c r="X578" s="41"/>
      <c r="Y578" s="41"/>
      <c r="Z578" s="41"/>
      <c r="AA578" s="41"/>
      <c r="AB578" s="41"/>
      <c r="AC578" s="41"/>
      <c r="AD578" s="41"/>
      <c r="AE578" s="41"/>
      <c r="AF578" s="41"/>
      <c r="AG578" s="41"/>
      <c r="AH578" s="41"/>
      <c r="AI578" s="41"/>
      <c r="AJ578" s="41"/>
      <c r="AK578" s="31" t="s">
        <v>3641</v>
      </c>
      <c r="AL578" s="31" t="s">
        <v>2581</v>
      </c>
      <c r="AM578" s="153" t="s">
        <v>4626</v>
      </c>
      <c r="AN578" s="31" t="s">
        <v>1334</v>
      </c>
      <c r="AO578" s="152">
        <v>42400.0</v>
      </c>
      <c r="AP578" s="45" t="s">
        <v>1964</v>
      </c>
      <c r="AQ578" s="46" t="s">
        <v>69</v>
      </c>
      <c r="AR578" s="46" t="s">
        <v>69</v>
      </c>
      <c r="AS578" s="41"/>
      <c r="AT578" s="41"/>
      <c r="AU578" s="41"/>
      <c r="AV578" s="41"/>
    </row>
    <row r="579">
      <c r="A579" s="31">
        <v>10880.0</v>
      </c>
      <c r="B579" s="31" t="s">
        <v>295</v>
      </c>
      <c r="C579" s="31" t="s">
        <v>5626</v>
      </c>
      <c r="D579" s="31" t="s">
        <v>5308</v>
      </c>
      <c r="E579" s="193" t="s">
        <v>3111</v>
      </c>
      <c r="F579" s="193" t="s">
        <v>5627</v>
      </c>
      <c r="G579" s="195">
        <v>42470.0</v>
      </c>
      <c r="H579" s="41"/>
      <c r="I579" s="184"/>
      <c r="J579" s="143"/>
      <c r="K579" s="196"/>
      <c r="L579" s="196">
        <v>375.0</v>
      </c>
      <c r="M579" s="143" t="str">
        <f t="shared" si="22"/>
        <v>$170.00</v>
      </c>
      <c r="N579" s="144">
        <v>170.0</v>
      </c>
      <c r="O579" s="31">
        <v>200.0</v>
      </c>
      <c r="P579" s="31" t="s">
        <v>3176</v>
      </c>
      <c r="Q579" s="41"/>
      <c r="R579" s="41"/>
      <c r="S579" s="41"/>
      <c r="T579" s="41"/>
      <c r="U579" s="41"/>
      <c r="V579" s="41"/>
      <c r="W579" s="41"/>
      <c r="X579" s="41"/>
      <c r="Y579" s="41"/>
      <c r="Z579" s="41"/>
      <c r="AA579" s="41"/>
      <c r="AB579" s="41"/>
      <c r="AC579" s="41"/>
      <c r="AD579" s="41"/>
      <c r="AE579" s="41"/>
      <c r="AF579" s="41"/>
      <c r="AG579" s="41"/>
      <c r="AH579" s="41"/>
      <c r="AI579" s="41"/>
      <c r="AJ579" s="41"/>
      <c r="AK579" s="193" t="s">
        <v>5628</v>
      </c>
      <c r="AL579" s="193" t="s">
        <v>5629</v>
      </c>
      <c r="AM579" s="193" t="s">
        <v>5630</v>
      </c>
      <c r="AN579" s="31" t="s">
        <v>144</v>
      </c>
      <c r="AO579" s="195">
        <v>42470.0</v>
      </c>
      <c r="AP579" s="45" t="s">
        <v>576</v>
      </c>
      <c r="AQ579" s="46" t="s">
        <v>69</v>
      </c>
      <c r="AR579" s="46" t="s">
        <v>69</v>
      </c>
      <c r="AS579" s="41"/>
      <c r="AT579" s="41"/>
      <c r="AU579" s="41"/>
      <c r="AV579" s="41"/>
    </row>
    <row r="580">
      <c r="A580" s="41"/>
      <c r="B580" s="41"/>
      <c r="C580" s="31" t="s">
        <v>5631</v>
      </c>
      <c r="D580" s="31" t="s">
        <v>4161</v>
      </c>
      <c r="E580" s="193" t="s">
        <v>5632</v>
      </c>
      <c r="F580" s="193" t="s">
        <v>5633</v>
      </c>
      <c r="G580" s="195">
        <v>42483.0</v>
      </c>
      <c r="H580" s="41"/>
      <c r="I580" s="184"/>
      <c r="J580" s="143"/>
      <c r="K580" s="196"/>
      <c r="L580" s="196">
        <v>1000.0</v>
      </c>
      <c r="M580" s="143" t="str">
        <f t="shared" si="22"/>
        <v>$0.00</v>
      </c>
      <c r="N580" s="143"/>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193" t="s">
        <v>5634</v>
      </c>
      <c r="AL580" s="193" t="s">
        <v>5635</v>
      </c>
      <c r="AM580" s="193" t="s">
        <v>5636</v>
      </c>
      <c r="AN580" s="31" t="s">
        <v>144</v>
      </c>
      <c r="AO580" s="195">
        <v>42483.0</v>
      </c>
      <c r="AP580" s="45" t="s">
        <v>576</v>
      </c>
      <c r="AQ580" s="46" t="s">
        <v>69</v>
      </c>
      <c r="AR580" s="41"/>
      <c r="AS580" s="41"/>
      <c r="AT580" s="41"/>
      <c r="AU580" s="41"/>
      <c r="AV580" s="41"/>
    </row>
    <row r="581">
      <c r="A581" s="31" t="s">
        <v>5311</v>
      </c>
      <c r="B581" s="31" t="s">
        <v>295</v>
      </c>
      <c r="C581" s="31" t="s">
        <v>5637</v>
      </c>
      <c r="D581" s="31" t="s">
        <v>5308</v>
      </c>
      <c r="E581" s="193" t="s">
        <v>5638</v>
      </c>
      <c r="F581" s="193" t="s">
        <v>5638</v>
      </c>
      <c r="G581" s="195">
        <v>42422.0</v>
      </c>
      <c r="H581" s="41"/>
      <c r="I581" s="184"/>
      <c r="J581" s="143"/>
      <c r="K581" s="196"/>
      <c r="L581" s="196">
        <v>300.0</v>
      </c>
      <c r="M581" s="143" t="str">
        <f t="shared" si="22"/>
        <v>$255.00</v>
      </c>
      <c r="N581" s="144">
        <v>255.0</v>
      </c>
      <c r="O581" s="31">
        <v>300.0</v>
      </c>
      <c r="P581" s="31" t="s">
        <v>5639</v>
      </c>
      <c r="Q581" s="41"/>
      <c r="R581" s="41"/>
      <c r="S581" s="41"/>
      <c r="T581" s="41"/>
      <c r="U581" s="41"/>
      <c r="V581" s="41"/>
      <c r="W581" s="41"/>
      <c r="X581" s="41"/>
      <c r="Y581" s="41"/>
      <c r="Z581" s="41"/>
      <c r="AA581" s="41"/>
      <c r="AB581" s="41"/>
      <c r="AC581" s="41"/>
      <c r="AD581" s="41"/>
      <c r="AE581" s="41"/>
      <c r="AF581" s="41"/>
      <c r="AG581" s="41"/>
      <c r="AH581" s="41"/>
      <c r="AI581" s="41"/>
      <c r="AJ581" s="41"/>
      <c r="AK581" s="193" t="s">
        <v>5640</v>
      </c>
      <c r="AL581" s="193" t="s">
        <v>218</v>
      </c>
      <c r="AM581" s="193" t="s">
        <v>5641</v>
      </c>
      <c r="AN581" s="31" t="s">
        <v>144</v>
      </c>
      <c r="AO581" s="195">
        <v>42489.0</v>
      </c>
      <c r="AP581" s="45" t="s">
        <v>576</v>
      </c>
      <c r="AQ581" s="46" t="s">
        <v>69</v>
      </c>
      <c r="AR581" s="46" t="s">
        <v>69</v>
      </c>
      <c r="AS581" s="41"/>
      <c r="AT581" s="41"/>
      <c r="AU581" s="41"/>
      <c r="AV581" s="41"/>
    </row>
    <row r="582">
      <c r="A582" s="31">
        <v>10876.0</v>
      </c>
      <c r="B582" s="31" t="s">
        <v>295</v>
      </c>
      <c r="C582" s="31" t="s">
        <v>5642</v>
      </c>
      <c r="D582" s="31" t="s">
        <v>5550</v>
      </c>
      <c r="E582" s="193" t="s">
        <v>5643</v>
      </c>
      <c r="F582" s="193" t="s">
        <v>5644</v>
      </c>
      <c r="G582" s="195">
        <v>42476.0</v>
      </c>
      <c r="H582" s="41"/>
      <c r="I582" s="184"/>
      <c r="J582" s="143"/>
      <c r="K582" s="196"/>
      <c r="L582" s="196">
        <v>215.0</v>
      </c>
      <c r="M582" s="143" t="str">
        <f t="shared" si="22"/>
        <v>$182.75</v>
      </c>
      <c r="N582" s="144">
        <v>182.75</v>
      </c>
      <c r="O582" s="31">
        <v>160.0</v>
      </c>
      <c r="P582" s="31" t="s">
        <v>132</v>
      </c>
      <c r="Q582" s="41"/>
      <c r="R582" s="41"/>
      <c r="S582" s="31">
        <v>15.0</v>
      </c>
      <c r="T582" s="41"/>
      <c r="U582" s="31">
        <v>40.0</v>
      </c>
      <c r="V582" s="31" t="s">
        <v>5645</v>
      </c>
      <c r="W582" s="41"/>
      <c r="X582" s="41"/>
      <c r="Y582" s="41"/>
      <c r="Z582" s="41"/>
      <c r="AA582" s="41"/>
      <c r="AB582" s="41"/>
      <c r="AC582" s="41"/>
      <c r="AD582" s="41"/>
      <c r="AE582" s="41"/>
      <c r="AF582" s="41"/>
      <c r="AG582" s="41"/>
      <c r="AH582" s="41"/>
      <c r="AI582" s="41"/>
      <c r="AJ582" s="41"/>
      <c r="AK582" s="193" t="s">
        <v>5646</v>
      </c>
      <c r="AL582" s="193" t="s">
        <v>5647</v>
      </c>
      <c r="AM582" s="193" t="s">
        <v>5648</v>
      </c>
      <c r="AN582" s="31" t="s">
        <v>144</v>
      </c>
      <c r="AO582" s="195">
        <v>42477.0</v>
      </c>
      <c r="AP582" s="45" t="s">
        <v>576</v>
      </c>
      <c r="AQ582" s="46" t="s">
        <v>69</v>
      </c>
      <c r="AR582" s="46" t="s">
        <v>69</v>
      </c>
      <c r="AS582" s="41"/>
      <c r="AT582" s="41"/>
      <c r="AU582" s="41"/>
      <c r="AV582" s="41"/>
    </row>
    <row r="583">
      <c r="A583" s="31" t="s">
        <v>3032</v>
      </c>
      <c r="B583" s="31" t="s">
        <v>295</v>
      </c>
      <c r="C583" s="31" t="s">
        <v>5649</v>
      </c>
      <c r="D583" s="31" t="s">
        <v>5550</v>
      </c>
      <c r="E583" s="193" t="s">
        <v>183</v>
      </c>
      <c r="F583" s="193" t="s">
        <v>5650</v>
      </c>
      <c r="G583" s="195">
        <v>42449.0</v>
      </c>
      <c r="H583" s="41"/>
      <c r="I583" s="184"/>
      <c r="J583" s="143"/>
      <c r="K583" s="196"/>
      <c r="L583" s="196">
        <v>150.0</v>
      </c>
      <c r="M583" s="143" t="str">
        <f t="shared" si="22"/>
        <v>$127.50</v>
      </c>
      <c r="N583" s="144">
        <v>127.5</v>
      </c>
      <c r="O583" s="41"/>
      <c r="P583" s="41"/>
      <c r="Q583" s="41"/>
      <c r="R583" s="41"/>
      <c r="S583" s="41"/>
      <c r="T583" s="41"/>
      <c r="U583" s="31">
        <v>150.0</v>
      </c>
      <c r="V583" s="31" t="s">
        <v>5651</v>
      </c>
      <c r="W583" s="41"/>
      <c r="X583" s="41"/>
      <c r="Y583" s="41"/>
      <c r="Z583" s="41"/>
      <c r="AA583" s="41"/>
      <c r="AB583" s="41"/>
      <c r="AC583" s="41"/>
      <c r="AD583" s="41"/>
      <c r="AE583" s="41"/>
      <c r="AF583" s="41"/>
      <c r="AG583" s="41"/>
      <c r="AH583" s="41"/>
      <c r="AI583" s="41"/>
      <c r="AJ583" s="41"/>
      <c r="AK583" s="193" t="s">
        <v>198</v>
      </c>
      <c r="AL583" s="193" t="s">
        <v>118</v>
      </c>
      <c r="AM583" s="193" t="s">
        <v>119</v>
      </c>
      <c r="AN583" s="31" t="s">
        <v>144</v>
      </c>
      <c r="AO583" s="195">
        <v>42449.0</v>
      </c>
      <c r="AP583" s="45" t="s">
        <v>576</v>
      </c>
      <c r="AQ583" s="46" t="s">
        <v>69</v>
      </c>
      <c r="AR583" s="46" t="s">
        <v>69</v>
      </c>
      <c r="AS583" s="41"/>
      <c r="AT583" s="41"/>
      <c r="AU583" s="41"/>
      <c r="AV583" s="41"/>
    </row>
    <row r="584">
      <c r="A584" s="31" t="s">
        <v>3032</v>
      </c>
      <c r="B584" s="31" t="s">
        <v>295</v>
      </c>
      <c r="C584" s="31" t="s">
        <v>5652</v>
      </c>
      <c r="D584" s="31" t="s">
        <v>1406</v>
      </c>
      <c r="E584" s="193" t="s">
        <v>5653</v>
      </c>
      <c r="F584" s="193" t="s">
        <v>5654</v>
      </c>
      <c r="G584" s="195">
        <v>42471.0</v>
      </c>
      <c r="H584" s="41"/>
      <c r="I584" s="184"/>
      <c r="J584" s="143"/>
      <c r="K584" s="196"/>
      <c r="L584" s="196">
        <v>500.0</v>
      </c>
      <c r="M584" s="143" t="str">
        <f t="shared" si="22"/>
        <v>$425.00</v>
      </c>
      <c r="N584" s="144">
        <v>425.0</v>
      </c>
      <c r="O584" s="41"/>
      <c r="P584" s="41"/>
      <c r="Q584" s="41"/>
      <c r="R584" s="41"/>
      <c r="S584" s="41"/>
      <c r="T584" s="41"/>
      <c r="U584" s="41"/>
      <c r="V584" s="41"/>
      <c r="W584" s="41"/>
      <c r="X584" s="41"/>
      <c r="Y584" s="41"/>
      <c r="Z584" s="41"/>
      <c r="AA584" s="41"/>
      <c r="AB584" s="41"/>
      <c r="AC584" s="41"/>
      <c r="AD584" s="41"/>
      <c r="AE584" s="41"/>
      <c r="AF584" s="41"/>
      <c r="AG584" s="41"/>
      <c r="AH584" s="41"/>
      <c r="AI584" s="31">
        <v>500.0</v>
      </c>
      <c r="AJ584" s="41"/>
      <c r="AK584" s="193" t="s">
        <v>5655</v>
      </c>
      <c r="AL584" s="193" t="s">
        <v>5656</v>
      </c>
      <c r="AM584" s="193" t="s">
        <v>5657</v>
      </c>
      <c r="AN584" s="31" t="s">
        <v>144</v>
      </c>
      <c r="AO584" s="195">
        <v>42478.0</v>
      </c>
      <c r="AP584" s="45" t="s">
        <v>576</v>
      </c>
      <c r="AQ584" s="46" t="s">
        <v>69</v>
      </c>
      <c r="AR584" s="46" t="s">
        <v>69</v>
      </c>
      <c r="AS584" s="41"/>
      <c r="AT584" s="41"/>
      <c r="AU584" s="41"/>
      <c r="AV584" s="41"/>
    </row>
    <row r="585">
      <c r="A585" s="31" t="s">
        <v>3032</v>
      </c>
      <c r="B585" s="31" t="s">
        <v>295</v>
      </c>
      <c r="C585" s="31" t="s">
        <v>5658</v>
      </c>
      <c r="D585" s="31" t="s">
        <v>690</v>
      </c>
      <c r="E585" s="193" t="s">
        <v>5659</v>
      </c>
      <c r="F585" s="193" t="s">
        <v>5660</v>
      </c>
      <c r="G585" s="195">
        <v>42468.0</v>
      </c>
      <c r="H585" s="41"/>
      <c r="I585" s="184"/>
      <c r="J585" s="143"/>
      <c r="K585" s="196"/>
      <c r="L585" s="196">
        <v>975.0</v>
      </c>
      <c r="M585" s="143" t="str">
        <f t="shared" si="22"/>
        <v>$828.75</v>
      </c>
      <c r="N585" s="144">
        <v>828.75</v>
      </c>
      <c r="O585" s="41"/>
      <c r="P585" s="41"/>
      <c r="Q585" s="41"/>
      <c r="R585" s="41"/>
      <c r="S585" s="149">
        <v>15.0</v>
      </c>
      <c r="T585" s="31" t="s">
        <v>973</v>
      </c>
      <c r="U585" s="149">
        <v>960.0</v>
      </c>
      <c r="V585" s="31" t="s">
        <v>5661</v>
      </c>
      <c r="W585" s="41"/>
      <c r="X585" s="41"/>
      <c r="Y585" s="41"/>
      <c r="Z585" s="41"/>
      <c r="AA585" s="41"/>
      <c r="AB585" s="41"/>
      <c r="AC585" s="41"/>
      <c r="AD585" s="41"/>
      <c r="AE585" s="41"/>
      <c r="AF585" s="41"/>
      <c r="AG585" s="41"/>
      <c r="AH585" s="41"/>
      <c r="AI585" s="41"/>
      <c r="AJ585" s="41"/>
      <c r="AK585" s="193" t="s">
        <v>5662</v>
      </c>
      <c r="AL585" s="193" t="s">
        <v>5663</v>
      </c>
      <c r="AM585" s="193" t="s">
        <v>5664</v>
      </c>
      <c r="AN585" s="31" t="s">
        <v>144</v>
      </c>
      <c r="AO585" s="195">
        <v>42468.0</v>
      </c>
      <c r="AP585" s="45" t="s">
        <v>349</v>
      </c>
      <c r="AQ585" s="46" t="s">
        <v>69</v>
      </c>
      <c r="AR585" s="46" t="s">
        <v>69</v>
      </c>
      <c r="AS585" s="41"/>
      <c r="AT585" s="41"/>
      <c r="AU585" s="41"/>
      <c r="AV585" s="41"/>
    </row>
    <row r="586">
      <c r="A586" s="31">
        <v>10872.0</v>
      </c>
      <c r="B586" s="31" t="s">
        <v>295</v>
      </c>
      <c r="C586" s="31" t="s">
        <v>5665</v>
      </c>
      <c r="D586" s="31" t="s">
        <v>1476</v>
      </c>
      <c r="E586" s="193" t="s">
        <v>5666</v>
      </c>
      <c r="F586" s="193" t="s">
        <v>5667</v>
      </c>
      <c r="G586" s="195">
        <v>42476.0</v>
      </c>
      <c r="H586" s="41"/>
      <c r="I586" s="148" t="s">
        <v>5668</v>
      </c>
      <c r="J586" s="143"/>
      <c r="K586" s="196"/>
      <c r="L586" s="196">
        <v>200.0</v>
      </c>
      <c r="M586" s="143" t="str">
        <f t="shared" si="22"/>
        <v>$85.00</v>
      </c>
      <c r="N586" s="144">
        <v>85.0</v>
      </c>
      <c r="O586" s="31">
        <v>100.0</v>
      </c>
      <c r="P586" s="31" t="s">
        <v>132</v>
      </c>
      <c r="Q586" s="41"/>
      <c r="R586" s="41"/>
      <c r="S586" s="41"/>
      <c r="T586" s="41"/>
      <c r="U586" s="41"/>
      <c r="V586" s="41"/>
      <c r="W586" s="41"/>
      <c r="X586" s="41"/>
      <c r="Y586" s="41"/>
      <c r="Z586" s="41"/>
      <c r="AA586" s="41"/>
      <c r="AB586" s="41"/>
      <c r="AC586" s="41"/>
      <c r="AD586" s="41"/>
      <c r="AE586" s="41"/>
      <c r="AF586" s="41"/>
      <c r="AG586" s="41"/>
      <c r="AH586" s="41"/>
      <c r="AI586" s="41"/>
      <c r="AJ586" s="41"/>
      <c r="AK586" s="193" t="s">
        <v>5669</v>
      </c>
      <c r="AL586" s="193" t="s">
        <v>5670</v>
      </c>
      <c r="AM586" s="193" t="s">
        <v>5671</v>
      </c>
      <c r="AN586" s="31" t="s">
        <v>144</v>
      </c>
      <c r="AO586" s="195">
        <v>42476.0</v>
      </c>
      <c r="AP586" s="45" t="s">
        <v>349</v>
      </c>
      <c r="AQ586" s="46" t="s">
        <v>69</v>
      </c>
      <c r="AR586" s="46" t="s">
        <v>69</v>
      </c>
      <c r="AS586" s="41"/>
      <c r="AT586" s="41"/>
      <c r="AU586" s="41"/>
      <c r="AV586" s="41"/>
    </row>
    <row r="587">
      <c r="A587" s="31" t="s">
        <v>3032</v>
      </c>
      <c r="B587" s="31" t="s">
        <v>295</v>
      </c>
      <c r="C587" s="31" t="s">
        <v>5672</v>
      </c>
      <c r="D587" s="31" t="s">
        <v>1406</v>
      </c>
      <c r="E587" s="193" t="s">
        <v>2691</v>
      </c>
      <c r="F587" s="193" t="s">
        <v>5673</v>
      </c>
      <c r="G587" s="195">
        <v>42468.0</v>
      </c>
      <c r="H587" s="41"/>
      <c r="I587" s="184"/>
      <c r="J587" s="143"/>
      <c r="K587" s="196"/>
      <c r="L587" s="196">
        <v>55.0</v>
      </c>
      <c r="M587" s="143" t="str">
        <f t="shared" si="22"/>
        <v>$46.75</v>
      </c>
      <c r="N587" s="144">
        <v>46.75</v>
      </c>
      <c r="O587" s="31">
        <v>55.0</v>
      </c>
      <c r="P587" s="41"/>
      <c r="Q587" s="41"/>
      <c r="R587" s="41"/>
      <c r="S587" s="41"/>
      <c r="T587" s="41"/>
      <c r="U587" s="41"/>
      <c r="V587" s="41"/>
      <c r="W587" s="41"/>
      <c r="X587" s="41"/>
      <c r="Y587" s="41"/>
      <c r="Z587" s="41"/>
      <c r="AA587" s="41"/>
      <c r="AB587" s="41"/>
      <c r="AC587" s="41"/>
      <c r="AD587" s="41"/>
      <c r="AE587" s="41"/>
      <c r="AF587" s="41"/>
      <c r="AG587" s="41"/>
      <c r="AH587" s="41"/>
      <c r="AI587" s="41"/>
      <c r="AJ587" s="41"/>
      <c r="AK587" s="193" t="s">
        <v>1040</v>
      </c>
      <c r="AL587" s="193" t="s">
        <v>2693</v>
      </c>
      <c r="AM587" s="193" t="s">
        <v>2694</v>
      </c>
      <c r="AN587" s="31" t="s">
        <v>144</v>
      </c>
      <c r="AO587" s="195">
        <v>42469.0</v>
      </c>
      <c r="AP587" s="45" t="s">
        <v>349</v>
      </c>
      <c r="AQ587" s="46" t="s">
        <v>69</v>
      </c>
      <c r="AR587" s="46" t="s">
        <v>69</v>
      </c>
      <c r="AS587" s="41"/>
      <c r="AT587" s="41"/>
      <c r="AU587" s="41"/>
      <c r="AV587" s="41"/>
    </row>
    <row r="588">
      <c r="A588" s="31">
        <v>10937.0</v>
      </c>
      <c r="B588" s="31" t="s">
        <v>295</v>
      </c>
      <c r="C588" s="31" t="s">
        <v>5674</v>
      </c>
      <c r="D588" s="31" t="s">
        <v>1406</v>
      </c>
      <c r="E588" s="193" t="s">
        <v>2779</v>
      </c>
      <c r="F588" s="193" t="s">
        <v>5675</v>
      </c>
      <c r="G588" s="195">
        <v>42468.0</v>
      </c>
      <c r="H588" s="41"/>
      <c r="I588" s="184"/>
      <c r="J588" s="143"/>
      <c r="K588" s="196"/>
      <c r="L588" s="196">
        <v>3605.0</v>
      </c>
      <c r="M588" s="143" t="str">
        <f t="shared" si="22"/>
        <v>$1,836.17</v>
      </c>
      <c r="N588" s="144">
        <v>1836.17</v>
      </c>
      <c r="O588" s="31">
        <v>1200.0</v>
      </c>
      <c r="P588" s="41"/>
      <c r="Q588" s="41"/>
      <c r="R588" s="41"/>
      <c r="S588" s="31">
        <v>15.0</v>
      </c>
      <c r="T588" s="41"/>
      <c r="U588" s="31">
        <v>250.0</v>
      </c>
      <c r="V588" s="41"/>
      <c r="W588" s="31">
        <v>200.0</v>
      </c>
      <c r="X588" s="41"/>
      <c r="Y588" s="31">
        <v>50.0</v>
      </c>
      <c r="Z588" s="41"/>
      <c r="AA588" s="41"/>
      <c r="AB588" s="41"/>
      <c r="AC588" s="41"/>
      <c r="AD588" s="41"/>
      <c r="AE588" s="31">
        <v>282.2</v>
      </c>
      <c r="AF588" s="41"/>
      <c r="AG588" s="41"/>
      <c r="AH588" s="41"/>
      <c r="AI588" s="31">
        <v>163.0</v>
      </c>
      <c r="AJ588" s="31" t="s">
        <v>5676</v>
      </c>
      <c r="AK588" s="193" t="s">
        <v>327</v>
      </c>
      <c r="AL588" s="193" t="s">
        <v>329</v>
      </c>
      <c r="AM588" s="193" t="s">
        <v>330</v>
      </c>
      <c r="AN588" s="31" t="s">
        <v>144</v>
      </c>
      <c r="AO588" s="195">
        <v>42468.0</v>
      </c>
      <c r="AP588" s="45" t="s">
        <v>349</v>
      </c>
      <c r="AQ588" s="46" t="s">
        <v>69</v>
      </c>
      <c r="AR588" s="46" t="s">
        <v>69</v>
      </c>
      <c r="AS588" s="41"/>
      <c r="AT588" s="41"/>
      <c r="AU588" s="41"/>
      <c r="AV588" s="41"/>
    </row>
    <row r="589">
      <c r="A589" s="31">
        <v>10881.0</v>
      </c>
      <c r="B589" s="31" t="s">
        <v>436</v>
      </c>
      <c r="C589" s="31" t="s">
        <v>5677</v>
      </c>
      <c r="D589" s="31" t="s">
        <v>3960</v>
      </c>
      <c r="E589" s="193" t="s">
        <v>5678</v>
      </c>
      <c r="F589" s="193" t="s">
        <v>5679</v>
      </c>
      <c r="G589" s="195">
        <v>42457.0</v>
      </c>
      <c r="H589" s="41"/>
      <c r="I589" s="184"/>
      <c r="J589" s="143"/>
      <c r="K589" s="196"/>
      <c r="L589" s="196">
        <v>1000.0</v>
      </c>
      <c r="M589" s="143" t="str">
        <f t="shared" si="22"/>
        <v>$850.00</v>
      </c>
      <c r="N589" s="144">
        <v>850.0</v>
      </c>
      <c r="O589" s="41"/>
      <c r="P589" s="41"/>
      <c r="Q589" s="41"/>
      <c r="R589" s="41"/>
      <c r="S589" s="41"/>
      <c r="T589" s="41"/>
      <c r="U589" s="31">
        <v>1000.0</v>
      </c>
      <c r="V589" s="31" t="s">
        <v>5680</v>
      </c>
      <c r="W589" s="41"/>
      <c r="X589" s="41"/>
      <c r="Y589" s="41"/>
      <c r="Z589" s="41"/>
      <c r="AA589" s="41"/>
      <c r="AB589" s="41"/>
      <c r="AC589" s="41"/>
      <c r="AD589" s="41"/>
      <c r="AE589" s="41"/>
      <c r="AF589" s="41"/>
      <c r="AG589" s="41"/>
      <c r="AH589" s="41"/>
      <c r="AI589" s="41"/>
      <c r="AJ589" s="41"/>
      <c r="AK589" s="193" t="s">
        <v>1930</v>
      </c>
      <c r="AL589" s="193" t="s">
        <v>5681</v>
      </c>
      <c r="AM589" s="193" t="s">
        <v>5682</v>
      </c>
      <c r="AN589" s="31" t="s">
        <v>144</v>
      </c>
      <c r="AO589" s="195">
        <v>42462.0</v>
      </c>
      <c r="AP589" s="45" t="s">
        <v>349</v>
      </c>
      <c r="AQ589" s="46" t="s">
        <v>69</v>
      </c>
      <c r="AR589" s="46" t="s">
        <v>69</v>
      </c>
      <c r="AS589" s="41"/>
      <c r="AT589" s="41"/>
      <c r="AU589" s="41"/>
      <c r="AV589" s="41"/>
    </row>
    <row r="590">
      <c r="A590" s="41"/>
      <c r="B590" s="41"/>
      <c r="C590" s="31" t="s">
        <v>5683</v>
      </c>
      <c r="D590" s="31" t="s">
        <v>4161</v>
      </c>
      <c r="E590" s="193" t="s">
        <v>5433</v>
      </c>
      <c r="F590" s="193" t="s">
        <v>5434</v>
      </c>
      <c r="G590" s="195">
        <v>42462.0</v>
      </c>
      <c r="H590" s="41"/>
      <c r="I590" s="184"/>
      <c r="J590" s="143"/>
      <c r="K590" s="196"/>
      <c r="L590" s="196">
        <v>1182.5</v>
      </c>
      <c r="M590" s="143" t="str">
        <f t="shared" si="22"/>
        <v>$0.00</v>
      </c>
      <c r="N590" s="143"/>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193" t="s">
        <v>5435</v>
      </c>
      <c r="AL590" s="193" t="s">
        <v>5436</v>
      </c>
      <c r="AM590" s="193" t="s">
        <v>5437</v>
      </c>
      <c r="AN590" s="31" t="s">
        <v>144</v>
      </c>
      <c r="AO590" s="195">
        <v>42462.0</v>
      </c>
      <c r="AP590" s="45" t="s">
        <v>349</v>
      </c>
      <c r="AQ590" s="46" t="s">
        <v>69</v>
      </c>
      <c r="AR590" s="41"/>
      <c r="AS590" s="41"/>
      <c r="AT590" s="41"/>
      <c r="AU590" s="41"/>
      <c r="AV590" s="41"/>
    </row>
    <row r="591">
      <c r="A591" s="41"/>
      <c r="B591" s="41"/>
      <c r="C591" s="31" t="s">
        <v>5684</v>
      </c>
      <c r="D591" s="31" t="s">
        <v>3960</v>
      </c>
      <c r="E591" s="193" t="s">
        <v>289</v>
      </c>
      <c r="F591" s="193" t="s">
        <v>5685</v>
      </c>
      <c r="G591" s="195">
        <v>42410.0</v>
      </c>
      <c r="H591" s="41"/>
      <c r="I591" s="184"/>
      <c r="J591" s="143"/>
      <c r="K591" s="196"/>
      <c r="L591" s="196">
        <v>95.21</v>
      </c>
      <c r="M591" s="143" t="str">
        <f t="shared" si="22"/>
        <v>$68.00</v>
      </c>
      <c r="N591" s="143"/>
      <c r="O591" s="31">
        <v>80.0</v>
      </c>
      <c r="P591" s="31" t="s">
        <v>132</v>
      </c>
      <c r="Q591" s="41"/>
      <c r="R591" s="41"/>
      <c r="S591" s="41"/>
      <c r="T591" s="41"/>
      <c r="U591" s="41"/>
      <c r="V591" s="41"/>
      <c r="W591" s="41"/>
      <c r="X591" s="41"/>
      <c r="Y591" s="41"/>
      <c r="Z591" s="41"/>
      <c r="AA591" s="41"/>
      <c r="AB591" s="41"/>
      <c r="AC591" s="41"/>
      <c r="AD591" s="41"/>
      <c r="AE591" s="41"/>
      <c r="AF591" s="41"/>
      <c r="AG591" s="41"/>
      <c r="AH591" s="41"/>
      <c r="AI591" s="41"/>
      <c r="AJ591" s="41"/>
      <c r="AK591" s="193" t="s">
        <v>4260</v>
      </c>
      <c r="AL591" s="193" t="s">
        <v>4261</v>
      </c>
      <c r="AM591" s="193" t="s">
        <v>4262</v>
      </c>
      <c r="AN591" s="31" t="s">
        <v>67</v>
      </c>
      <c r="AO591" s="195">
        <v>42410.0</v>
      </c>
      <c r="AP591" s="45" t="s">
        <v>5414</v>
      </c>
      <c r="AQ591" s="46" t="s">
        <v>69</v>
      </c>
      <c r="AR591" s="46" t="s">
        <v>69</v>
      </c>
      <c r="AS591" s="41"/>
      <c r="AT591" s="41"/>
      <c r="AU591" s="41"/>
      <c r="AV591" s="41"/>
    </row>
    <row r="592">
      <c r="A592" s="31" t="s">
        <v>5311</v>
      </c>
      <c r="B592" s="31" t="s">
        <v>436</v>
      </c>
      <c r="C592" s="31" t="s">
        <v>5686</v>
      </c>
      <c r="D592" s="31" t="s">
        <v>5308</v>
      </c>
      <c r="E592" s="193" t="s">
        <v>5638</v>
      </c>
      <c r="F592" s="193" t="s">
        <v>5638</v>
      </c>
      <c r="G592" s="195">
        <v>42422.0</v>
      </c>
      <c r="H592" s="41"/>
      <c r="I592" s="184"/>
      <c r="J592" s="143"/>
      <c r="K592" s="196"/>
      <c r="L592" s="196">
        <v>600.0</v>
      </c>
      <c r="M592" s="143" t="str">
        <f t="shared" si="22"/>
        <v>$510.00</v>
      </c>
      <c r="N592" s="144">
        <v>510.0</v>
      </c>
      <c r="O592" s="41"/>
      <c r="P592" s="41"/>
      <c r="Q592" s="31">
        <v>600.0</v>
      </c>
      <c r="R592" s="31" t="s">
        <v>5687</v>
      </c>
      <c r="S592" s="41"/>
      <c r="T592" s="41"/>
      <c r="U592" s="41"/>
      <c r="V592" s="41"/>
      <c r="W592" s="41"/>
      <c r="X592" s="41"/>
      <c r="Y592" s="41"/>
      <c r="Z592" s="41"/>
      <c r="AA592" s="41"/>
      <c r="AB592" s="41"/>
      <c r="AC592" s="41"/>
      <c r="AD592" s="41"/>
      <c r="AE592" s="41"/>
      <c r="AF592" s="41"/>
      <c r="AG592" s="41"/>
      <c r="AH592" s="41"/>
      <c r="AI592" s="41"/>
      <c r="AJ592" s="41"/>
      <c r="AK592" s="193" t="s">
        <v>5640</v>
      </c>
      <c r="AL592" s="193" t="s">
        <v>218</v>
      </c>
      <c r="AM592" s="193" t="s">
        <v>5641</v>
      </c>
      <c r="AN592" s="31" t="s">
        <v>67</v>
      </c>
      <c r="AO592" s="195">
        <v>42489.0</v>
      </c>
      <c r="AP592" s="45" t="s">
        <v>5414</v>
      </c>
      <c r="AQ592" s="46" t="s">
        <v>69</v>
      </c>
      <c r="AR592" s="46" t="s">
        <v>69</v>
      </c>
      <c r="AS592" s="41"/>
      <c r="AT592" s="41"/>
      <c r="AU592" s="41"/>
      <c r="AV592" s="41"/>
    </row>
    <row r="593">
      <c r="A593" s="41"/>
      <c r="B593" s="41"/>
      <c r="C593" s="31" t="s">
        <v>5688</v>
      </c>
      <c r="D593" s="31" t="s">
        <v>4161</v>
      </c>
      <c r="E593" s="193" t="s">
        <v>5689</v>
      </c>
      <c r="F593" s="193" t="s">
        <v>5690</v>
      </c>
      <c r="G593" s="195">
        <v>42431.0</v>
      </c>
      <c r="H593" s="41"/>
      <c r="I593" s="184"/>
      <c r="J593" s="143"/>
      <c r="K593" s="196"/>
      <c r="L593" s="196">
        <v>300.0</v>
      </c>
      <c r="M593" s="143" t="str">
        <f t="shared" si="22"/>
        <v>$0.00</v>
      </c>
      <c r="N593" s="143"/>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193" t="s">
        <v>5691</v>
      </c>
      <c r="AL593" s="193" t="s">
        <v>5692</v>
      </c>
      <c r="AM593" s="193" t="s">
        <v>5693</v>
      </c>
      <c r="AN593" s="31" t="s">
        <v>67</v>
      </c>
      <c r="AO593" s="195">
        <v>42431.0</v>
      </c>
      <c r="AP593" s="45" t="s">
        <v>5414</v>
      </c>
      <c r="AQ593" s="46" t="s">
        <v>69</v>
      </c>
      <c r="AR593" s="41"/>
      <c r="AS593" s="41"/>
      <c r="AT593" s="41"/>
      <c r="AU593" s="41"/>
      <c r="AV593" s="41"/>
    </row>
    <row r="594">
      <c r="A594" s="31" t="s">
        <v>5311</v>
      </c>
      <c r="B594" s="31" t="s">
        <v>295</v>
      </c>
      <c r="C594" s="31" t="s">
        <v>5694</v>
      </c>
      <c r="D594" s="31" t="s">
        <v>5550</v>
      </c>
      <c r="E594" s="193" t="s">
        <v>5695</v>
      </c>
      <c r="F594" s="193" t="s">
        <v>5696</v>
      </c>
      <c r="G594" s="195">
        <v>42429.0</v>
      </c>
      <c r="H594" s="41"/>
      <c r="I594" s="184"/>
      <c r="J594" s="143"/>
      <c r="K594" s="196"/>
      <c r="L594" s="196">
        <v>1096.2</v>
      </c>
      <c r="M594" s="143" t="str">
        <f t="shared" si="22"/>
        <v>$310.59</v>
      </c>
      <c r="N594" s="143"/>
      <c r="O594" s="41"/>
      <c r="P594" s="41"/>
      <c r="Q594" s="143" t="str">
        <f> 29 * 4.2 * 3</f>
        <v>$365.40</v>
      </c>
      <c r="R594" s="31" t="s">
        <v>5697</v>
      </c>
      <c r="S594" s="41"/>
      <c r="T594" s="41"/>
      <c r="U594" s="41"/>
      <c r="V594" s="41"/>
      <c r="W594" s="41"/>
      <c r="X594" s="41"/>
      <c r="Y594" s="41"/>
      <c r="Z594" s="41"/>
      <c r="AA594" s="41"/>
      <c r="AB594" s="41"/>
      <c r="AC594" s="41"/>
      <c r="AD594" s="41"/>
      <c r="AE594" s="41"/>
      <c r="AF594" s="41"/>
      <c r="AG594" s="41"/>
      <c r="AH594" s="41"/>
      <c r="AI594" s="41"/>
      <c r="AJ594" s="41"/>
      <c r="AK594" s="193" t="s">
        <v>5698</v>
      </c>
      <c r="AL594" s="193" t="s">
        <v>178</v>
      </c>
      <c r="AM594" s="193" t="s">
        <v>3196</v>
      </c>
      <c r="AN594" s="31" t="s">
        <v>67</v>
      </c>
      <c r="AO594" s="195">
        <v>42489.0</v>
      </c>
      <c r="AP594" s="45" t="s">
        <v>5414</v>
      </c>
      <c r="AQ594" s="46" t="s">
        <v>69</v>
      </c>
      <c r="AR594" s="46" t="s">
        <v>69</v>
      </c>
      <c r="AS594" s="41"/>
      <c r="AT594" s="41"/>
      <c r="AU594" s="41"/>
      <c r="AV594" s="41"/>
    </row>
    <row r="595">
      <c r="A595" s="31" t="s">
        <v>5311</v>
      </c>
      <c r="B595" s="31" t="s">
        <v>436</v>
      </c>
      <c r="C595" s="31" t="s">
        <v>5699</v>
      </c>
      <c r="D595" s="31" t="s">
        <v>1476</v>
      </c>
      <c r="E595" s="193" t="s">
        <v>5146</v>
      </c>
      <c r="F595" s="193" t="s">
        <v>5700</v>
      </c>
      <c r="G595" s="195">
        <v>42434.0</v>
      </c>
      <c r="H595" s="31" t="s">
        <v>5701</v>
      </c>
      <c r="I595" s="184"/>
      <c r="J595" s="143"/>
      <c r="K595" s="196"/>
      <c r="L595" s="196">
        <v>661.7</v>
      </c>
      <c r="M595" s="143" t="str">
        <f t="shared" si="22"/>
        <v>$120.70</v>
      </c>
      <c r="N595" s="143"/>
      <c r="O595" s="31">
        <v>30.0</v>
      </c>
      <c r="P595" s="31" t="s">
        <v>132</v>
      </c>
      <c r="Q595" s="31">
        <v>42.0</v>
      </c>
      <c r="R595" s="31" t="s">
        <v>5702</v>
      </c>
      <c r="S595" s="41"/>
      <c r="T595" s="41"/>
      <c r="U595" s="41"/>
      <c r="V595" s="41"/>
      <c r="W595" s="41"/>
      <c r="X595" s="41"/>
      <c r="Y595" s="41"/>
      <c r="Z595" s="41"/>
      <c r="AA595" s="41"/>
      <c r="AB595" s="41"/>
      <c r="AC595" s="31">
        <v>70.0</v>
      </c>
      <c r="AD595" s="31" t="s">
        <v>5703</v>
      </c>
      <c r="AE595" s="41"/>
      <c r="AF595" s="41"/>
      <c r="AG595" s="41"/>
      <c r="AH595" s="41"/>
      <c r="AI595" s="41"/>
      <c r="AJ595" s="41"/>
      <c r="AK595" s="193" t="s">
        <v>2912</v>
      </c>
      <c r="AL595" s="193" t="s">
        <v>259</v>
      </c>
      <c r="AM595" s="193" t="s">
        <v>260</v>
      </c>
      <c r="AN595" s="31" t="s">
        <v>67</v>
      </c>
      <c r="AO595" s="195">
        <v>42434.0</v>
      </c>
      <c r="AP595" s="45" t="s">
        <v>5414</v>
      </c>
      <c r="AQ595" s="46" t="s">
        <v>69</v>
      </c>
      <c r="AR595" s="46" t="s">
        <v>69</v>
      </c>
      <c r="AS595" s="41"/>
      <c r="AT595" s="41"/>
      <c r="AU595" s="41"/>
      <c r="AV595" s="41"/>
    </row>
    <row r="596">
      <c r="A596" s="31" t="s">
        <v>5704</v>
      </c>
      <c r="B596" s="31" t="s">
        <v>436</v>
      </c>
      <c r="C596" s="31" t="s">
        <v>5705</v>
      </c>
      <c r="D596" s="31" t="s">
        <v>123</v>
      </c>
      <c r="E596" s="193" t="s">
        <v>1359</v>
      </c>
      <c r="F596" s="193" t="s">
        <v>5706</v>
      </c>
      <c r="G596" s="195">
        <v>42438.0</v>
      </c>
      <c r="H596" s="41"/>
      <c r="I596" s="184"/>
      <c r="J596" s="143"/>
      <c r="K596" s="196"/>
      <c r="L596" s="196">
        <v>100.0</v>
      </c>
      <c r="M596" s="143" t="str">
        <f t="shared" si="22"/>
        <v>$85.00</v>
      </c>
      <c r="N596" s="144">
        <v>85.0</v>
      </c>
      <c r="O596" s="31">
        <v>100.0</v>
      </c>
      <c r="P596" s="41"/>
      <c r="Q596" s="41"/>
      <c r="R596" s="41"/>
      <c r="S596" s="41"/>
      <c r="T596" s="41"/>
      <c r="U596" s="41"/>
      <c r="V596" s="41"/>
      <c r="W596" s="41"/>
      <c r="X596" s="41"/>
      <c r="Y596" s="41"/>
      <c r="Z596" s="41"/>
      <c r="AA596" s="41"/>
      <c r="AB596" s="41"/>
      <c r="AC596" s="41"/>
      <c r="AD596" s="41"/>
      <c r="AE596" s="41"/>
      <c r="AF596" s="41"/>
      <c r="AG596" s="41"/>
      <c r="AH596" s="41"/>
      <c r="AI596" s="41"/>
      <c r="AJ596" s="41"/>
      <c r="AK596" s="193" t="s">
        <v>1366</v>
      </c>
      <c r="AL596" s="193" t="s">
        <v>1367</v>
      </c>
      <c r="AM596" s="193" t="s">
        <v>1368</v>
      </c>
      <c r="AN596" s="31" t="s">
        <v>67</v>
      </c>
      <c r="AO596" s="195">
        <v>42438.0</v>
      </c>
      <c r="AP596" s="45" t="s">
        <v>284</v>
      </c>
      <c r="AQ596" s="46" t="s">
        <v>69</v>
      </c>
      <c r="AR596" s="46" t="s">
        <v>69</v>
      </c>
      <c r="AS596" s="41"/>
      <c r="AT596" s="41"/>
      <c r="AU596" s="41"/>
      <c r="AV596" s="41"/>
    </row>
    <row r="597">
      <c r="A597" s="31" t="s">
        <v>3032</v>
      </c>
      <c r="B597" s="31" t="s">
        <v>436</v>
      </c>
      <c r="C597" s="31" t="s">
        <v>5707</v>
      </c>
      <c r="D597" s="31" t="s">
        <v>1406</v>
      </c>
      <c r="E597" s="193" t="s">
        <v>5708</v>
      </c>
      <c r="F597" s="193" t="s">
        <v>5709</v>
      </c>
      <c r="G597" s="195">
        <v>42430.0</v>
      </c>
      <c r="H597" s="41"/>
      <c r="I597" s="184"/>
      <c r="J597" s="143"/>
      <c r="K597" s="196"/>
      <c r="L597" s="196">
        <v>217.98</v>
      </c>
      <c r="M597" s="143" t="str">
        <f t="shared" si="22"/>
        <v>$185.28</v>
      </c>
      <c r="N597" s="144">
        <v>185.28</v>
      </c>
      <c r="O597" s="41"/>
      <c r="P597" s="41"/>
      <c r="Q597" s="41"/>
      <c r="R597" s="41"/>
      <c r="S597" s="41"/>
      <c r="T597" s="41"/>
      <c r="U597" s="41"/>
      <c r="V597" s="41"/>
      <c r="W597" s="41"/>
      <c r="X597" s="41"/>
      <c r="Y597" s="41"/>
      <c r="Z597" s="41"/>
      <c r="AA597" s="41"/>
      <c r="AB597" s="41"/>
      <c r="AC597" s="41"/>
      <c r="AD597" s="41"/>
      <c r="AE597" s="41"/>
      <c r="AF597" s="41"/>
      <c r="AG597" s="41"/>
      <c r="AH597" s="41"/>
      <c r="AI597" s="196">
        <v>217.98</v>
      </c>
      <c r="AJ597" s="31" t="s">
        <v>5710</v>
      </c>
      <c r="AK597" s="193" t="s">
        <v>5711</v>
      </c>
      <c r="AL597" s="193" t="s">
        <v>2590</v>
      </c>
      <c r="AM597" s="193" t="s">
        <v>5712</v>
      </c>
      <c r="AN597" s="31" t="s">
        <v>67</v>
      </c>
      <c r="AO597" s="195">
        <v>43525.0</v>
      </c>
      <c r="AP597" s="45" t="s">
        <v>284</v>
      </c>
      <c r="AQ597" s="46" t="s">
        <v>69</v>
      </c>
      <c r="AR597" s="46" t="s">
        <v>69</v>
      </c>
      <c r="AS597" s="41"/>
      <c r="AT597" s="41"/>
      <c r="AU597" s="41"/>
      <c r="AV597" s="41"/>
    </row>
    <row r="598">
      <c r="A598" s="41"/>
      <c r="B598" s="41"/>
      <c r="C598" s="31" t="s">
        <v>5713</v>
      </c>
      <c r="D598" s="31" t="s">
        <v>4161</v>
      </c>
      <c r="E598" s="193" t="s">
        <v>3531</v>
      </c>
      <c r="F598" s="193" t="s">
        <v>5714</v>
      </c>
      <c r="G598" s="195">
        <v>42433.0</v>
      </c>
      <c r="H598" s="41"/>
      <c r="I598" s="184"/>
      <c r="J598" s="143"/>
      <c r="K598" s="196"/>
      <c r="L598" s="196">
        <v>1170.0</v>
      </c>
      <c r="M598" s="143" t="str">
        <f t="shared" si="22"/>
        <v>$0.00</v>
      </c>
      <c r="N598" s="143"/>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193" t="s">
        <v>441</v>
      </c>
      <c r="AL598" s="193" t="s">
        <v>3533</v>
      </c>
      <c r="AM598" s="193" t="s">
        <v>3534</v>
      </c>
      <c r="AN598" s="31" t="s">
        <v>67</v>
      </c>
      <c r="AO598" s="195">
        <v>42433.0</v>
      </c>
      <c r="AP598" s="45" t="s">
        <v>284</v>
      </c>
      <c r="AQ598" s="46" t="s">
        <v>69</v>
      </c>
      <c r="AR598" s="41"/>
      <c r="AS598" s="41"/>
      <c r="AT598" s="41"/>
      <c r="AU598" s="41"/>
      <c r="AV598" s="41"/>
    </row>
    <row r="599">
      <c r="A599" s="31" t="s">
        <v>5311</v>
      </c>
      <c r="B599" s="31" t="s">
        <v>436</v>
      </c>
      <c r="C599" s="31" t="s">
        <v>5715</v>
      </c>
      <c r="D599" s="31" t="s">
        <v>123</v>
      </c>
      <c r="E599" s="193" t="s">
        <v>886</v>
      </c>
      <c r="F599" s="193" t="s">
        <v>5716</v>
      </c>
      <c r="G599" s="195">
        <v>42427.0</v>
      </c>
      <c r="H599" s="41"/>
      <c r="I599" s="184"/>
      <c r="J599" s="143"/>
      <c r="K599" s="196"/>
      <c r="L599" s="196">
        <v>1200.0</v>
      </c>
      <c r="M599" s="143" t="str">
        <f t="shared" si="22"/>
        <v>$1,020.00</v>
      </c>
      <c r="N599" s="144">
        <v>1020.0</v>
      </c>
      <c r="O599" s="31">
        <v>1200.0</v>
      </c>
      <c r="P599" s="41"/>
      <c r="Q599" s="41"/>
      <c r="R599" s="41"/>
      <c r="S599" s="41"/>
      <c r="T599" s="41"/>
      <c r="U599" s="41"/>
      <c r="V599" s="41"/>
      <c r="W599" s="41"/>
      <c r="X599" s="41"/>
      <c r="Y599" s="41"/>
      <c r="Z599" s="41"/>
      <c r="AA599" s="41"/>
      <c r="AB599" s="41"/>
      <c r="AC599" s="41"/>
      <c r="AD599" s="41"/>
      <c r="AE599" s="41"/>
      <c r="AF599" s="41"/>
      <c r="AG599" s="41"/>
      <c r="AH599" s="41"/>
      <c r="AI599" s="41"/>
      <c r="AJ599" s="41"/>
      <c r="AK599" s="193" t="s">
        <v>548</v>
      </c>
      <c r="AL599" s="193" t="s">
        <v>551</v>
      </c>
      <c r="AM599" s="193" t="s">
        <v>552</v>
      </c>
      <c r="AN599" s="31" t="s">
        <v>67</v>
      </c>
      <c r="AO599" s="195">
        <v>42427.0</v>
      </c>
      <c r="AP599" s="45" t="s">
        <v>284</v>
      </c>
      <c r="AQ599" s="46" t="s">
        <v>69</v>
      </c>
      <c r="AR599" s="46" t="s">
        <v>69</v>
      </c>
      <c r="AS599" s="41"/>
      <c r="AT599" s="41"/>
      <c r="AU599" s="41"/>
      <c r="AV599" s="41"/>
    </row>
    <row r="600">
      <c r="A600" s="31" t="s">
        <v>5311</v>
      </c>
      <c r="B600" s="31" t="s">
        <v>436</v>
      </c>
      <c r="C600" s="31" t="s">
        <v>5717</v>
      </c>
      <c r="D600" s="31" t="s">
        <v>123</v>
      </c>
      <c r="E600" s="193" t="s">
        <v>886</v>
      </c>
      <c r="F600" s="193" t="s">
        <v>5718</v>
      </c>
      <c r="G600" s="195">
        <v>42427.0</v>
      </c>
      <c r="H600" s="41"/>
      <c r="I600" s="184"/>
      <c r="J600" s="143"/>
      <c r="K600" s="196"/>
      <c r="L600" s="196">
        <v>255.0</v>
      </c>
      <c r="M600" s="143" t="str">
        <f t="shared" si="22"/>
        <v>$216.75</v>
      </c>
      <c r="N600" s="144">
        <v>216.75</v>
      </c>
      <c r="O600" s="151">
        <v>255.0</v>
      </c>
      <c r="P600" s="31" t="s">
        <v>5719</v>
      </c>
      <c r="Q600" s="41"/>
      <c r="R600" s="41"/>
      <c r="S600" s="41"/>
      <c r="T600" s="41"/>
      <c r="U600" s="41"/>
      <c r="V600" s="41"/>
      <c r="W600" s="41"/>
      <c r="X600" s="41"/>
      <c r="Y600" s="41"/>
      <c r="Z600" s="41"/>
      <c r="AA600" s="41"/>
      <c r="AB600" s="41"/>
      <c r="AC600" s="41"/>
      <c r="AD600" s="41"/>
      <c r="AE600" s="41"/>
      <c r="AF600" s="41"/>
      <c r="AG600" s="41"/>
      <c r="AH600" s="41"/>
      <c r="AI600" s="41"/>
      <c r="AJ600" s="41"/>
      <c r="AK600" s="193" t="s">
        <v>548</v>
      </c>
      <c r="AL600" s="193" t="s">
        <v>551</v>
      </c>
      <c r="AM600" s="193" t="s">
        <v>552</v>
      </c>
      <c r="AN600" s="31" t="s">
        <v>67</v>
      </c>
      <c r="AO600" s="195">
        <v>42428.0</v>
      </c>
      <c r="AP600" s="45" t="s">
        <v>284</v>
      </c>
      <c r="AQ600" s="46" t="s">
        <v>69</v>
      </c>
      <c r="AR600" s="46" t="s">
        <v>69</v>
      </c>
      <c r="AS600" s="41"/>
      <c r="AT600" s="41"/>
      <c r="AU600" s="41"/>
      <c r="AV600" s="41"/>
    </row>
    <row r="601">
      <c r="A601" s="31" t="s">
        <v>5311</v>
      </c>
      <c r="B601" s="31" t="s">
        <v>436</v>
      </c>
      <c r="C601" s="31" t="s">
        <v>5720</v>
      </c>
      <c r="D601" s="31" t="s">
        <v>123</v>
      </c>
      <c r="E601" s="193" t="s">
        <v>886</v>
      </c>
      <c r="F601" s="193" t="s">
        <v>4063</v>
      </c>
      <c r="G601" s="195">
        <v>42424.0</v>
      </c>
      <c r="H601" s="41"/>
      <c r="I601" s="184"/>
      <c r="J601" s="143"/>
      <c r="K601" s="196"/>
      <c r="L601" s="196">
        <v>1523.0</v>
      </c>
      <c r="M601" s="143" t="str">
        <f t="shared" si="22"/>
        <v>$1,294.55</v>
      </c>
      <c r="N601" s="144">
        <v>1286.74</v>
      </c>
      <c r="O601" s="31">
        <v>280.0</v>
      </c>
      <c r="P601" s="41"/>
      <c r="Q601" s="41"/>
      <c r="R601" s="41"/>
      <c r="S601" s="41"/>
      <c r="T601" s="41"/>
      <c r="U601" s="31">
        <v>1000.0</v>
      </c>
      <c r="V601" s="31" t="s">
        <v>5721</v>
      </c>
      <c r="W601" s="41"/>
      <c r="X601" s="41"/>
      <c r="Y601" s="41"/>
      <c r="Z601" s="41"/>
      <c r="AA601" s="41"/>
      <c r="AB601" s="41"/>
      <c r="AC601" s="41"/>
      <c r="AD601" s="41"/>
      <c r="AE601" s="31">
        <v>243.0</v>
      </c>
      <c r="AF601" s="41"/>
      <c r="AG601" s="41"/>
      <c r="AH601" s="41"/>
      <c r="AI601" s="41"/>
      <c r="AJ601" s="41"/>
      <c r="AK601" s="193" t="s">
        <v>548</v>
      </c>
      <c r="AL601" s="193" t="s">
        <v>551</v>
      </c>
      <c r="AM601" s="193" t="s">
        <v>552</v>
      </c>
      <c r="AN601" s="31" t="s">
        <v>67</v>
      </c>
      <c r="AO601" s="195">
        <v>42427.0</v>
      </c>
      <c r="AP601" s="45" t="s">
        <v>284</v>
      </c>
      <c r="AQ601" s="46" t="s">
        <v>69</v>
      </c>
      <c r="AR601" s="46" t="s">
        <v>69</v>
      </c>
      <c r="AS601" s="41"/>
      <c r="AT601" s="41"/>
      <c r="AU601" s="41"/>
      <c r="AV601" s="41"/>
    </row>
    <row r="602">
      <c r="A602" s="31" t="s">
        <v>4242</v>
      </c>
      <c r="B602" s="31" t="s">
        <v>436</v>
      </c>
      <c r="C602" s="31" t="s">
        <v>5722</v>
      </c>
      <c r="D602" s="31" t="s">
        <v>1476</v>
      </c>
      <c r="E602" s="193" t="s">
        <v>3651</v>
      </c>
      <c r="F602" s="193" t="s">
        <v>5723</v>
      </c>
      <c r="G602" s="195">
        <v>42419.0</v>
      </c>
      <c r="H602" s="31" t="s">
        <v>5724</v>
      </c>
      <c r="I602" s="184"/>
      <c r="J602" s="143"/>
      <c r="K602" s="196"/>
      <c r="L602" s="196">
        <v>117.75</v>
      </c>
      <c r="M602" s="143" t="str">
        <f t="shared" si="22"/>
        <v>$70.39</v>
      </c>
      <c r="N602" s="144">
        <v>70.39</v>
      </c>
      <c r="O602" s="31">
        <v>60.0</v>
      </c>
      <c r="P602" s="31" t="s">
        <v>132</v>
      </c>
      <c r="Q602" s="41"/>
      <c r="R602" s="41"/>
      <c r="S602" s="31">
        <v>9.06</v>
      </c>
      <c r="T602" s="31" t="s">
        <v>132</v>
      </c>
      <c r="U602" s="31">
        <v>13.75</v>
      </c>
      <c r="V602" s="31" t="s">
        <v>5725</v>
      </c>
      <c r="W602" s="41"/>
      <c r="X602" s="41"/>
      <c r="Y602" s="41"/>
      <c r="Z602" s="41"/>
      <c r="AA602" s="41"/>
      <c r="AB602" s="41"/>
      <c r="AC602" s="41"/>
      <c r="AD602" s="41"/>
      <c r="AE602" s="41"/>
      <c r="AF602" s="41"/>
      <c r="AG602" s="41"/>
      <c r="AH602" s="41"/>
      <c r="AI602" s="41"/>
      <c r="AJ602" s="41"/>
      <c r="AK602" s="193" t="s">
        <v>3654</v>
      </c>
      <c r="AL602" s="193" t="s">
        <v>3655</v>
      </c>
      <c r="AM602" s="193" t="s">
        <v>3656</v>
      </c>
      <c r="AN602" s="31" t="s">
        <v>67</v>
      </c>
      <c r="AO602" s="195">
        <v>42419.0</v>
      </c>
      <c r="AP602" s="45" t="s">
        <v>4007</v>
      </c>
      <c r="AQ602" s="46" t="s">
        <v>69</v>
      </c>
      <c r="AR602" s="46" t="s">
        <v>69</v>
      </c>
      <c r="AS602" s="41"/>
      <c r="AT602" s="41"/>
      <c r="AU602" s="41"/>
      <c r="AV602" s="41"/>
    </row>
    <row r="603">
      <c r="A603" s="31" t="s">
        <v>5311</v>
      </c>
      <c r="B603" s="31" t="s">
        <v>436</v>
      </c>
      <c r="C603" s="31" t="s">
        <v>5726</v>
      </c>
      <c r="D603" s="31" t="s">
        <v>5550</v>
      </c>
      <c r="E603" s="193" t="s">
        <v>2435</v>
      </c>
      <c r="F603" s="193" t="s">
        <v>5727</v>
      </c>
      <c r="G603" s="195">
        <v>42432.0</v>
      </c>
      <c r="H603" s="41"/>
      <c r="I603" s="184"/>
      <c r="J603" s="143"/>
      <c r="K603" s="196"/>
      <c r="L603" s="196">
        <v>99.16</v>
      </c>
      <c r="M603" s="143" t="str">
        <f t="shared" si="22"/>
        <v>$76.50</v>
      </c>
      <c r="N603" s="144">
        <v>76.5</v>
      </c>
      <c r="O603" s="31">
        <v>90.0</v>
      </c>
      <c r="P603" s="31" t="s">
        <v>5728</v>
      </c>
      <c r="Q603" s="41"/>
      <c r="R603" s="41"/>
      <c r="S603" s="41"/>
      <c r="T603" s="41"/>
      <c r="U603" s="41"/>
      <c r="V603" s="41"/>
      <c r="W603" s="41"/>
      <c r="X603" s="41"/>
      <c r="Y603" s="41"/>
      <c r="Z603" s="41"/>
      <c r="AA603" s="41"/>
      <c r="AB603" s="41"/>
      <c r="AC603" s="41"/>
      <c r="AD603" s="41"/>
      <c r="AE603" s="41"/>
      <c r="AF603" s="41"/>
      <c r="AG603" s="41"/>
      <c r="AH603" s="41"/>
      <c r="AI603" s="41"/>
      <c r="AJ603" s="41"/>
      <c r="AK603" s="193" t="s">
        <v>3250</v>
      </c>
      <c r="AL603" s="193" t="s">
        <v>2389</v>
      </c>
      <c r="AM603" s="193" t="s">
        <v>2390</v>
      </c>
      <c r="AN603" s="31" t="s">
        <v>67</v>
      </c>
      <c r="AO603" s="195">
        <v>42432.0</v>
      </c>
      <c r="AP603" s="45" t="s">
        <v>4007</v>
      </c>
      <c r="AQ603" s="46" t="s">
        <v>69</v>
      </c>
      <c r="AR603" s="46" t="s">
        <v>69</v>
      </c>
      <c r="AS603" s="41"/>
      <c r="AT603" s="41"/>
      <c r="AU603" s="41"/>
      <c r="AV603" s="41"/>
    </row>
    <row r="604">
      <c r="A604" s="41"/>
      <c r="B604" s="41"/>
      <c r="C604" s="31" t="s">
        <v>5729</v>
      </c>
      <c r="D604" s="31" t="s">
        <v>4147</v>
      </c>
      <c r="E604" s="193" t="s">
        <v>468</v>
      </c>
      <c r="F604" s="193" t="s">
        <v>5730</v>
      </c>
      <c r="G604" s="195">
        <v>42438.0</v>
      </c>
      <c r="H604" s="41"/>
      <c r="I604" s="184"/>
      <c r="J604" s="143"/>
      <c r="K604" s="196"/>
      <c r="L604" s="196">
        <v>191.94</v>
      </c>
      <c r="M604" s="143" t="str">
        <f t="shared" si="22"/>
        <v>$0.00</v>
      </c>
      <c r="N604" s="143"/>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193" t="s">
        <v>478</v>
      </c>
      <c r="AL604" s="193" t="s">
        <v>479</v>
      </c>
      <c r="AM604" s="193" t="s">
        <v>480</v>
      </c>
      <c r="AN604" s="31" t="s">
        <v>67</v>
      </c>
      <c r="AO604" s="195">
        <v>42438.0</v>
      </c>
      <c r="AP604" s="45" t="s">
        <v>4007</v>
      </c>
      <c r="AQ604" s="46" t="s">
        <v>69</v>
      </c>
      <c r="AR604" s="41"/>
      <c r="AS604" s="41"/>
      <c r="AT604" s="41"/>
      <c r="AU604" s="41"/>
      <c r="AV604" s="41"/>
    </row>
    <row r="605">
      <c r="A605" s="41"/>
      <c r="B605" s="41"/>
      <c r="C605" s="31" t="s">
        <v>5731</v>
      </c>
      <c r="D605" s="31" t="s">
        <v>4147</v>
      </c>
      <c r="E605" s="193" t="s">
        <v>3759</v>
      </c>
      <c r="F605" s="193" t="s">
        <v>5732</v>
      </c>
      <c r="G605" s="195">
        <v>42419.0</v>
      </c>
      <c r="H605" s="41"/>
      <c r="I605" s="184"/>
      <c r="J605" s="143"/>
      <c r="K605" s="196"/>
      <c r="L605" s="196">
        <v>1163.1</v>
      </c>
      <c r="M605" s="143" t="str">
        <f t="shared" si="22"/>
        <v>$0.00</v>
      </c>
      <c r="N605" s="143"/>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193" t="s">
        <v>478</v>
      </c>
      <c r="AL605" s="193" t="s">
        <v>479</v>
      </c>
      <c r="AM605" s="193" t="s">
        <v>480</v>
      </c>
      <c r="AN605" s="31" t="s">
        <v>67</v>
      </c>
      <c r="AO605" s="195">
        <v>42419.0</v>
      </c>
      <c r="AP605" s="45" t="s">
        <v>4007</v>
      </c>
      <c r="AQ605" s="46" t="s">
        <v>69</v>
      </c>
      <c r="AR605" s="41"/>
      <c r="AS605" s="41"/>
      <c r="AT605" s="41"/>
      <c r="AU605" s="41"/>
      <c r="AV605" s="41"/>
    </row>
    <row r="606">
      <c r="A606" s="31" t="s">
        <v>5311</v>
      </c>
      <c r="B606" s="31" t="s">
        <v>436</v>
      </c>
      <c r="C606" s="31" t="s">
        <v>5733</v>
      </c>
      <c r="D606" s="31" t="s">
        <v>1476</v>
      </c>
      <c r="E606" s="193" t="s">
        <v>5734</v>
      </c>
      <c r="F606" s="193" t="s">
        <v>5735</v>
      </c>
      <c r="G606" s="195">
        <v>42437.0</v>
      </c>
      <c r="H606" s="31" t="s">
        <v>5736</v>
      </c>
      <c r="I606" s="184"/>
      <c r="J606" s="143"/>
      <c r="K606" s="196"/>
      <c r="L606" s="196">
        <v>120.77</v>
      </c>
      <c r="M606" s="143" t="str">
        <f t="shared" si="22"/>
        <v>$102.65</v>
      </c>
      <c r="N606" s="144">
        <v>102.65</v>
      </c>
      <c r="O606" s="31">
        <v>80.7</v>
      </c>
      <c r="P606" s="31" t="s">
        <v>132</v>
      </c>
      <c r="Q606" s="41"/>
      <c r="R606" s="41"/>
      <c r="S606" s="41"/>
      <c r="U606" s="31">
        <v>40.07</v>
      </c>
      <c r="V606" s="31" t="s">
        <v>5737</v>
      </c>
      <c r="W606" s="41"/>
      <c r="X606" s="41"/>
      <c r="Y606" s="41"/>
      <c r="Z606" s="41"/>
      <c r="AA606" s="41"/>
      <c r="AB606" s="41"/>
      <c r="AC606" s="41"/>
      <c r="AD606" s="41"/>
      <c r="AE606" s="41"/>
      <c r="AF606" s="41"/>
      <c r="AG606" s="41"/>
      <c r="AH606" s="41"/>
      <c r="AI606" s="41"/>
      <c r="AJ606" s="41"/>
      <c r="AK606" s="193" t="s">
        <v>5738</v>
      </c>
      <c r="AL606" s="193" t="s">
        <v>5739</v>
      </c>
      <c r="AM606" s="193" t="s">
        <v>5740</v>
      </c>
      <c r="AN606" s="31" t="s">
        <v>67</v>
      </c>
      <c r="AO606" s="195">
        <v>42437.0</v>
      </c>
      <c r="AP606" s="45" t="s">
        <v>4007</v>
      </c>
      <c r="AQ606" s="46" t="s">
        <v>69</v>
      </c>
      <c r="AR606" s="46" t="s">
        <v>69</v>
      </c>
      <c r="AS606" s="41"/>
      <c r="AT606" s="41"/>
      <c r="AU606" s="41"/>
      <c r="AV606" s="41"/>
    </row>
    <row r="607">
      <c r="A607" s="31" t="s">
        <v>3032</v>
      </c>
      <c r="B607" s="31" t="s">
        <v>436</v>
      </c>
      <c r="C607" s="31" t="s">
        <v>5741</v>
      </c>
      <c r="D607" s="31" t="s">
        <v>3960</v>
      </c>
      <c r="E607" s="193" t="s">
        <v>1080</v>
      </c>
      <c r="F607" s="193" t="s">
        <v>5742</v>
      </c>
      <c r="G607" s="195">
        <v>42426.0</v>
      </c>
      <c r="H607" s="41"/>
      <c r="I607" s="184"/>
      <c r="J607" s="143"/>
      <c r="K607" s="196"/>
      <c r="L607" s="196">
        <v>2267.15</v>
      </c>
      <c r="M607" s="143" t="str">
        <f t="shared" si="22"/>
        <v>$1,283.25</v>
      </c>
      <c r="N607" s="144">
        <v>1283.25</v>
      </c>
      <c r="O607" s="31">
        <v>873.0</v>
      </c>
      <c r="P607" s="31" t="s">
        <v>5743</v>
      </c>
      <c r="Q607" s="41"/>
      <c r="R607" s="41"/>
      <c r="S607" s="31">
        <v>15.0</v>
      </c>
      <c r="T607" s="31" t="s">
        <v>3176</v>
      </c>
      <c r="U607" s="31">
        <v>10.0</v>
      </c>
      <c r="V607" s="31" t="s">
        <v>5744</v>
      </c>
      <c r="W607" s="41"/>
      <c r="X607" s="41"/>
      <c r="Y607" s="41"/>
      <c r="Z607" s="41"/>
      <c r="AA607" s="31">
        <v>382.5</v>
      </c>
      <c r="AB607" s="31" t="s">
        <v>5745</v>
      </c>
      <c r="AC607" s="41"/>
      <c r="AD607" s="41"/>
      <c r="AE607" s="31">
        <v>229.2</v>
      </c>
      <c r="AF607" s="31" t="s">
        <v>5746</v>
      </c>
      <c r="AG607" s="41"/>
      <c r="AH607" s="41"/>
      <c r="AI607" s="41"/>
      <c r="AJ607" s="31" t="s">
        <v>5747</v>
      </c>
      <c r="AK607" s="193" t="s">
        <v>441</v>
      </c>
      <c r="AL607" s="193" t="s">
        <v>5748</v>
      </c>
      <c r="AM607" s="193" t="s">
        <v>5749</v>
      </c>
      <c r="AN607" s="31" t="s">
        <v>67</v>
      </c>
      <c r="AO607" s="195">
        <v>42428.0</v>
      </c>
      <c r="AP607" s="45" t="s">
        <v>4007</v>
      </c>
      <c r="AQ607" s="46" t="s">
        <v>69</v>
      </c>
      <c r="AR607" s="46" t="s">
        <v>69</v>
      </c>
      <c r="AS607" s="41"/>
      <c r="AT607" s="41"/>
      <c r="AU607" s="41"/>
      <c r="AV607" s="41"/>
    </row>
    <row r="608">
      <c r="A608" s="31">
        <v>10878.0</v>
      </c>
      <c r="B608" s="31" t="s">
        <v>295</v>
      </c>
      <c r="C608" s="197" t="s">
        <v>5750</v>
      </c>
      <c r="D608" s="31" t="s">
        <v>2735</v>
      </c>
      <c r="E608" s="193" t="s">
        <v>5433</v>
      </c>
      <c r="F608" s="193" t="s">
        <v>5434</v>
      </c>
      <c r="G608" s="195">
        <v>42462.0</v>
      </c>
      <c r="H608" s="41"/>
      <c r="I608" s="184"/>
      <c r="J608" s="144" t="s">
        <v>5751</v>
      </c>
      <c r="K608" s="196"/>
      <c r="L608" s="196">
        <v>1182.5</v>
      </c>
      <c r="M608" s="143" t="str">
        <f t="shared" si="22"/>
        <v>$850.00</v>
      </c>
      <c r="N608" s="144">
        <v>850.0</v>
      </c>
      <c r="O608" s="31">
        <v>400.0</v>
      </c>
      <c r="P608" s="31" t="s">
        <v>3176</v>
      </c>
      <c r="Q608" s="41"/>
      <c r="R608" s="41"/>
      <c r="S608" s="31">
        <v>15.0</v>
      </c>
      <c r="T608" s="31" t="s">
        <v>3176</v>
      </c>
      <c r="U608" s="31" t="str">
        <f>210+92.8</f>
        <v>302.8</v>
      </c>
      <c r="V608" s="31" t="s">
        <v>3176</v>
      </c>
      <c r="W608" s="31">
        <v>282.2</v>
      </c>
      <c r="X608" s="31" t="s">
        <v>5752</v>
      </c>
      <c r="Y608" s="41"/>
      <c r="Z608" s="41"/>
      <c r="AA608" s="41"/>
      <c r="AB608" s="41"/>
      <c r="AC608" s="41"/>
      <c r="AD608" s="41"/>
      <c r="AE608" s="41"/>
      <c r="AF608" s="41"/>
      <c r="AG608" s="41"/>
      <c r="AH608" s="41"/>
      <c r="AI608" s="41"/>
      <c r="AJ608" s="41"/>
      <c r="AK608" s="193" t="s">
        <v>5435</v>
      </c>
      <c r="AL608" s="193" t="s">
        <v>5436</v>
      </c>
      <c r="AM608" s="193" t="s">
        <v>5437</v>
      </c>
      <c r="AN608" s="31" t="s">
        <v>144</v>
      </c>
      <c r="AO608" s="195">
        <v>42462.0</v>
      </c>
      <c r="AP608" s="45" t="s">
        <v>4059</v>
      </c>
      <c r="AQ608" s="46" t="s">
        <v>69</v>
      </c>
      <c r="AR608" s="46" t="s">
        <v>69</v>
      </c>
      <c r="AS608" s="41"/>
      <c r="AT608" s="41"/>
      <c r="AU608" s="41"/>
      <c r="AV608" s="41"/>
    </row>
    <row r="609">
      <c r="A609" s="31" t="s">
        <v>3032</v>
      </c>
      <c r="B609" s="31" t="s">
        <v>295</v>
      </c>
      <c r="C609" s="31" t="s">
        <v>5753</v>
      </c>
      <c r="D609" s="31" t="s">
        <v>857</v>
      </c>
      <c r="E609" s="193" t="s">
        <v>5632</v>
      </c>
      <c r="F609" s="193" t="s">
        <v>5633</v>
      </c>
      <c r="G609" s="195">
        <v>42483.0</v>
      </c>
      <c r="H609" s="41"/>
      <c r="I609" s="184"/>
      <c r="J609" s="143"/>
      <c r="K609" s="196"/>
      <c r="L609" s="196">
        <v>1000.0</v>
      </c>
      <c r="M609" s="143" t="str">
        <f t="shared" si="22"/>
        <v>$820.25</v>
      </c>
      <c r="N609" s="144">
        <v>820.25</v>
      </c>
      <c r="O609" s="31">
        <v>180.0</v>
      </c>
      <c r="P609" s="31" t="s">
        <v>132</v>
      </c>
      <c r="Q609" s="41"/>
      <c r="R609" s="41"/>
      <c r="S609" s="31">
        <v>15.0</v>
      </c>
      <c r="T609" s="31" t="s">
        <v>132</v>
      </c>
      <c r="U609" s="41"/>
      <c r="V609" s="41"/>
      <c r="W609" s="31">
        <v>200.0</v>
      </c>
      <c r="X609" s="31" t="s">
        <v>132</v>
      </c>
      <c r="Y609" s="41"/>
      <c r="Z609" s="41"/>
      <c r="AA609" s="31">
        <v>450.0</v>
      </c>
      <c r="AB609" s="41"/>
      <c r="AC609" s="41"/>
      <c r="AD609" s="41"/>
      <c r="AE609" s="41"/>
      <c r="AF609" s="41"/>
      <c r="AG609" s="31">
        <v>120.0</v>
      </c>
      <c r="AH609" s="31" t="s">
        <v>5324</v>
      </c>
      <c r="AI609" s="41"/>
      <c r="AJ609" s="41"/>
      <c r="AK609" s="193" t="s">
        <v>5634</v>
      </c>
      <c r="AL609" s="193" t="s">
        <v>5635</v>
      </c>
      <c r="AM609" s="193" t="s">
        <v>5636</v>
      </c>
      <c r="AN609" s="31" t="s">
        <v>144</v>
      </c>
      <c r="AO609" s="195">
        <v>42483.0</v>
      </c>
      <c r="AP609" s="45" t="s">
        <v>106</v>
      </c>
      <c r="AQ609" s="46" t="s">
        <v>69</v>
      </c>
      <c r="AR609" s="46" t="s">
        <v>69</v>
      </c>
      <c r="AS609" s="41"/>
      <c r="AT609" s="41"/>
      <c r="AU609" s="41"/>
      <c r="AV609" s="41"/>
    </row>
    <row r="610">
      <c r="A610" s="31">
        <v>10877.0</v>
      </c>
      <c r="B610" s="31" t="s">
        <v>295</v>
      </c>
      <c r="C610" s="31" t="s">
        <v>5754</v>
      </c>
      <c r="D610" s="31" t="s">
        <v>690</v>
      </c>
      <c r="E610" s="193" t="s">
        <v>5755</v>
      </c>
      <c r="F610" s="193" t="s">
        <v>5755</v>
      </c>
      <c r="G610" s="195">
        <v>42463.0</v>
      </c>
      <c r="H610" s="41"/>
      <c r="I610" s="184"/>
      <c r="J610" s="143"/>
      <c r="K610" s="196"/>
      <c r="L610" s="196">
        <v>1800.0</v>
      </c>
      <c r="M610" s="143" t="str">
        <f t="shared" si="22"/>
        <v>$573.75</v>
      </c>
      <c r="N610" s="144">
        <v>573.75</v>
      </c>
      <c r="O610" s="149">
        <v>300.0</v>
      </c>
      <c r="P610" s="31" t="s">
        <v>5756</v>
      </c>
      <c r="Q610" s="31">
        <v>200.0</v>
      </c>
      <c r="R610" s="31" t="s">
        <v>5757</v>
      </c>
      <c r="S610" s="31"/>
      <c r="T610" s="31"/>
      <c r="U610" s="41"/>
      <c r="V610" s="41"/>
      <c r="W610" s="149"/>
      <c r="X610" s="31"/>
      <c r="Y610" s="149">
        <v>25.0</v>
      </c>
      <c r="Z610" s="31" t="s">
        <v>5758</v>
      </c>
      <c r="AA610" s="41"/>
      <c r="AB610" s="41"/>
      <c r="AC610" s="41"/>
      <c r="AD610" s="41"/>
      <c r="AE610" s="149">
        <v>150.0</v>
      </c>
      <c r="AF610" s="31" t="s">
        <v>5759</v>
      </c>
      <c r="AG610" s="41"/>
      <c r="AH610" s="41"/>
      <c r="AI610" s="41"/>
      <c r="AJ610" s="31" t="s">
        <v>5760</v>
      </c>
      <c r="AK610" s="193" t="s">
        <v>5761</v>
      </c>
      <c r="AL610" s="193" t="s">
        <v>5762</v>
      </c>
      <c r="AM610" s="193" t="s">
        <v>5763</v>
      </c>
      <c r="AN610" s="31" t="s">
        <v>144</v>
      </c>
      <c r="AO610" s="195">
        <v>42463.0</v>
      </c>
      <c r="AP610" s="45" t="s">
        <v>106</v>
      </c>
      <c r="AQ610" s="46" t="s">
        <v>69</v>
      </c>
      <c r="AR610" s="46" t="s">
        <v>69</v>
      </c>
      <c r="AS610" s="41"/>
      <c r="AT610" s="41"/>
      <c r="AU610" s="41"/>
      <c r="AV610" s="41"/>
    </row>
    <row r="611">
      <c r="A611" s="41"/>
      <c r="B611" s="41"/>
      <c r="C611" s="31" t="s">
        <v>5764</v>
      </c>
      <c r="D611" s="31" t="s">
        <v>1476</v>
      </c>
      <c r="E611" s="193" t="s">
        <v>1815</v>
      </c>
      <c r="F611" s="193" t="s">
        <v>4344</v>
      </c>
      <c r="G611" s="195">
        <v>42454.0</v>
      </c>
      <c r="H611" s="31" t="s">
        <v>5765</v>
      </c>
      <c r="I611" s="184"/>
      <c r="J611" s="144" t="s">
        <v>5766</v>
      </c>
      <c r="K611" s="196"/>
      <c r="L611" s="196">
        <v>1100.0</v>
      </c>
      <c r="M611" s="143" t="str">
        <f t="shared" si="22"/>
        <v>$731.00</v>
      </c>
      <c r="N611" s="143"/>
      <c r="O611" s="31">
        <v>600.0</v>
      </c>
      <c r="P611" s="31" t="s">
        <v>132</v>
      </c>
      <c r="Q611" s="41"/>
      <c r="R611" s="41"/>
      <c r="S611" s="31">
        <v>15.0</v>
      </c>
      <c r="T611" s="31" t="s">
        <v>132</v>
      </c>
      <c r="U611" s="41"/>
      <c r="V611" s="41"/>
      <c r="W611" s="31">
        <v>200.0</v>
      </c>
      <c r="X611" s="31" t="s">
        <v>132</v>
      </c>
      <c r="Y611" s="41"/>
      <c r="Z611" s="41"/>
      <c r="AA611" s="31">
        <v>45.0</v>
      </c>
      <c r="AB611" s="31" t="s">
        <v>5767</v>
      </c>
      <c r="AC611" s="41"/>
      <c r="AD611" s="41"/>
      <c r="AE611" s="41"/>
      <c r="AF611" s="41"/>
      <c r="AG611" s="41"/>
      <c r="AH611" s="41"/>
      <c r="AI611" s="41"/>
      <c r="AJ611" s="41"/>
      <c r="AK611" s="193" t="s">
        <v>4349</v>
      </c>
      <c r="AL611" s="193" t="s">
        <v>1816</v>
      </c>
      <c r="AM611" s="193" t="s">
        <v>1817</v>
      </c>
      <c r="AN611" s="31" t="s">
        <v>144</v>
      </c>
      <c r="AO611" s="195">
        <v>42454.0</v>
      </c>
      <c r="AP611" s="45" t="s">
        <v>4059</v>
      </c>
      <c r="AQ611" s="46" t="s">
        <v>69</v>
      </c>
      <c r="AR611" s="46" t="s">
        <v>69</v>
      </c>
      <c r="AS611" s="41"/>
      <c r="AT611" s="41"/>
      <c r="AU611" s="41"/>
      <c r="AV611" s="41"/>
    </row>
    <row r="612">
      <c r="A612" s="31" t="s">
        <v>5058</v>
      </c>
      <c r="B612" s="31" t="s">
        <v>295</v>
      </c>
      <c r="C612" s="31" t="s">
        <v>5768</v>
      </c>
      <c r="D612" s="31" t="s">
        <v>1476</v>
      </c>
      <c r="E612" s="193" t="s">
        <v>2869</v>
      </c>
      <c r="F612" s="193" t="s">
        <v>5218</v>
      </c>
      <c r="G612" s="195">
        <v>42476.0</v>
      </c>
      <c r="H612" s="41"/>
      <c r="I612" s="184"/>
      <c r="J612" s="144" t="s">
        <v>5766</v>
      </c>
      <c r="K612" s="196"/>
      <c r="L612" s="196">
        <v>1500.0</v>
      </c>
      <c r="M612" s="143" t="str">
        <f t="shared" si="22"/>
        <v>$437.75</v>
      </c>
      <c r="N612" s="144">
        <v>437.75</v>
      </c>
      <c r="O612" s="31">
        <v>300.0</v>
      </c>
      <c r="P612" s="31" t="s">
        <v>132</v>
      </c>
      <c r="Q612" s="41"/>
      <c r="R612" s="41"/>
      <c r="S612" s="31">
        <v>15.0</v>
      </c>
      <c r="T612" s="31" t="s">
        <v>132</v>
      </c>
      <c r="U612" s="41"/>
      <c r="V612" s="41"/>
      <c r="W612" s="31">
        <v>200.0</v>
      </c>
      <c r="X612" s="31" t="s">
        <v>132</v>
      </c>
      <c r="Y612" s="41"/>
      <c r="Z612" s="41"/>
      <c r="AA612" s="41"/>
      <c r="AB612" s="41"/>
      <c r="AC612" s="41"/>
      <c r="AD612" s="41"/>
      <c r="AE612" s="41"/>
      <c r="AF612" s="41"/>
      <c r="AG612" s="41"/>
      <c r="AH612" s="41"/>
      <c r="AI612" s="41"/>
      <c r="AJ612" s="41"/>
      <c r="AK612" s="193" t="s">
        <v>5769</v>
      </c>
      <c r="AL612" s="193" t="s">
        <v>5770</v>
      </c>
      <c r="AM612" s="193" t="s">
        <v>2065</v>
      </c>
      <c r="AN612" s="31" t="s">
        <v>144</v>
      </c>
      <c r="AO612" s="195">
        <v>42477.0</v>
      </c>
      <c r="AP612" s="45" t="s">
        <v>4059</v>
      </c>
      <c r="AQ612" s="46" t="s">
        <v>69</v>
      </c>
      <c r="AR612" s="46" t="s">
        <v>69</v>
      </c>
      <c r="AS612" s="41"/>
      <c r="AT612" s="41"/>
      <c r="AU612" s="41"/>
      <c r="AV612" s="41"/>
    </row>
    <row r="613">
      <c r="A613" s="31" t="s">
        <v>3032</v>
      </c>
      <c r="B613" s="31" t="s">
        <v>295</v>
      </c>
      <c r="C613" s="31" t="s">
        <v>5771</v>
      </c>
      <c r="D613" s="31" t="s">
        <v>5550</v>
      </c>
      <c r="E613" s="193" t="s">
        <v>1426</v>
      </c>
      <c r="F613" s="193" t="s">
        <v>5772</v>
      </c>
      <c r="G613" s="195">
        <v>42412.0</v>
      </c>
      <c r="H613" s="41"/>
      <c r="I613" s="184"/>
      <c r="J613" s="144" t="s">
        <v>5766</v>
      </c>
      <c r="K613" s="196"/>
      <c r="L613" s="196">
        <v>1000.0</v>
      </c>
      <c r="M613" s="143" t="str">
        <f t="shared" si="22"/>
        <v>$850.00</v>
      </c>
      <c r="N613" s="144">
        <v>850.0</v>
      </c>
      <c r="O613" s="41"/>
      <c r="P613" s="41"/>
      <c r="Q613" s="41"/>
      <c r="R613" s="41"/>
      <c r="S613" s="41"/>
      <c r="T613" s="41"/>
      <c r="U613" s="41"/>
      <c r="V613" s="41"/>
      <c r="W613" s="31">
        <v>1000.0</v>
      </c>
      <c r="X613" s="31" t="s">
        <v>5773</v>
      </c>
      <c r="Y613" s="41"/>
      <c r="Z613" s="41"/>
      <c r="AA613" s="41"/>
      <c r="AB613" s="41"/>
      <c r="AC613" s="41"/>
      <c r="AD613" s="41"/>
      <c r="AE613" s="41"/>
      <c r="AF613" s="41"/>
      <c r="AG613" s="41"/>
      <c r="AH613" s="41"/>
      <c r="AI613" s="41"/>
      <c r="AJ613" s="41"/>
      <c r="AK613" s="193" t="s">
        <v>5774</v>
      </c>
      <c r="AL613" s="193" t="s">
        <v>5041</v>
      </c>
      <c r="AM613" s="193" t="s">
        <v>5775</v>
      </c>
      <c r="AN613" s="31" t="s">
        <v>144</v>
      </c>
      <c r="AO613" s="195">
        <v>42413.0</v>
      </c>
      <c r="AP613" s="45" t="s">
        <v>4059</v>
      </c>
      <c r="AQ613" s="46" t="s">
        <v>69</v>
      </c>
      <c r="AR613" s="46" t="s">
        <v>69</v>
      </c>
      <c r="AS613" s="41"/>
      <c r="AT613" s="41"/>
      <c r="AU613" s="41"/>
      <c r="AV613" s="41"/>
    </row>
    <row r="614">
      <c r="A614" s="41"/>
      <c r="B614" s="41"/>
      <c r="C614" s="197" t="s">
        <v>5776</v>
      </c>
      <c r="D614" s="31" t="s">
        <v>4147</v>
      </c>
      <c r="E614" s="193" t="s">
        <v>158</v>
      </c>
      <c r="F614" s="193" t="s">
        <v>5777</v>
      </c>
      <c r="G614" s="195">
        <v>42433.0</v>
      </c>
      <c r="H614" s="41"/>
      <c r="I614" s="184"/>
      <c r="J614" s="144" t="s">
        <v>5766</v>
      </c>
      <c r="K614" s="196"/>
      <c r="L614" s="196">
        <v>1000.0</v>
      </c>
      <c r="M614" s="143" t="str">
        <f t="shared" si="22"/>
        <v>$0.00</v>
      </c>
      <c r="N614" s="143"/>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193" t="s">
        <v>167</v>
      </c>
      <c r="AL614" s="193" t="s">
        <v>169</v>
      </c>
      <c r="AM614" s="193" t="s">
        <v>171</v>
      </c>
      <c r="AN614" s="31" t="s">
        <v>5778</v>
      </c>
      <c r="AO614" s="195">
        <v>42434.0</v>
      </c>
      <c r="AP614" s="45" t="s">
        <v>4059</v>
      </c>
      <c r="AQ614" s="46" t="s">
        <v>69</v>
      </c>
      <c r="AR614" s="41"/>
      <c r="AS614" s="41"/>
      <c r="AT614" s="41"/>
      <c r="AU614" s="41"/>
      <c r="AV614" s="41"/>
    </row>
    <row r="615">
      <c r="A615" s="41"/>
      <c r="B615" s="41"/>
      <c r="C615" s="198" t="s">
        <v>5779</v>
      </c>
      <c r="D615" s="31" t="s">
        <v>5780</v>
      </c>
      <c r="E615" s="193" t="s">
        <v>5551</v>
      </c>
      <c r="F615" s="193" t="s">
        <v>5551</v>
      </c>
      <c r="G615" s="195">
        <v>42459.0</v>
      </c>
      <c r="H615" s="41"/>
      <c r="I615" s="184"/>
      <c r="J615" s="144" t="s">
        <v>5781</v>
      </c>
      <c r="K615" s="196"/>
      <c r="L615" s="196">
        <v>2000.0</v>
      </c>
      <c r="M615" s="144">
        <v>0.0</v>
      </c>
      <c r="N615" s="143"/>
      <c r="O615" s="41"/>
      <c r="P615" s="41"/>
      <c r="Q615" s="41"/>
      <c r="R615" s="41"/>
      <c r="S615" s="41"/>
      <c r="T615" s="41"/>
      <c r="U615" s="41"/>
      <c r="V615" s="41"/>
      <c r="W615" s="31">
        <v>2000.0</v>
      </c>
      <c r="X615" s="31" t="s">
        <v>5778</v>
      </c>
      <c r="Y615" s="41"/>
      <c r="Z615" s="41"/>
      <c r="AA615" s="41"/>
      <c r="AB615" s="41"/>
      <c r="AC615" s="41"/>
      <c r="AD615" s="41"/>
      <c r="AE615" s="41"/>
      <c r="AF615" s="41"/>
      <c r="AG615" s="41"/>
      <c r="AH615" s="41"/>
      <c r="AI615" s="41"/>
      <c r="AJ615" s="41"/>
      <c r="AK615" s="193" t="s">
        <v>5553</v>
      </c>
      <c r="AL615" s="193" t="s">
        <v>5554</v>
      </c>
      <c r="AM615" s="193" t="s">
        <v>5555</v>
      </c>
      <c r="AN615" s="31" t="s">
        <v>5778</v>
      </c>
      <c r="AO615" s="195">
        <v>42463.0</v>
      </c>
      <c r="AP615" s="45" t="s">
        <v>106</v>
      </c>
      <c r="AQ615" s="46" t="s">
        <v>69</v>
      </c>
      <c r="AR615" s="41"/>
      <c r="AS615" s="41"/>
      <c r="AT615" s="41"/>
      <c r="AU615" s="41"/>
      <c r="AV615" s="41"/>
    </row>
    <row r="616">
      <c r="A616" s="31" t="s">
        <v>4950</v>
      </c>
      <c r="B616" s="31" t="s">
        <v>295</v>
      </c>
      <c r="C616" s="198" t="s">
        <v>5782</v>
      </c>
      <c r="D616" s="31" t="s">
        <v>3937</v>
      </c>
      <c r="E616" s="193" t="s">
        <v>5783</v>
      </c>
      <c r="F616" s="193" t="s">
        <v>5784</v>
      </c>
      <c r="G616" s="195">
        <v>42455.0</v>
      </c>
      <c r="H616" s="41"/>
      <c r="I616" s="184"/>
      <c r="J616" s="144" t="s">
        <v>5781</v>
      </c>
      <c r="K616" s="196"/>
      <c r="L616" s="196">
        <v>4998.4</v>
      </c>
      <c r="M616" s="143" t="str">
        <f>0.961*0.7*L616</f>
        <v>$3,362.42</v>
      </c>
      <c r="N616" s="144">
        <v>3362.42</v>
      </c>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193" t="s">
        <v>167</v>
      </c>
      <c r="AL616" s="193" t="s">
        <v>169</v>
      </c>
      <c r="AM616" s="193" t="s">
        <v>171</v>
      </c>
      <c r="AN616" s="31" t="s">
        <v>5778</v>
      </c>
      <c r="AO616" s="195">
        <v>42455.0</v>
      </c>
      <c r="AP616" s="45" t="s">
        <v>106</v>
      </c>
      <c r="AQ616" s="46" t="s">
        <v>69</v>
      </c>
      <c r="AR616" s="46" t="s">
        <v>69</v>
      </c>
      <c r="AS616" s="41"/>
      <c r="AT616" s="41"/>
      <c r="AU616" s="41"/>
      <c r="AV616" s="41"/>
    </row>
    <row r="617">
      <c r="A617" s="31" t="s">
        <v>3032</v>
      </c>
      <c r="B617" s="31" t="s">
        <v>295</v>
      </c>
      <c r="C617" s="198" t="s">
        <v>5785</v>
      </c>
      <c r="D617" s="31" t="s">
        <v>5550</v>
      </c>
      <c r="E617" s="193" t="s">
        <v>837</v>
      </c>
      <c r="F617" s="193" t="s">
        <v>5786</v>
      </c>
      <c r="G617" s="195">
        <v>42454.0</v>
      </c>
      <c r="H617" s="41"/>
      <c r="I617" s="184"/>
      <c r="J617" s="144" t="s">
        <v>5781</v>
      </c>
      <c r="K617" s="196"/>
      <c r="L617" s="196">
        <v>700.0</v>
      </c>
      <c r="M617" s="144">
        <v>680.0</v>
      </c>
      <c r="N617" s="144">
        <v>680.0</v>
      </c>
      <c r="O617" s="41"/>
      <c r="P617" s="41"/>
      <c r="Q617" s="41"/>
      <c r="R617" s="41"/>
      <c r="S617" s="41"/>
      <c r="T617" s="41"/>
      <c r="U617" s="41"/>
      <c r="V617" s="41"/>
      <c r="W617" s="31">
        <v>700.0</v>
      </c>
      <c r="X617" s="31" t="s">
        <v>5787</v>
      </c>
      <c r="Y617" s="41"/>
      <c r="Z617" s="41"/>
      <c r="AA617" s="41"/>
      <c r="AB617" s="41"/>
      <c r="AC617" s="41"/>
      <c r="AD617" s="41"/>
      <c r="AE617" s="41"/>
      <c r="AF617" s="41"/>
      <c r="AG617" s="41"/>
      <c r="AH617" s="41"/>
      <c r="AI617" s="41"/>
      <c r="AJ617" s="41"/>
      <c r="AK617" s="193" t="s">
        <v>1331</v>
      </c>
      <c r="AL617" s="193" t="s">
        <v>5788</v>
      </c>
      <c r="AM617" s="193" t="s">
        <v>5789</v>
      </c>
      <c r="AN617" s="31" t="s">
        <v>5778</v>
      </c>
      <c r="AO617" s="195">
        <v>42454.0</v>
      </c>
      <c r="AP617" s="45" t="s">
        <v>106</v>
      </c>
      <c r="AQ617" s="46" t="s">
        <v>69</v>
      </c>
      <c r="AR617" s="46" t="s">
        <v>69</v>
      </c>
      <c r="AS617" s="41"/>
      <c r="AT617" s="41"/>
      <c r="AU617" s="41"/>
      <c r="AV617" s="41"/>
    </row>
    <row r="618">
      <c r="A618" s="41"/>
      <c r="B618" s="31" t="s">
        <v>295</v>
      </c>
      <c r="C618" s="198" t="s">
        <v>5790</v>
      </c>
      <c r="D618" s="31" t="s">
        <v>3960</v>
      </c>
      <c r="E618" s="193" t="s">
        <v>5791</v>
      </c>
      <c r="F618" s="193" t="s">
        <v>5792</v>
      </c>
      <c r="G618" s="195">
        <v>42684.0</v>
      </c>
      <c r="H618" s="41"/>
      <c r="I618" s="184"/>
      <c r="J618" s="144" t="s">
        <v>5781</v>
      </c>
      <c r="K618" s="196"/>
      <c r="L618" s="196">
        <v>6000.0</v>
      </c>
      <c r="M618" s="143" t="str">
        <f>0.8*L618*0.961</f>
        <v>$4,612.80</v>
      </c>
      <c r="N618" s="144">
        <v>4612.8</v>
      </c>
      <c r="O618" s="41"/>
      <c r="P618" s="41"/>
      <c r="Q618" s="41"/>
      <c r="R618" s="41"/>
      <c r="S618" s="41"/>
      <c r="T618" s="41"/>
      <c r="U618" s="41"/>
      <c r="V618" s="41"/>
      <c r="W618" s="41"/>
      <c r="X618" s="41"/>
      <c r="Y618" s="41"/>
      <c r="Z618" s="41"/>
      <c r="AA618" s="41"/>
      <c r="AB618" s="41"/>
      <c r="AC618" s="41"/>
      <c r="AD618" s="41"/>
      <c r="AE618" s="41"/>
      <c r="AF618" s="41"/>
      <c r="AG618" s="41"/>
      <c r="AH618" s="41"/>
      <c r="AI618" s="41"/>
      <c r="AJ618" s="31" t="s">
        <v>5793</v>
      </c>
      <c r="AK618" s="193" t="s">
        <v>5794</v>
      </c>
      <c r="AL618" s="193" t="s">
        <v>5795</v>
      </c>
      <c r="AM618" s="193" t="s">
        <v>5796</v>
      </c>
      <c r="AN618" s="31" t="s">
        <v>5778</v>
      </c>
      <c r="AO618" s="195">
        <v>42687.0</v>
      </c>
      <c r="AP618" s="45" t="s">
        <v>4059</v>
      </c>
      <c r="AQ618" s="46" t="s">
        <v>69</v>
      </c>
      <c r="AR618" s="46" t="s">
        <v>69</v>
      </c>
      <c r="AS618" s="41"/>
      <c r="AT618" s="41"/>
      <c r="AU618" s="41"/>
      <c r="AV618" s="41"/>
    </row>
    <row r="619">
      <c r="A619" s="31" t="s">
        <v>5058</v>
      </c>
      <c r="B619" s="31" t="s">
        <v>436</v>
      </c>
      <c r="C619" s="31" t="s">
        <v>5797</v>
      </c>
      <c r="D619" s="31" t="s">
        <v>1324</v>
      </c>
      <c r="E619" s="193" t="s">
        <v>5600</v>
      </c>
      <c r="F619" s="193" t="s">
        <v>5798</v>
      </c>
      <c r="G619" s="195">
        <v>42452.0</v>
      </c>
      <c r="H619" s="41"/>
      <c r="I619" s="184"/>
      <c r="J619" s="143"/>
      <c r="K619" s="196"/>
      <c r="L619" s="196">
        <v>120.0</v>
      </c>
      <c r="M619" s="143" t="str">
        <f t="shared" ref="M619:M662" si="23">0.934*Sum(O619:AJ619)</f>
        <v>$112.08</v>
      </c>
      <c r="N619" s="144">
        <v>112.08</v>
      </c>
      <c r="O619" s="149">
        <v>120.0</v>
      </c>
      <c r="P619" s="41"/>
      <c r="Q619" s="41"/>
      <c r="R619" s="41"/>
      <c r="S619" s="41"/>
      <c r="T619" s="41"/>
      <c r="U619" s="41"/>
      <c r="V619" s="41"/>
      <c r="W619" s="41"/>
      <c r="X619" s="41"/>
      <c r="Y619" s="41"/>
      <c r="Z619" s="41"/>
      <c r="AA619" s="41"/>
      <c r="AB619" s="41"/>
      <c r="AC619" s="41"/>
      <c r="AD619" s="41"/>
      <c r="AE619" s="41"/>
      <c r="AF619" s="41"/>
      <c r="AG619" s="41"/>
      <c r="AH619" s="41"/>
      <c r="AI619" s="41"/>
      <c r="AJ619" s="41"/>
      <c r="AK619" s="193" t="s">
        <v>790</v>
      </c>
      <c r="AL619" s="193" t="s">
        <v>791</v>
      </c>
      <c r="AM619" s="193" t="s">
        <v>792</v>
      </c>
      <c r="AN619" s="31" t="s">
        <v>2236</v>
      </c>
      <c r="AO619" s="195">
        <v>42452.0</v>
      </c>
      <c r="AP619" s="45" t="s">
        <v>1472</v>
      </c>
      <c r="AQ619" s="46" t="s">
        <v>69</v>
      </c>
      <c r="AR619" s="46" t="s">
        <v>69</v>
      </c>
      <c r="AS619" s="41"/>
      <c r="AT619" s="41"/>
      <c r="AU619" s="41"/>
      <c r="AV619" s="41"/>
    </row>
    <row r="620">
      <c r="B620" s="41"/>
      <c r="C620" s="31" t="s">
        <v>5799</v>
      </c>
      <c r="D620" s="31" t="s">
        <v>1476</v>
      </c>
      <c r="E620" s="193" t="s">
        <v>1012</v>
      </c>
      <c r="F620" s="193" t="s">
        <v>616</v>
      </c>
      <c r="G620" s="195">
        <v>42398.0</v>
      </c>
      <c r="H620" s="31" t="s">
        <v>5800</v>
      </c>
      <c r="I620" s="184"/>
      <c r="J620" s="143"/>
      <c r="K620" s="196"/>
      <c r="L620" s="196">
        <v>742.0</v>
      </c>
      <c r="M620" s="143" t="str">
        <f t="shared" si="23"/>
        <v>$0.00</v>
      </c>
      <c r="N620" s="143"/>
      <c r="O620" s="31"/>
      <c r="P620" s="41"/>
      <c r="Q620" s="41"/>
      <c r="R620" s="41"/>
      <c r="S620" s="41"/>
      <c r="T620" s="41"/>
      <c r="U620" s="41"/>
      <c r="V620" s="41"/>
      <c r="W620" s="41"/>
      <c r="X620" s="41"/>
      <c r="Y620" s="41"/>
      <c r="Z620" s="41"/>
      <c r="AA620" s="41"/>
      <c r="AB620" s="41"/>
      <c r="AC620" s="41"/>
      <c r="AD620" s="41"/>
      <c r="AE620" s="41"/>
      <c r="AF620" s="41"/>
      <c r="AG620" s="41"/>
      <c r="AH620" s="41"/>
      <c r="AI620" s="41"/>
      <c r="AJ620" s="41"/>
      <c r="AK620" s="193" t="s">
        <v>5801</v>
      </c>
      <c r="AL620" s="193" t="s">
        <v>178</v>
      </c>
      <c r="AM620" s="193" t="s">
        <v>5802</v>
      </c>
      <c r="AN620" s="31" t="s">
        <v>2236</v>
      </c>
      <c r="AO620" s="195">
        <v>42399.0</v>
      </c>
      <c r="AP620" s="45" t="s">
        <v>1472</v>
      </c>
      <c r="AQ620" s="46" t="s">
        <v>69</v>
      </c>
      <c r="AR620" s="41"/>
      <c r="AS620" s="41"/>
      <c r="AT620" s="41"/>
      <c r="AU620" s="41"/>
      <c r="AV620" s="41"/>
    </row>
    <row r="621">
      <c r="A621" s="31" t="s">
        <v>3122</v>
      </c>
      <c r="B621" s="31" t="s">
        <v>436</v>
      </c>
      <c r="C621" s="31" t="s">
        <v>5803</v>
      </c>
      <c r="D621" s="31" t="s">
        <v>1476</v>
      </c>
      <c r="E621" s="193" t="s">
        <v>1012</v>
      </c>
      <c r="F621" s="193" t="s">
        <v>5804</v>
      </c>
      <c r="G621" s="195">
        <v>42426.0</v>
      </c>
      <c r="H621" s="31" t="s">
        <v>5805</v>
      </c>
      <c r="I621" s="184"/>
      <c r="J621" s="143"/>
      <c r="K621" s="196"/>
      <c r="L621" s="196">
        <v>500.0</v>
      </c>
      <c r="M621" s="143" t="str">
        <f t="shared" si="23"/>
        <v>$326.90</v>
      </c>
      <c r="N621" s="144">
        <v>326.9</v>
      </c>
      <c r="O621" s="31">
        <v>200.0</v>
      </c>
      <c r="P621" s="31" t="s">
        <v>132</v>
      </c>
      <c r="Q621" s="41"/>
      <c r="R621" s="41"/>
      <c r="S621" s="41"/>
      <c r="T621" s="41"/>
      <c r="U621" s="41"/>
      <c r="V621" s="41"/>
      <c r="W621" s="41"/>
      <c r="X621" s="41"/>
      <c r="Y621" s="41"/>
      <c r="Z621" s="41"/>
      <c r="AA621" s="41"/>
      <c r="AB621" s="41"/>
      <c r="AC621" s="41"/>
      <c r="AD621" s="41"/>
      <c r="AE621" s="31">
        <v>150.0</v>
      </c>
      <c r="AF621" s="31" t="s">
        <v>5351</v>
      </c>
      <c r="AG621" s="41"/>
      <c r="AH621" s="41"/>
      <c r="AI621" s="41"/>
      <c r="AJ621" s="41"/>
      <c r="AK621" s="193" t="s">
        <v>5801</v>
      </c>
      <c r="AL621" s="193" t="s">
        <v>178</v>
      </c>
      <c r="AM621" s="193" t="s">
        <v>5802</v>
      </c>
      <c r="AN621" s="31" t="s">
        <v>2236</v>
      </c>
      <c r="AO621" s="195">
        <v>42427.0</v>
      </c>
      <c r="AP621" s="45" t="s">
        <v>1472</v>
      </c>
      <c r="AQ621" s="46" t="s">
        <v>69</v>
      </c>
      <c r="AR621" s="46" t="s">
        <v>69</v>
      </c>
      <c r="AS621" s="41"/>
      <c r="AT621" s="41"/>
      <c r="AU621" s="41"/>
      <c r="AV621" s="41"/>
    </row>
    <row r="622">
      <c r="A622" s="31" t="s">
        <v>5311</v>
      </c>
      <c r="B622" s="31" t="s">
        <v>436</v>
      </c>
      <c r="C622" s="31" t="s">
        <v>5806</v>
      </c>
      <c r="D622" s="31" t="s">
        <v>1476</v>
      </c>
      <c r="E622" s="193" t="s">
        <v>1539</v>
      </c>
      <c r="F622" s="193" t="s">
        <v>5807</v>
      </c>
      <c r="G622" s="195">
        <v>42441.0</v>
      </c>
      <c r="H622" s="31" t="s">
        <v>5808</v>
      </c>
      <c r="I622" s="184"/>
      <c r="J622" s="143"/>
      <c r="K622" s="196"/>
      <c r="L622" s="196">
        <v>220.65</v>
      </c>
      <c r="M622" s="143" t="str">
        <f t="shared" si="23"/>
        <v>$88.73</v>
      </c>
      <c r="N622" s="144">
        <v>88.73</v>
      </c>
      <c r="O622" s="31">
        <v>75.0</v>
      </c>
      <c r="P622" s="31" t="s">
        <v>132</v>
      </c>
      <c r="Q622" s="41"/>
      <c r="R622" s="41"/>
      <c r="S622" s="41"/>
      <c r="T622" s="41"/>
      <c r="U622" s="41"/>
      <c r="V622" s="41"/>
      <c r="W622" s="41"/>
      <c r="X622" s="41"/>
      <c r="Y622" s="41"/>
      <c r="Z622" s="41"/>
      <c r="AA622" s="41"/>
      <c r="AB622" s="41"/>
      <c r="AC622" s="31">
        <v>20.0</v>
      </c>
      <c r="AD622" s="31" t="s">
        <v>5809</v>
      </c>
      <c r="AE622" s="41"/>
      <c r="AF622" s="41"/>
      <c r="AG622" s="41"/>
      <c r="AH622" s="41"/>
      <c r="AI622" s="41"/>
      <c r="AJ622" s="41"/>
      <c r="AK622" s="193" t="s">
        <v>2005</v>
      </c>
      <c r="AL622" s="193" t="s">
        <v>2380</v>
      </c>
      <c r="AM622" s="193" t="s">
        <v>2381</v>
      </c>
      <c r="AN622" s="31" t="s">
        <v>2236</v>
      </c>
      <c r="AO622" s="195">
        <v>42454.0</v>
      </c>
      <c r="AP622" s="45" t="s">
        <v>1472</v>
      </c>
      <c r="AQ622" s="46" t="s">
        <v>69</v>
      </c>
      <c r="AR622" s="46" t="s">
        <v>69</v>
      </c>
      <c r="AS622" s="41"/>
      <c r="AT622" s="41"/>
      <c r="AU622" s="41"/>
      <c r="AV622" s="41"/>
    </row>
    <row r="623">
      <c r="A623" s="31" t="s">
        <v>3122</v>
      </c>
      <c r="B623" s="31" t="s">
        <v>436</v>
      </c>
      <c r="C623" s="31" t="s">
        <v>5810</v>
      </c>
      <c r="D623" s="31" t="s">
        <v>1476</v>
      </c>
      <c r="E623" s="193" t="s">
        <v>1012</v>
      </c>
      <c r="F623" s="193" t="s">
        <v>5811</v>
      </c>
      <c r="G623" s="195">
        <v>42400.0</v>
      </c>
      <c r="H623" s="31" t="s">
        <v>5812</v>
      </c>
      <c r="I623" s="184"/>
      <c r="J623" s="143"/>
      <c r="K623" s="196"/>
      <c r="L623" s="196">
        <v>160.0</v>
      </c>
      <c r="M623" s="143" t="str">
        <f t="shared" si="23"/>
        <v>$36.43</v>
      </c>
      <c r="N623" s="144">
        <v>36.43</v>
      </c>
      <c r="O623" s="31">
        <v>39.0</v>
      </c>
      <c r="P623" s="31" t="s">
        <v>132</v>
      </c>
      <c r="Q623" s="41"/>
      <c r="R623" s="41"/>
      <c r="S623" s="41"/>
      <c r="T623" s="41"/>
      <c r="U623" s="41"/>
      <c r="V623" s="41"/>
      <c r="W623" s="41"/>
      <c r="X623" s="41"/>
      <c r="Y623" s="41"/>
      <c r="Z623" s="41"/>
      <c r="AA623" s="41"/>
      <c r="AB623" s="41"/>
      <c r="AC623" s="41"/>
      <c r="AD623" s="41"/>
      <c r="AE623" s="41"/>
      <c r="AF623" s="41"/>
      <c r="AG623" s="41"/>
      <c r="AH623" s="41"/>
      <c r="AI623" s="41"/>
      <c r="AJ623" s="41"/>
      <c r="AK623" s="193" t="s">
        <v>5801</v>
      </c>
      <c r="AL623" s="193" t="s">
        <v>178</v>
      </c>
      <c r="AM623" s="193" t="s">
        <v>5802</v>
      </c>
      <c r="AN623" s="31" t="s">
        <v>2236</v>
      </c>
      <c r="AO623" s="195">
        <v>42400.0</v>
      </c>
      <c r="AP623" s="45" t="s">
        <v>1472</v>
      </c>
      <c r="AQ623" s="46" t="s">
        <v>69</v>
      </c>
      <c r="AR623" s="46" t="s">
        <v>69</v>
      </c>
      <c r="AS623" s="41"/>
      <c r="AT623" s="41"/>
      <c r="AU623" s="41"/>
      <c r="AV623" s="41"/>
    </row>
    <row r="624">
      <c r="A624" s="31" t="s">
        <v>3122</v>
      </c>
      <c r="B624" s="31" t="s">
        <v>436</v>
      </c>
      <c r="C624" s="31" t="s">
        <v>5813</v>
      </c>
      <c r="D624" s="31" t="s">
        <v>1476</v>
      </c>
      <c r="E624" s="193" t="s">
        <v>1012</v>
      </c>
      <c r="F624" s="193" t="s">
        <v>5814</v>
      </c>
      <c r="G624" s="195">
        <v>42435.0</v>
      </c>
      <c r="H624" s="31" t="s">
        <v>5815</v>
      </c>
      <c r="I624" s="184"/>
      <c r="J624" s="143"/>
      <c r="K624" s="196"/>
      <c r="L624" s="196">
        <v>300.0</v>
      </c>
      <c r="M624" s="143" t="str">
        <f t="shared" si="23"/>
        <v>$158.78</v>
      </c>
      <c r="N624" s="144">
        <v>158.78</v>
      </c>
      <c r="O624" s="31">
        <v>120.0</v>
      </c>
      <c r="P624" s="31" t="s">
        <v>132</v>
      </c>
      <c r="Q624" s="41"/>
      <c r="R624" s="41"/>
      <c r="S624" s="41"/>
      <c r="T624" s="41"/>
      <c r="U624" s="41"/>
      <c r="V624" s="41"/>
      <c r="W624" s="41"/>
      <c r="X624" s="41"/>
      <c r="Y624" s="41"/>
      <c r="Z624" s="41"/>
      <c r="AA624" s="31">
        <v>50.0</v>
      </c>
      <c r="AB624" s="31" t="s">
        <v>5816</v>
      </c>
      <c r="AC624" s="41"/>
      <c r="AD624" s="41"/>
      <c r="AE624" s="41"/>
      <c r="AF624" s="41"/>
      <c r="AG624" s="41"/>
      <c r="AH624" s="41"/>
      <c r="AI624" s="41"/>
      <c r="AJ624" s="41"/>
      <c r="AK624" s="193" t="s">
        <v>5801</v>
      </c>
      <c r="AL624" s="193" t="s">
        <v>178</v>
      </c>
      <c r="AM624" s="193" t="s">
        <v>5802</v>
      </c>
      <c r="AN624" s="31" t="s">
        <v>2236</v>
      </c>
      <c r="AO624" s="195">
        <v>42435.0</v>
      </c>
      <c r="AP624" s="45" t="s">
        <v>1028</v>
      </c>
      <c r="AQ624" s="46" t="s">
        <v>69</v>
      </c>
      <c r="AR624" s="46" t="s">
        <v>69</v>
      </c>
      <c r="AS624" s="41"/>
      <c r="AT624" s="41"/>
      <c r="AU624" s="41"/>
      <c r="AV624" s="41"/>
    </row>
    <row r="625">
      <c r="A625" s="31" t="s">
        <v>5058</v>
      </c>
      <c r="B625" s="31" t="s">
        <v>436</v>
      </c>
      <c r="C625" s="31" t="s">
        <v>5817</v>
      </c>
      <c r="D625" s="31" t="s">
        <v>1406</v>
      </c>
      <c r="E625" s="193" t="s">
        <v>2245</v>
      </c>
      <c r="F625" s="193" t="s">
        <v>5818</v>
      </c>
      <c r="G625" s="195">
        <v>42441.0</v>
      </c>
      <c r="H625" s="41"/>
      <c r="I625" s="184"/>
      <c r="J625" s="143"/>
      <c r="K625" s="196"/>
      <c r="L625" s="196">
        <v>64.0</v>
      </c>
      <c r="M625" s="143" t="str">
        <f t="shared" si="23"/>
        <v>$59.78</v>
      </c>
      <c r="N625" s="144">
        <v>59.78</v>
      </c>
      <c r="O625" s="31">
        <v>32.0</v>
      </c>
      <c r="P625" s="41"/>
      <c r="Q625" s="31">
        <v>32.0</v>
      </c>
      <c r="R625" s="41"/>
      <c r="S625" s="41"/>
      <c r="T625" s="41"/>
      <c r="U625" s="41"/>
      <c r="V625" s="41"/>
      <c r="W625" s="41"/>
      <c r="X625" s="41"/>
      <c r="Y625" s="41"/>
      <c r="Z625" s="41"/>
      <c r="AA625" s="41"/>
      <c r="AB625" s="41"/>
      <c r="AC625" s="41"/>
      <c r="AD625" s="41"/>
      <c r="AE625" s="41"/>
      <c r="AF625" s="41"/>
      <c r="AG625" s="41"/>
      <c r="AH625" s="41"/>
      <c r="AI625" s="41"/>
      <c r="AJ625" s="41"/>
      <c r="AK625" s="193" t="s">
        <v>1382</v>
      </c>
      <c r="AL625" s="193" t="s">
        <v>1462</v>
      </c>
      <c r="AM625" s="193" t="s">
        <v>1463</v>
      </c>
      <c r="AN625" s="31" t="s">
        <v>2236</v>
      </c>
      <c r="AO625" s="195">
        <v>42441.0</v>
      </c>
      <c r="AP625" s="45" t="s">
        <v>1028</v>
      </c>
      <c r="AQ625" s="46" t="s">
        <v>69</v>
      </c>
      <c r="AR625" s="46" t="s">
        <v>69</v>
      </c>
      <c r="AS625" s="41"/>
      <c r="AT625" s="41"/>
      <c r="AU625" s="41"/>
      <c r="AV625" s="41"/>
    </row>
    <row r="626">
      <c r="A626" s="146">
        <v>42478.0</v>
      </c>
      <c r="B626" s="31" t="s">
        <v>436</v>
      </c>
      <c r="C626" s="31" t="s">
        <v>5819</v>
      </c>
      <c r="D626" s="31" t="s">
        <v>1476</v>
      </c>
      <c r="E626" s="193" t="s">
        <v>2456</v>
      </c>
      <c r="F626" s="193" t="s">
        <v>5820</v>
      </c>
      <c r="G626" s="195">
        <v>42435.0</v>
      </c>
      <c r="H626" s="41"/>
      <c r="I626" s="184"/>
      <c r="J626" s="143"/>
      <c r="K626" s="196"/>
      <c r="L626" s="196">
        <v>200.0</v>
      </c>
      <c r="M626" s="143" t="str">
        <f t="shared" si="23"/>
        <v>$112.08</v>
      </c>
      <c r="N626" s="144">
        <v>112.08</v>
      </c>
      <c r="O626" s="31">
        <v>120.0</v>
      </c>
      <c r="P626" s="31" t="s">
        <v>132</v>
      </c>
      <c r="Q626" s="41"/>
      <c r="R626" s="41"/>
      <c r="S626" s="41"/>
      <c r="T626" s="41"/>
      <c r="U626" s="41"/>
      <c r="V626" s="41"/>
      <c r="W626" s="41"/>
      <c r="X626" s="41"/>
      <c r="Y626" s="41"/>
      <c r="Z626" s="41"/>
      <c r="AA626" s="41"/>
      <c r="AB626" s="41"/>
      <c r="AC626" s="41"/>
      <c r="AD626" s="41"/>
      <c r="AE626" s="41"/>
      <c r="AF626" s="41"/>
      <c r="AG626" s="41"/>
      <c r="AH626" s="41"/>
      <c r="AI626" s="41"/>
      <c r="AJ626" s="41"/>
      <c r="AK626" s="193" t="s">
        <v>3342</v>
      </c>
      <c r="AL626" s="193" t="s">
        <v>2458</v>
      </c>
      <c r="AM626" s="193" t="s">
        <v>2459</v>
      </c>
      <c r="AN626" s="31" t="s">
        <v>2236</v>
      </c>
      <c r="AO626" s="195">
        <v>42435.0</v>
      </c>
      <c r="AP626" s="45" t="s">
        <v>1028</v>
      </c>
      <c r="AQ626" s="46" t="s">
        <v>69</v>
      </c>
      <c r="AR626" s="46" t="s">
        <v>69</v>
      </c>
      <c r="AS626" s="41"/>
      <c r="AT626" s="41"/>
      <c r="AU626" s="41"/>
      <c r="AV626" s="41"/>
    </row>
    <row r="627">
      <c r="A627" s="146">
        <v>42478.0</v>
      </c>
      <c r="B627" s="31" t="s">
        <v>436</v>
      </c>
      <c r="C627" s="31" t="s">
        <v>5821</v>
      </c>
      <c r="D627" s="31" t="s">
        <v>1476</v>
      </c>
      <c r="E627" s="193" t="s">
        <v>2456</v>
      </c>
      <c r="F627" s="193" t="s">
        <v>5822</v>
      </c>
      <c r="G627" s="195">
        <v>42396.0</v>
      </c>
      <c r="H627" s="41"/>
      <c r="I627" s="184"/>
      <c r="J627" s="143"/>
      <c r="K627" s="196"/>
      <c r="L627" s="196">
        <v>1000.0</v>
      </c>
      <c r="M627" s="143" t="str">
        <f t="shared" si="23"/>
        <v>$934.00</v>
      </c>
      <c r="N627" s="144">
        <v>934.0</v>
      </c>
      <c r="O627" s="41"/>
      <c r="P627" s="41"/>
      <c r="Q627" s="41"/>
      <c r="R627" s="41"/>
      <c r="S627" s="31">
        <v>15.0</v>
      </c>
      <c r="T627" s="31" t="s">
        <v>132</v>
      </c>
      <c r="U627" s="31">
        <v>685.0</v>
      </c>
      <c r="V627" s="31" t="s">
        <v>5823</v>
      </c>
      <c r="W627" s="31">
        <v>200.0</v>
      </c>
      <c r="X627" s="31" t="s">
        <v>132</v>
      </c>
      <c r="Y627" s="41"/>
      <c r="Z627" s="41"/>
      <c r="AA627" s="41"/>
      <c r="AB627" s="41"/>
      <c r="AC627" s="41"/>
      <c r="AD627" s="41"/>
      <c r="AE627" s="41"/>
      <c r="AF627" s="41"/>
      <c r="AG627" s="41"/>
      <c r="AH627" s="41"/>
      <c r="AI627" s="31">
        <v>100.0</v>
      </c>
      <c r="AJ627" s="31" t="s">
        <v>5824</v>
      </c>
      <c r="AK627" s="193" t="s">
        <v>3342</v>
      </c>
      <c r="AL627" s="193" t="s">
        <v>2458</v>
      </c>
      <c r="AM627" s="193" t="s">
        <v>2459</v>
      </c>
      <c r="AN627" s="31" t="s">
        <v>2236</v>
      </c>
      <c r="AO627" s="195">
        <v>42435.0</v>
      </c>
      <c r="AP627" s="45" t="s">
        <v>1028</v>
      </c>
      <c r="AQ627" s="46" t="s">
        <v>69</v>
      </c>
      <c r="AR627" s="46" t="s">
        <v>69</v>
      </c>
      <c r="AS627" s="41"/>
      <c r="AT627" s="41"/>
      <c r="AU627" s="41"/>
      <c r="AV627" s="41"/>
    </row>
    <row r="628">
      <c r="A628" s="41"/>
      <c r="B628" s="41"/>
      <c r="C628" s="31" t="s">
        <v>5825</v>
      </c>
      <c r="D628" s="31" t="s">
        <v>3960</v>
      </c>
      <c r="E628" s="193" t="s">
        <v>71</v>
      </c>
      <c r="F628" s="193" t="s">
        <v>5826</v>
      </c>
      <c r="G628" s="195">
        <v>42452.0</v>
      </c>
      <c r="H628" s="41"/>
      <c r="I628" s="184"/>
      <c r="J628" s="143"/>
      <c r="K628" s="196"/>
      <c r="L628" s="196">
        <v>25.0</v>
      </c>
      <c r="M628" s="143" t="str">
        <f t="shared" si="23"/>
        <v>$0.00</v>
      </c>
      <c r="N628" s="143"/>
      <c r="O628" s="31"/>
      <c r="P628" s="31" t="s">
        <v>2160</v>
      </c>
      <c r="Q628" s="41"/>
      <c r="R628" s="41"/>
      <c r="S628" s="41"/>
      <c r="T628" s="41"/>
      <c r="U628" s="41"/>
      <c r="V628" s="41"/>
      <c r="W628" s="41"/>
      <c r="X628" s="41"/>
      <c r="Y628" s="41"/>
      <c r="Z628" s="41"/>
      <c r="AA628" s="41"/>
      <c r="AB628" s="41"/>
      <c r="AC628" s="41"/>
      <c r="AD628" s="41"/>
      <c r="AE628" s="41"/>
      <c r="AF628" s="41"/>
      <c r="AG628" s="41"/>
      <c r="AH628" s="41"/>
      <c r="AI628" s="41"/>
      <c r="AJ628" s="41"/>
      <c r="AK628" s="193" t="s">
        <v>667</v>
      </c>
      <c r="AL628" s="193" t="s">
        <v>331</v>
      </c>
      <c r="AM628" s="193" t="s">
        <v>668</v>
      </c>
      <c r="AN628" s="31" t="s">
        <v>2236</v>
      </c>
      <c r="AO628" s="195">
        <v>42452.0</v>
      </c>
      <c r="AP628" s="45" t="s">
        <v>1028</v>
      </c>
      <c r="AQ628" s="46" t="s">
        <v>69</v>
      </c>
      <c r="AR628" s="41"/>
      <c r="AS628" s="41"/>
      <c r="AT628" s="41"/>
      <c r="AU628" s="41"/>
      <c r="AV628" s="41"/>
    </row>
    <row r="629">
      <c r="A629" s="31" t="s">
        <v>5058</v>
      </c>
      <c r="B629" s="31" t="s">
        <v>436</v>
      </c>
      <c r="C629" s="31" t="s">
        <v>5827</v>
      </c>
      <c r="D629" s="31" t="s">
        <v>5828</v>
      </c>
      <c r="E629" s="193" t="s">
        <v>2245</v>
      </c>
      <c r="F629" s="193" t="s">
        <v>5541</v>
      </c>
      <c r="G629" s="195">
        <v>42405.0</v>
      </c>
      <c r="H629" s="41"/>
      <c r="I629" s="184"/>
      <c r="J629" s="143"/>
      <c r="K629" s="196"/>
      <c r="L629" s="196">
        <v>109.64</v>
      </c>
      <c r="M629" s="143" t="str">
        <f t="shared" si="23"/>
        <v>$102.40</v>
      </c>
      <c r="N629" s="144">
        <v>102.4</v>
      </c>
      <c r="O629" s="31">
        <v>109.64</v>
      </c>
      <c r="P629" s="41"/>
      <c r="Q629" s="41"/>
      <c r="R629" s="41"/>
      <c r="S629" s="41"/>
      <c r="T629" s="41"/>
      <c r="U629" s="41"/>
      <c r="V629" s="41"/>
      <c r="W629" s="41"/>
      <c r="X629" s="41"/>
      <c r="Y629" s="41"/>
      <c r="Z629" s="41"/>
      <c r="AA629" s="41"/>
      <c r="AB629" s="41"/>
      <c r="AC629" s="41"/>
      <c r="AD629" s="41"/>
      <c r="AE629" s="41"/>
      <c r="AF629" s="41"/>
      <c r="AG629" s="41"/>
      <c r="AH629" s="41"/>
      <c r="AI629" s="41"/>
      <c r="AJ629" s="41"/>
      <c r="AK629" s="193" t="s">
        <v>254</v>
      </c>
      <c r="AL629" s="193" t="s">
        <v>255</v>
      </c>
      <c r="AM629" s="193" t="s">
        <v>256</v>
      </c>
      <c r="AN629" s="31" t="s">
        <v>2236</v>
      </c>
      <c r="AO629" s="195">
        <v>42405.0</v>
      </c>
      <c r="AP629" s="45" t="s">
        <v>1646</v>
      </c>
      <c r="AQ629" s="46" t="s">
        <v>69</v>
      </c>
      <c r="AR629" s="46" t="s">
        <v>69</v>
      </c>
      <c r="AS629" s="41"/>
      <c r="AT629" s="41"/>
      <c r="AU629" s="41"/>
      <c r="AV629" s="41"/>
    </row>
    <row r="630">
      <c r="A630" s="31" t="s">
        <v>5058</v>
      </c>
      <c r="B630" s="31" t="s">
        <v>436</v>
      </c>
      <c r="C630" s="31" t="s">
        <v>5829</v>
      </c>
      <c r="D630" s="31" t="s">
        <v>1406</v>
      </c>
      <c r="E630" s="193" t="s">
        <v>2245</v>
      </c>
      <c r="F630" s="193" t="s">
        <v>5612</v>
      </c>
      <c r="G630" s="195">
        <v>42432.0</v>
      </c>
      <c r="H630" s="41"/>
      <c r="I630" s="184"/>
      <c r="J630" s="143"/>
      <c r="K630" s="196"/>
      <c r="L630" s="196">
        <v>100.0</v>
      </c>
      <c r="M630" s="143" t="str">
        <f t="shared" si="23"/>
        <v>$93.40</v>
      </c>
      <c r="N630" s="144">
        <v>93.4</v>
      </c>
      <c r="O630" s="31">
        <v>100.0</v>
      </c>
      <c r="P630" s="41"/>
      <c r="Q630" s="41"/>
      <c r="R630" s="41"/>
      <c r="S630" s="41"/>
      <c r="T630" s="41"/>
      <c r="U630" s="41"/>
      <c r="V630" s="41"/>
      <c r="W630" s="41"/>
      <c r="X630" s="41"/>
      <c r="Y630" s="41"/>
      <c r="Z630" s="41"/>
      <c r="AA630" s="41"/>
      <c r="AB630" s="41"/>
      <c r="AC630" s="41"/>
      <c r="AD630" s="41"/>
      <c r="AE630" s="41"/>
      <c r="AF630" s="41"/>
      <c r="AG630" s="41"/>
      <c r="AH630" s="41"/>
      <c r="AI630" s="41"/>
      <c r="AJ630" s="41"/>
      <c r="AK630" s="193" t="s">
        <v>254</v>
      </c>
      <c r="AL630" s="193" t="s">
        <v>255</v>
      </c>
      <c r="AM630" s="193" t="s">
        <v>256</v>
      </c>
      <c r="AN630" s="31" t="s">
        <v>2236</v>
      </c>
      <c r="AO630" s="195">
        <v>42432.0</v>
      </c>
      <c r="AP630" s="45" t="s">
        <v>1646</v>
      </c>
      <c r="AQ630" s="46" t="s">
        <v>69</v>
      </c>
      <c r="AR630" s="46" t="s">
        <v>69</v>
      </c>
      <c r="AS630" s="41"/>
      <c r="AT630" s="41"/>
      <c r="AU630" s="41"/>
      <c r="AV630" s="41"/>
    </row>
    <row r="631">
      <c r="A631" s="41"/>
      <c r="B631" s="41"/>
      <c r="C631" s="31" t="s">
        <v>5830</v>
      </c>
      <c r="D631" s="41"/>
      <c r="E631" s="193" t="s">
        <v>5689</v>
      </c>
      <c r="F631" s="193" t="s">
        <v>5690</v>
      </c>
      <c r="G631" s="195">
        <v>42438.0</v>
      </c>
      <c r="H631" s="41"/>
      <c r="I631" s="184"/>
      <c r="J631" s="143"/>
      <c r="K631" s="196"/>
      <c r="L631" s="196">
        <v>300.0</v>
      </c>
      <c r="M631" s="143" t="str">
        <f t="shared" si="23"/>
        <v>$0.00</v>
      </c>
      <c r="N631" s="143"/>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193" t="s">
        <v>5691</v>
      </c>
      <c r="AL631" s="193" t="s">
        <v>5692</v>
      </c>
      <c r="AM631" s="193" t="s">
        <v>5693</v>
      </c>
      <c r="AN631" s="31" t="s">
        <v>2236</v>
      </c>
      <c r="AO631" s="195">
        <v>42438.0</v>
      </c>
      <c r="AP631" s="45" t="s">
        <v>1646</v>
      </c>
      <c r="AQ631" s="46" t="s">
        <v>69</v>
      </c>
      <c r="AR631" s="41"/>
      <c r="AS631" s="41"/>
      <c r="AT631" s="41"/>
      <c r="AU631" s="41"/>
      <c r="AV631" s="41"/>
    </row>
    <row r="632">
      <c r="A632" s="41"/>
      <c r="B632" s="41"/>
      <c r="C632" s="31" t="s">
        <v>5831</v>
      </c>
      <c r="D632" s="31" t="s">
        <v>690</v>
      </c>
      <c r="E632" s="193" t="s">
        <v>5832</v>
      </c>
      <c r="F632" s="193" t="s">
        <v>5833</v>
      </c>
      <c r="G632" s="195">
        <v>42468.0</v>
      </c>
      <c r="H632" s="41"/>
      <c r="I632" s="184"/>
      <c r="J632" s="143"/>
      <c r="K632" s="144"/>
      <c r="L632" s="144">
        <v>0.0</v>
      </c>
      <c r="M632" s="143" t="str">
        <f t="shared" si="23"/>
        <v>$0.00</v>
      </c>
      <c r="N632" s="143"/>
      <c r="O632" s="41"/>
      <c r="P632" s="41"/>
      <c r="Q632" s="41"/>
      <c r="R632" s="41"/>
      <c r="S632" s="41"/>
      <c r="T632" s="41"/>
      <c r="U632" s="41"/>
      <c r="V632" s="41"/>
      <c r="W632" s="41"/>
      <c r="X632" s="41"/>
      <c r="Y632" s="41"/>
      <c r="Z632" s="41"/>
      <c r="AA632" s="41"/>
      <c r="AB632" s="41"/>
      <c r="AC632" s="41"/>
      <c r="AD632" s="41"/>
      <c r="AE632" s="41"/>
      <c r="AF632" s="41"/>
      <c r="AG632" s="41"/>
      <c r="AH632" s="41"/>
      <c r="AI632" s="41"/>
      <c r="AJ632" s="31" t="s">
        <v>5834</v>
      </c>
      <c r="AK632" s="193" t="s">
        <v>1043</v>
      </c>
      <c r="AL632" s="193" t="s">
        <v>5835</v>
      </c>
      <c r="AM632" s="193" t="s">
        <v>5836</v>
      </c>
      <c r="AN632" s="31" t="s">
        <v>2236</v>
      </c>
      <c r="AO632" s="195">
        <v>42470.0</v>
      </c>
      <c r="AP632" s="45" t="s">
        <v>1646</v>
      </c>
      <c r="AQ632" s="46" t="s">
        <v>69</v>
      </c>
      <c r="AR632" s="41"/>
      <c r="AS632" s="41"/>
      <c r="AT632" s="41"/>
      <c r="AU632" s="41"/>
      <c r="AV632" s="41"/>
    </row>
    <row r="633">
      <c r="A633" s="31" t="s">
        <v>5058</v>
      </c>
      <c r="B633" s="31" t="s">
        <v>436</v>
      </c>
      <c r="C633" s="31" t="s">
        <v>5837</v>
      </c>
      <c r="D633" s="31" t="s">
        <v>3960</v>
      </c>
      <c r="E633" s="193" t="s">
        <v>2474</v>
      </c>
      <c r="F633" s="193" t="s">
        <v>5838</v>
      </c>
      <c r="G633" s="195">
        <v>42389.0</v>
      </c>
      <c r="H633" s="41"/>
      <c r="I633" s="184"/>
      <c r="J633" s="143"/>
      <c r="K633" s="196"/>
      <c r="L633" s="196">
        <v>70.99</v>
      </c>
      <c r="M633" s="143" t="str">
        <f t="shared" si="23"/>
        <v>$66.30</v>
      </c>
      <c r="N633" s="144">
        <v>66.3</v>
      </c>
      <c r="O633" s="31">
        <v>62.0</v>
      </c>
      <c r="P633" s="31" t="s">
        <v>132</v>
      </c>
      <c r="Q633" s="41"/>
      <c r="R633" s="41"/>
      <c r="S633" s="31">
        <v>8.99</v>
      </c>
      <c r="T633" s="31" t="s">
        <v>132</v>
      </c>
      <c r="U633" s="41"/>
      <c r="V633" s="41"/>
      <c r="W633" s="41"/>
      <c r="X633" s="41"/>
      <c r="Y633" s="41"/>
      <c r="Z633" s="41"/>
      <c r="AA633" s="41"/>
      <c r="AB633" s="41"/>
      <c r="AC633" s="41"/>
      <c r="AD633" s="41"/>
      <c r="AE633" s="41"/>
      <c r="AF633" s="41"/>
      <c r="AG633" s="41"/>
      <c r="AH633" s="41"/>
      <c r="AI633" s="41"/>
      <c r="AJ633" s="41"/>
      <c r="AK633" s="193" t="s">
        <v>2481</v>
      </c>
      <c r="AL633" s="193" t="s">
        <v>2482</v>
      </c>
      <c r="AM633" s="193" t="s">
        <v>2483</v>
      </c>
      <c r="AN633" s="31" t="s">
        <v>2236</v>
      </c>
      <c r="AO633" s="195">
        <v>42441.0</v>
      </c>
      <c r="AP633" s="45" t="s">
        <v>1646</v>
      </c>
      <c r="AQ633" s="46" t="s">
        <v>69</v>
      </c>
      <c r="AR633" s="46" t="s">
        <v>459</v>
      </c>
      <c r="AS633" s="41"/>
      <c r="AT633" s="41"/>
      <c r="AU633" s="41"/>
      <c r="AV633" s="41"/>
    </row>
    <row r="634">
      <c r="A634" s="31" t="s">
        <v>5311</v>
      </c>
      <c r="B634" s="31" t="s">
        <v>436</v>
      </c>
      <c r="C634" s="31" t="s">
        <v>5839</v>
      </c>
      <c r="D634" s="31" t="s">
        <v>123</v>
      </c>
      <c r="E634" s="193" t="s">
        <v>5840</v>
      </c>
      <c r="F634" s="193" t="s">
        <v>5841</v>
      </c>
      <c r="G634" s="195">
        <v>42437.0</v>
      </c>
      <c r="H634" s="41"/>
      <c r="I634" s="184"/>
      <c r="J634" s="143"/>
      <c r="K634" s="196"/>
      <c r="L634" s="196">
        <v>220.0</v>
      </c>
      <c r="M634" s="143" t="str">
        <f t="shared" si="23"/>
        <v>$186.80</v>
      </c>
      <c r="N634" s="144">
        <v>186.8</v>
      </c>
      <c r="O634" s="31">
        <v>200.0</v>
      </c>
      <c r="P634" s="31" t="s">
        <v>132</v>
      </c>
      <c r="Q634" s="41"/>
      <c r="R634" s="41"/>
      <c r="S634" s="41"/>
      <c r="T634" s="41"/>
      <c r="U634" s="41"/>
      <c r="V634" s="41"/>
      <c r="W634" s="41"/>
      <c r="X634" s="41"/>
      <c r="Y634" s="41"/>
      <c r="Z634" s="41"/>
      <c r="AA634" s="41"/>
      <c r="AB634" s="41"/>
      <c r="AC634" s="41"/>
      <c r="AD634" s="41"/>
      <c r="AE634" s="41"/>
      <c r="AF634" s="41"/>
      <c r="AG634" s="41"/>
      <c r="AH634" s="41"/>
      <c r="AI634" s="41"/>
      <c r="AJ634" s="41"/>
      <c r="AK634" s="193" t="s">
        <v>102</v>
      </c>
      <c r="AL634" s="193" t="s">
        <v>103</v>
      </c>
      <c r="AM634" s="193" t="s">
        <v>105</v>
      </c>
      <c r="AN634" s="31" t="s">
        <v>2236</v>
      </c>
      <c r="AO634" s="195">
        <v>42437.0</v>
      </c>
      <c r="AP634" s="45" t="s">
        <v>681</v>
      </c>
      <c r="AQ634" s="46" t="s">
        <v>69</v>
      </c>
      <c r="AR634" s="46" t="s">
        <v>69</v>
      </c>
      <c r="AS634" s="41"/>
      <c r="AT634" s="41"/>
      <c r="AU634" s="41"/>
      <c r="AV634" s="41"/>
    </row>
    <row r="635">
      <c r="A635" s="31" t="s">
        <v>5311</v>
      </c>
      <c r="B635" s="31" t="s">
        <v>436</v>
      </c>
      <c r="C635" s="31" t="s">
        <v>5842</v>
      </c>
      <c r="D635" s="31" t="s">
        <v>123</v>
      </c>
      <c r="E635" s="193" t="s">
        <v>5840</v>
      </c>
      <c r="F635" s="193" t="s">
        <v>4231</v>
      </c>
      <c r="G635" s="195">
        <v>42455.0</v>
      </c>
      <c r="H635" s="41"/>
      <c r="I635" s="184"/>
      <c r="J635" s="143"/>
      <c r="K635" s="196"/>
      <c r="L635" s="196">
        <v>1275.0</v>
      </c>
      <c r="M635" s="143" t="str">
        <f t="shared" si="23"/>
        <v>$1,190.85</v>
      </c>
      <c r="N635" s="144">
        <v>1190.85</v>
      </c>
      <c r="O635" s="31">
        <v>750.0</v>
      </c>
      <c r="P635" s="31" t="s">
        <v>132</v>
      </c>
      <c r="Q635" s="41"/>
      <c r="R635" s="41"/>
      <c r="S635" s="41"/>
      <c r="T635" s="41"/>
      <c r="U635" s="31">
        <v>525.0</v>
      </c>
      <c r="V635" s="31" t="s">
        <v>5843</v>
      </c>
      <c r="W635" s="41"/>
      <c r="X635" s="41"/>
      <c r="Y635" s="41"/>
      <c r="Z635" s="41"/>
      <c r="AA635" s="41"/>
      <c r="AB635" s="41"/>
      <c r="AC635" s="41"/>
      <c r="AD635" s="41"/>
      <c r="AE635" s="41"/>
      <c r="AF635" s="41"/>
      <c r="AG635" s="41"/>
      <c r="AH635" s="41"/>
      <c r="AI635" s="41"/>
      <c r="AJ635" s="41"/>
      <c r="AK635" s="193" t="s">
        <v>102</v>
      </c>
      <c r="AL635" s="193" t="s">
        <v>103</v>
      </c>
      <c r="AM635" s="193" t="s">
        <v>105</v>
      </c>
      <c r="AN635" s="31" t="s">
        <v>2236</v>
      </c>
      <c r="AO635" s="195">
        <v>42455.0</v>
      </c>
      <c r="AP635" s="45" t="s">
        <v>681</v>
      </c>
      <c r="AQ635" s="46" t="s">
        <v>69</v>
      </c>
      <c r="AR635" s="46" t="s">
        <v>69</v>
      </c>
      <c r="AS635" s="41"/>
      <c r="AT635" s="41"/>
      <c r="AU635" s="41"/>
      <c r="AV635" s="41"/>
    </row>
    <row r="636">
      <c r="A636" s="31" t="s">
        <v>4950</v>
      </c>
      <c r="B636" s="31" t="s">
        <v>436</v>
      </c>
      <c r="C636" s="31" t="s">
        <v>5844</v>
      </c>
      <c r="D636" s="31" t="s">
        <v>1406</v>
      </c>
      <c r="E636" s="193" t="s">
        <v>5845</v>
      </c>
      <c r="F636" s="193" t="s">
        <v>5846</v>
      </c>
      <c r="G636" s="195">
        <v>42431.0</v>
      </c>
      <c r="H636" s="41"/>
      <c r="I636" s="184"/>
      <c r="J636" s="143"/>
      <c r="K636" s="196"/>
      <c r="L636" s="196">
        <v>80.0</v>
      </c>
      <c r="M636" s="143" t="str">
        <f t="shared" si="23"/>
        <v>$74.72</v>
      </c>
      <c r="N636" s="144">
        <v>74.72</v>
      </c>
      <c r="O636" s="31">
        <v>80.0</v>
      </c>
      <c r="P636" s="41"/>
      <c r="Q636" s="41"/>
      <c r="R636" s="41"/>
      <c r="S636" s="41"/>
      <c r="T636" s="41"/>
      <c r="U636" s="41"/>
      <c r="V636" s="41"/>
      <c r="W636" s="41"/>
      <c r="X636" s="41"/>
      <c r="Y636" s="41"/>
      <c r="Z636" s="41"/>
      <c r="AA636" s="41"/>
      <c r="AB636" s="41"/>
      <c r="AC636" s="41"/>
      <c r="AD636" s="41"/>
      <c r="AE636" s="41"/>
      <c r="AF636" s="41"/>
      <c r="AG636" s="41"/>
      <c r="AH636" s="41"/>
      <c r="AI636" s="41"/>
      <c r="AJ636" s="41"/>
      <c r="AK636" s="193" t="s">
        <v>5847</v>
      </c>
      <c r="AL636" s="193" t="s">
        <v>5848</v>
      </c>
      <c r="AM636" s="193" t="s">
        <v>5849</v>
      </c>
      <c r="AN636" s="31" t="s">
        <v>2236</v>
      </c>
      <c r="AO636" s="195">
        <v>42431.0</v>
      </c>
      <c r="AP636" s="45" t="s">
        <v>681</v>
      </c>
      <c r="AQ636" s="46" t="s">
        <v>69</v>
      </c>
      <c r="AR636" s="46" t="s">
        <v>459</v>
      </c>
      <c r="AS636" s="41"/>
      <c r="AT636" s="41"/>
      <c r="AU636" s="41"/>
      <c r="AV636" s="41"/>
    </row>
    <row r="637">
      <c r="A637" s="41"/>
      <c r="B637" s="41"/>
      <c r="C637" s="31" t="s">
        <v>5850</v>
      </c>
      <c r="D637" s="41"/>
      <c r="E637" s="193" t="s">
        <v>3238</v>
      </c>
      <c r="F637" s="193" t="s">
        <v>5851</v>
      </c>
      <c r="G637" s="195">
        <v>42399.0</v>
      </c>
      <c r="H637" s="41"/>
      <c r="I637" s="184"/>
      <c r="J637" s="143"/>
      <c r="K637" s="196"/>
      <c r="L637" s="196">
        <v>85.0</v>
      </c>
      <c r="M637" s="143" t="str">
        <f t="shared" si="23"/>
        <v>$0.00</v>
      </c>
      <c r="N637" s="143"/>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193" t="s">
        <v>621</v>
      </c>
      <c r="AL637" s="193" t="s">
        <v>3240</v>
      </c>
      <c r="AM637" s="193" t="s">
        <v>3241</v>
      </c>
      <c r="AN637" s="31" t="s">
        <v>2236</v>
      </c>
      <c r="AO637" s="195">
        <v>42399.0</v>
      </c>
      <c r="AP637" s="45" t="s">
        <v>681</v>
      </c>
      <c r="AQ637" s="46" t="s">
        <v>69</v>
      </c>
      <c r="AR637" s="41"/>
      <c r="AS637" s="41"/>
      <c r="AT637" s="41"/>
      <c r="AU637" s="41"/>
      <c r="AV637" s="41"/>
    </row>
    <row r="638">
      <c r="A638" s="41"/>
      <c r="B638" s="41"/>
      <c r="C638" s="31" t="s">
        <v>5852</v>
      </c>
      <c r="D638" s="31" t="s">
        <v>1476</v>
      </c>
      <c r="E638" s="193" t="s">
        <v>2779</v>
      </c>
      <c r="F638" s="193" t="s">
        <v>5853</v>
      </c>
      <c r="G638" s="195">
        <v>42430.0</v>
      </c>
      <c r="H638" s="31" t="s">
        <v>5854</v>
      </c>
      <c r="I638" s="184"/>
      <c r="J638" s="143"/>
      <c r="K638" s="196"/>
      <c r="L638" s="196">
        <v>300.0</v>
      </c>
      <c r="M638" s="143" t="str">
        <f t="shared" si="23"/>
        <v>$93.40</v>
      </c>
      <c r="N638" s="143"/>
      <c r="O638" s="31">
        <v>100.0</v>
      </c>
      <c r="P638" s="31" t="s">
        <v>132</v>
      </c>
      <c r="Q638" s="41"/>
      <c r="R638" s="41"/>
      <c r="S638" s="41"/>
      <c r="T638" s="41"/>
      <c r="U638" s="41"/>
      <c r="V638" s="41"/>
      <c r="W638" s="41"/>
      <c r="X638" s="41"/>
      <c r="Y638" s="41"/>
      <c r="Z638" s="41"/>
      <c r="AA638" s="41"/>
      <c r="AB638" s="41"/>
      <c r="AC638" s="41"/>
      <c r="AD638" s="41"/>
      <c r="AE638" s="41"/>
      <c r="AF638" s="41"/>
      <c r="AG638" s="41"/>
      <c r="AH638" s="41"/>
      <c r="AI638" s="41"/>
      <c r="AJ638" s="41"/>
      <c r="AK638" s="193" t="s">
        <v>327</v>
      </c>
      <c r="AL638" s="193" t="s">
        <v>329</v>
      </c>
      <c r="AM638" s="193" t="s">
        <v>330</v>
      </c>
      <c r="AN638" s="31" t="s">
        <v>2236</v>
      </c>
      <c r="AO638" s="195">
        <v>42489.0</v>
      </c>
      <c r="AP638" s="45" t="s">
        <v>681</v>
      </c>
      <c r="AQ638" s="46" t="s">
        <v>69</v>
      </c>
      <c r="AR638" s="46" t="s">
        <v>459</v>
      </c>
      <c r="AS638" s="41"/>
      <c r="AT638" s="41"/>
      <c r="AU638" s="41"/>
      <c r="AV638" s="41"/>
    </row>
    <row r="639">
      <c r="A639" s="41"/>
      <c r="B639" s="41"/>
      <c r="C639" s="31" t="s">
        <v>5855</v>
      </c>
      <c r="D639" s="41"/>
      <c r="E639" s="193" t="s">
        <v>4969</v>
      </c>
      <c r="F639" s="193" t="s">
        <v>5856</v>
      </c>
      <c r="G639" s="195">
        <v>42452.0</v>
      </c>
      <c r="H639" s="41"/>
      <c r="I639" s="184"/>
      <c r="J639" s="143"/>
      <c r="K639" s="196"/>
      <c r="L639" s="196">
        <v>49.4</v>
      </c>
      <c r="M639" s="143" t="str">
        <f t="shared" si="23"/>
        <v>$0.00</v>
      </c>
      <c r="N639" s="143"/>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193" t="s">
        <v>79</v>
      </c>
      <c r="AL639" s="193" t="s">
        <v>329</v>
      </c>
      <c r="AM639" s="193" t="s">
        <v>4043</v>
      </c>
      <c r="AN639" s="31" t="s">
        <v>2236</v>
      </c>
      <c r="AO639" s="195">
        <v>42452.0</v>
      </c>
      <c r="AP639" s="45" t="s">
        <v>1781</v>
      </c>
      <c r="AQ639" s="46" t="s">
        <v>69</v>
      </c>
      <c r="AR639" s="41"/>
      <c r="AS639" s="41"/>
      <c r="AT639" s="41"/>
      <c r="AU639" s="41"/>
      <c r="AV639" s="41"/>
    </row>
    <row r="640">
      <c r="A640" s="31" t="s">
        <v>2212</v>
      </c>
      <c r="B640" s="31" t="s">
        <v>436</v>
      </c>
      <c r="C640" s="31" t="s">
        <v>5857</v>
      </c>
      <c r="D640" s="31" t="s">
        <v>690</v>
      </c>
      <c r="E640" s="193" t="s">
        <v>5858</v>
      </c>
      <c r="F640" s="193" t="s">
        <v>5859</v>
      </c>
      <c r="G640" s="195">
        <v>42433.0</v>
      </c>
      <c r="H640" s="41"/>
      <c r="I640" s="184"/>
      <c r="J640" s="143"/>
      <c r="K640" s="196"/>
      <c r="L640" s="196">
        <v>11.37</v>
      </c>
      <c r="M640" s="143" t="str">
        <f t="shared" si="23"/>
        <v>$10.62</v>
      </c>
      <c r="N640" s="144">
        <v>10.62</v>
      </c>
      <c r="O640" s="31">
        <v>11.37</v>
      </c>
      <c r="P640" s="31" t="s">
        <v>5860</v>
      </c>
      <c r="Q640" s="41"/>
      <c r="R640" s="41"/>
      <c r="S640" s="41"/>
      <c r="T640" s="41"/>
      <c r="U640" s="41"/>
      <c r="V640" s="41"/>
      <c r="W640" s="41"/>
      <c r="X640" s="41"/>
      <c r="Y640" s="41"/>
      <c r="Z640" s="41"/>
      <c r="AA640" s="41"/>
      <c r="AB640" s="41"/>
      <c r="AC640" s="41"/>
      <c r="AD640" s="41"/>
      <c r="AE640" s="41"/>
      <c r="AF640" s="41"/>
      <c r="AG640" s="41"/>
      <c r="AH640" s="41"/>
      <c r="AI640" s="41"/>
      <c r="AJ640" s="41"/>
      <c r="AK640" s="193" t="s">
        <v>5861</v>
      </c>
      <c r="AL640" s="193" t="s">
        <v>5862</v>
      </c>
      <c r="AM640" s="193" t="s">
        <v>5863</v>
      </c>
      <c r="AN640" s="31" t="s">
        <v>2236</v>
      </c>
      <c r="AO640" s="195">
        <v>42433.0</v>
      </c>
      <c r="AP640" s="45" t="s">
        <v>1781</v>
      </c>
      <c r="AQ640" s="46" t="s">
        <v>69</v>
      </c>
      <c r="AR640" s="41"/>
      <c r="AS640" s="41"/>
      <c r="AT640" s="41"/>
      <c r="AU640" s="41"/>
      <c r="AV640" s="41"/>
    </row>
    <row r="641">
      <c r="A641" s="31" t="s">
        <v>2212</v>
      </c>
      <c r="B641" s="31" t="s">
        <v>436</v>
      </c>
      <c r="C641" s="31" t="s">
        <v>5864</v>
      </c>
      <c r="D641" s="31" t="s">
        <v>690</v>
      </c>
      <c r="E641" s="193" t="s">
        <v>5858</v>
      </c>
      <c r="F641" s="193" t="s">
        <v>5865</v>
      </c>
      <c r="G641" s="195">
        <v>42419.0</v>
      </c>
      <c r="H641" s="41"/>
      <c r="I641" s="184"/>
      <c r="J641" s="143"/>
      <c r="K641" s="196"/>
      <c r="L641" s="196">
        <v>3.49</v>
      </c>
      <c r="M641" s="143" t="str">
        <f t="shared" si="23"/>
        <v>$3.26</v>
      </c>
      <c r="N641" s="144">
        <v>3.26</v>
      </c>
      <c r="O641" s="31">
        <v>3.49</v>
      </c>
      <c r="P641" s="31" t="s">
        <v>5860</v>
      </c>
      <c r="Q641" s="41"/>
      <c r="R641" s="41"/>
      <c r="S641" s="41"/>
      <c r="T641" s="41"/>
      <c r="U641" s="41"/>
      <c r="V641" s="41"/>
      <c r="W641" s="41"/>
      <c r="X641" s="41"/>
      <c r="Y641" s="41"/>
      <c r="Z641" s="41"/>
      <c r="AA641" s="41"/>
      <c r="AB641" s="41"/>
      <c r="AC641" s="41"/>
      <c r="AD641" s="41"/>
      <c r="AE641" s="41"/>
      <c r="AF641" s="41"/>
      <c r="AG641" s="41"/>
      <c r="AH641" s="41"/>
      <c r="AI641" s="41"/>
      <c r="AJ641" s="41"/>
      <c r="AK641" s="193" t="s">
        <v>5861</v>
      </c>
      <c r="AL641" s="193" t="s">
        <v>5862</v>
      </c>
      <c r="AM641" s="193" t="s">
        <v>5866</v>
      </c>
      <c r="AN641" s="31" t="s">
        <v>2236</v>
      </c>
      <c r="AO641" s="195">
        <v>42419.0</v>
      </c>
      <c r="AP641" s="45" t="s">
        <v>1781</v>
      </c>
      <c r="AQ641" s="46" t="s">
        <v>69</v>
      </c>
      <c r="AR641" s="41"/>
      <c r="AS641" s="41"/>
      <c r="AT641" s="41"/>
      <c r="AU641" s="41"/>
      <c r="AV641" s="41"/>
    </row>
    <row r="642">
      <c r="A642" s="41"/>
      <c r="B642" s="41"/>
      <c r="C642" s="31" t="s">
        <v>5867</v>
      </c>
      <c r="D642" s="41"/>
      <c r="E642" s="193" t="s">
        <v>5858</v>
      </c>
      <c r="F642" s="193" t="s">
        <v>5868</v>
      </c>
      <c r="G642" s="195">
        <v>42421.0</v>
      </c>
      <c r="H642" s="41"/>
      <c r="I642" s="184"/>
      <c r="J642" s="143"/>
      <c r="K642" s="196"/>
      <c r="L642" s="196">
        <v>15.36</v>
      </c>
      <c r="M642" s="143" t="str">
        <f t="shared" si="23"/>
        <v>$0.00</v>
      </c>
      <c r="N642" s="143"/>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193" t="s">
        <v>5861</v>
      </c>
      <c r="AL642" s="193" t="s">
        <v>5862</v>
      </c>
      <c r="AM642" s="193" t="s">
        <v>5863</v>
      </c>
      <c r="AN642" s="31" t="s">
        <v>2236</v>
      </c>
      <c r="AO642" s="195">
        <v>42421.0</v>
      </c>
      <c r="AP642" s="45" t="s">
        <v>1781</v>
      </c>
      <c r="AQ642" s="46" t="s">
        <v>69</v>
      </c>
      <c r="AR642" s="41"/>
      <c r="AS642" s="41"/>
      <c r="AT642" s="41"/>
      <c r="AU642" s="41"/>
      <c r="AV642" s="41"/>
    </row>
    <row r="643">
      <c r="A643" s="31" t="s">
        <v>5311</v>
      </c>
      <c r="B643" s="31" t="s">
        <v>2929</v>
      </c>
      <c r="C643" s="31" t="s">
        <v>5869</v>
      </c>
      <c r="D643" s="31" t="s">
        <v>5550</v>
      </c>
      <c r="E643" s="193" t="s">
        <v>195</v>
      </c>
      <c r="F643" s="193" t="s">
        <v>5870</v>
      </c>
      <c r="G643" s="195">
        <v>42451.0</v>
      </c>
      <c r="H643" s="41"/>
      <c r="I643" s="184"/>
      <c r="J643" s="143"/>
      <c r="K643" s="196"/>
      <c r="L643" s="196">
        <v>56.77</v>
      </c>
      <c r="M643" s="143" t="str">
        <f t="shared" si="23"/>
        <v>$53.02</v>
      </c>
      <c r="N643" s="144">
        <v>53.02</v>
      </c>
      <c r="O643" s="31">
        <v>56.77</v>
      </c>
      <c r="P643" s="31" t="s">
        <v>5871</v>
      </c>
      <c r="Q643" s="41"/>
      <c r="R643" s="41"/>
      <c r="S643" s="41"/>
      <c r="T643" s="41"/>
      <c r="U643" s="41"/>
      <c r="V643" s="41"/>
      <c r="W643" s="41"/>
      <c r="X643" s="41"/>
      <c r="Y643" s="41"/>
      <c r="Z643" s="41"/>
      <c r="AA643" s="41"/>
      <c r="AB643" s="41"/>
      <c r="AC643" s="41"/>
      <c r="AD643" s="41"/>
      <c r="AE643" s="41"/>
      <c r="AF643" s="41"/>
      <c r="AG643" s="41"/>
      <c r="AH643" s="41"/>
      <c r="AI643" s="41"/>
      <c r="AJ643" s="41"/>
      <c r="AK643" s="193" t="s">
        <v>4254</v>
      </c>
      <c r="AL643" s="193" t="s">
        <v>4255</v>
      </c>
      <c r="AM643" s="193" t="s">
        <v>4256</v>
      </c>
      <c r="AN643" s="31" t="s">
        <v>2236</v>
      </c>
      <c r="AO643" s="195">
        <v>42451.0</v>
      </c>
      <c r="AP643" s="45" t="s">
        <v>1781</v>
      </c>
      <c r="AQ643" s="46" t="s">
        <v>69</v>
      </c>
      <c r="AR643" s="46" t="s">
        <v>459</v>
      </c>
      <c r="AS643" s="41"/>
      <c r="AT643" s="41"/>
      <c r="AU643" s="41"/>
      <c r="AV643" s="41"/>
    </row>
    <row r="644">
      <c r="A644" s="41"/>
      <c r="B644" s="41"/>
      <c r="C644" s="31" t="s">
        <v>5872</v>
      </c>
      <c r="D644" s="41"/>
      <c r="E644" s="193" t="s">
        <v>5873</v>
      </c>
      <c r="F644" s="193" t="s">
        <v>5811</v>
      </c>
      <c r="G644" s="195">
        <v>42400.0</v>
      </c>
      <c r="H644" s="41"/>
      <c r="I644" s="184"/>
      <c r="J644" s="143"/>
      <c r="K644" s="196"/>
      <c r="L644" s="196">
        <v>160.0</v>
      </c>
      <c r="M644" s="143" t="str">
        <f t="shared" si="23"/>
        <v>$0.00</v>
      </c>
      <c r="N644" s="143"/>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193" t="s">
        <v>5874</v>
      </c>
      <c r="AL644" s="193" t="s">
        <v>2702</v>
      </c>
      <c r="AM644" s="193" t="s">
        <v>5875</v>
      </c>
      <c r="AN644" s="31" t="s">
        <v>2236</v>
      </c>
      <c r="AO644" s="195">
        <v>42400.0</v>
      </c>
      <c r="AP644" s="45" t="s">
        <v>917</v>
      </c>
      <c r="AQ644" s="46" t="s">
        <v>69</v>
      </c>
      <c r="AR644" s="41"/>
      <c r="AS644" s="41"/>
      <c r="AT644" s="41"/>
      <c r="AU644" s="41"/>
      <c r="AV644" s="41"/>
    </row>
    <row r="645">
      <c r="A645" s="41"/>
      <c r="B645" s="41"/>
      <c r="C645" s="31" t="s">
        <v>5876</v>
      </c>
      <c r="D645" s="41"/>
      <c r="E645" s="193" t="s">
        <v>2245</v>
      </c>
      <c r="F645" s="193" t="s">
        <v>5612</v>
      </c>
      <c r="G645" s="195">
        <v>42432.0</v>
      </c>
      <c r="H645" s="41"/>
      <c r="I645" s="184"/>
      <c r="J645" s="143"/>
      <c r="K645" s="196"/>
      <c r="L645" s="196">
        <v>100.0</v>
      </c>
      <c r="M645" s="143" t="str">
        <f t="shared" si="23"/>
        <v>$0.00</v>
      </c>
      <c r="N645" s="143"/>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193" t="s">
        <v>254</v>
      </c>
      <c r="AL645" s="193" t="s">
        <v>255</v>
      </c>
      <c r="AM645" s="193" t="s">
        <v>256</v>
      </c>
      <c r="AN645" s="31" t="s">
        <v>2236</v>
      </c>
      <c r="AO645" s="195">
        <v>42432.0</v>
      </c>
      <c r="AP645" s="45" t="s">
        <v>917</v>
      </c>
      <c r="AQ645" s="46" t="s">
        <v>69</v>
      </c>
      <c r="AR645" s="41"/>
      <c r="AS645" s="41"/>
      <c r="AT645" s="41"/>
      <c r="AU645" s="41"/>
      <c r="AV645" s="41"/>
    </row>
    <row r="646">
      <c r="A646" s="41"/>
      <c r="B646" s="41"/>
      <c r="C646" s="31" t="s">
        <v>5877</v>
      </c>
      <c r="D646" s="41"/>
      <c r="E646" s="193" t="s">
        <v>332</v>
      </c>
      <c r="F646" s="193" t="s">
        <v>5056</v>
      </c>
      <c r="G646" s="195">
        <v>42406.0</v>
      </c>
      <c r="H646" s="41"/>
      <c r="I646" s="184"/>
      <c r="J646" s="143"/>
      <c r="K646" s="196"/>
      <c r="L646" s="196">
        <v>20.96</v>
      </c>
      <c r="M646" s="143" t="str">
        <f t="shared" si="23"/>
        <v>$0.00</v>
      </c>
      <c r="N646" s="143"/>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193" t="s">
        <v>64</v>
      </c>
      <c r="AL646" s="193" t="s">
        <v>65</v>
      </c>
      <c r="AM646" s="193" t="s">
        <v>66</v>
      </c>
      <c r="AN646" s="31" t="s">
        <v>2236</v>
      </c>
      <c r="AO646" s="195">
        <v>42406.0</v>
      </c>
      <c r="AP646" s="45" t="s">
        <v>917</v>
      </c>
      <c r="AQ646" s="46" t="s">
        <v>69</v>
      </c>
      <c r="AR646" s="41"/>
      <c r="AS646" s="41"/>
      <c r="AT646" s="41"/>
      <c r="AU646" s="41"/>
      <c r="AV646" s="41"/>
    </row>
    <row r="647">
      <c r="A647" s="41"/>
      <c r="B647" s="41"/>
      <c r="C647" s="31" t="s">
        <v>5878</v>
      </c>
      <c r="D647" s="31"/>
      <c r="E647" s="193" t="s">
        <v>289</v>
      </c>
      <c r="F647" s="193" t="s">
        <v>5685</v>
      </c>
      <c r="G647" s="195">
        <v>42410.0</v>
      </c>
      <c r="H647" s="41"/>
      <c r="I647" s="184"/>
      <c r="J647" s="143"/>
      <c r="K647" s="196"/>
      <c r="L647" s="196">
        <v>95.21</v>
      </c>
      <c r="M647" s="143" t="str">
        <f t="shared" si="23"/>
        <v>$0.00</v>
      </c>
      <c r="N647" s="143"/>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193" t="s">
        <v>4260</v>
      </c>
      <c r="AL647" s="193" t="s">
        <v>4261</v>
      </c>
      <c r="AM647" s="193" t="s">
        <v>4262</v>
      </c>
      <c r="AN647" s="31" t="s">
        <v>2236</v>
      </c>
      <c r="AO647" s="195">
        <v>42410.0</v>
      </c>
      <c r="AP647" s="45" t="s">
        <v>917</v>
      </c>
      <c r="AQ647" s="46" t="s">
        <v>69</v>
      </c>
      <c r="AR647" s="41"/>
      <c r="AS647" s="41"/>
      <c r="AT647" s="41"/>
      <c r="AU647" s="41"/>
      <c r="AV647" s="41"/>
    </row>
    <row r="648">
      <c r="A648" s="41"/>
      <c r="B648" s="41"/>
      <c r="C648" s="31" t="s">
        <v>5879</v>
      </c>
      <c r="D648" s="41"/>
      <c r="E648" s="193" t="s">
        <v>5755</v>
      </c>
      <c r="F648" s="193" t="s">
        <v>5755</v>
      </c>
      <c r="G648" s="195">
        <v>42463.0</v>
      </c>
      <c r="H648" s="41"/>
      <c r="I648" s="184"/>
      <c r="J648" s="143"/>
      <c r="K648" s="196"/>
      <c r="L648" s="196">
        <v>900.0</v>
      </c>
      <c r="M648" s="143" t="str">
        <f t="shared" si="23"/>
        <v>$0.00</v>
      </c>
      <c r="N648" s="143"/>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193" t="s">
        <v>5761</v>
      </c>
      <c r="AL648" s="193" t="s">
        <v>5762</v>
      </c>
      <c r="AM648" s="193" t="s">
        <v>5763</v>
      </c>
      <c r="AN648" s="31" t="s">
        <v>2236</v>
      </c>
      <c r="AO648" s="195">
        <v>42463.0</v>
      </c>
      <c r="AP648" s="45" t="s">
        <v>917</v>
      </c>
      <c r="AQ648" s="46" t="s">
        <v>69</v>
      </c>
      <c r="AR648" s="41"/>
      <c r="AS648" s="41"/>
      <c r="AT648" s="41"/>
      <c r="AU648" s="41"/>
      <c r="AV648" s="41"/>
    </row>
    <row r="649">
      <c r="A649" s="41"/>
      <c r="B649" s="41"/>
      <c r="C649" s="31" t="s">
        <v>5880</v>
      </c>
      <c r="D649" s="41"/>
      <c r="E649" s="193" t="s">
        <v>5638</v>
      </c>
      <c r="F649" s="193" t="s">
        <v>5638</v>
      </c>
      <c r="G649" s="195">
        <v>42422.0</v>
      </c>
      <c r="H649" s="41"/>
      <c r="I649" s="184"/>
      <c r="J649" s="143"/>
      <c r="K649" s="196"/>
      <c r="L649" s="196">
        <v>600.0</v>
      </c>
      <c r="M649" s="143" t="str">
        <f t="shared" si="23"/>
        <v>$0.00</v>
      </c>
      <c r="N649" s="143"/>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193" t="s">
        <v>5640</v>
      </c>
      <c r="AL649" s="193" t="s">
        <v>218</v>
      </c>
      <c r="AM649" s="193" t="s">
        <v>5641</v>
      </c>
      <c r="AN649" s="31" t="s">
        <v>2236</v>
      </c>
      <c r="AO649" s="195">
        <v>42489.0</v>
      </c>
      <c r="AP649" s="45" t="s">
        <v>1964</v>
      </c>
      <c r="AQ649" s="46" t="s">
        <v>69</v>
      </c>
      <c r="AR649" s="41"/>
      <c r="AS649" s="41"/>
      <c r="AT649" s="41"/>
      <c r="AU649" s="41"/>
      <c r="AV649" s="41"/>
    </row>
    <row r="650">
      <c r="A650" s="41"/>
      <c r="B650" s="41"/>
      <c r="C650" s="31" t="s">
        <v>5881</v>
      </c>
      <c r="D650" s="41"/>
      <c r="E650" s="193" t="s">
        <v>5689</v>
      </c>
      <c r="F650" s="193" t="s">
        <v>5690</v>
      </c>
      <c r="G650" s="195">
        <v>42431.0</v>
      </c>
      <c r="H650" s="41"/>
      <c r="I650" s="184"/>
      <c r="J650" s="143"/>
      <c r="K650" s="196"/>
      <c r="L650" s="196">
        <v>300.0</v>
      </c>
      <c r="M650" s="143" t="str">
        <f t="shared" si="23"/>
        <v>$0.00</v>
      </c>
      <c r="N650" s="143"/>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193" t="s">
        <v>5691</v>
      </c>
      <c r="AL650" s="193" t="s">
        <v>5692</v>
      </c>
      <c r="AM650" s="193" t="s">
        <v>5693</v>
      </c>
      <c r="AN650" s="31" t="s">
        <v>2236</v>
      </c>
      <c r="AO650" s="195">
        <v>42431.0</v>
      </c>
      <c r="AP650" s="45" t="s">
        <v>1964</v>
      </c>
      <c r="AQ650" s="46" t="s">
        <v>69</v>
      </c>
      <c r="AR650" s="41"/>
      <c r="AS650" s="41"/>
      <c r="AT650" s="41"/>
      <c r="AU650" s="41"/>
      <c r="AV650" s="41"/>
    </row>
    <row r="651">
      <c r="A651" s="41"/>
      <c r="B651" s="41"/>
      <c r="C651" s="31" t="s">
        <v>5882</v>
      </c>
      <c r="D651" s="41"/>
      <c r="E651" s="199"/>
      <c r="F651" s="193" t="s">
        <v>5696</v>
      </c>
      <c r="G651" s="195">
        <v>42429.0</v>
      </c>
      <c r="H651" s="41"/>
      <c r="I651" s="184"/>
      <c r="J651" s="143"/>
      <c r="K651" s="196"/>
      <c r="L651" s="196">
        <v>1096.2</v>
      </c>
      <c r="M651" s="143" t="str">
        <f t="shared" si="23"/>
        <v>$0.00</v>
      </c>
      <c r="N651" s="143"/>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193" t="s">
        <v>5698</v>
      </c>
      <c r="AL651" s="193" t="s">
        <v>178</v>
      </c>
      <c r="AM651" s="193" t="s">
        <v>3196</v>
      </c>
      <c r="AN651" s="31" t="s">
        <v>2236</v>
      </c>
      <c r="AO651" s="195">
        <v>42489.0</v>
      </c>
      <c r="AP651" s="45" t="s">
        <v>1964</v>
      </c>
      <c r="AQ651" s="46" t="s">
        <v>69</v>
      </c>
      <c r="AR651" s="41"/>
      <c r="AS651" s="41"/>
      <c r="AT651" s="41"/>
      <c r="AU651" s="41"/>
      <c r="AV651" s="41"/>
    </row>
    <row r="652">
      <c r="A652" s="146">
        <v>42464.0</v>
      </c>
      <c r="B652" s="31" t="s">
        <v>295</v>
      </c>
      <c r="C652" s="31" t="s">
        <v>5883</v>
      </c>
      <c r="D652" s="31" t="s">
        <v>690</v>
      </c>
      <c r="E652" s="193" t="s">
        <v>5884</v>
      </c>
      <c r="F652" s="193" t="s">
        <v>5885</v>
      </c>
      <c r="G652" s="195">
        <v>42483.0</v>
      </c>
      <c r="H652" s="41"/>
      <c r="I652" s="184"/>
      <c r="J652" s="143"/>
      <c r="K652" s="196"/>
      <c r="L652" s="196">
        <v>500.0</v>
      </c>
      <c r="M652" s="143" t="str">
        <f t="shared" si="23"/>
        <v>$467.00</v>
      </c>
      <c r="N652" s="144">
        <v>467.0</v>
      </c>
      <c r="O652" s="41"/>
      <c r="P652" s="41"/>
      <c r="Q652" s="41"/>
      <c r="R652" s="41"/>
      <c r="S652" s="41"/>
      <c r="T652" s="41"/>
      <c r="U652" s="31">
        <v>500.0</v>
      </c>
      <c r="V652" s="31" t="s">
        <v>5886</v>
      </c>
      <c r="W652" s="41"/>
      <c r="X652" s="41"/>
      <c r="Y652" s="41"/>
      <c r="Z652" s="41"/>
      <c r="AA652" s="41"/>
      <c r="AB652" s="41"/>
      <c r="AC652" s="41"/>
      <c r="AD652" s="41"/>
      <c r="AE652" s="41"/>
      <c r="AF652" s="41"/>
      <c r="AG652" s="41"/>
      <c r="AH652" s="41"/>
      <c r="AI652" s="41"/>
      <c r="AJ652" s="41"/>
      <c r="AK652" s="193" t="s">
        <v>5887</v>
      </c>
      <c r="AL652" s="193" t="s">
        <v>5888</v>
      </c>
      <c r="AM652" s="193" t="s">
        <v>5889</v>
      </c>
      <c r="AN652" s="31" t="s">
        <v>1334</v>
      </c>
      <c r="AO652" s="195">
        <v>42483.0</v>
      </c>
      <c r="AP652" s="45" t="s">
        <v>1964</v>
      </c>
      <c r="AQ652" s="46" t="s">
        <v>69</v>
      </c>
      <c r="AR652" s="46" t="s">
        <v>69</v>
      </c>
      <c r="AS652" s="41"/>
      <c r="AT652" s="41"/>
      <c r="AU652" s="41"/>
      <c r="AV652" s="41"/>
    </row>
    <row r="653">
      <c r="A653" s="31" t="s">
        <v>5311</v>
      </c>
      <c r="B653" s="31" t="s">
        <v>295</v>
      </c>
      <c r="C653" s="31" t="s">
        <v>5890</v>
      </c>
      <c r="D653" s="31" t="s">
        <v>1476</v>
      </c>
      <c r="E653" s="193" t="s">
        <v>183</v>
      </c>
      <c r="F653" s="193" t="s">
        <v>5891</v>
      </c>
      <c r="G653" s="195">
        <v>42476.0</v>
      </c>
      <c r="H653" s="31" t="s">
        <v>5892</v>
      </c>
      <c r="I653" s="184"/>
      <c r="J653" s="143"/>
      <c r="K653" s="196"/>
      <c r="L653" s="196">
        <v>860.0</v>
      </c>
      <c r="M653" s="143" t="str">
        <f t="shared" si="23"/>
        <v>$803.24</v>
      </c>
      <c r="N653" s="144">
        <v>803.24</v>
      </c>
      <c r="O653" s="41"/>
      <c r="P653" s="41"/>
      <c r="Q653" s="41"/>
      <c r="R653" s="41"/>
      <c r="S653" s="41"/>
      <c r="T653" s="41"/>
      <c r="U653" s="41"/>
      <c r="V653" s="41"/>
      <c r="W653" s="41"/>
      <c r="X653" s="41"/>
      <c r="Y653" s="41"/>
      <c r="Z653" s="41"/>
      <c r="AA653" s="41"/>
      <c r="AB653" s="41"/>
      <c r="AC653" s="41"/>
      <c r="AD653" s="41"/>
      <c r="AE653" s="31">
        <v>860.0</v>
      </c>
      <c r="AF653" s="31" t="s">
        <v>5893</v>
      </c>
      <c r="AG653" s="41"/>
      <c r="AH653" s="41"/>
      <c r="AI653" s="41"/>
      <c r="AJ653" s="41"/>
      <c r="AK653" s="193" t="s">
        <v>299</v>
      </c>
      <c r="AL653" s="193" t="s">
        <v>1302</v>
      </c>
      <c r="AM653" s="193" t="s">
        <v>5894</v>
      </c>
      <c r="AN653" s="31" t="s">
        <v>1334</v>
      </c>
      <c r="AO653" s="195">
        <v>42476.0</v>
      </c>
      <c r="AP653" s="45" t="s">
        <v>1964</v>
      </c>
      <c r="AQ653" s="46" t="s">
        <v>69</v>
      </c>
      <c r="AR653" s="46" t="s">
        <v>459</v>
      </c>
      <c r="AS653" s="41"/>
      <c r="AT653" s="41"/>
      <c r="AU653" s="41"/>
      <c r="AV653" s="41"/>
    </row>
    <row r="654">
      <c r="A654" s="31" t="s">
        <v>5311</v>
      </c>
      <c r="B654" s="31" t="s">
        <v>295</v>
      </c>
      <c r="C654" s="31" t="s">
        <v>5895</v>
      </c>
      <c r="D654" s="31" t="s">
        <v>1476</v>
      </c>
      <c r="E654" s="193" t="s">
        <v>1359</v>
      </c>
      <c r="F654" s="193" t="s">
        <v>5896</v>
      </c>
      <c r="G654" s="195">
        <v>42469.0</v>
      </c>
      <c r="H654" s="31" t="s">
        <v>5897</v>
      </c>
      <c r="I654" s="184"/>
      <c r="J654" s="143"/>
      <c r="K654" s="196"/>
      <c r="L654" s="196">
        <v>1050.0</v>
      </c>
      <c r="M654" s="143" t="str">
        <f t="shared" si="23"/>
        <v>$127.58</v>
      </c>
      <c r="N654" s="144">
        <v>127.58</v>
      </c>
      <c r="O654" s="31">
        <v>120.0</v>
      </c>
      <c r="P654" s="31" t="s">
        <v>132</v>
      </c>
      <c r="Q654" s="41"/>
      <c r="R654" s="41"/>
      <c r="S654" s="31">
        <v>15.0</v>
      </c>
      <c r="T654" s="31" t="s">
        <v>4475</v>
      </c>
      <c r="U654" s="31">
        <v>1.6</v>
      </c>
      <c r="V654" s="31" t="s">
        <v>5898</v>
      </c>
      <c r="W654" s="41"/>
      <c r="X654" s="41"/>
      <c r="Y654" s="41"/>
      <c r="Z654" s="41"/>
      <c r="AA654" s="41"/>
      <c r="AB654" s="41"/>
      <c r="AC654" s="41"/>
      <c r="AD654" s="41"/>
      <c r="AE654" s="41"/>
      <c r="AF654" s="41"/>
      <c r="AG654" s="41"/>
      <c r="AH654" s="41"/>
      <c r="AI654" s="41"/>
      <c r="AJ654" s="41"/>
      <c r="AK654" s="193" t="s">
        <v>5899</v>
      </c>
      <c r="AL654" s="193" t="s">
        <v>5444</v>
      </c>
      <c r="AM654" s="193" t="s">
        <v>5900</v>
      </c>
      <c r="AN654" s="31" t="s">
        <v>1334</v>
      </c>
      <c r="AO654" s="195">
        <v>42469.0</v>
      </c>
      <c r="AP654" s="45" t="s">
        <v>576</v>
      </c>
      <c r="AQ654" s="46" t="s">
        <v>69</v>
      </c>
      <c r="AR654" s="46" t="s">
        <v>69</v>
      </c>
      <c r="AS654" s="41"/>
      <c r="AT654" s="41"/>
      <c r="AU654" s="41"/>
      <c r="AV654" s="41"/>
    </row>
    <row r="655">
      <c r="A655" s="31" t="s">
        <v>5311</v>
      </c>
      <c r="B655" s="31" t="s">
        <v>295</v>
      </c>
      <c r="C655" s="31" t="s">
        <v>5901</v>
      </c>
      <c r="D655" s="31" t="s">
        <v>690</v>
      </c>
      <c r="E655" s="193" t="s">
        <v>5902</v>
      </c>
      <c r="F655" s="193" t="s">
        <v>5903</v>
      </c>
      <c r="G655" s="195">
        <v>42476.0</v>
      </c>
      <c r="H655" s="41"/>
      <c r="I655" s="184"/>
      <c r="J655" s="143"/>
      <c r="K655" s="196"/>
      <c r="L655" s="196">
        <v>600.0</v>
      </c>
      <c r="M655" s="143" t="str">
        <f t="shared" si="23"/>
        <v>$551.06</v>
      </c>
      <c r="N655" s="144">
        <v>551.06</v>
      </c>
      <c r="O655" s="41"/>
      <c r="P655" s="41"/>
      <c r="Q655" s="41"/>
      <c r="R655" s="41"/>
      <c r="S655" s="31">
        <v>15.0</v>
      </c>
      <c r="T655" s="31" t="s">
        <v>973</v>
      </c>
      <c r="U655" s="31">
        <v>275.0</v>
      </c>
      <c r="V655" s="31" t="s">
        <v>5904</v>
      </c>
      <c r="W655" s="31">
        <v>50.0</v>
      </c>
      <c r="X655" s="31" t="s">
        <v>5905</v>
      </c>
      <c r="Y655" s="41"/>
      <c r="Z655" s="41"/>
      <c r="AA655" s="41"/>
      <c r="AB655" s="41"/>
      <c r="AC655" s="41"/>
      <c r="AD655" s="41"/>
      <c r="AE655" s="31">
        <v>250.0</v>
      </c>
      <c r="AF655" s="31" t="s">
        <v>5906</v>
      </c>
      <c r="AG655" s="41"/>
      <c r="AH655" s="41"/>
      <c r="AI655" s="41"/>
      <c r="AJ655" s="41"/>
      <c r="AK655" s="193" t="s">
        <v>3919</v>
      </c>
      <c r="AL655" s="193" t="s">
        <v>3920</v>
      </c>
      <c r="AM655" s="193" t="s">
        <v>3921</v>
      </c>
      <c r="AN655" s="31" t="s">
        <v>1334</v>
      </c>
      <c r="AO655" s="195">
        <v>42476.0</v>
      </c>
      <c r="AP655" s="45" t="s">
        <v>576</v>
      </c>
      <c r="AQ655" s="46" t="s">
        <v>69</v>
      </c>
      <c r="AR655" s="46" t="s">
        <v>69</v>
      </c>
      <c r="AS655" s="41"/>
      <c r="AT655" s="41"/>
      <c r="AU655" s="41"/>
      <c r="AV655" s="41"/>
    </row>
    <row r="656">
      <c r="A656" s="31" t="s">
        <v>4242</v>
      </c>
      <c r="B656" s="31" t="s">
        <v>295</v>
      </c>
      <c r="C656" s="31" t="s">
        <v>5907</v>
      </c>
      <c r="D656" s="31" t="s">
        <v>5550</v>
      </c>
      <c r="E656" s="193" t="s">
        <v>5908</v>
      </c>
      <c r="F656" s="193" t="s">
        <v>5909</v>
      </c>
      <c r="G656" s="195">
        <v>42475.0</v>
      </c>
      <c r="H656" s="41"/>
      <c r="I656" s="184"/>
      <c r="J656" s="143"/>
      <c r="K656" s="196"/>
      <c r="L656" s="196">
        <v>500.0</v>
      </c>
      <c r="M656" s="143" t="str">
        <f t="shared" si="23"/>
        <v>$467.00</v>
      </c>
      <c r="N656" s="144">
        <v>467.0</v>
      </c>
      <c r="O656" s="41"/>
      <c r="P656" s="41"/>
      <c r="Q656" s="41"/>
      <c r="R656" s="41"/>
      <c r="S656" s="41"/>
      <c r="T656" s="41"/>
      <c r="U656" s="41"/>
      <c r="V656" s="41"/>
      <c r="W656" s="41"/>
      <c r="X656" s="41"/>
      <c r="Y656" s="41"/>
      <c r="Z656" s="41"/>
      <c r="AA656" s="41"/>
      <c r="AB656" s="41"/>
      <c r="AC656" s="41"/>
      <c r="AD656" s="41"/>
      <c r="AE656" s="41"/>
      <c r="AF656" s="41"/>
      <c r="AG656" s="41"/>
      <c r="AH656" s="41"/>
      <c r="AI656" s="31">
        <v>500.0</v>
      </c>
      <c r="AJ656" s="31" t="s">
        <v>5910</v>
      </c>
      <c r="AK656" s="193" t="s">
        <v>3919</v>
      </c>
      <c r="AL656" s="193" t="s">
        <v>5911</v>
      </c>
      <c r="AM656" s="193" t="s">
        <v>5912</v>
      </c>
      <c r="AN656" s="31" t="s">
        <v>1334</v>
      </c>
      <c r="AO656" s="195">
        <v>42475.0</v>
      </c>
      <c r="AP656" s="45" t="s">
        <v>576</v>
      </c>
      <c r="AQ656" s="46" t="s">
        <v>69</v>
      </c>
      <c r="AR656" s="46" t="s">
        <v>459</v>
      </c>
      <c r="AS656" s="41"/>
      <c r="AT656" s="41"/>
      <c r="AU656" s="41"/>
      <c r="AV656" s="41"/>
    </row>
    <row r="657">
      <c r="A657" s="31">
        <v>10883.0</v>
      </c>
      <c r="B657" s="31" t="s">
        <v>295</v>
      </c>
      <c r="C657" s="31" t="s">
        <v>5913</v>
      </c>
      <c r="D657" s="31" t="s">
        <v>690</v>
      </c>
      <c r="E657" s="193" t="s">
        <v>5832</v>
      </c>
      <c r="F657" s="193" t="s">
        <v>5833</v>
      </c>
      <c r="G657" s="195">
        <v>42468.0</v>
      </c>
      <c r="H657" s="41"/>
      <c r="I657" s="184"/>
      <c r="J657" s="143"/>
      <c r="K657" s="196"/>
      <c r="L657" s="196">
        <v>600.0</v>
      </c>
      <c r="M657" s="143" t="str">
        <f t="shared" si="23"/>
        <v>$560.40</v>
      </c>
      <c r="N657" s="144">
        <v>560.4</v>
      </c>
      <c r="O657" s="41"/>
      <c r="P657" s="41"/>
      <c r="Q657" s="41"/>
      <c r="R657" s="41"/>
      <c r="S657" s="41"/>
      <c r="T657" s="41"/>
      <c r="U657" s="31">
        <v>600.0</v>
      </c>
      <c r="V657" s="31" t="s">
        <v>5914</v>
      </c>
      <c r="W657" s="41"/>
      <c r="X657" s="41"/>
      <c r="Y657" s="41"/>
      <c r="Z657" s="41"/>
      <c r="AA657" s="41"/>
      <c r="AB657" s="41"/>
      <c r="AC657" s="41"/>
      <c r="AD657" s="41"/>
      <c r="AE657" s="41"/>
      <c r="AF657" s="41"/>
      <c r="AG657" s="41"/>
      <c r="AH657" s="41"/>
      <c r="AI657" s="41"/>
      <c r="AJ657" s="41"/>
      <c r="AK657" s="193" t="s">
        <v>1043</v>
      </c>
      <c r="AL657" s="193" t="s">
        <v>5835</v>
      </c>
      <c r="AM657" s="193" t="s">
        <v>5836</v>
      </c>
      <c r="AN657" s="31" t="s">
        <v>1334</v>
      </c>
      <c r="AO657" s="195">
        <v>42470.0</v>
      </c>
      <c r="AP657" s="45" t="s">
        <v>576</v>
      </c>
      <c r="AQ657" s="46" t="s">
        <v>69</v>
      </c>
      <c r="AR657" s="46" t="s">
        <v>459</v>
      </c>
      <c r="AS657" s="41"/>
      <c r="AT657" s="41"/>
      <c r="AU657" s="41"/>
      <c r="AV657" s="41"/>
    </row>
    <row r="658">
      <c r="A658" s="31" t="s">
        <v>2212</v>
      </c>
      <c r="B658" s="31" t="s">
        <v>295</v>
      </c>
      <c r="C658" s="31" t="s">
        <v>5915</v>
      </c>
      <c r="D658" s="31" t="s">
        <v>3960</v>
      </c>
      <c r="E658" s="193" t="s">
        <v>2474</v>
      </c>
      <c r="F658" s="193" t="s">
        <v>5916</v>
      </c>
      <c r="G658" s="195">
        <v>42457.0</v>
      </c>
      <c r="H658" s="41"/>
      <c r="I658" s="184"/>
      <c r="J658" s="143"/>
      <c r="K658" s="196"/>
      <c r="L658" s="196">
        <v>250.0</v>
      </c>
      <c r="M658" s="143" t="str">
        <f t="shared" si="23"/>
        <v>$233.50</v>
      </c>
      <c r="N658" s="144">
        <v>233.5</v>
      </c>
      <c r="O658" s="41"/>
      <c r="P658" s="41"/>
      <c r="Q658" s="41"/>
      <c r="R658" s="41"/>
      <c r="S658" s="31">
        <v>15.0</v>
      </c>
      <c r="T658" s="31" t="s">
        <v>132</v>
      </c>
      <c r="U658" s="31">
        <v>160.0</v>
      </c>
      <c r="V658" s="31" t="s">
        <v>5289</v>
      </c>
      <c r="W658" s="41"/>
      <c r="X658" s="41"/>
      <c r="Y658" s="41"/>
      <c r="Z658" s="41"/>
      <c r="AA658" s="31">
        <v>15.0</v>
      </c>
      <c r="AB658" s="31" t="s">
        <v>5917</v>
      </c>
      <c r="AC658" s="41"/>
      <c r="AD658" s="41"/>
      <c r="AE658" s="41"/>
      <c r="AF658" s="41"/>
      <c r="AG658" s="41"/>
      <c r="AH658" s="41"/>
      <c r="AI658" s="31">
        <v>60.0</v>
      </c>
      <c r="AJ658" s="31" t="s">
        <v>5918</v>
      </c>
      <c r="AK658" s="193" t="s">
        <v>2481</v>
      </c>
      <c r="AL658" s="193" t="s">
        <v>2482</v>
      </c>
      <c r="AM658" s="193" t="s">
        <v>2483</v>
      </c>
      <c r="AN658" s="31" t="s">
        <v>1334</v>
      </c>
      <c r="AO658" s="195">
        <v>42490.0</v>
      </c>
      <c r="AP658" s="45" t="s">
        <v>576</v>
      </c>
      <c r="AQ658" s="46" t="s">
        <v>69</v>
      </c>
      <c r="AR658" s="46" t="s">
        <v>459</v>
      </c>
      <c r="AS658" s="41"/>
      <c r="AT658" s="41"/>
      <c r="AU658" s="41"/>
      <c r="AV658" s="41"/>
    </row>
    <row r="659">
      <c r="A659" s="31" t="s">
        <v>2212</v>
      </c>
      <c r="B659" s="31" t="s">
        <v>295</v>
      </c>
      <c r="C659" s="31" t="s">
        <v>5919</v>
      </c>
      <c r="D659" s="31" t="s">
        <v>3960</v>
      </c>
      <c r="E659" s="193" t="s">
        <v>2474</v>
      </c>
      <c r="F659" s="193" t="s">
        <v>5920</v>
      </c>
      <c r="G659" s="195">
        <v>42457.0</v>
      </c>
      <c r="H659" s="41"/>
      <c r="I659" s="184"/>
      <c r="J659" s="143"/>
      <c r="K659" s="196"/>
      <c r="L659" s="196">
        <v>135.0</v>
      </c>
      <c r="M659" s="143" t="str">
        <f t="shared" si="23"/>
        <v>$46.70</v>
      </c>
      <c r="N659" s="144">
        <v>46.7</v>
      </c>
      <c r="O659" s="41"/>
      <c r="P659" s="41"/>
      <c r="Q659" s="41"/>
      <c r="R659" s="41"/>
      <c r="S659" s="41"/>
      <c r="T659" s="41"/>
      <c r="U659" s="31"/>
      <c r="V659" s="31"/>
      <c r="W659" s="41"/>
      <c r="X659" s="41"/>
      <c r="Y659" s="31">
        <v>50.0</v>
      </c>
      <c r="Z659" s="31" t="s">
        <v>3176</v>
      </c>
      <c r="AA659" s="31"/>
      <c r="AB659" s="31"/>
      <c r="AC659" s="41"/>
      <c r="AD659" s="41"/>
      <c r="AE659" s="41"/>
      <c r="AF659" s="41"/>
      <c r="AG659" s="41"/>
      <c r="AH659" s="41"/>
      <c r="AI659" s="31"/>
      <c r="AJ659" s="31" t="s">
        <v>5921</v>
      </c>
      <c r="AK659" s="193" t="s">
        <v>2481</v>
      </c>
      <c r="AL659" s="193" t="s">
        <v>2482</v>
      </c>
      <c r="AM659" s="193" t="s">
        <v>2483</v>
      </c>
      <c r="AN659" s="31" t="s">
        <v>1334</v>
      </c>
      <c r="AO659" s="195">
        <v>42490.0</v>
      </c>
      <c r="AP659" s="45" t="s">
        <v>349</v>
      </c>
      <c r="AQ659" s="46" t="s">
        <v>69</v>
      </c>
      <c r="AR659" s="46" t="s">
        <v>459</v>
      </c>
      <c r="AS659" s="41"/>
      <c r="AT659" s="41"/>
      <c r="AU659" s="41"/>
      <c r="AV659" s="41"/>
    </row>
    <row r="660">
      <c r="A660" s="31" t="s">
        <v>5311</v>
      </c>
      <c r="B660" s="31" t="s">
        <v>295</v>
      </c>
      <c r="C660" s="31" t="s">
        <v>5922</v>
      </c>
      <c r="D660" s="31" t="s">
        <v>690</v>
      </c>
      <c r="E660" s="193" t="s">
        <v>1903</v>
      </c>
      <c r="F660" s="193" t="s">
        <v>3548</v>
      </c>
      <c r="G660" s="195">
        <v>42468.0</v>
      </c>
      <c r="H660" s="41"/>
      <c r="I660" s="184"/>
      <c r="J660" s="143"/>
      <c r="K660" s="196"/>
      <c r="L660" s="196">
        <v>375.0</v>
      </c>
      <c r="M660" s="143" t="str">
        <f t="shared" si="23"/>
        <v>$350.25</v>
      </c>
      <c r="N660" s="144">
        <v>350.25</v>
      </c>
      <c r="O660" s="31">
        <v>300.0</v>
      </c>
      <c r="P660" s="31" t="s">
        <v>5923</v>
      </c>
      <c r="Q660" s="41"/>
      <c r="R660" s="41"/>
      <c r="S660" s="31">
        <v>75.0</v>
      </c>
      <c r="T660" s="31" t="s">
        <v>5924</v>
      </c>
      <c r="U660" s="41"/>
      <c r="V660" s="41"/>
      <c r="W660" s="41"/>
      <c r="X660" s="41"/>
      <c r="Y660" s="41"/>
      <c r="Z660" s="41"/>
      <c r="AA660" s="41"/>
      <c r="AB660" s="41"/>
      <c r="AC660" s="41"/>
      <c r="AD660" s="41"/>
      <c r="AE660" s="41"/>
      <c r="AF660" s="41"/>
      <c r="AG660" s="41"/>
      <c r="AH660" s="41"/>
      <c r="AI660" s="41"/>
      <c r="AJ660" s="41"/>
      <c r="AK660" s="193" t="s">
        <v>2067</v>
      </c>
      <c r="AL660" s="193" t="s">
        <v>2068</v>
      </c>
      <c r="AM660" s="193" t="s">
        <v>2069</v>
      </c>
      <c r="AN660" s="31" t="s">
        <v>1334</v>
      </c>
      <c r="AO660" s="195">
        <v>42470.0</v>
      </c>
      <c r="AP660" s="45" t="s">
        <v>349</v>
      </c>
      <c r="AQ660" s="46" t="s">
        <v>69</v>
      </c>
      <c r="AR660" s="46" t="s">
        <v>69</v>
      </c>
      <c r="AS660" s="41"/>
      <c r="AT660" s="41"/>
      <c r="AU660" s="41"/>
      <c r="AV660" s="41"/>
    </row>
    <row r="661">
      <c r="A661" s="31" t="s">
        <v>5311</v>
      </c>
      <c r="B661" s="31" t="s">
        <v>295</v>
      </c>
      <c r="C661" s="31" t="s">
        <v>5925</v>
      </c>
      <c r="D661" s="31" t="s">
        <v>5550</v>
      </c>
      <c r="E661" s="193" t="s">
        <v>692</v>
      </c>
      <c r="F661" s="193" t="s">
        <v>5926</v>
      </c>
      <c r="G661" s="195">
        <v>42473.0</v>
      </c>
      <c r="H661" s="41"/>
      <c r="I661" s="184"/>
      <c r="J661" s="143"/>
      <c r="K661" s="196"/>
      <c r="L661" s="196">
        <v>500.0</v>
      </c>
      <c r="M661" s="143" t="str">
        <f t="shared" si="23"/>
        <v>$467.00</v>
      </c>
      <c r="N661" s="144">
        <v>467.0</v>
      </c>
      <c r="O661" s="31">
        <v>250.0</v>
      </c>
      <c r="P661" s="31" t="s">
        <v>5927</v>
      </c>
      <c r="Q661" s="41"/>
      <c r="R661" s="41"/>
      <c r="S661" s="41"/>
      <c r="T661" s="41"/>
      <c r="U661" s="31">
        <v>250.0</v>
      </c>
      <c r="V661" s="31" t="s">
        <v>5928</v>
      </c>
      <c r="W661" s="41"/>
      <c r="X661" s="41"/>
      <c r="Y661" s="41"/>
      <c r="Z661" s="41"/>
      <c r="AA661" s="41"/>
      <c r="AB661" s="41"/>
      <c r="AC661" s="41"/>
      <c r="AD661" s="41"/>
      <c r="AE661" s="41"/>
      <c r="AF661" s="41"/>
      <c r="AG661" s="41"/>
      <c r="AH661" s="41"/>
      <c r="AI661" s="41"/>
      <c r="AJ661" s="41"/>
      <c r="AK661" s="193" t="s">
        <v>699</v>
      </c>
      <c r="AL661" s="193" t="s">
        <v>99</v>
      </c>
      <c r="AM661" s="193" t="s">
        <v>700</v>
      </c>
      <c r="AN661" s="31" t="s">
        <v>1334</v>
      </c>
      <c r="AO661" s="195">
        <v>42474.0</v>
      </c>
      <c r="AP661" s="45" t="s">
        <v>349</v>
      </c>
      <c r="AQ661" s="46" t="s">
        <v>69</v>
      </c>
      <c r="AR661" s="46" t="s">
        <v>69</v>
      </c>
      <c r="AS661" s="41"/>
      <c r="AT661" s="41"/>
      <c r="AU661" s="41"/>
      <c r="AV661" s="41"/>
    </row>
    <row r="662">
      <c r="A662" s="41"/>
      <c r="B662" s="41"/>
      <c r="C662" s="31" t="s">
        <v>5929</v>
      </c>
      <c r="D662" s="31" t="s">
        <v>1406</v>
      </c>
      <c r="E662" s="199"/>
      <c r="F662" s="193" t="s">
        <v>5930</v>
      </c>
      <c r="G662" s="195">
        <v>42461.0</v>
      </c>
      <c r="H662" s="41"/>
      <c r="I662" s="184"/>
      <c r="J662" s="143"/>
      <c r="K662" s="196"/>
      <c r="L662" s="196">
        <v>1000.0</v>
      </c>
      <c r="M662" s="143" t="str">
        <f t="shared" si="23"/>
        <v>$0.00</v>
      </c>
      <c r="N662" s="143"/>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193" t="s">
        <v>372</v>
      </c>
      <c r="AL662" s="193" t="s">
        <v>5931</v>
      </c>
      <c r="AM662" s="193" t="s">
        <v>5932</v>
      </c>
      <c r="AN662" s="31" t="s">
        <v>1334</v>
      </c>
      <c r="AO662" s="195">
        <v>42491.0</v>
      </c>
      <c r="AP662" s="45" t="s">
        <v>349</v>
      </c>
      <c r="AQ662" s="46" t="s">
        <v>69</v>
      </c>
      <c r="AR662" s="41"/>
      <c r="AS662" s="41"/>
      <c r="AT662" s="41"/>
      <c r="AU662" s="41"/>
      <c r="AV662" s="41"/>
    </row>
    <row r="663">
      <c r="A663" s="31" t="s">
        <v>4242</v>
      </c>
      <c r="B663" s="31" t="s">
        <v>295</v>
      </c>
      <c r="C663" s="31" t="s">
        <v>5933</v>
      </c>
      <c r="D663" s="41"/>
      <c r="E663" s="193" t="s">
        <v>5934</v>
      </c>
      <c r="F663" s="193" t="s">
        <v>5935</v>
      </c>
      <c r="G663" s="195">
        <v>42475.0</v>
      </c>
      <c r="H663" s="41"/>
      <c r="I663" s="184"/>
      <c r="J663" s="143"/>
      <c r="K663" s="196"/>
      <c r="L663" s="196">
        <v>200.0</v>
      </c>
      <c r="M663" s="144">
        <v>141.1</v>
      </c>
      <c r="N663" s="144">
        <v>141.1</v>
      </c>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193" t="s">
        <v>3282</v>
      </c>
      <c r="AL663" s="193" t="s">
        <v>3283</v>
      </c>
      <c r="AM663" s="193" t="s">
        <v>3284</v>
      </c>
      <c r="AN663" s="31" t="s">
        <v>1334</v>
      </c>
      <c r="AO663" s="195">
        <v>42475.0</v>
      </c>
      <c r="AP663" s="45" t="s">
        <v>349</v>
      </c>
      <c r="AQ663" s="46" t="s">
        <v>69</v>
      </c>
      <c r="AR663" s="41"/>
      <c r="AS663" s="41"/>
      <c r="AT663" s="41"/>
      <c r="AU663" s="41"/>
      <c r="AV663" s="41"/>
    </row>
    <row r="664">
      <c r="A664" s="31" t="s">
        <v>5311</v>
      </c>
      <c r="B664" s="31" t="s">
        <v>436</v>
      </c>
      <c r="C664" s="31" t="s">
        <v>5936</v>
      </c>
      <c r="D664" s="31" t="s">
        <v>123</v>
      </c>
      <c r="E664" s="193" t="s">
        <v>939</v>
      </c>
      <c r="F664" s="193" t="s">
        <v>5937</v>
      </c>
      <c r="G664" s="195">
        <v>42458.0</v>
      </c>
      <c r="H664" s="41"/>
      <c r="I664" s="184"/>
      <c r="J664" s="143"/>
      <c r="K664" s="196"/>
      <c r="L664" s="196">
        <v>400.0</v>
      </c>
      <c r="M664" s="143" t="str">
        <f t="shared" ref="M664:M683" si="24">0.934*Sum(O664:AJ664)</f>
        <v>$214.82</v>
      </c>
      <c r="N664" s="144">
        <v>214.82</v>
      </c>
      <c r="O664" s="31">
        <v>230.0</v>
      </c>
      <c r="P664" s="31" t="s">
        <v>5938</v>
      </c>
      <c r="Q664" s="41"/>
      <c r="R664" s="41"/>
      <c r="S664" s="41"/>
      <c r="T664" s="41"/>
      <c r="U664" s="41"/>
      <c r="V664" s="41"/>
      <c r="W664" s="41"/>
      <c r="X664" s="41"/>
      <c r="Y664" s="41"/>
      <c r="Z664" s="41"/>
      <c r="AA664" s="41"/>
      <c r="AB664" s="41"/>
      <c r="AC664" s="41"/>
      <c r="AD664" s="41"/>
      <c r="AE664" s="41"/>
      <c r="AF664" s="41"/>
      <c r="AG664" s="41"/>
      <c r="AH664" s="41"/>
      <c r="AI664" s="41"/>
      <c r="AJ664" s="41"/>
      <c r="AK664" s="193" t="s">
        <v>950</v>
      </c>
      <c r="AL664" s="193" t="s">
        <v>951</v>
      </c>
      <c r="AM664" s="193" t="s">
        <v>953</v>
      </c>
      <c r="AN664" s="31" t="s">
        <v>1334</v>
      </c>
      <c r="AO664" s="195">
        <v>42458.0</v>
      </c>
      <c r="AP664" s="45" t="s">
        <v>82</v>
      </c>
      <c r="AQ664" s="46" t="s">
        <v>69</v>
      </c>
      <c r="AR664" s="46" t="s">
        <v>69</v>
      </c>
      <c r="AS664" s="41"/>
      <c r="AT664" s="41"/>
      <c r="AU664" s="41"/>
      <c r="AV664" s="41"/>
    </row>
    <row r="665">
      <c r="A665" s="41"/>
      <c r="B665" s="41"/>
      <c r="C665" s="31" t="s">
        <v>5939</v>
      </c>
      <c r="D665" s="41"/>
      <c r="E665" s="199"/>
      <c r="F665" s="193" t="s">
        <v>5940</v>
      </c>
      <c r="G665" s="195">
        <v>42487.0</v>
      </c>
      <c r="H665" s="41"/>
      <c r="I665" s="184"/>
      <c r="J665" s="143"/>
      <c r="K665" s="196"/>
      <c r="L665" s="196">
        <v>200.0</v>
      </c>
      <c r="M665" s="143" t="str">
        <f t="shared" si="24"/>
        <v>$0.00</v>
      </c>
      <c r="N665" s="143"/>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193" t="s">
        <v>376</v>
      </c>
      <c r="AL665" s="193" t="s">
        <v>377</v>
      </c>
      <c r="AM665" s="193" t="s">
        <v>378</v>
      </c>
      <c r="AN665" s="31" t="s">
        <v>1334</v>
      </c>
      <c r="AO665" s="195">
        <v>42487.0</v>
      </c>
      <c r="AP665" s="45" t="s">
        <v>82</v>
      </c>
      <c r="AQ665" s="46" t="s">
        <v>69</v>
      </c>
      <c r="AR665" s="41"/>
      <c r="AS665" s="41"/>
      <c r="AT665" s="41"/>
      <c r="AU665" s="41"/>
      <c r="AV665" s="41"/>
    </row>
    <row r="666">
      <c r="A666" s="31" t="s">
        <v>5311</v>
      </c>
      <c r="B666" s="31" t="s">
        <v>295</v>
      </c>
      <c r="C666" s="31" t="s">
        <v>5941</v>
      </c>
      <c r="D666" s="31" t="s">
        <v>1243</v>
      </c>
      <c r="E666" s="193" t="s">
        <v>294</v>
      </c>
      <c r="F666" s="193" t="s">
        <v>5942</v>
      </c>
      <c r="G666" s="195">
        <v>42474.0</v>
      </c>
      <c r="H666" s="41"/>
      <c r="I666" s="184"/>
      <c r="J666" s="143"/>
      <c r="K666" s="196"/>
      <c r="L666" s="196">
        <v>661.0</v>
      </c>
      <c r="M666" s="143" t="str">
        <f t="shared" si="24"/>
        <v>$423.48</v>
      </c>
      <c r="N666" s="144">
        <v>423.48</v>
      </c>
      <c r="O666" s="149">
        <v>120.0</v>
      </c>
      <c r="P666" s="31" t="s">
        <v>5943</v>
      </c>
      <c r="Q666" s="151">
        <v>12.6</v>
      </c>
      <c r="R666" s="31" t="s">
        <v>5944</v>
      </c>
      <c r="S666" s="41"/>
      <c r="T666" s="41"/>
      <c r="U666" s="149">
        <v>25.0</v>
      </c>
      <c r="V666" s="31" t="s">
        <v>132</v>
      </c>
      <c r="W666" s="149"/>
      <c r="X666" s="31"/>
      <c r="Y666" s="149">
        <v>50.0</v>
      </c>
      <c r="Z666" s="31" t="s">
        <v>4555</v>
      </c>
      <c r="AA666" s="41"/>
      <c r="AB666" s="41"/>
      <c r="AC666" s="149">
        <v>50.0</v>
      </c>
      <c r="AD666" s="31" t="s">
        <v>132</v>
      </c>
      <c r="AE666" s="151">
        <v>195.8</v>
      </c>
      <c r="AF666" s="31" t="s">
        <v>5944</v>
      </c>
      <c r="AG666" s="41"/>
      <c r="AH666" s="41"/>
      <c r="AI666" s="41"/>
      <c r="AJ666" s="41"/>
      <c r="AK666" s="193" t="s">
        <v>753</v>
      </c>
      <c r="AL666" s="193" t="s">
        <v>3066</v>
      </c>
      <c r="AM666" s="193" t="s">
        <v>4139</v>
      </c>
      <c r="AN666" s="31" t="s">
        <v>1334</v>
      </c>
      <c r="AO666" s="195">
        <v>42474.0</v>
      </c>
      <c r="AP666" s="45" t="s">
        <v>82</v>
      </c>
      <c r="AQ666" s="46" t="s">
        <v>69</v>
      </c>
      <c r="AR666" s="46" t="s">
        <v>459</v>
      </c>
      <c r="AS666" s="41"/>
      <c r="AT666" s="41"/>
      <c r="AU666" s="41"/>
      <c r="AV666" s="41"/>
    </row>
    <row r="667">
      <c r="A667" s="41"/>
      <c r="B667" s="41"/>
      <c r="C667" s="31" t="s">
        <v>5945</v>
      </c>
      <c r="D667" s="41"/>
      <c r="E667" s="193" t="s">
        <v>3111</v>
      </c>
      <c r="F667" s="193" t="s">
        <v>5627</v>
      </c>
      <c r="G667" s="195">
        <v>42470.0</v>
      </c>
      <c r="H667" s="41"/>
      <c r="I667" s="184"/>
      <c r="J667" s="143"/>
      <c r="K667" s="196"/>
      <c r="L667" s="196">
        <v>375.0</v>
      </c>
      <c r="M667" s="143" t="str">
        <f t="shared" si="24"/>
        <v>$0.00</v>
      </c>
      <c r="N667" s="143"/>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193" t="s">
        <v>5628</v>
      </c>
      <c r="AL667" s="193" t="s">
        <v>5629</v>
      </c>
      <c r="AM667" s="193" t="s">
        <v>5630</v>
      </c>
      <c r="AN667" s="31" t="s">
        <v>1334</v>
      </c>
      <c r="AO667" s="195">
        <v>42470.0</v>
      </c>
      <c r="AP667" s="45" t="s">
        <v>82</v>
      </c>
      <c r="AQ667" s="46" t="s">
        <v>69</v>
      </c>
      <c r="AR667" s="41"/>
      <c r="AS667" s="41"/>
      <c r="AT667" s="41"/>
      <c r="AU667" s="41"/>
      <c r="AV667" s="41"/>
    </row>
    <row r="668">
      <c r="A668" s="41"/>
      <c r="B668" s="41"/>
      <c r="C668" s="31" t="s">
        <v>5946</v>
      </c>
      <c r="D668" s="41"/>
      <c r="E668" s="193" t="s">
        <v>5632</v>
      </c>
      <c r="F668" s="193" t="s">
        <v>5633</v>
      </c>
      <c r="G668" s="195">
        <v>42483.0</v>
      </c>
      <c r="H668" s="41"/>
      <c r="I668" s="184"/>
      <c r="J668" s="143"/>
      <c r="K668" s="196"/>
      <c r="L668" s="196">
        <v>1000.0</v>
      </c>
      <c r="M668" s="143" t="str">
        <f t="shared" si="24"/>
        <v>$0.00</v>
      </c>
      <c r="N668" s="143"/>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193" t="s">
        <v>5634</v>
      </c>
      <c r="AL668" s="193" t="s">
        <v>5635</v>
      </c>
      <c r="AM668" s="193" t="s">
        <v>5636</v>
      </c>
      <c r="AN668" s="31" t="s">
        <v>1334</v>
      </c>
      <c r="AO668" s="195">
        <v>42483.0</v>
      </c>
      <c r="AP668" s="45" t="s">
        <v>82</v>
      </c>
      <c r="AQ668" s="46" t="s">
        <v>69</v>
      </c>
      <c r="AR668" s="41"/>
      <c r="AS668" s="41"/>
      <c r="AT668" s="41"/>
      <c r="AU668" s="41"/>
      <c r="AV668" s="41"/>
    </row>
    <row r="669">
      <c r="A669" s="41"/>
      <c r="B669" s="41"/>
      <c r="C669" s="31" t="s">
        <v>5947</v>
      </c>
      <c r="D669" s="41"/>
      <c r="E669" s="193" t="s">
        <v>5638</v>
      </c>
      <c r="F669" s="193" t="s">
        <v>5638</v>
      </c>
      <c r="G669" s="195">
        <v>42422.0</v>
      </c>
      <c r="H669" s="41"/>
      <c r="I669" s="184"/>
      <c r="J669" s="143"/>
      <c r="K669" s="144"/>
      <c r="L669" s="144">
        <v>300.0</v>
      </c>
      <c r="M669" s="143" t="str">
        <f t="shared" si="24"/>
        <v>$0.00</v>
      </c>
      <c r="N669" s="143"/>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193" t="s">
        <v>5640</v>
      </c>
      <c r="AL669" s="193" t="s">
        <v>218</v>
      </c>
      <c r="AM669" s="193" t="s">
        <v>5641</v>
      </c>
      <c r="AN669" s="31" t="s">
        <v>1334</v>
      </c>
      <c r="AO669" s="195">
        <v>42489.0</v>
      </c>
      <c r="AP669" s="45" t="s">
        <v>5414</v>
      </c>
      <c r="AQ669" s="46" t="s">
        <v>459</v>
      </c>
      <c r="AR669" s="41"/>
      <c r="AS669" s="41"/>
      <c r="AT669" s="41"/>
      <c r="AU669" s="41"/>
      <c r="AV669" s="41"/>
    </row>
    <row r="670">
      <c r="A670" s="41"/>
      <c r="B670" s="41"/>
      <c r="C670" s="31" t="s">
        <v>5948</v>
      </c>
      <c r="D670" s="41"/>
      <c r="E670" s="193" t="s">
        <v>5643</v>
      </c>
      <c r="F670" s="193" t="s">
        <v>5644</v>
      </c>
      <c r="G670" s="195">
        <v>42476.0</v>
      </c>
      <c r="H670" s="41"/>
      <c r="I670" s="184"/>
      <c r="J670" s="143"/>
      <c r="K670" s="196"/>
      <c r="L670" s="196">
        <v>215.0</v>
      </c>
      <c r="M670" s="143" t="str">
        <f t="shared" si="24"/>
        <v>$0.00</v>
      </c>
      <c r="N670" s="143"/>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193" t="s">
        <v>5646</v>
      </c>
      <c r="AL670" s="193" t="s">
        <v>5647</v>
      </c>
      <c r="AM670" s="193" t="s">
        <v>5648</v>
      </c>
      <c r="AN670" s="31" t="s">
        <v>1334</v>
      </c>
      <c r="AO670" s="195">
        <v>42477.0</v>
      </c>
      <c r="AP670" s="45" t="s">
        <v>5414</v>
      </c>
      <c r="AQ670" s="46" t="s">
        <v>69</v>
      </c>
      <c r="AR670" s="41"/>
      <c r="AS670" s="41"/>
      <c r="AT670" s="41"/>
      <c r="AU670" s="41"/>
      <c r="AV670" s="41"/>
    </row>
    <row r="671">
      <c r="A671" s="41"/>
      <c r="B671" s="41"/>
      <c r="C671" s="31" t="s">
        <v>5949</v>
      </c>
      <c r="D671" s="41"/>
      <c r="E671" s="193" t="s">
        <v>183</v>
      </c>
      <c r="F671" s="193" t="s">
        <v>5650</v>
      </c>
      <c r="G671" s="195">
        <v>42449.0</v>
      </c>
      <c r="H671" s="41"/>
      <c r="I671" s="184"/>
      <c r="J671" s="143"/>
      <c r="K671" s="196"/>
      <c r="L671" s="196">
        <v>150.0</v>
      </c>
      <c r="M671" s="143" t="str">
        <f t="shared" si="24"/>
        <v>$0.00</v>
      </c>
      <c r="N671" s="143"/>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193" t="s">
        <v>198</v>
      </c>
      <c r="AL671" s="193" t="s">
        <v>118</v>
      </c>
      <c r="AM671" s="193" t="s">
        <v>119</v>
      </c>
      <c r="AN671" s="31" t="s">
        <v>1334</v>
      </c>
      <c r="AO671" s="195">
        <v>42449.0</v>
      </c>
      <c r="AP671" s="45" t="s">
        <v>5414</v>
      </c>
      <c r="AQ671" s="46" t="s">
        <v>69</v>
      </c>
      <c r="AR671" s="41"/>
      <c r="AS671" s="41"/>
      <c r="AT671" s="41"/>
      <c r="AU671" s="41"/>
      <c r="AV671" s="41"/>
    </row>
    <row r="672">
      <c r="A672" s="31" t="s">
        <v>5704</v>
      </c>
      <c r="B672" s="31" t="s">
        <v>295</v>
      </c>
      <c r="C672" s="31" t="s">
        <v>5950</v>
      </c>
      <c r="D672" s="31" t="s">
        <v>1476</v>
      </c>
      <c r="E672" s="193" t="s">
        <v>158</v>
      </c>
      <c r="F672" s="193" t="s">
        <v>5777</v>
      </c>
      <c r="G672" s="195">
        <v>42433.0</v>
      </c>
      <c r="H672" s="41"/>
      <c r="I672" s="184"/>
      <c r="J672" s="144" t="s">
        <v>5766</v>
      </c>
      <c r="K672" s="196"/>
      <c r="L672" s="196">
        <v>1000.0</v>
      </c>
      <c r="M672" s="143" t="str">
        <f t="shared" si="24"/>
        <v>$934.00</v>
      </c>
      <c r="N672" s="144">
        <v>934.0</v>
      </c>
      <c r="O672" s="31">
        <v>750.0</v>
      </c>
      <c r="P672" s="31" t="s">
        <v>5951</v>
      </c>
      <c r="Q672" s="41"/>
      <c r="R672" s="41"/>
      <c r="S672" s="41"/>
      <c r="T672" s="41"/>
      <c r="U672" s="41"/>
      <c r="V672" s="41"/>
      <c r="W672" s="31">
        <v>200.0</v>
      </c>
      <c r="X672" s="31" t="s">
        <v>132</v>
      </c>
      <c r="Y672" s="41"/>
      <c r="Z672" s="41"/>
      <c r="AA672" s="31">
        <v>50.0</v>
      </c>
      <c r="AB672" s="31" t="s">
        <v>5952</v>
      </c>
      <c r="AC672" s="41"/>
      <c r="AD672" s="41"/>
      <c r="AE672" s="41"/>
      <c r="AF672" s="41"/>
      <c r="AG672" s="41"/>
      <c r="AH672" s="41"/>
      <c r="AI672" s="41"/>
      <c r="AJ672" s="41"/>
      <c r="AK672" s="193" t="s">
        <v>167</v>
      </c>
      <c r="AL672" s="193" t="s">
        <v>169</v>
      </c>
      <c r="AM672" s="193" t="s">
        <v>171</v>
      </c>
      <c r="AN672" s="31" t="s">
        <v>5778</v>
      </c>
      <c r="AO672" s="195">
        <v>42434.0</v>
      </c>
      <c r="AP672" s="45" t="s">
        <v>284</v>
      </c>
      <c r="AQ672" s="46" t="s">
        <v>69</v>
      </c>
      <c r="AR672" s="46" t="s">
        <v>69</v>
      </c>
      <c r="AS672" s="41"/>
      <c r="AT672" s="41"/>
      <c r="AU672" s="41"/>
      <c r="AV672" s="41"/>
    </row>
    <row r="673">
      <c r="A673" s="41"/>
      <c r="B673" s="41"/>
      <c r="C673" s="31" t="s">
        <v>5953</v>
      </c>
      <c r="D673" s="31" t="s">
        <v>4147</v>
      </c>
      <c r="E673" s="193" t="s">
        <v>5504</v>
      </c>
      <c r="F673" s="139" t="s">
        <v>5505</v>
      </c>
      <c r="G673" s="140">
        <v>42434.0</v>
      </c>
      <c r="H673" s="41"/>
      <c r="I673" s="184"/>
      <c r="J673" s="143"/>
      <c r="K673" s="142"/>
      <c r="L673" s="142">
        <v>194.0</v>
      </c>
      <c r="M673" s="143" t="str">
        <f t="shared" si="24"/>
        <v>$0.00</v>
      </c>
      <c r="N673" s="143"/>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139" t="s">
        <v>5506</v>
      </c>
      <c r="AL673" s="139" t="s">
        <v>5507</v>
      </c>
      <c r="AM673" s="139" t="s">
        <v>5508</v>
      </c>
      <c r="AN673" s="31" t="s">
        <v>2236</v>
      </c>
      <c r="AO673" s="140">
        <v>42434.0</v>
      </c>
      <c r="AP673" s="45" t="s">
        <v>284</v>
      </c>
      <c r="AQ673" s="46" t="s">
        <v>69</v>
      </c>
      <c r="AR673" s="41"/>
      <c r="AS673" s="41"/>
      <c r="AT673" s="41"/>
      <c r="AU673" s="41"/>
      <c r="AV673" s="41"/>
    </row>
    <row r="674">
      <c r="A674" s="41"/>
      <c r="B674" s="41"/>
      <c r="C674" s="31" t="s">
        <v>5954</v>
      </c>
      <c r="D674" s="31" t="s">
        <v>4147</v>
      </c>
      <c r="E674" s="139" t="s">
        <v>5510</v>
      </c>
      <c r="F674" s="139" t="s">
        <v>5511</v>
      </c>
      <c r="G674" s="140">
        <v>42426.0</v>
      </c>
      <c r="H674" s="41"/>
      <c r="I674" s="184"/>
      <c r="J674" s="143"/>
      <c r="K674" s="142"/>
      <c r="L674" s="142">
        <v>116.5</v>
      </c>
      <c r="M674" s="143" t="str">
        <f t="shared" si="24"/>
        <v>$0.00</v>
      </c>
      <c r="N674" s="143"/>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139" t="s">
        <v>5506</v>
      </c>
      <c r="AL674" s="139" t="s">
        <v>5507</v>
      </c>
      <c r="AM674" s="139" t="s">
        <v>5508</v>
      </c>
      <c r="AN674" s="31" t="s">
        <v>2236</v>
      </c>
      <c r="AO674" s="140">
        <v>42426.0</v>
      </c>
      <c r="AP674" s="45" t="s">
        <v>284</v>
      </c>
      <c r="AQ674" s="46" t="s">
        <v>69</v>
      </c>
      <c r="AR674" s="41"/>
      <c r="AS674" s="41"/>
      <c r="AT674" s="41"/>
      <c r="AU674" s="41"/>
      <c r="AV674" s="41"/>
    </row>
    <row r="675">
      <c r="A675" s="41"/>
      <c r="B675" s="41"/>
      <c r="C675" s="31" t="s">
        <v>5955</v>
      </c>
      <c r="D675" s="31" t="s">
        <v>4046</v>
      </c>
      <c r="E675" s="193" t="s">
        <v>5504</v>
      </c>
      <c r="F675" s="139" t="s">
        <v>5560</v>
      </c>
      <c r="G675" s="140">
        <v>42451.0</v>
      </c>
      <c r="H675" s="31"/>
      <c r="I675" s="184"/>
      <c r="J675" s="143"/>
      <c r="K675" s="142"/>
      <c r="L675" s="142">
        <v>100.0</v>
      </c>
      <c r="M675" s="143" t="str">
        <f t="shared" si="24"/>
        <v>$0.00</v>
      </c>
      <c r="N675" s="143"/>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139" t="s">
        <v>5506</v>
      </c>
      <c r="AL675" s="139" t="s">
        <v>5507</v>
      </c>
      <c r="AM675" s="139" t="s">
        <v>5508</v>
      </c>
      <c r="AN675" s="31" t="s">
        <v>1334</v>
      </c>
      <c r="AO675" s="140">
        <v>42451.0</v>
      </c>
      <c r="AP675" s="45" t="s">
        <v>284</v>
      </c>
      <c r="AQ675" s="46" t="s">
        <v>69</v>
      </c>
      <c r="AR675" s="41"/>
      <c r="AS675" s="41"/>
      <c r="AT675" s="41"/>
      <c r="AU675" s="41"/>
      <c r="AV675" s="41"/>
    </row>
    <row r="676">
      <c r="A676" s="41"/>
      <c r="B676" s="41"/>
      <c r="C676" s="31" t="s">
        <v>5956</v>
      </c>
      <c r="D676" s="31" t="s">
        <v>5572</v>
      </c>
      <c r="E676" s="139" t="s">
        <v>5573</v>
      </c>
      <c r="F676" s="139" t="s">
        <v>5574</v>
      </c>
      <c r="G676" s="140">
        <v>42491.0</v>
      </c>
      <c r="H676" s="41"/>
      <c r="I676" s="184"/>
      <c r="J676" s="143"/>
      <c r="K676" s="142"/>
      <c r="L676" s="142">
        <v>100.0</v>
      </c>
      <c r="M676" s="143" t="str">
        <f t="shared" si="24"/>
        <v>$0.00</v>
      </c>
      <c r="N676" s="143"/>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139" t="s">
        <v>5575</v>
      </c>
      <c r="AL676" s="139" t="s">
        <v>863</v>
      </c>
      <c r="AM676" s="139" t="s">
        <v>864</v>
      </c>
      <c r="AN676" s="31" t="s">
        <v>1334</v>
      </c>
      <c r="AO676" s="140">
        <v>42491.0</v>
      </c>
      <c r="AP676" s="45" t="s">
        <v>284</v>
      </c>
      <c r="AQ676" s="46" t="s">
        <v>69</v>
      </c>
      <c r="AR676" s="41"/>
      <c r="AS676" s="41"/>
      <c r="AT676" s="41"/>
      <c r="AU676" s="41"/>
      <c r="AV676" s="41"/>
    </row>
    <row r="677">
      <c r="A677" s="41"/>
      <c r="B677" s="41"/>
      <c r="C677" s="31" t="s">
        <v>5957</v>
      </c>
      <c r="D677" s="31" t="s">
        <v>5572</v>
      </c>
      <c r="E677" s="139" t="s">
        <v>5573</v>
      </c>
      <c r="F677" s="139" t="s">
        <v>5577</v>
      </c>
      <c r="G677" s="140">
        <v>42482.0</v>
      </c>
      <c r="H677" s="41"/>
      <c r="I677" s="184"/>
      <c r="J677" s="143"/>
      <c r="K677" s="142"/>
      <c r="L677" s="142">
        <v>150.0</v>
      </c>
      <c r="M677" s="143" t="str">
        <f t="shared" si="24"/>
        <v>$0.00</v>
      </c>
      <c r="N677" s="143"/>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139" t="s">
        <v>5575</v>
      </c>
      <c r="AL677" s="139" t="s">
        <v>863</v>
      </c>
      <c r="AM677" s="139" t="s">
        <v>864</v>
      </c>
      <c r="AN677" s="31" t="s">
        <v>1334</v>
      </c>
      <c r="AO677" s="140">
        <v>42482.0</v>
      </c>
      <c r="AP677" s="45" t="s">
        <v>4007</v>
      </c>
      <c r="AQ677" s="46" t="s">
        <v>69</v>
      </c>
      <c r="AR677" s="41"/>
      <c r="AS677" s="41"/>
      <c r="AT677" s="41"/>
      <c r="AU677" s="41"/>
      <c r="AV677" s="41"/>
    </row>
    <row r="678">
      <c r="A678" s="41"/>
      <c r="B678" s="41"/>
      <c r="C678" s="31" t="s">
        <v>5958</v>
      </c>
      <c r="D678" s="31" t="s">
        <v>5572</v>
      </c>
      <c r="E678" s="139" t="s">
        <v>5573</v>
      </c>
      <c r="F678" s="139" t="s">
        <v>5579</v>
      </c>
      <c r="G678" s="140">
        <v>42482.0</v>
      </c>
      <c r="H678" s="41"/>
      <c r="I678" s="184"/>
      <c r="J678" s="143"/>
      <c r="K678" s="142"/>
      <c r="L678" s="142">
        <v>300.0</v>
      </c>
      <c r="M678" s="143" t="str">
        <f t="shared" si="24"/>
        <v>$0.00</v>
      </c>
      <c r="N678" s="143"/>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139" t="s">
        <v>5575</v>
      </c>
      <c r="AL678" s="139" t="s">
        <v>863</v>
      </c>
      <c r="AM678" s="139" t="s">
        <v>864</v>
      </c>
      <c r="AN678" s="31" t="s">
        <v>1334</v>
      </c>
      <c r="AO678" s="140">
        <v>42482.0</v>
      </c>
      <c r="AP678" s="45" t="s">
        <v>4007</v>
      </c>
      <c r="AQ678" s="46" t="s">
        <v>69</v>
      </c>
      <c r="AR678" s="41"/>
      <c r="AS678" s="41"/>
      <c r="AT678" s="41"/>
      <c r="AU678" s="41"/>
      <c r="AV678" s="41"/>
    </row>
    <row r="679">
      <c r="A679" s="41"/>
      <c r="B679" s="41"/>
      <c r="C679" s="31" t="s">
        <v>5959</v>
      </c>
      <c r="D679" s="31" t="s">
        <v>5572</v>
      </c>
      <c r="E679" s="139" t="s">
        <v>5573</v>
      </c>
      <c r="F679" s="139" t="s">
        <v>5581</v>
      </c>
      <c r="G679" s="140">
        <v>42473.0</v>
      </c>
      <c r="H679" s="41"/>
      <c r="I679" s="184"/>
      <c r="J679" s="143"/>
      <c r="K679" s="142"/>
      <c r="L679" s="142">
        <v>100.0</v>
      </c>
      <c r="M679" s="143" t="str">
        <f t="shared" si="24"/>
        <v>$0.00</v>
      </c>
      <c r="N679" s="143"/>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139" t="s">
        <v>5575</v>
      </c>
      <c r="AL679" s="139" t="s">
        <v>863</v>
      </c>
      <c r="AM679" s="139" t="s">
        <v>864</v>
      </c>
      <c r="AN679" s="31" t="s">
        <v>1334</v>
      </c>
      <c r="AO679" s="140">
        <v>42473.0</v>
      </c>
      <c r="AP679" s="45" t="s">
        <v>4007</v>
      </c>
      <c r="AQ679" s="46" t="s">
        <v>69</v>
      </c>
      <c r="AR679" s="41"/>
      <c r="AS679" s="41"/>
      <c r="AT679" s="41"/>
      <c r="AU679" s="41"/>
      <c r="AV679" s="41"/>
    </row>
    <row r="680">
      <c r="A680" s="41"/>
      <c r="B680" s="41"/>
      <c r="C680" s="31" t="s">
        <v>5960</v>
      </c>
      <c r="D680" s="31" t="s">
        <v>5572</v>
      </c>
      <c r="E680" s="139" t="s">
        <v>5573</v>
      </c>
      <c r="F680" s="139" t="s">
        <v>5583</v>
      </c>
      <c r="G680" s="140">
        <v>42440.0</v>
      </c>
      <c r="H680" s="41"/>
      <c r="I680" s="184"/>
      <c r="J680" s="143"/>
      <c r="K680" s="142"/>
      <c r="L680" s="142">
        <v>75.0</v>
      </c>
      <c r="M680" s="143" t="str">
        <f t="shared" si="24"/>
        <v>$0.00</v>
      </c>
      <c r="N680" s="143"/>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139" t="s">
        <v>5575</v>
      </c>
      <c r="AL680" s="139" t="s">
        <v>863</v>
      </c>
      <c r="AM680" s="139" t="s">
        <v>864</v>
      </c>
      <c r="AN680" s="31" t="s">
        <v>1334</v>
      </c>
      <c r="AO680" s="140">
        <v>42440.0</v>
      </c>
      <c r="AP680" s="45" t="s">
        <v>4007</v>
      </c>
      <c r="AQ680" s="46" t="s">
        <v>69</v>
      </c>
      <c r="AR680" s="41"/>
      <c r="AS680" s="41"/>
      <c r="AT680" s="41"/>
      <c r="AU680" s="41"/>
      <c r="AV680" s="41"/>
    </row>
    <row r="681">
      <c r="A681" s="31" t="s">
        <v>5311</v>
      </c>
      <c r="B681" s="31" t="s">
        <v>295</v>
      </c>
      <c r="C681" s="31" t="s">
        <v>5961</v>
      </c>
      <c r="D681" s="31" t="s">
        <v>1406</v>
      </c>
      <c r="E681" s="139" t="s">
        <v>289</v>
      </c>
      <c r="F681" s="139" t="s">
        <v>5586</v>
      </c>
      <c r="G681" s="140">
        <v>42450.0</v>
      </c>
      <c r="H681" s="41"/>
      <c r="I681" s="184"/>
      <c r="J681" s="143"/>
      <c r="K681" s="142"/>
      <c r="L681" s="142">
        <v>480.0</v>
      </c>
      <c r="M681" s="143" t="str">
        <f t="shared" si="24"/>
        <v>$336.24</v>
      </c>
      <c r="N681" s="144">
        <v>336.24</v>
      </c>
      <c r="O681" s="200">
        <v>360.0</v>
      </c>
      <c r="P681" s="31"/>
      <c r="Q681" s="41"/>
      <c r="R681" s="41"/>
      <c r="S681" s="41"/>
      <c r="T681" s="41"/>
      <c r="U681" s="41"/>
      <c r="V681" s="41"/>
      <c r="W681" s="41"/>
      <c r="X681" s="41"/>
      <c r="Y681" s="41"/>
      <c r="Z681" s="41"/>
      <c r="AA681" s="41"/>
      <c r="AB681" s="41"/>
      <c r="AC681" s="41"/>
      <c r="AD681" s="41"/>
      <c r="AE681" s="41"/>
      <c r="AF681" s="41"/>
      <c r="AG681" s="41"/>
      <c r="AH681" s="41"/>
      <c r="AI681" s="41"/>
      <c r="AJ681" s="41"/>
      <c r="AK681" s="139" t="s">
        <v>4260</v>
      </c>
      <c r="AL681" s="139" t="s">
        <v>4261</v>
      </c>
      <c r="AM681" s="139" t="s">
        <v>4262</v>
      </c>
      <c r="AN681" s="31" t="s">
        <v>1334</v>
      </c>
      <c r="AO681" s="140">
        <v>42470.0</v>
      </c>
      <c r="AP681" s="45" t="s">
        <v>106</v>
      </c>
      <c r="AQ681" s="46" t="s">
        <v>69</v>
      </c>
      <c r="AR681" s="46" t="s">
        <v>69</v>
      </c>
      <c r="AS681" s="41"/>
      <c r="AT681" s="41"/>
      <c r="AU681" s="41"/>
      <c r="AV681" s="41"/>
    </row>
    <row r="682">
      <c r="A682" s="31" t="s">
        <v>2212</v>
      </c>
      <c r="B682" s="31" t="s">
        <v>436</v>
      </c>
      <c r="C682" s="31" t="s">
        <v>5962</v>
      </c>
      <c r="D682" s="31" t="s">
        <v>1406</v>
      </c>
      <c r="E682" s="193" t="s">
        <v>468</v>
      </c>
      <c r="F682" s="193" t="s">
        <v>5730</v>
      </c>
      <c r="G682" s="195">
        <v>42438.0</v>
      </c>
      <c r="H682" s="41"/>
      <c r="I682" s="184"/>
      <c r="J682" s="143"/>
      <c r="K682" s="196"/>
      <c r="L682" s="196">
        <v>191.94</v>
      </c>
      <c r="M682" s="143" t="str">
        <f t="shared" si="24"/>
        <v>$179.27</v>
      </c>
      <c r="N682" s="144">
        <v>179.27</v>
      </c>
      <c r="O682" s="31">
        <v>180.0</v>
      </c>
      <c r="P682" s="41"/>
      <c r="Q682" s="41"/>
      <c r="R682" s="41"/>
      <c r="S682" s="41"/>
      <c r="T682" s="41"/>
      <c r="U682" s="31">
        <v>11.94</v>
      </c>
      <c r="V682" s="41"/>
      <c r="W682" s="41"/>
      <c r="X682" s="41"/>
      <c r="Y682" s="41"/>
      <c r="Z682" s="41"/>
      <c r="AA682" s="41"/>
      <c r="AB682" s="41"/>
      <c r="AC682" s="41"/>
      <c r="AD682" s="41"/>
      <c r="AE682" s="41"/>
      <c r="AF682" s="41"/>
      <c r="AG682" s="41"/>
      <c r="AH682" s="41"/>
      <c r="AI682" s="41"/>
      <c r="AJ682" s="41"/>
      <c r="AK682" s="193" t="s">
        <v>478</v>
      </c>
      <c r="AL682" s="193" t="s">
        <v>479</v>
      </c>
      <c r="AM682" s="193" t="s">
        <v>480</v>
      </c>
      <c r="AN682" s="31" t="s">
        <v>67</v>
      </c>
      <c r="AO682" s="195">
        <v>42438.0</v>
      </c>
      <c r="AP682" s="45" t="s">
        <v>106</v>
      </c>
      <c r="AQ682" s="46" t="s">
        <v>69</v>
      </c>
      <c r="AR682" s="46" t="s">
        <v>69</v>
      </c>
      <c r="AS682" s="41"/>
      <c r="AT682" s="41"/>
      <c r="AU682" s="41"/>
      <c r="AV682" s="41"/>
    </row>
    <row r="683">
      <c r="A683" s="31" t="s">
        <v>5963</v>
      </c>
      <c r="B683" s="31" t="s">
        <v>436</v>
      </c>
      <c r="C683" s="31" t="s">
        <v>5964</v>
      </c>
      <c r="D683" s="31" t="s">
        <v>1406</v>
      </c>
      <c r="E683" s="193" t="s">
        <v>3759</v>
      </c>
      <c r="F683" s="193" t="s">
        <v>5732</v>
      </c>
      <c r="G683" s="195">
        <v>42419.0</v>
      </c>
      <c r="H683" s="41"/>
      <c r="I683" s="184"/>
      <c r="J683" s="143"/>
      <c r="K683" s="196"/>
      <c r="L683" s="196">
        <v>1163.1</v>
      </c>
      <c r="M683" s="143" t="str">
        <f t="shared" si="24"/>
        <v>$934.00</v>
      </c>
      <c r="N683" s="144">
        <v>934.0</v>
      </c>
      <c r="O683" s="41"/>
      <c r="P683" s="41"/>
      <c r="Q683" s="41"/>
      <c r="R683" s="41"/>
      <c r="S683" s="41"/>
      <c r="T683" s="41"/>
      <c r="U683" s="41"/>
      <c r="V683" s="41"/>
      <c r="W683" s="41"/>
      <c r="X683" s="41"/>
      <c r="Y683" s="41"/>
      <c r="Z683" s="41"/>
      <c r="AA683" s="41"/>
      <c r="AB683" s="41"/>
      <c r="AC683" s="41"/>
      <c r="AD683" s="41"/>
      <c r="AE683" s="41"/>
      <c r="AF683" s="41"/>
      <c r="AG683" s="41"/>
      <c r="AH683" s="41"/>
      <c r="AI683" s="31">
        <v>1000.0</v>
      </c>
      <c r="AJ683" s="31" t="s">
        <v>5965</v>
      </c>
      <c r="AK683" s="193" t="s">
        <v>478</v>
      </c>
      <c r="AL683" s="193" t="s">
        <v>479</v>
      </c>
      <c r="AM683" s="193" t="s">
        <v>480</v>
      </c>
      <c r="AN683" s="31" t="s">
        <v>67</v>
      </c>
      <c r="AO683" s="195">
        <v>42419.0</v>
      </c>
      <c r="AP683" s="45" t="s">
        <v>106</v>
      </c>
      <c r="AQ683" s="46" t="s">
        <v>69</v>
      </c>
      <c r="AR683" s="46" t="s">
        <v>69</v>
      </c>
      <c r="AS683" s="41"/>
      <c r="AT683" s="41"/>
      <c r="AU683" s="41"/>
      <c r="AV683" s="41"/>
    </row>
    <row r="684">
      <c r="A684" s="41"/>
      <c r="B684" s="41"/>
      <c r="C684" s="31" t="s">
        <v>5966</v>
      </c>
      <c r="D684" s="31" t="s">
        <v>3960</v>
      </c>
      <c r="E684" s="193" t="s">
        <v>1325</v>
      </c>
      <c r="F684" s="193" t="s">
        <v>5967</v>
      </c>
      <c r="G684" s="195">
        <v>42462.0</v>
      </c>
      <c r="H684" s="41"/>
      <c r="I684" s="184"/>
      <c r="J684" s="143"/>
      <c r="K684" s="196"/>
      <c r="L684" s="196">
        <v>105.0</v>
      </c>
      <c r="M684" s="143" t="str">
        <f t="shared" ref="M684:M762" si="25">(1-0.295)*Sum(O684:AJ684)</f>
        <v>$10.58</v>
      </c>
      <c r="N684" s="143"/>
      <c r="O684" s="41"/>
      <c r="P684" s="41"/>
      <c r="Q684" s="31">
        <v>15.0</v>
      </c>
      <c r="R684" s="31" t="s">
        <v>3176</v>
      </c>
      <c r="S684" s="41"/>
      <c r="T684" s="41"/>
      <c r="U684" s="41"/>
      <c r="V684" s="41"/>
      <c r="W684" s="41"/>
      <c r="X684" s="41"/>
      <c r="Y684" s="41"/>
      <c r="Z684" s="41"/>
      <c r="AA684" s="41"/>
      <c r="AB684" s="41"/>
      <c r="AC684" s="41"/>
      <c r="AD684" s="41"/>
      <c r="AE684" s="41"/>
      <c r="AF684" s="41"/>
      <c r="AG684" s="41"/>
      <c r="AH684" s="41"/>
      <c r="AI684" s="31"/>
      <c r="AJ684" s="31"/>
      <c r="AK684" s="193" t="s">
        <v>5968</v>
      </c>
      <c r="AL684" s="193" t="s">
        <v>2051</v>
      </c>
      <c r="AM684" s="193" t="s">
        <v>5969</v>
      </c>
      <c r="AN684" s="31" t="s">
        <v>2236</v>
      </c>
      <c r="AO684" s="195">
        <v>42462.0</v>
      </c>
      <c r="AP684" s="45" t="s">
        <v>1472</v>
      </c>
      <c r="AQ684" s="46" t="s">
        <v>69</v>
      </c>
      <c r="AR684" s="46" t="s">
        <v>459</v>
      </c>
      <c r="AS684" s="41"/>
      <c r="AT684" s="41"/>
      <c r="AU684" s="41"/>
      <c r="AV684" s="41"/>
    </row>
    <row r="685">
      <c r="A685" s="31" t="s">
        <v>5704</v>
      </c>
      <c r="B685" s="31" t="s">
        <v>436</v>
      </c>
      <c r="C685" s="31" t="s">
        <v>5970</v>
      </c>
      <c r="D685" s="31" t="s">
        <v>2735</v>
      </c>
      <c r="E685" s="193" t="s">
        <v>638</v>
      </c>
      <c r="F685" s="193" t="s">
        <v>5971</v>
      </c>
      <c r="G685" s="195">
        <v>42466.0</v>
      </c>
      <c r="H685" s="41"/>
      <c r="I685" s="184"/>
      <c r="J685" s="143"/>
      <c r="K685" s="196"/>
      <c r="L685" s="196">
        <v>1200.0</v>
      </c>
      <c r="M685" s="143" t="str">
        <f t="shared" si="25"/>
        <v>$846.00</v>
      </c>
      <c r="N685" s="144">
        <v>846.0</v>
      </c>
      <c r="O685" s="41"/>
      <c r="P685" s="41"/>
      <c r="Q685" s="41"/>
      <c r="R685" s="41"/>
      <c r="S685" s="41"/>
      <c r="T685" s="41"/>
      <c r="U685" s="31">
        <v>1200.0</v>
      </c>
      <c r="V685" s="31" t="s">
        <v>5972</v>
      </c>
      <c r="W685" s="41"/>
      <c r="X685" s="41"/>
      <c r="Y685" s="41"/>
      <c r="Z685" s="41"/>
      <c r="AA685" s="41"/>
      <c r="AB685" s="41"/>
      <c r="AC685" s="41"/>
      <c r="AD685" s="41"/>
      <c r="AE685" s="41"/>
      <c r="AF685" s="41"/>
      <c r="AG685" s="41"/>
      <c r="AH685" s="41"/>
      <c r="AI685" s="41"/>
      <c r="AJ685" s="41"/>
      <c r="AK685" s="193" t="s">
        <v>1493</v>
      </c>
      <c r="AL685" s="193" t="s">
        <v>2985</v>
      </c>
      <c r="AM685" s="193" t="s">
        <v>2987</v>
      </c>
      <c r="AN685" s="31" t="s">
        <v>2236</v>
      </c>
      <c r="AO685" s="195">
        <v>42514.0</v>
      </c>
      <c r="AP685" s="45" t="s">
        <v>1472</v>
      </c>
      <c r="AQ685" s="46" t="s">
        <v>69</v>
      </c>
      <c r="AR685" s="46" t="s">
        <v>459</v>
      </c>
      <c r="AS685" s="41"/>
      <c r="AT685" s="41"/>
      <c r="AU685" s="41"/>
      <c r="AV685" s="41"/>
    </row>
    <row r="686">
      <c r="A686" s="41"/>
      <c r="B686" s="41"/>
      <c r="C686" s="31" t="s">
        <v>5973</v>
      </c>
      <c r="D686" s="31" t="s">
        <v>1476</v>
      </c>
      <c r="E686" s="193" t="s">
        <v>5974</v>
      </c>
      <c r="F686" s="193" t="s">
        <v>5975</v>
      </c>
      <c r="G686" s="195">
        <v>42475.0</v>
      </c>
      <c r="H686" s="31" t="s">
        <v>5976</v>
      </c>
      <c r="I686" s="184"/>
      <c r="J686" s="143"/>
      <c r="K686" s="196"/>
      <c r="L686" s="196">
        <v>150.0</v>
      </c>
      <c r="M686" s="143" t="str">
        <f t="shared" si="25"/>
        <v>$105.75</v>
      </c>
      <c r="N686" s="144">
        <v>105.75</v>
      </c>
      <c r="O686" s="31">
        <v>50.0</v>
      </c>
      <c r="P686" s="31" t="s">
        <v>132</v>
      </c>
      <c r="Q686" s="41"/>
      <c r="R686" s="41"/>
      <c r="S686" s="41"/>
      <c r="T686" s="41"/>
      <c r="U686" s="41"/>
      <c r="V686" s="41"/>
      <c r="W686" s="41"/>
      <c r="X686" s="41"/>
      <c r="Y686" s="41"/>
      <c r="Z686" s="41"/>
      <c r="AA686" s="41"/>
      <c r="AB686" s="41"/>
      <c r="AC686" s="41"/>
      <c r="AD686" s="41"/>
      <c r="AE686" s="31">
        <v>100.0</v>
      </c>
      <c r="AF686" s="31" t="s">
        <v>5977</v>
      </c>
      <c r="AG686" s="41"/>
      <c r="AH686" s="41"/>
      <c r="AI686" s="41"/>
      <c r="AJ686" s="41"/>
      <c r="AK686" s="193" t="s">
        <v>3641</v>
      </c>
      <c r="AL686" s="193" t="s">
        <v>1580</v>
      </c>
      <c r="AM686" s="193" t="s">
        <v>4580</v>
      </c>
      <c r="AN686" s="31" t="s">
        <v>2236</v>
      </c>
      <c r="AO686" s="195">
        <v>42476.0</v>
      </c>
      <c r="AP686" s="45" t="s">
        <v>1472</v>
      </c>
      <c r="AQ686" s="46" t="s">
        <v>69</v>
      </c>
      <c r="AR686" s="46" t="s">
        <v>69</v>
      </c>
      <c r="AS686" s="41"/>
      <c r="AT686" s="41"/>
      <c r="AU686" s="41"/>
      <c r="AV686" s="41"/>
    </row>
    <row r="687">
      <c r="A687" s="41"/>
      <c r="B687" s="41"/>
      <c r="C687" s="31" t="s">
        <v>5978</v>
      </c>
      <c r="D687" s="31" t="s">
        <v>4161</v>
      </c>
      <c r="E687" s="27" t="s">
        <v>583</v>
      </c>
      <c r="F687" s="193" t="s">
        <v>5979</v>
      </c>
      <c r="G687" s="195">
        <v>42454.0</v>
      </c>
      <c r="H687" s="41"/>
      <c r="I687" s="184"/>
      <c r="J687" s="143"/>
      <c r="K687" s="196"/>
      <c r="L687" s="196">
        <v>108.53</v>
      </c>
      <c r="M687" s="143" t="str">
        <f t="shared" si="25"/>
        <v>$0.00</v>
      </c>
      <c r="N687" s="143"/>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193" t="s">
        <v>478</v>
      </c>
      <c r="AL687" s="193" t="s">
        <v>479</v>
      </c>
      <c r="AM687" s="193" t="s">
        <v>480</v>
      </c>
      <c r="AN687" s="31" t="s">
        <v>2236</v>
      </c>
      <c r="AO687" s="195">
        <v>42454.0</v>
      </c>
      <c r="AP687" s="45" t="s">
        <v>1472</v>
      </c>
      <c r="AQ687" s="46" t="s">
        <v>69</v>
      </c>
      <c r="AR687" s="41"/>
      <c r="AS687" s="41"/>
      <c r="AT687" s="41"/>
      <c r="AU687" s="41"/>
      <c r="AV687" s="41"/>
    </row>
    <row r="688">
      <c r="A688" s="41"/>
      <c r="B688" s="41"/>
      <c r="C688" s="31" t="s">
        <v>5980</v>
      </c>
      <c r="D688" s="31" t="s">
        <v>4161</v>
      </c>
      <c r="E688" s="193" t="s">
        <v>468</v>
      </c>
      <c r="F688" s="193" t="s">
        <v>5981</v>
      </c>
      <c r="G688" s="195">
        <v>42460.0</v>
      </c>
      <c r="H688" s="41"/>
      <c r="I688" s="184"/>
      <c r="J688" s="143"/>
      <c r="K688" s="196"/>
      <c r="L688" s="196">
        <v>134.47</v>
      </c>
      <c r="M688" s="143" t="str">
        <f t="shared" si="25"/>
        <v>$0.00</v>
      </c>
      <c r="N688" s="143"/>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193" t="s">
        <v>478</v>
      </c>
      <c r="AL688" s="193" t="s">
        <v>479</v>
      </c>
      <c r="AM688" s="193" t="s">
        <v>480</v>
      </c>
      <c r="AN688" s="31" t="s">
        <v>2236</v>
      </c>
      <c r="AO688" s="195">
        <v>42460.0</v>
      </c>
      <c r="AP688" s="45" t="s">
        <v>1472</v>
      </c>
      <c r="AQ688" s="46" t="s">
        <v>69</v>
      </c>
      <c r="AR688" s="41"/>
      <c r="AS688" s="41"/>
      <c r="AT688" s="41"/>
      <c r="AU688" s="41"/>
      <c r="AV688" s="41"/>
    </row>
    <row r="689">
      <c r="A689" s="31" t="s">
        <v>4950</v>
      </c>
      <c r="B689" s="31" t="s">
        <v>436</v>
      </c>
      <c r="C689" s="31" t="s">
        <v>5982</v>
      </c>
      <c r="D689" s="31" t="s">
        <v>1476</v>
      </c>
      <c r="E689" s="193" t="s">
        <v>516</v>
      </c>
      <c r="F689" s="193" t="s">
        <v>5983</v>
      </c>
      <c r="G689" s="195">
        <v>42456.0</v>
      </c>
      <c r="H689" s="31" t="s">
        <v>5984</v>
      </c>
      <c r="I689" s="184"/>
      <c r="J689" s="143"/>
      <c r="K689" s="196"/>
      <c r="L689" s="196">
        <v>25.0</v>
      </c>
      <c r="M689" s="143" t="str">
        <f t="shared" si="25"/>
        <v>$17.63</v>
      </c>
      <c r="N689" s="144">
        <v>17.63</v>
      </c>
      <c r="O689" s="31">
        <v>25.0</v>
      </c>
      <c r="P689" s="31" t="s">
        <v>132</v>
      </c>
      <c r="Q689" s="41"/>
      <c r="R689" s="41"/>
      <c r="S689" s="41"/>
      <c r="T689" s="41"/>
      <c r="U689" s="41"/>
      <c r="V689" s="41"/>
      <c r="W689" s="41"/>
      <c r="X689" s="41"/>
      <c r="Y689" s="41"/>
      <c r="Z689" s="41"/>
      <c r="AA689" s="41"/>
      <c r="AB689" s="41"/>
      <c r="AC689" s="41"/>
      <c r="AD689" s="41"/>
      <c r="AE689" s="41"/>
      <c r="AF689" s="41"/>
      <c r="AG689" s="41"/>
      <c r="AH689" s="41"/>
      <c r="AI689" s="41"/>
      <c r="AJ689" s="41"/>
      <c r="AK689" s="193" t="s">
        <v>5985</v>
      </c>
      <c r="AL689" s="193" t="s">
        <v>2220</v>
      </c>
      <c r="AM689" s="193" t="s">
        <v>2221</v>
      </c>
      <c r="AN689" s="31" t="s">
        <v>2236</v>
      </c>
      <c r="AO689" s="195">
        <v>42456.0</v>
      </c>
      <c r="AP689" s="45" t="s">
        <v>1028</v>
      </c>
      <c r="AQ689" s="46" t="s">
        <v>69</v>
      </c>
      <c r="AR689" s="46" t="s">
        <v>459</v>
      </c>
      <c r="AS689" s="41"/>
      <c r="AT689" s="41"/>
      <c r="AU689" s="41"/>
      <c r="AV689" s="41"/>
    </row>
    <row r="690">
      <c r="A690" s="31" t="s">
        <v>2212</v>
      </c>
      <c r="B690" s="31" t="s">
        <v>436</v>
      </c>
      <c r="C690" s="31" t="s">
        <v>5986</v>
      </c>
      <c r="D690" s="31" t="s">
        <v>1430</v>
      </c>
      <c r="E690" s="193" t="s">
        <v>685</v>
      </c>
      <c r="F690" s="193" t="s">
        <v>5987</v>
      </c>
      <c r="G690" s="195">
        <v>42456.0</v>
      </c>
      <c r="H690" s="41"/>
      <c r="I690" s="184"/>
      <c r="J690" s="143"/>
      <c r="K690" s="196"/>
      <c r="L690" s="196">
        <v>288.53</v>
      </c>
      <c r="M690" s="143" t="str">
        <f t="shared" si="25"/>
        <v>$144.53</v>
      </c>
      <c r="N690" s="144">
        <v>144.53</v>
      </c>
      <c r="O690" s="31">
        <v>200.0</v>
      </c>
      <c r="P690" s="31" t="s">
        <v>132</v>
      </c>
      <c r="Q690" s="41"/>
      <c r="R690" s="41"/>
      <c r="S690" s="31">
        <v>5.0</v>
      </c>
      <c r="T690" s="31" t="s">
        <v>132</v>
      </c>
      <c r="U690" s="41"/>
      <c r="V690" s="41"/>
      <c r="W690" s="41"/>
      <c r="X690" s="41"/>
      <c r="Y690" s="41"/>
      <c r="Z690" s="41"/>
      <c r="AA690" s="41"/>
      <c r="AB690" s="41"/>
      <c r="AC690" s="41"/>
      <c r="AD690" s="41"/>
      <c r="AE690" s="41"/>
      <c r="AF690" s="41"/>
      <c r="AG690" s="41"/>
      <c r="AH690" s="41"/>
      <c r="AI690" s="41"/>
      <c r="AJ690" s="41"/>
      <c r="AK690" s="193" t="s">
        <v>175</v>
      </c>
      <c r="AL690" s="193" t="s">
        <v>178</v>
      </c>
      <c r="AM690" s="193" t="s">
        <v>180</v>
      </c>
      <c r="AN690" s="31" t="s">
        <v>2236</v>
      </c>
      <c r="AO690" s="195">
        <v>42456.0</v>
      </c>
      <c r="AP690" s="45" t="s">
        <v>1028</v>
      </c>
      <c r="AQ690" s="46" t="s">
        <v>69</v>
      </c>
      <c r="AR690" s="46" t="s">
        <v>459</v>
      </c>
      <c r="AS690" s="41"/>
      <c r="AT690" s="41"/>
      <c r="AU690" s="41"/>
      <c r="AV690" s="41"/>
    </row>
    <row r="691">
      <c r="A691" s="31" t="s">
        <v>2212</v>
      </c>
      <c r="B691" s="31" t="s">
        <v>436</v>
      </c>
      <c r="C691" s="31" t="s">
        <v>5988</v>
      </c>
      <c r="D691" s="31" t="s">
        <v>1430</v>
      </c>
      <c r="E691" s="193" t="s">
        <v>685</v>
      </c>
      <c r="F691" s="193" t="s">
        <v>5989</v>
      </c>
      <c r="G691" s="195">
        <v>42468.0</v>
      </c>
      <c r="H691" s="41"/>
      <c r="I691" s="184"/>
      <c r="J691" s="143"/>
      <c r="K691" s="196"/>
      <c r="L691" s="196">
        <v>301.15</v>
      </c>
      <c r="M691" s="143" t="str">
        <f t="shared" si="25"/>
        <v>$212.31</v>
      </c>
      <c r="N691" s="144">
        <v>212.31</v>
      </c>
      <c r="O691" s="31">
        <v>101.42</v>
      </c>
      <c r="P691" s="31" t="s">
        <v>4555</v>
      </c>
      <c r="Q691" s="41"/>
      <c r="R691" s="41"/>
      <c r="S691" s="41"/>
      <c r="T691" s="41"/>
      <c r="U691" s="31">
        <v>49.73</v>
      </c>
      <c r="V691" s="31" t="s">
        <v>5990</v>
      </c>
      <c r="W691" s="41"/>
      <c r="X691" s="41"/>
      <c r="Y691" s="41"/>
      <c r="Z691" s="41"/>
      <c r="AA691" s="41"/>
      <c r="AB691" s="41"/>
      <c r="AC691" s="41"/>
      <c r="AD691" s="41"/>
      <c r="AE691" s="41"/>
      <c r="AF691" s="41"/>
      <c r="AG691" s="41"/>
      <c r="AH691" s="41"/>
      <c r="AI691" s="31">
        <v>150.0</v>
      </c>
      <c r="AJ691" s="31" t="s">
        <v>5991</v>
      </c>
      <c r="AK691" s="193" t="s">
        <v>175</v>
      </c>
      <c r="AL691" s="193" t="s">
        <v>178</v>
      </c>
      <c r="AM691" s="193" t="s">
        <v>180</v>
      </c>
      <c r="AN691" s="31" t="s">
        <v>2236</v>
      </c>
      <c r="AO691" s="195">
        <v>42469.0</v>
      </c>
      <c r="AP691" s="45" t="s">
        <v>1028</v>
      </c>
      <c r="AQ691" s="46" t="s">
        <v>69</v>
      </c>
      <c r="AR691" s="46" t="s">
        <v>69</v>
      </c>
      <c r="AS691" s="41"/>
      <c r="AT691" s="41"/>
      <c r="AU691" s="41"/>
      <c r="AV691" s="41"/>
    </row>
    <row r="692">
      <c r="A692" s="41"/>
      <c r="B692" s="41"/>
      <c r="C692" s="31" t="s">
        <v>5992</v>
      </c>
      <c r="D692" s="31" t="s">
        <v>1476</v>
      </c>
      <c r="E692" s="193" t="s">
        <v>1539</v>
      </c>
      <c r="F692" s="193" t="s">
        <v>5993</v>
      </c>
      <c r="G692" s="195">
        <v>42461.0</v>
      </c>
      <c r="H692" s="31" t="s">
        <v>5994</v>
      </c>
      <c r="I692" s="184"/>
      <c r="J692" s="143"/>
      <c r="K692" s="196"/>
      <c r="L692" s="196">
        <v>60.8</v>
      </c>
      <c r="M692" s="143" t="str">
        <f t="shared" si="25"/>
        <v>$42.86</v>
      </c>
      <c r="N692" s="143"/>
      <c r="O692" s="31">
        <v>60.8</v>
      </c>
      <c r="P692" s="31" t="s">
        <v>132</v>
      </c>
      <c r="Q692" s="41"/>
      <c r="R692" s="41"/>
      <c r="S692" s="41"/>
      <c r="T692" s="41"/>
      <c r="U692" s="41"/>
      <c r="V692" s="41"/>
      <c r="W692" s="41"/>
      <c r="X692" s="41"/>
      <c r="Y692" s="41"/>
      <c r="Z692" s="41"/>
      <c r="AA692" s="41"/>
      <c r="AB692" s="41"/>
      <c r="AC692" s="41"/>
      <c r="AD692" s="41"/>
      <c r="AE692" s="41"/>
      <c r="AF692" s="41"/>
      <c r="AG692" s="41"/>
      <c r="AH692" s="41"/>
      <c r="AI692" s="41"/>
      <c r="AJ692" s="41"/>
      <c r="AK692" s="193" t="s">
        <v>2005</v>
      </c>
      <c r="AL692" s="193" t="s">
        <v>2380</v>
      </c>
      <c r="AM692" s="193" t="s">
        <v>2381</v>
      </c>
      <c r="AN692" s="31" t="s">
        <v>2236</v>
      </c>
      <c r="AO692" s="195">
        <v>42461.0</v>
      </c>
      <c r="AP692" s="45" t="s">
        <v>1028</v>
      </c>
      <c r="AQ692" s="46" t="s">
        <v>69</v>
      </c>
      <c r="AR692" s="46" t="s">
        <v>69</v>
      </c>
      <c r="AS692" s="41"/>
      <c r="AT692" s="41"/>
      <c r="AU692" s="41"/>
      <c r="AV692" s="41"/>
    </row>
    <row r="693">
      <c r="A693" s="31" t="s">
        <v>2212</v>
      </c>
      <c r="B693" s="31" t="s">
        <v>436</v>
      </c>
      <c r="C693" s="31" t="s">
        <v>5995</v>
      </c>
      <c r="D693" s="31" t="s">
        <v>1430</v>
      </c>
      <c r="E693" s="193" t="s">
        <v>149</v>
      </c>
      <c r="F693" s="193" t="s">
        <v>5996</v>
      </c>
      <c r="G693" s="195">
        <v>42457.0</v>
      </c>
      <c r="H693" s="41"/>
      <c r="I693" s="184"/>
      <c r="J693" s="143"/>
      <c r="K693" s="196"/>
      <c r="L693" s="196">
        <v>450.0</v>
      </c>
      <c r="M693" s="143" t="str">
        <f t="shared" si="25"/>
        <v>$317.25</v>
      </c>
      <c r="N693" s="144">
        <v>317.25</v>
      </c>
      <c r="O693" s="31">
        <v>400.0</v>
      </c>
      <c r="P693" s="31" t="s">
        <v>5997</v>
      </c>
      <c r="Q693" s="41"/>
      <c r="R693" s="41"/>
      <c r="S693" s="41"/>
      <c r="T693" s="41"/>
      <c r="U693" s="31">
        <v>50.0</v>
      </c>
      <c r="V693" s="31" t="s">
        <v>2843</v>
      </c>
      <c r="W693" s="41"/>
      <c r="X693" s="41"/>
      <c r="Y693" s="41"/>
      <c r="Z693" s="41"/>
      <c r="AA693" s="41"/>
      <c r="AB693" s="41"/>
      <c r="AC693" s="41"/>
      <c r="AD693" s="41"/>
      <c r="AE693" s="41"/>
      <c r="AF693" s="41"/>
      <c r="AG693" s="41"/>
      <c r="AH693" s="41"/>
      <c r="AI693" s="41"/>
      <c r="AJ693" s="41"/>
      <c r="AK693" s="193" t="s">
        <v>299</v>
      </c>
      <c r="AL693" s="193" t="s">
        <v>301</v>
      </c>
      <c r="AM693" s="193" t="s">
        <v>303</v>
      </c>
      <c r="AN693" s="31" t="s">
        <v>2236</v>
      </c>
      <c r="AO693" s="195">
        <v>42457.0</v>
      </c>
      <c r="AP693" s="45" t="s">
        <v>1028</v>
      </c>
      <c r="AQ693" s="46" t="s">
        <v>69</v>
      </c>
      <c r="AR693" s="46" t="s">
        <v>69</v>
      </c>
      <c r="AS693" s="41"/>
      <c r="AT693" s="41"/>
      <c r="AU693" s="41"/>
      <c r="AV693" s="41"/>
    </row>
    <row r="694">
      <c r="A694" s="31" t="s">
        <v>2212</v>
      </c>
      <c r="B694" s="31" t="s">
        <v>436</v>
      </c>
      <c r="C694" s="31" t="s">
        <v>5998</v>
      </c>
      <c r="D694" s="31" t="s">
        <v>1430</v>
      </c>
      <c r="E694" s="193" t="s">
        <v>149</v>
      </c>
      <c r="F694" s="193" t="s">
        <v>5999</v>
      </c>
      <c r="G694" s="195">
        <v>42454.0</v>
      </c>
      <c r="H694" s="41"/>
      <c r="I694" s="184"/>
      <c r="J694" s="143"/>
      <c r="K694" s="196"/>
      <c r="L694" s="196">
        <v>400.0</v>
      </c>
      <c r="M694" s="143" t="str">
        <f t="shared" si="25"/>
        <v>$258.03</v>
      </c>
      <c r="N694" s="144">
        <v>258.11</v>
      </c>
      <c r="O694" s="31">
        <v>200.0</v>
      </c>
      <c r="P694" s="31" t="s">
        <v>6000</v>
      </c>
      <c r="Q694" s="41"/>
      <c r="R694" s="41"/>
      <c r="S694" s="41"/>
      <c r="T694" s="41"/>
      <c r="U694" s="31">
        <v>16.0</v>
      </c>
      <c r="V694" s="31" t="s">
        <v>6001</v>
      </c>
      <c r="W694" s="41"/>
      <c r="X694" s="41"/>
      <c r="Y694" s="41"/>
      <c r="Z694" s="41"/>
      <c r="AA694" s="41"/>
      <c r="AB694" s="41"/>
      <c r="AC694" s="41"/>
      <c r="AD694" s="41"/>
      <c r="AE694" s="41"/>
      <c r="AF694" s="41"/>
      <c r="AG694" s="41"/>
      <c r="AH694" s="41"/>
      <c r="AI694" s="31">
        <v>150.0</v>
      </c>
      <c r="AJ694" s="31" t="s">
        <v>3527</v>
      </c>
      <c r="AK694" s="193" t="s">
        <v>299</v>
      </c>
      <c r="AL694" s="193" t="s">
        <v>301</v>
      </c>
      <c r="AM694" s="193" t="s">
        <v>303</v>
      </c>
      <c r="AN694" s="31" t="s">
        <v>2236</v>
      </c>
      <c r="AO694" s="195">
        <v>42485.0</v>
      </c>
      <c r="AP694" s="45" t="s">
        <v>1646</v>
      </c>
      <c r="AQ694" s="46" t="s">
        <v>69</v>
      </c>
      <c r="AR694" s="46" t="s">
        <v>69</v>
      </c>
      <c r="AS694" s="41"/>
      <c r="AT694" s="41"/>
      <c r="AU694" s="41"/>
      <c r="AV694" s="41"/>
    </row>
    <row r="695">
      <c r="A695" s="31">
        <v>10957.0</v>
      </c>
      <c r="B695" s="31" t="s">
        <v>436</v>
      </c>
      <c r="C695" s="31" t="s">
        <v>6002</v>
      </c>
      <c r="D695" s="31" t="s">
        <v>3960</v>
      </c>
      <c r="E695" s="193" t="s">
        <v>71</v>
      </c>
      <c r="F695" s="193" t="s">
        <v>6003</v>
      </c>
      <c r="G695" s="195">
        <v>42461.0</v>
      </c>
      <c r="H695" s="41"/>
      <c r="I695" s="184"/>
      <c r="J695" s="143"/>
      <c r="K695" s="196"/>
      <c r="L695" s="196">
        <v>32.97</v>
      </c>
      <c r="M695" s="143" t="str">
        <f t="shared" si="25"/>
        <v>$23.24</v>
      </c>
      <c r="N695" s="144">
        <v>23.24</v>
      </c>
      <c r="O695" s="31">
        <v>32.97</v>
      </c>
      <c r="P695" s="31" t="s">
        <v>132</v>
      </c>
      <c r="Q695" s="41"/>
      <c r="R695" s="41"/>
      <c r="S695" s="41"/>
      <c r="T695" s="41"/>
      <c r="U695" s="41"/>
      <c r="V695" s="41"/>
      <c r="W695" s="41"/>
      <c r="X695" s="41"/>
      <c r="Y695" s="41"/>
      <c r="Z695" s="41"/>
      <c r="AA695" s="41"/>
      <c r="AB695" s="41"/>
      <c r="AC695" s="41"/>
      <c r="AD695" s="41"/>
      <c r="AE695" s="41"/>
      <c r="AF695" s="41"/>
      <c r="AG695" s="41"/>
      <c r="AH695" s="41"/>
      <c r="AI695" s="41"/>
      <c r="AJ695" s="41"/>
      <c r="AK695" s="193" t="s">
        <v>667</v>
      </c>
      <c r="AL695" s="193" t="s">
        <v>331</v>
      </c>
      <c r="AM695" s="193" t="s">
        <v>668</v>
      </c>
      <c r="AN695" s="31" t="s">
        <v>2236</v>
      </c>
      <c r="AO695" s="195">
        <v>42461.0</v>
      </c>
      <c r="AP695" s="45" t="s">
        <v>1646</v>
      </c>
      <c r="AQ695" s="46" t="s">
        <v>69</v>
      </c>
      <c r="AR695" s="46" t="s">
        <v>459</v>
      </c>
      <c r="AS695" s="41"/>
      <c r="AT695" s="41"/>
      <c r="AU695" s="41"/>
      <c r="AV695" s="41"/>
    </row>
    <row r="696">
      <c r="A696" s="31">
        <v>10957.0</v>
      </c>
      <c r="B696" s="31" t="s">
        <v>436</v>
      </c>
      <c r="C696" s="31" t="s">
        <v>6004</v>
      </c>
      <c r="D696" s="31" t="s">
        <v>3960</v>
      </c>
      <c r="E696" s="193" t="s">
        <v>71</v>
      </c>
      <c r="F696" s="193" t="s">
        <v>6005</v>
      </c>
      <c r="G696" s="195">
        <v>42454.0</v>
      </c>
      <c r="H696" s="41"/>
      <c r="I696" s="184"/>
      <c r="J696" s="143"/>
      <c r="K696" s="196"/>
      <c r="L696" s="196">
        <v>74.9</v>
      </c>
      <c r="M696" s="143" t="str">
        <f t="shared" si="25"/>
        <v>$52.80</v>
      </c>
      <c r="N696" s="144">
        <v>52.7</v>
      </c>
      <c r="O696" s="31">
        <v>74.9</v>
      </c>
      <c r="P696" s="31" t="s">
        <v>132</v>
      </c>
      <c r="Q696" s="41"/>
      <c r="R696" s="41"/>
      <c r="S696" s="41"/>
      <c r="T696" s="41"/>
      <c r="U696" s="41"/>
      <c r="V696" s="41"/>
      <c r="W696" s="41"/>
      <c r="X696" s="41"/>
      <c r="Y696" s="41"/>
      <c r="Z696" s="41"/>
      <c r="AA696" s="41"/>
      <c r="AB696" s="41"/>
      <c r="AC696" s="41"/>
      <c r="AD696" s="41"/>
      <c r="AE696" s="41"/>
      <c r="AF696" s="41"/>
      <c r="AG696" s="41"/>
      <c r="AH696" s="41"/>
      <c r="AI696" s="41"/>
      <c r="AJ696" s="41"/>
      <c r="AK696" s="193" t="s">
        <v>667</v>
      </c>
      <c r="AL696" s="193" t="s">
        <v>331</v>
      </c>
      <c r="AM696" s="193" t="s">
        <v>668</v>
      </c>
      <c r="AN696" s="31" t="s">
        <v>2236</v>
      </c>
      <c r="AO696" s="195">
        <v>42454.0</v>
      </c>
      <c r="AP696" s="45" t="s">
        <v>1646</v>
      </c>
      <c r="AQ696" s="46" t="s">
        <v>69</v>
      </c>
      <c r="AR696" s="46" t="s">
        <v>459</v>
      </c>
      <c r="AS696" s="41"/>
      <c r="AT696" s="41"/>
      <c r="AU696" s="41"/>
      <c r="AV696" s="41"/>
    </row>
    <row r="697">
      <c r="A697" s="31">
        <v>10957.0</v>
      </c>
      <c r="B697" s="31" t="s">
        <v>436</v>
      </c>
      <c r="C697" s="31" t="s">
        <v>6006</v>
      </c>
      <c r="D697" s="31" t="s">
        <v>4161</v>
      </c>
      <c r="E697" s="193" t="s">
        <v>71</v>
      </c>
      <c r="F697" s="193" t="s">
        <v>5826</v>
      </c>
      <c r="G697" s="195">
        <v>42452.0</v>
      </c>
      <c r="H697" s="41"/>
      <c r="I697" s="184"/>
      <c r="J697" s="143"/>
      <c r="K697" s="196"/>
      <c r="L697" s="196">
        <v>25.0</v>
      </c>
      <c r="M697" s="143" t="str">
        <f t="shared" si="25"/>
        <v>$17.63</v>
      </c>
      <c r="N697" s="144">
        <v>17.63</v>
      </c>
      <c r="O697" s="31">
        <v>25.0</v>
      </c>
      <c r="P697" s="31" t="s">
        <v>132</v>
      </c>
      <c r="Q697" s="41"/>
      <c r="R697" s="41"/>
      <c r="S697" s="41"/>
      <c r="T697" s="41"/>
      <c r="U697" s="41"/>
      <c r="V697" s="41"/>
      <c r="W697" s="41"/>
      <c r="X697" s="41"/>
      <c r="Y697" s="41"/>
      <c r="Z697" s="41"/>
      <c r="AA697" s="41"/>
      <c r="AB697" s="41"/>
      <c r="AC697" s="41"/>
      <c r="AD697" s="41"/>
      <c r="AE697" s="41"/>
      <c r="AF697" s="41"/>
      <c r="AG697" s="41"/>
      <c r="AH697" s="41"/>
      <c r="AI697" s="41"/>
      <c r="AJ697" s="41"/>
      <c r="AK697" s="193" t="s">
        <v>667</v>
      </c>
      <c r="AL697" s="193" t="s">
        <v>331</v>
      </c>
      <c r="AM697" s="193" t="s">
        <v>668</v>
      </c>
      <c r="AN697" s="31" t="s">
        <v>2236</v>
      </c>
      <c r="AO697" s="195">
        <v>42452.0</v>
      </c>
      <c r="AP697" s="45" t="s">
        <v>1646</v>
      </c>
      <c r="AQ697" s="46" t="s">
        <v>69</v>
      </c>
      <c r="AR697" s="46" t="s">
        <v>459</v>
      </c>
      <c r="AS697" s="41"/>
      <c r="AT697" s="41"/>
      <c r="AU697" s="41"/>
      <c r="AV697" s="41"/>
    </row>
    <row r="698">
      <c r="A698" s="31" t="s">
        <v>4242</v>
      </c>
      <c r="B698" s="31" t="s">
        <v>436</v>
      </c>
      <c r="C698" s="31" t="s">
        <v>6007</v>
      </c>
      <c r="D698" s="31" t="s">
        <v>1476</v>
      </c>
      <c r="E698" s="193" t="s">
        <v>771</v>
      </c>
      <c r="F698" s="193" t="s">
        <v>6008</v>
      </c>
      <c r="G698" s="195">
        <v>42457.0</v>
      </c>
      <c r="H698" s="31" t="s">
        <v>6009</v>
      </c>
      <c r="I698" s="184"/>
      <c r="J698" s="143"/>
      <c r="K698" s="196"/>
      <c r="L698" s="196">
        <v>60.0</v>
      </c>
      <c r="M698" s="143" t="str">
        <f t="shared" si="25"/>
        <v>$35.25</v>
      </c>
      <c r="N698" s="144">
        <v>24.0</v>
      </c>
      <c r="O698" s="31">
        <v>50.0</v>
      </c>
      <c r="P698" s="31" t="s">
        <v>132</v>
      </c>
      <c r="Q698" s="41"/>
      <c r="R698" s="41"/>
      <c r="S698" s="41"/>
      <c r="T698" s="41"/>
      <c r="U698" s="41"/>
      <c r="V698" s="41"/>
      <c r="W698" s="41"/>
      <c r="X698" s="41"/>
      <c r="Y698" s="41"/>
      <c r="Z698" s="41"/>
      <c r="AA698" s="41"/>
      <c r="AB698" s="41"/>
      <c r="AC698" s="41"/>
      <c r="AD698" s="41"/>
      <c r="AE698" s="41"/>
      <c r="AF698" s="41"/>
      <c r="AG698" s="41"/>
      <c r="AH698" s="41"/>
      <c r="AI698" s="41"/>
      <c r="AJ698" s="41"/>
      <c r="AK698" s="193" t="s">
        <v>2652</v>
      </c>
      <c r="AL698" s="193" t="s">
        <v>2653</v>
      </c>
      <c r="AM698" s="193" t="s">
        <v>2357</v>
      </c>
      <c r="AN698" s="31" t="s">
        <v>2236</v>
      </c>
      <c r="AO698" s="195">
        <v>42457.0</v>
      </c>
      <c r="AP698" s="45" t="s">
        <v>1646</v>
      </c>
      <c r="AQ698" s="46" t="s">
        <v>69</v>
      </c>
      <c r="AR698" s="46" t="s">
        <v>69</v>
      </c>
      <c r="AS698" s="41"/>
      <c r="AT698" s="41"/>
      <c r="AU698" s="41"/>
      <c r="AV698" s="41"/>
    </row>
    <row r="699">
      <c r="A699" s="31" t="s">
        <v>5704</v>
      </c>
      <c r="B699" s="31" t="s">
        <v>436</v>
      </c>
      <c r="C699" s="31" t="s">
        <v>6010</v>
      </c>
      <c r="D699" s="31" t="s">
        <v>3960</v>
      </c>
      <c r="E699" s="193" t="s">
        <v>837</v>
      </c>
      <c r="F699" s="193" t="s">
        <v>6011</v>
      </c>
      <c r="G699" s="195">
        <v>42452.0</v>
      </c>
      <c r="H699" s="41"/>
      <c r="I699" s="184"/>
      <c r="J699" s="143"/>
      <c r="K699" s="196"/>
      <c r="L699" s="196">
        <v>57.25</v>
      </c>
      <c r="M699" s="143" t="str">
        <f t="shared" si="25"/>
        <v>$40.36</v>
      </c>
      <c r="N699" s="144">
        <v>40.36</v>
      </c>
      <c r="O699" s="31">
        <v>57.25</v>
      </c>
      <c r="P699" s="31" t="s">
        <v>132</v>
      </c>
      <c r="Q699" s="41"/>
      <c r="R699" s="41"/>
      <c r="S699" s="41"/>
      <c r="T699" s="41"/>
      <c r="U699" s="41"/>
      <c r="V699" s="41"/>
      <c r="W699" s="41"/>
      <c r="X699" s="41"/>
      <c r="Y699" s="41"/>
      <c r="Z699" s="41"/>
      <c r="AA699" s="41"/>
      <c r="AB699" s="41"/>
      <c r="AC699" s="41"/>
      <c r="AD699" s="41"/>
      <c r="AE699" s="41"/>
      <c r="AF699" s="41"/>
      <c r="AG699" s="41"/>
      <c r="AH699" s="41"/>
      <c r="AI699" s="41"/>
      <c r="AJ699" s="41"/>
      <c r="AK699" s="193" t="s">
        <v>845</v>
      </c>
      <c r="AL699" s="193" t="s">
        <v>846</v>
      </c>
      <c r="AM699" s="193" t="s">
        <v>847</v>
      </c>
      <c r="AN699" s="31" t="s">
        <v>2236</v>
      </c>
      <c r="AO699" s="195">
        <v>42452.0</v>
      </c>
      <c r="AP699" s="45" t="s">
        <v>681</v>
      </c>
      <c r="AQ699" s="46" t="s">
        <v>69</v>
      </c>
      <c r="AR699" s="46" t="s">
        <v>69</v>
      </c>
      <c r="AS699" s="41"/>
      <c r="AT699" s="41"/>
      <c r="AU699" s="41"/>
      <c r="AV699" s="41"/>
    </row>
    <row r="700">
      <c r="A700" s="31" t="s">
        <v>2212</v>
      </c>
      <c r="B700" s="31" t="s">
        <v>436</v>
      </c>
      <c r="C700" s="31" t="s">
        <v>6012</v>
      </c>
      <c r="D700" s="31" t="s">
        <v>1476</v>
      </c>
      <c r="E700" s="193" t="s">
        <v>4969</v>
      </c>
      <c r="F700" s="193" t="s">
        <v>5856</v>
      </c>
      <c r="G700" s="195">
        <v>42452.0</v>
      </c>
      <c r="H700" s="31" t="s">
        <v>6013</v>
      </c>
      <c r="I700" s="184"/>
      <c r="J700" s="143"/>
      <c r="K700" s="196"/>
      <c r="L700" s="196">
        <v>49.4</v>
      </c>
      <c r="M700" s="143" t="str">
        <f t="shared" si="25"/>
        <v>$34.83</v>
      </c>
      <c r="N700" s="144">
        <v>34.83</v>
      </c>
      <c r="O700" s="31">
        <v>49.4</v>
      </c>
      <c r="P700" s="31" t="s">
        <v>132</v>
      </c>
      <c r="Q700" s="41"/>
      <c r="R700" s="41"/>
      <c r="S700" s="41"/>
      <c r="T700" s="41"/>
      <c r="U700" s="41"/>
      <c r="V700" s="41"/>
      <c r="W700" s="41"/>
      <c r="X700" s="41"/>
      <c r="Y700" s="41"/>
      <c r="Z700" s="41"/>
      <c r="AA700" s="41"/>
      <c r="AB700" s="41"/>
      <c r="AC700" s="41"/>
      <c r="AD700" s="41"/>
      <c r="AE700" s="41"/>
      <c r="AF700" s="41"/>
      <c r="AG700" s="41"/>
      <c r="AH700" s="41"/>
      <c r="AI700" s="41"/>
      <c r="AJ700" s="41"/>
      <c r="AK700" s="193" t="s">
        <v>79</v>
      </c>
      <c r="AL700" s="193" t="s">
        <v>329</v>
      </c>
      <c r="AM700" s="193" t="s">
        <v>4043</v>
      </c>
      <c r="AN700" s="31" t="s">
        <v>2236</v>
      </c>
      <c r="AO700" s="195">
        <v>42452.0</v>
      </c>
      <c r="AP700" s="45" t="s">
        <v>681</v>
      </c>
      <c r="AQ700" s="46" t="s">
        <v>69</v>
      </c>
      <c r="AR700" s="46" t="s">
        <v>459</v>
      </c>
      <c r="AS700" s="41"/>
      <c r="AT700" s="41"/>
      <c r="AU700" s="41"/>
      <c r="AV700" s="41"/>
    </row>
    <row r="701">
      <c r="A701" s="41"/>
      <c r="B701" s="41"/>
      <c r="C701" s="31" t="s">
        <v>6026</v>
      </c>
      <c r="D701" s="31" t="s">
        <v>4161</v>
      </c>
      <c r="E701" s="193" t="s">
        <v>5200</v>
      </c>
      <c r="F701" s="193" t="s">
        <v>6027</v>
      </c>
      <c r="G701" s="195">
        <v>42399.0</v>
      </c>
      <c r="H701" s="41"/>
      <c r="I701" s="184"/>
      <c r="J701" s="143"/>
      <c r="K701" s="196"/>
      <c r="L701" s="196">
        <v>85.0</v>
      </c>
      <c r="M701" s="143" t="str">
        <f t="shared" si="25"/>
        <v>$0.00</v>
      </c>
      <c r="N701" s="143"/>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193" t="s">
        <v>621</v>
      </c>
      <c r="AL701" s="193" t="s">
        <v>3240</v>
      </c>
      <c r="AM701" s="193" t="s">
        <v>3241</v>
      </c>
      <c r="AN701" s="31" t="s">
        <v>2236</v>
      </c>
      <c r="AO701" s="195">
        <v>42399.0</v>
      </c>
      <c r="AP701" s="45" t="s">
        <v>681</v>
      </c>
      <c r="AQ701" s="46" t="s">
        <v>69</v>
      </c>
      <c r="AR701" s="41"/>
      <c r="AS701" s="41"/>
      <c r="AT701" s="41"/>
      <c r="AU701" s="41"/>
      <c r="AV701" s="41"/>
    </row>
    <row r="702">
      <c r="A702" s="31">
        <v>10909.0</v>
      </c>
      <c r="B702" s="31" t="s">
        <v>436</v>
      </c>
      <c r="C702" s="31" t="s">
        <v>6028</v>
      </c>
      <c r="D702" s="31" t="s">
        <v>1476</v>
      </c>
      <c r="E702" s="193" t="s">
        <v>4082</v>
      </c>
      <c r="F702" s="193" t="s">
        <v>6029</v>
      </c>
      <c r="G702" s="195">
        <v>42452.0</v>
      </c>
      <c r="H702" s="31" t="s">
        <v>6030</v>
      </c>
      <c r="I702" s="184"/>
      <c r="J702" s="143"/>
      <c r="K702" s="196"/>
      <c r="L702" s="196">
        <v>140.0</v>
      </c>
      <c r="M702" s="143" t="str">
        <f t="shared" si="25"/>
        <v>$74.03</v>
      </c>
      <c r="N702" s="144">
        <v>74.03</v>
      </c>
      <c r="O702" s="31">
        <v>105.0</v>
      </c>
      <c r="P702" s="31" t="s">
        <v>3176</v>
      </c>
      <c r="Q702" s="41"/>
      <c r="R702" s="41"/>
      <c r="S702" s="41"/>
      <c r="T702" s="41"/>
      <c r="U702" s="41"/>
      <c r="V702" s="41"/>
      <c r="W702" s="41"/>
      <c r="X702" s="41"/>
      <c r="Y702" s="41"/>
      <c r="Z702" s="41"/>
      <c r="AA702" s="41"/>
      <c r="AB702" s="41"/>
      <c r="AC702" s="41"/>
      <c r="AD702" s="41"/>
      <c r="AE702" s="41"/>
      <c r="AF702" s="41"/>
      <c r="AG702" s="41"/>
      <c r="AH702" s="41"/>
      <c r="AI702" s="41"/>
      <c r="AJ702" s="41"/>
      <c r="AK702" s="193" t="s">
        <v>4086</v>
      </c>
      <c r="AL702" s="193" t="s">
        <v>4087</v>
      </c>
      <c r="AM702" s="193" t="s">
        <v>4088</v>
      </c>
      <c r="AN702" s="31" t="s">
        <v>2236</v>
      </c>
      <c r="AO702" s="195">
        <v>42452.0</v>
      </c>
      <c r="AP702" s="45" t="s">
        <v>681</v>
      </c>
      <c r="AQ702" s="46" t="s">
        <v>69</v>
      </c>
      <c r="AR702" s="46" t="s">
        <v>69</v>
      </c>
      <c r="AS702" s="41"/>
      <c r="AT702" s="41"/>
      <c r="AU702" s="41"/>
      <c r="AV702" s="41"/>
    </row>
    <row r="703">
      <c r="A703" s="31">
        <v>10909.0</v>
      </c>
      <c r="B703" s="31" t="s">
        <v>436</v>
      </c>
      <c r="C703" s="31" t="s">
        <v>6031</v>
      </c>
      <c r="D703" s="31" t="s">
        <v>1476</v>
      </c>
      <c r="E703" s="193" t="s">
        <v>4082</v>
      </c>
      <c r="F703" s="193" t="s">
        <v>6032</v>
      </c>
      <c r="G703" s="195">
        <v>42439.0</v>
      </c>
      <c r="H703" s="31" t="s">
        <v>6033</v>
      </c>
      <c r="I703" s="184"/>
      <c r="J703" s="143"/>
      <c r="K703" s="196"/>
      <c r="L703" s="196">
        <v>120.0</v>
      </c>
      <c r="M703" s="143" t="str">
        <f t="shared" si="25"/>
        <v>$63.45</v>
      </c>
      <c r="N703" s="144">
        <v>63.45</v>
      </c>
      <c r="O703" s="31">
        <v>90.0</v>
      </c>
      <c r="P703" s="31" t="s">
        <v>132</v>
      </c>
      <c r="Q703" s="41"/>
      <c r="R703" s="41"/>
      <c r="S703" s="41"/>
      <c r="T703" s="41"/>
      <c r="U703" s="41"/>
      <c r="V703" s="41"/>
      <c r="W703" s="41"/>
      <c r="X703" s="41"/>
      <c r="Y703" s="41"/>
      <c r="Z703" s="41"/>
      <c r="AA703" s="41"/>
      <c r="AB703" s="41"/>
      <c r="AC703" s="41"/>
      <c r="AD703" s="41"/>
      <c r="AE703" s="41"/>
      <c r="AF703" s="41"/>
      <c r="AG703" s="41"/>
      <c r="AH703" s="41"/>
      <c r="AI703" s="41"/>
      <c r="AJ703" s="41"/>
      <c r="AK703" s="193" t="s">
        <v>4086</v>
      </c>
      <c r="AL703" s="193" t="s">
        <v>4087</v>
      </c>
      <c r="AM703" s="193" t="s">
        <v>4088</v>
      </c>
      <c r="AN703" s="31" t="s">
        <v>2236</v>
      </c>
      <c r="AO703" s="195">
        <v>42439.0</v>
      </c>
      <c r="AP703" s="45" t="s">
        <v>681</v>
      </c>
      <c r="AQ703" s="46" t="s">
        <v>69</v>
      </c>
      <c r="AR703" s="46" t="s">
        <v>69</v>
      </c>
      <c r="AS703" s="41"/>
      <c r="AT703" s="41"/>
      <c r="AU703" s="41"/>
      <c r="AV703" s="41"/>
    </row>
    <row r="704">
      <c r="A704" s="31" t="s">
        <v>5704</v>
      </c>
      <c r="B704" s="31" t="s">
        <v>436</v>
      </c>
      <c r="C704" s="31" t="s">
        <v>6037</v>
      </c>
      <c r="D704" s="31" t="s">
        <v>2735</v>
      </c>
      <c r="E704" s="193" t="s">
        <v>638</v>
      </c>
      <c r="F704" s="193" t="s">
        <v>6038</v>
      </c>
      <c r="G704" s="195">
        <v>42461.0</v>
      </c>
      <c r="H704" s="41"/>
      <c r="I704" s="184"/>
      <c r="J704" s="143"/>
      <c r="K704" s="196"/>
      <c r="L704" s="196"/>
      <c r="M704" s="143" t="str">
        <f t="shared" si="25"/>
        <v>$162.15</v>
      </c>
      <c r="N704" s="144">
        <v>162.15</v>
      </c>
      <c r="O704" s="31">
        <v>120.0</v>
      </c>
      <c r="P704" s="31" t="s">
        <v>3176</v>
      </c>
      <c r="Q704" s="41"/>
      <c r="R704" s="41"/>
      <c r="S704" s="41"/>
      <c r="T704" s="41"/>
      <c r="U704" s="41"/>
      <c r="V704" s="41"/>
      <c r="W704" s="41"/>
      <c r="X704" s="41"/>
      <c r="Y704" s="41"/>
      <c r="Z704" s="41"/>
      <c r="AA704" s="41"/>
      <c r="AB704" s="41"/>
      <c r="AC704" s="41"/>
      <c r="AD704" s="41"/>
      <c r="AE704" s="41"/>
      <c r="AF704" s="41"/>
      <c r="AG704" s="41"/>
      <c r="AH704" s="41"/>
      <c r="AI704" s="31">
        <v>110.0</v>
      </c>
      <c r="AJ704" s="31" t="s">
        <v>6040</v>
      </c>
      <c r="AK704" s="193" t="s">
        <v>1440</v>
      </c>
      <c r="AL704" s="193" t="s">
        <v>1441</v>
      </c>
      <c r="AM704" s="193" t="s">
        <v>1442</v>
      </c>
      <c r="AN704" s="31" t="s">
        <v>2236</v>
      </c>
      <c r="AO704" s="195">
        <v>42461.0</v>
      </c>
      <c r="AP704" s="45" t="s">
        <v>1781</v>
      </c>
      <c r="AQ704" s="46" t="s">
        <v>69</v>
      </c>
      <c r="AR704" s="46" t="s">
        <v>459</v>
      </c>
      <c r="AS704" s="41"/>
      <c r="AT704" s="41"/>
      <c r="AU704" s="41"/>
      <c r="AV704" s="41"/>
    </row>
    <row r="705">
      <c r="A705" s="41"/>
      <c r="B705" s="41"/>
      <c r="C705" s="31" t="s">
        <v>6043</v>
      </c>
      <c r="D705" s="31" t="s">
        <v>4161</v>
      </c>
      <c r="E705" s="193" t="s">
        <v>5600</v>
      </c>
      <c r="F705" s="193" t="s">
        <v>5798</v>
      </c>
      <c r="G705" s="195">
        <v>42452.0</v>
      </c>
      <c r="H705" s="41"/>
      <c r="I705" s="184"/>
      <c r="J705" s="143"/>
      <c r="K705" s="196"/>
      <c r="L705" s="196">
        <v>120.0</v>
      </c>
      <c r="M705" s="143" t="str">
        <f t="shared" si="25"/>
        <v>$0.00</v>
      </c>
      <c r="N705" s="143"/>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193" t="s">
        <v>790</v>
      </c>
      <c r="AL705" s="193" t="s">
        <v>791</v>
      </c>
      <c r="AM705" s="193" t="s">
        <v>792</v>
      </c>
      <c r="AN705" s="31" t="s">
        <v>2236</v>
      </c>
      <c r="AO705" s="195">
        <v>42452.0</v>
      </c>
      <c r="AP705" s="45" t="s">
        <v>1781</v>
      </c>
      <c r="AQ705" s="46" t="s">
        <v>69</v>
      </c>
      <c r="AR705" s="41"/>
      <c r="AS705" s="41"/>
      <c r="AT705" s="41"/>
      <c r="AU705" s="41"/>
      <c r="AV705" s="41"/>
    </row>
    <row r="706">
      <c r="A706" s="41"/>
      <c r="B706" s="41"/>
      <c r="C706" s="31" t="s">
        <v>6052</v>
      </c>
      <c r="D706" s="31" t="s">
        <v>4161</v>
      </c>
      <c r="E706" s="193" t="s">
        <v>1012</v>
      </c>
      <c r="F706" s="193" t="s">
        <v>616</v>
      </c>
      <c r="G706" s="195">
        <v>42398.0</v>
      </c>
      <c r="H706" s="41"/>
      <c r="I706" s="184"/>
      <c r="J706" s="143"/>
      <c r="K706" s="196"/>
      <c r="L706" s="196">
        <v>742.0</v>
      </c>
      <c r="M706" s="143" t="str">
        <f t="shared" si="25"/>
        <v>$0.00</v>
      </c>
      <c r="N706" s="143"/>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193" t="s">
        <v>5801</v>
      </c>
      <c r="AL706" s="193" t="s">
        <v>178</v>
      </c>
      <c r="AM706" s="193" t="s">
        <v>5802</v>
      </c>
      <c r="AN706" s="31" t="s">
        <v>2236</v>
      </c>
      <c r="AO706" s="195">
        <v>42399.0</v>
      </c>
      <c r="AP706" s="45" t="s">
        <v>1781</v>
      </c>
      <c r="AQ706" s="46" t="s">
        <v>69</v>
      </c>
      <c r="AR706" s="41"/>
      <c r="AS706" s="41"/>
      <c r="AT706" s="41"/>
      <c r="AU706" s="41"/>
      <c r="AV706" s="41"/>
    </row>
    <row r="707">
      <c r="A707" s="41"/>
      <c r="B707" s="41"/>
      <c r="C707" s="31" t="s">
        <v>6061</v>
      </c>
      <c r="D707" s="31" t="s">
        <v>4161</v>
      </c>
      <c r="E707" s="193" t="s">
        <v>1012</v>
      </c>
      <c r="F707" s="193" t="s">
        <v>5804</v>
      </c>
      <c r="G707" s="195">
        <v>42426.0</v>
      </c>
      <c r="H707" s="41"/>
      <c r="I707" s="184"/>
      <c r="J707" s="143"/>
      <c r="K707" s="196"/>
      <c r="L707" s="196">
        <v>500.0</v>
      </c>
      <c r="M707" s="143" t="str">
        <f t="shared" si="25"/>
        <v>$0.00</v>
      </c>
      <c r="N707" s="143"/>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193" t="s">
        <v>5801</v>
      </c>
      <c r="AL707" s="193" t="s">
        <v>178</v>
      </c>
      <c r="AM707" s="193" t="s">
        <v>5802</v>
      </c>
      <c r="AN707" s="31" t="s">
        <v>2236</v>
      </c>
      <c r="AO707" s="195">
        <v>42427.0</v>
      </c>
      <c r="AP707" s="45" t="s">
        <v>1781</v>
      </c>
      <c r="AQ707" s="46" t="s">
        <v>69</v>
      </c>
      <c r="AR707" s="41"/>
      <c r="AS707" s="41"/>
      <c r="AT707" s="41"/>
      <c r="AU707" s="41"/>
      <c r="AV707" s="41"/>
    </row>
    <row r="708">
      <c r="A708" s="41"/>
      <c r="B708" s="41"/>
      <c r="C708" s="31" t="s">
        <v>6072</v>
      </c>
      <c r="D708" s="31" t="s">
        <v>4161</v>
      </c>
      <c r="E708" s="193" t="s">
        <v>1539</v>
      </c>
      <c r="F708" s="193" t="s">
        <v>5807</v>
      </c>
      <c r="G708" s="195">
        <v>42441.0</v>
      </c>
      <c r="H708" s="31" t="s">
        <v>6073</v>
      </c>
      <c r="I708" s="184"/>
      <c r="J708" s="143"/>
      <c r="K708" s="196"/>
      <c r="L708" s="196">
        <v>220.65</v>
      </c>
      <c r="M708" s="143" t="str">
        <f t="shared" si="25"/>
        <v>$0.00</v>
      </c>
      <c r="N708" s="143"/>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193" t="s">
        <v>2005</v>
      </c>
      <c r="AL708" s="193" t="s">
        <v>2380</v>
      </c>
      <c r="AM708" s="193" t="s">
        <v>2381</v>
      </c>
      <c r="AN708" s="31" t="s">
        <v>2236</v>
      </c>
      <c r="AO708" s="195">
        <v>42454.0</v>
      </c>
      <c r="AP708" s="45" t="s">
        <v>1781</v>
      </c>
      <c r="AQ708" s="46" t="s">
        <v>69</v>
      </c>
      <c r="AR708" s="41"/>
      <c r="AS708" s="41"/>
      <c r="AT708" s="41"/>
      <c r="AU708" s="41"/>
      <c r="AV708" s="41"/>
    </row>
    <row r="709">
      <c r="A709" s="41"/>
      <c r="B709" s="41"/>
      <c r="C709" s="31" t="s">
        <v>6079</v>
      </c>
      <c r="D709" s="31" t="s">
        <v>4161</v>
      </c>
      <c r="E709" s="193" t="s">
        <v>1012</v>
      </c>
      <c r="F709" s="193" t="s">
        <v>5811</v>
      </c>
      <c r="G709" s="195">
        <v>42400.0</v>
      </c>
      <c r="H709" s="41"/>
      <c r="I709" s="184"/>
      <c r="J709" s="143"/>
      <c r="K709" s="196"/>
      <c r="L709" s="196">
        <v>160.0</v>
      </c>
      <c r="M709" s="143" t="str">
        <f t="shared" si="25"/>
        <v>$0.00</v>
      </c>
      <c r="N709" s="143"/>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193" t="s">
        <v>5801</v>
      </c>
      <c r="AL709" s="193" t="s">
        <v>178</v>
      </c>
      <c r="AM709" s="193" t="s">
        <v>5802</v>
      </c>
      <c r="AN709" s="31" t="s">
        <v>2236</v>
      </c>
      <c r="AO709" s="195">
        <v>42400.0</v>
      </c>
      <c r="AP709" s="45" t="s">
        <v>917</v>
      </c>
      <c r="AQ709" s="46" t="s">
        <v>69</v>
      </c>
      <c r="AR709" s="41"/>
      <c r="AS709" s="41"/>
      <c r="AT709" s="41"/>
      <c r="AU709" s="41"/>
      <c r="AV709" s="41"/>
    </row>
    <row r="710">
      <c r="A710" s="41"/>
      <c r="B710" s="41"/>
      <c r="C710" s="31" t="s">
        <v>6086</v>
      </c>
      <c r="D710" s="31" t="s">
        <v>4161</v>
      </c>
      <c r="E710" s="193" t="s">
        <v>1012</v>
      </c>
      <c r="F710" s="193" t="s">
        <v>5814</v>
      </c>
      <c r="G710" s="195">
        <v>42435.0</v>
      </c>
      <c r="H710" s="41"/>
      <c r="I710" s="184"/>
      <c r="J710" s="143"/>
      <c r="K710" s="196"/>
      <c r="L710" s="196">
        <v>300.0</v>
      </c>
      <c r="M710" s="143" t="str">
        <f t="shared" si="25"/>
        <v>$0.00</v>
      </c>
      <c r="N710" s="143"/>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193" t="s">
        <v>5801</v>
      </c>
      <c r="AL710" s="193" t="s">
        <v>178</v>
      </c>
      <c r="AM710" s="193" t="s">
        <v>5802</v>
      </c>
      <c r="AN710" s="31" t="s">
        <v>2236</v>
      </c>
      <c r="AO710" s="195">
        <v>42435.0</v>
      </c>
      <c r="AP710" s="45" t="s">
        <v>917</v>
      </c>
      <c r="AQ710" s="46" t="s">
        <v>69</v>
      </c>
      <c r="AR710" s="41"/>
      <c r="AS710" s="41"/>
      <c r="AT710" s="41"/>
      <c r="AU710" s="41"/>
      <c r="AV710" s="41"/>
    </row>
    <row r="711">
      <c r="A711" s="41"/>
      <c r="B711" s="41"/>
      <c r="C711" s="31" t="s">
        <v>6088</v>
      </c>
      <c r="D711" s="31" t="s">
        <v>4161</v>
      </c>
      <c r="E711" s="193" t="s">
        <v>2245</v>
      </c>
      <c r="F711" s="193" t="s">
        <v>5818</v>
      </c>
      <c r="G711" s="195">
        <v>42441.0</v>
      </c>
      <c r="H711" s="41"/>
      <c r="I711" s="184"/>
      <c r="J711" s="143"/>
      <c r="K711" s="196"/>
      <c r="L711" s="196">
        <v>64.0</v>
      </c>
      <c r="M711" s="143" t="str">
        <f t="shared" si="25"/>
        <v>$0.00</v>
      </c>
      <c r="N711" s="143"/>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193" t="s">
        <v>1382</v>
      </c>
      <c r="AL711" s="193" t="s">
        <v>1462</v>
      </c>
      <c r="AM711" s="193" t="s">
        <v>1463</v>
      </c>
      <c r="AN711" s="31" t="s">
        <v>2236</v>
      </c>
      <c r="AO711" s="195">
        <v>42441.0</v>
      </c>
      <c r="AP711" s="45" t="s">
        <v>917</v>
      </c>
      <c r="AQ711" s="46" t="s">
        <v>69</v>
      </c>
      <c r="AR711" s="41"/>
      <c r="AS711" s="41"/>
      <c r="AT711" s="41"/>
      <c r="AU711" s="41"/>
      <c r="AV711" s="41"/>
    </row>
    <row r="712">
      <c r="A712" s="41"/>
      <c r="B712" s="41"/>
      <c r="C712" s="31" t="s">
        <v>6091</v>
      </c>
      <c r="D712" s="31" t="s">
        <v>727</v>
      </c>
      <c r="E712" s="222" t="s">
        <v>2456</v>
      </c>
      <c r="F712" s="193" t="s">
        <v>5820</v>
      </c>
      <c r="G712" s="195">
        <v>42435.0</v>
      </c>
      <c r="H712" s="41"/>
      <c r="I712" s="184"/>
      <c r="J712" s="143"/>
      <c r="K712" s="196"/>
      <c r="L712" s="196">
        <v>200.0</v>
      </c>
      <c r="M712" s="143" t="str">
        <f t="shared" si="25"/>
        <v>$0.00</v>
      </c>
      <c r="N712" s="143"/>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193" t="s">
        <v>3342</v>
      </c>
      <c r="AL712" s="193" t="s">
        <v>2458</v>
      </c>
      <c r="AM712" s="193" t="s">
        <v>2459</v>
      </c>
      <c r="AN712" s="31" t="s">
        <v>2236</v>
      </c>
      <c r="AO712" s="195">
        <v>42435.0</v>
      </c>
      <c r="AP712" s="45" t="s">
        <v>917</v>
      </c>
      <c r="AQ712" s="46" t="s">
        <v>69</v>
      </c>
      <c r="AR712" s="41"/>
      <c r="AS712" s="41"/>
      <c r="AT712" s="41"/>
      <c r="AU712" s="41"/>
      <c r="AV712" s="41"/>
    </row>
    <row r="713">
      <c r="A713" s="41"/>
      <c r="B713" s="41"/>
      <c r="C713" s="31" t="s">
        <v>6096</v>
      </c>
      <c r="D713" s="31" t="s">
        <v>727</v>
      </c>
      <c r="E713" s="222" t="s">
        <v>2456</v>
      </c>
      <c r="F713" s="193" t="s">
        <v>5822</v>
      </c>
      <c r="G713" s="195">
        <v>42396.0</v>
      </c>
      <c r="H713" s="41"/>
      <c r="I713" s="184"/>
      <c r="J713" s="143"/>
      <c r="K713" s="196"/>
      <c r="L713" s="196">
        <v>1000.0</v>
      </c>
      <c r="M713" s="143" t="str">
        <f t="shared" si="25"/>
        <v>$0.00</v>
      </c>
      <c r="N713" s="143"/>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193" t="s">
        <v>3342</v>
      </c>
      <c r="AL713" s="193" t="s">
        <v>2458</v>
      </c>
      <c r="AM713" s="193" t="s">
        <v>2459</v>
      </c>
      <c r="AN713" s="31" t="s">
        <v>2236</v>
      </c>
      <c r="AO713" s="195">
        <v>42435.0</v>
      </c>
      <c r="AP713" s="45" t="s">
        <v>917</v>
      </c>
      <c r="AQ713" s="46" t="s">
        <v>69</v>
      </c>
      <c r="AR713" s="41"/>
      <c r="AS713" s="41"/>
      <c r="AT713" s="41"/>
      <c r="AU713" s="41"/>
      <c r="AV713" s="41"/>
    </row>
    <row r="714">
      <c r="A714" s="41"/>
      <c r="B714" s="41"/>
      <c r="C714" s="31" t="s">
        <v>6100</v>
      </c>
      <c r="D714" s="31" t="s">
        <v>3960</v>
      </c>
      <c r="E714" s="193" t="s">
        <v>71</v>
      </c>
      <c r="F714" s="193" t="s">
        <v>5826</v>
      </c>
      <c r="G714" s="195">
        <v>42452.0</v>
      </c>
      <c r="H714" s="41"/>
      <c r="I714" s="184"/>
      <c r="J714" s="143"/>
      <c r="K714" s="196"/>
      <c r="L714" s="196">
        <v>25.0</v>
      </c>
      <c r="M714" s="143" t="str">
        <f t="shared" si="25"/>
        <v>$0.00</v>
      </c>
      <c r="N714" s="143"/>
      <c r="O714" s="41"/>
      <c r="P714" s="31" t="s">
        <v>6101</v>
      </c>
      <c r="Q714" s="41"/>
      <c r="R714" s="41"/>
      <c r="S714" s="41"/>
      <c r="T714" s="41"/>
      <c r="U714" s="41"/>
      <c r="V714" s="41"/>
      <c r="W714" s="41"/>
      <c r="X714" s="41"/>
      <c r="Y714" s="41"/>
      <c r="Z714" s="41"/>
      <c r="AA714" s="41"/>
      <c r="AB714" s="41"/>
      <c r="AC714" s="41"/>
      <c r="AD714" s="41"/>
      <c r="AE714" s="41"/>
      <c r="AF714" s="41"/>
      <c r="AG714" s="41"/>
      <c r="AH714" s="41"/>
      <c r="AI714" s="41"/>
      <c r="AJ714" s="41"/>
      <c r="AK714" s="193" t="s">
        <v>667</v>
      </c>
      <c r="AL714" s="193" t="s">
        <v>331</v>
      </c>
      <c r="AM714" s="193" t="s">
        <v>668</v>
      </c>
      <c r="AN714" s="31" t="s">
        <v>2236</v>
      </c>
      <c r="AO714" s="195">
        <v>42452.0</v>
      </c>
      <c r="AP714" s="45" t="s">
        <v>1964</v>
      </c>
      <c r="AQ714" s="46" t="s">
        <v>69</v>
      </c>
      <c r="AR714" s="41"/>
      <c r="AS714" s="41"/>
      <c r="AT714" s="41"/>
      <c r="AU714" s="41"/>
      <c r="AV714" s="41"/>
    </row>
    <row r="715">
      <c r="A715" s="41"/>
      <c r="B715" s="41"/>
      <c r="C715" s="31" t="s">
        <v>6102</v>
      </c>
      <c r="D715" s="31" t="s">
        <v>4161</v>
      </c>
      <c r="E715" s="193" t="s">
        <v>2245</v>
      </c>
      <c r="F715" s="193" t="s">
        <v>5541</v>
      </c>
      <c r="G715" s="195">
        <v>42405.0</v>
      </c>
      <c r="H715" s="41"/>
      <c r="I715" s="184"/>
      <c r="J715" s="143"/>
      <c r="K715" s="196"/>
      <c r="L715" s="196">
        <v>109.64</v>
      </c>
      <c r="M715" s="143" t="str">
        <f t="shared" si="25"/>
        <v>$0.00</v>
      </c>
      <c r="N715" s="143"/>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193" t="s">
        <v>254</v>
      </c>
      <c r="AL715" s="193" t="s">
        <v>255</v>
      </c>
      <c r="AM715" s="193" t="s">
        <v>256</v>
      </c>
      <c r="AN715" s="31" t="s">
        <v>2236</v>
      </c>
      <c r="AO715" s="195">
        <v>42405.0</v>
      </c>
      <c r="AP715" s="45" t="s">
        <v>1964</v>
      </c>
      <c r="AQ715" s="46" t="s">
        <v>69</v>
      </c>
      <c r="AR715" s="41"/>
      <c r="AS715" s="41"/>
      <c r="AT715" s="41"/>
      <c r="AU715" s="41"/>
      <c r="AV715" s="41"/>
    </row>
    <row r="716">
      <c r="A716" s="41"/>
      <c r="B716" s="41"/>
      <c r="C716" s="31" t="s">
        <v>6105</v>
      </c>
      <c r="D716" s="31" t="s">
        <v>4161</v>
      </c>
      <c r="E716" s="193" t="s">
        <v>2245</v>
      </c>
      <c r="F716" s="193" t="s">
        <v>5612</v>
      </c>
      <c r="G716" s="195">
        <v>42432.0</v>
      </c>
      <c r="H716" s="41"/>
      <c r="I716" s="184"/>
      <c r="J716" s="143"/>
      <c r="K716" s="196"/>
      <c r="L716" s="196">
        <v>100.0</v>
      </c>
      <c r="M716" s="143" t="str">
        <f t="shared" si="25"/>
        <v>$0.00</v>
      </c>
      <c r="N716" s="143"/>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193" t="s">
        <v>254</v>
      </c>
      <c r="AL716" s="193" t="s">
        <v>255</v>
      </c>
      <c r="AM716" s="193" t="s">
        <v>256</v>
      </c>
      <c r="AN716" s="31" t="s">
        <v>2236</v>
      </c>
      <c r="AO716" s="195">
        <v>42432.0</v>
      </c>
      <c r="AP716" s="45" t="s">
        <v>1964</v>
      </c>
      <c r="AQ716" s="46" t="s">
        <v>69</v>
      </c>
      <c r="AR716" s="41"/>
      <c r="AS716" s="41"/>
      <c r="AT716" s="41"/>
      <c r="AU716" s="41"/>
      <c r="AV716" s="41"/>
    </row>
    <row r="717">
      <c r="A717" s="41"/>
      <c r="B717" s="41"/>
      <c r="C717" s="31" t="s">
        <v>6106</v>
      </c>
      <c r="D717" s="31" t="s">
        <v>4161</v>
      </c>
      <c r="E717" s="193" t="s">
        <v>5689</v>
      </c>
      <c r="F717" s="193" t="s">
        <v>5690</v>
      </c>
      <c r="G717" s="195">
        <v>42438.0</v>
      </c>
      <c r="H717" s="41"/>
      <c r="I717" s="184"/>
      <c r="J717" s="143"/>
      <c r="K717" s="196"/>
      <c r="L717" s="196">
        <v>300.0</v>
      </c>
      <c r="M717" s="143" t="str">
        <f t="shared" si="25"/>
        <v>$0.00</v>
      </c>
      <c r="N717" s="143"/>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193" t="s">
        <v>5691</v>
      </c>
      <c r="AL717" s="193" t="s">
        <v>5692</v>
      </c>
      <c r="AM717" s="193" t="s">
        <v>5693</v>
      </c>
      <c r="AN717" s="31" t="s">
        <v>2236</v>
      </c>
      <c r="AO717" s="195">
        <v>42438.0</v>
      </c>
      <c r="AP717" s="45" t="s">
        <v>1964</v>
      </c>
      <c r="AQ717" s="46" t="s">
        <v>69</v>
      </c>
      <c r="AR717" s="41"/>
      <c r="AS717" s="41"/>
      <c r="AT717" s="41"/>
      <c r="AU717" s="41"/>
      <c r="AV717" s="41"/>
    </row>
    <row r="718">
      <c r="A718" s="41"/>
      <c r="B718" s="41"/>
      <c r="C718" s="31" t="s">
        <v>6110</v>
      </c>
      <c r="D718" s="31" t="s">
        <v>4161</v>
      </c>
      <c r="E718" s="193" t="s">
        <v>5832</v>
      </c>
      <c r="F718" s="193" t="s">
        <v>5833</v>
      </c>
      <c r="G718" s="195">
        <v>42468.0</v>
      </c>
      <c r="H718" s="41"/>
      <c r="I718" s="184"/>
      <c r="J718" s="143"/>
      <c r="K718" s="196"/>
      <c r="L718" s="196">
        <v>300.0</v>
      </c>
      <c r="M718" s="143" t="str">
        <f t="shared" si="25"/>
        <v>$0.00</v>
      </c>
      <c r="N718" s="143"/>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193" t="s">
        <v>1043</v>
      </c>
      <c r="AL718" s="193" t="s">
        <v>5835</v>
      </c>
      <c r="AM718" s="193" t="s">
        <v>5836</v>
      </c>
      <c r="AN718" s="31" t="s">
        <v>2236</v>
      </c>
      <c r="AO718" s="195">
        <v>42470.0</v>
      </c>
      <c r="AP718" s="45" t="s">
        <v>1964</v>
      </c>
      <c r="AQ718" s="46" t="s">
        <v>69</v>
      </c>
      <c r="AR718" s="41"/>
      <c r="AS718" s="41"/>
      <c r="AT718" s="41"/>
      <c r="AU718" s="41"/>
      <c r="AV718" s="41"/>
    </row>
    <row r="719">
      <c r="A719" s="41"/>
      <c r="B719" s="41"/>
      <c r="C719" s="31" t="s">
        <v>6113</v>
      </c>
      <c r="D719" s="31" t="s">
        <v>4161</v>
      </c>
      <c r="E719" s="193" t="s">
        <v>2474</v>
      </c>
      <c r="F719" s="193" t="s">
        <v>5838</v>
      </c>
      <c r="G719" s="195">
        <v>42389.0</v>
      </c>
      <c r="H719" s="41"/>
      <c r="I719" s="184"/>
      <c r="J719" s="143"/>
      <c r="K719" s="196"/>
      <c r="L719" s="196">
        <v>70.99</v>
      </c>
      <c r="M719" s="143" t="str">
        <f t="shared" si="25"/>
        <v>$0.00</v>
      </c>
      <c r="N719" s="143"/>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193" t="s">
        <v>2481</v>
      </c>
      <c r="AL719" s="193" t="s">
        <v>2482</v>
      </c>
      <c r="AM719" s="193" t="s">
        <v>2483</v>
      </c>
      <c r="AN719" s="31" t="s">
        <v>2236</v>
      </c>
      <c r="AO719" s="195">
        <v>42441.0</v>
      </c>
      <c r="AP719" s="45" t="s">
        <v>576</v>
      </c>
      <c r="AQ719" s="46" t="s">
        <v>69</v>
      </c>
      <c r="AR719" s="41"/>
      <c r="AS719" s="41"/>
      <c r="AT719" s="41"/>
      <c r="AU719" s="41"/>
      <c r="AV719" s="41"/>
    </row>
    <row r="720">
      <c r="A720" s="31" t="s">
        <v>4950</v>
      </c>
      <c r="B720" s="31" t="s">
        <v>295</v>
      </c>
      <c r="C720" s="31" t="s">
        <v>6116</v>
      </c>
      <c r="D720" s="31" t="s">
        <v>3960</v>
      </c>
      <c r="E720" s="193" t="s">
        <v>1325</v>
      </c>
      <c r="F720" s="193" t="s">
        <v>6117</v>
      </c>
      <c r="G720" s="195">
        <v>42468.0</v>
      </c>
      <c r="H720" s="41"/>
      <c r="I720" s="184"/>
      <c r="J720" s="143"/>
      <c r="K720" s="196"/>
      <c r="L720" s="196">
        <v>375.0</v>
      </c>
      <c r="M720" s="143" t="str">
        <f t="shared" si="25"/>
        <v>$137.48</v>
      </c>
      <c r="N720" s="144">
        <v>137.48</v>
      </c>
      <c r="O720" s="41"/>
      <c r="P720" s="41"/>
      <c r="Q720" s="31">
        <v>20.0</v>
      </c>
      <c r="R720" s="31" t="s">
        <v>132</v>
      </c>
      <c r="S720" s="41"/>
      <c r="T720" s="41"/>
      <c r="U720" s="41"/>
      <c r="V720" s="41"/>
      <c r="W720" s="41"/>
      <c r="X720" s="41"/>
      <c r="Y720" s="41"/>
      <c r="Z720" s="41"/>
      <c r="AA720" s="41"/>
      <c r="AB720" s="41"/>
      <c r="AC720" s="41"/>
      <c r="AD720" s="41"/>
      <c r="AE720" s="41"/>
      <c r="AF720" s="41"/>
      <c r="AG720" s="41"/>
      <c r="AH720" s="41"/>
      <c r="AI720" s="31">
        <v>175.0</v>
      </c>
      <c r="AJ720" s="31" t="s">
        <v>2547</v>
      </c>
      <c r="AK720" s="193" t="s">
        <v>5968</v>
      </c>
      <c r="AL720" s="193" t="s">
        <v>2051</v>
      </c>
      <c r="AM720" s="193" t="s">
        <v>5969</v>
      </c>
      <c r="AN720" s="31" t="s">
        <v>1334</v>
      </c>
      <c r="AO720" s="195">
        <v>42469.0</v>
      </c>
      <c r="AP720" s="45" t="s">
        <v>576</v>
      </c>
      <c r="AQ720" s="46" t="s">
        <v>69</v>
      </c>
      <c r="AR720" s="46" t="s">
        <v>459</v>
      </c>
      <c r="AS720" s="41"/>
      <c r="AT720" s="41"/>
      <c r="AU720" s="41"/>
      <c r="AV720" s="41"/>
    </row>
    <row r="721">
      <c r="A721" s="31" t="s">
        <v>4950</v>
      </c>
      <c r="B721" s="31" t="s">
        <v>295</v>
      </c>
      <c r="C721" s="31" t="s">
        <v>6121</v>
      </c>
      <c r="D721" s="31" t="s">
        <v>6123</v>
      </c>
      <c r="E721" s="193" t="s">
        <v>1325</v>
      </c>
      <c r="F721" s="193" t="s">
        <v>6124</v>
      </c>
      <c r="G721" s="195">
        <v>42476.0</v>
      </c>
      <c r="H721" s="41"/>
      <c r="I721" s="184"/>
      <c r="J721" s="143"/>
      <c r="K721" s="196"/>
      <c r="L721" s="196">
        <v>270.0</v>
      </c>
      <c r="M721" s="143" t="str">
        <f t="shared" si="25"/>
        <v>$7.05</v>
      </c>
      <c r="N721" s="144">
        <v>7.05</v>
      </c>
      <c r="O721" s="41"/>
      <c r="P721" s="41"/>
      <c r="Q721" s="31">
        <v>10.0</v>
      </c>
      <c r="R721" s="31" t="s">
        <v>3176</v>
      </c>
      <c r="S721" s="41"/>
      <c r="T721" s="41"/>
      <c r="U721" s="41"/>
      <c r="V721" s="41"/>
      <c r="W721" s="41"/>
      <c r="X721" s="41"/>
      <c r="Y721" s="41"/>
      <c r="Z721" s="41"/>
      <c r="AA721" s="41"/>
      <c r="AB721" s="41"/>
      <c r="AC721" s="41"/>
      <c r="AD721" s="41"/>
      <c r="AE721" s="41"/>
      <c r="AF721" s="41"/>
      <c r="AG721" s="41"/>
      <c r="AH721" s="41"/>
      <c r="AI721" s="41"/>
      <c r="AJ721" s="41"/>
      <c r="AK721" s="193" t="s">
        <v>5968</v>
      </c>
      <c r="AL721" s="193" t="s">
        <v>2051</v>
      </c>
      <c r="AM721" s="193" t="s">
        <v>5969</v>
      </c>
      <c r="AN721" s="31" t="s">
        <v>1334</v>
      </c>
      <c r="AO721" s="195">
        <v>42477.0</v>
      </c>
      <c r="AP721" s="45" t="s">
        <v>576</v>
      </c>
      <c r="AQ721" s="46" t="s">
        <v>69</v>
      </c>
      <c r="AR721" s="46" t="s">
        <v>69</v>
      </c>
      <c r="AS721" s="41"/>
      <c r="AT721" s="41"/>
      <c r="AU721" s="41"/>
      <c r="AV721" s="41"/>
    </row>
    <row r="722">
      <c r="A722" s="31" t="s">
        <v>5058</v>
      </c>
      <c r="B722" s="31" t="s">
        <v>295</v>
      </c>
      <c r="C722" s="31" t="s">
        <v>6126</v>
      </c>
      <c r="D722" s="31" t="s">
        <v>2735</v>
      </c>
      <c r="E722" s="193" t="s">
        <v>1761</v>
      </c>
      <c r="F722" s="193" t="s">
        <v>6127</v>
      </c>
      <c r="G722" s="195">
        <v>42477.0</v>
      </c>
      <c r="H722" s="41"/>
      <c r="I722" s="184"/>
      <c r="J722" s="143"/>
      <c r="K722" s="196"/>
      <c r="L722" s="196">
        <v>300.0</v>
      </c>
      <c r="M722" s="143" t="str">
        <f t="shared" si="25"/>
        <v>$88.13</v>
      </c>
      <c r="N722" s="144">
        <v>88.13</v>
      </c>
      <c r="O722" s="31">
        <v>60.0</v>
      </c>
      <c r="P722" s="31" t="s">
        <v>3176</v>
      </c>
      <c r="Q722" s="41"/>
      <c r="R722" s="41"/>
      <c r="S722" s="31">
        <v>15.0</v>
      </c>
      <c r="T722" s="31" t="s">
        <v>3176</v>
      </c>
      <c r="U722" s="31">
        <v>50.0</v>
      </c>
      <c r="V722" s="31" t="s">
        <v>6128</v>
      </c>
      <c r="W722" s="41"/>
      <c r="X722" s="41"/>
      <c r="Y722" s="41"/>
      <c r="Z722" s="41"/>
      <c r="AA722" s="41"/>
      <c r="AB722" s="41"/>
      <c r="AC722" s="41"/>
      <c r="AD722" s="41"/>
      <c r="AE722" s="41"/>
      <c r="AF722" s="41"/>
      <c r="AG722" s="41"/>
      <c r="AH722" s="41"/>
      <c r="AI722" s="41"/>
      <c r="AJ722" s="41"/>
      <c r="AK722" s="193" t="s">
        <v>1767</v>
      </c>
      <c r="AL722" s="193" t="s">
        <v>1768</v>
      </c>
      <c r="AM722" s="193" t="s">
        <v>1769</v>
      </c>
      <c r="AN722" s="31" t="s">
        <v>1334</v>
      </c>
      <c r="AO722" s="195">
        <v>42477.0</v>
      </c>
      <c r="AP722" s="45" t="s">
        <v>576</v>
      </c>
      <c r="AQ722" s="46" t="s">
        <v>69</v>
      </c>
      <c r="AR722" s="46" t="s">
        <v>459</v>
      </c>
      <c r="AS722" s="41"/>
      <c r="AT722" s="41"/>
      <c r="AU722" s="41"/>
      <c r="AV722" s="41"/>
    </row>
    <row r="723">
      <c r="A723" s="31">
        <v>10929.0</v>
      </c>
      <c r="B723" s="31" t="s">
        <v>295</v>
      </c>
      <c r="C723" s="31" t="s">
        <v>6129</v>
      </c>
      <c r="D723" s="31" t="s">
        <v>857</v>
      </c>
      <c r="E723" s="193" t="s">
        <v>4115</v>
      </c>
      <c r="F723" s="193" t="s">
        <v>6130</v>
      </c>
      <c r="G723" s="195">
        <v>42476.0</v>
      </c>
      <c r="H723" s="41"/>
      <c r="I723" s="184"/>
      <c r="J723" s="143"/>
      <c r="K723" s="196"/>
      <c r="L723" s="196">
        <v>132.0</v>
      </c>
      <c r="M723" s="143" t="str">
        <f t="shared" si="25"/>
        <v>$93.06</v>
      </c>
      <c r="N723" s="144">
        <v>93.06</v>
      </c>
      <c r="O723" s="31">
        <v>132.0</v>
      </c>
      <c r="P723" s="31" t="s">
        <v>2160</v>
      </c>
      <c r="Q723" s="41"/>
      <c r="R723" s="41"/>
      <c r="S723" s="41"/>
      <c r="T723" s="41"/>
      <c r="U723" s="41"/>
      <c r="V723" s="41"/>
      <c r="W723" s="41"/>
      <c r="X723" s="41"/>
      <c r="Y723" s="41"/>
      <c r="Z723" s="41"/>
      <c r="AA723" s="41"/>
      <c r="AB723" s="41"/>
      <c r="AC723" s="41"/>
      <c r="AD723" s="41"/>
      <c r="AE723" s="41"/>
      <c r="AF723" s="41"/>
      <c r="AG723" s="41"/>
      <c r="AH723" s="41"/>
      <c r="AI723" s="41"/>
      <c r="AJ723" s="41"/>
      <c r="AK723" s="193" t="s">
        <v>5162</v>
      </c>
      <c r="AL723" s="193" t="s">
        <v>5163</v>
      </c>
      <c r="AM723" s="193" t="s">
        <v>5164</v>
      </c>
      <c r="AN723" s="31" t="s">
        <v>1334</v>
      </c>
      <c r="AO723" s="195">
        <v>42476.0</v>
      </c>
      <c r="AP723" s="45" t="s">
        <v>576</v>
      </c>
      <c r="AQ723" s="46" t="s">
        <v>69</v>
      </c>
      <c r="AR723" s="46" t="s">
        <v>459</v>
      </c>
      <c r="AS723" s="41"/>
      <c r="AT723" s="41"/>
      <c r="AU723" s="41"/>
      <c r="AV723" s="41"/>
    </row>
    <row r="724">
      <c r="A724" s="31" t="s">
        <v>4242</v>
      </c>
      <c r="B724" s="31" t="s">
        <v>295</v>
      </c>
      <c r="C724" s="31" t="s">
        <v>6148</v>
      </c>
      <c r="D724" s="31" t="s">
        <v>857</v>
      </c>
      <c r="E724" s="193" t="s">
        <v>6149</v>
      </c>
      <c r="F724" s="193" t="s">
        <v>6151</v>
      </c>
      <c r="G724" s="195">
        <v>42471.0</v>
      </c>
      <c r="H724" s="41"/>
      <c r="I724" s="184"/>
      <c r="J724" s="143"/>
      <c r="K724" s="196"/>
      <c r="L724" s="196">
        <v>1144.0</v>
      </c>
      <c r="M724" s="143" t="str">
        <f t="shared" si="25"/>
        <v>$806.52</v>
      </c>
      <c r="N724" s="144">
        <v>806.52</v>
      </c>
      <c r="O724" s="41"/>
      <c r="P724" s="41"/>
      <c r="Q724" s="41"/>
      <c r="R724" s="41"/>
      <c r="S724" s="41"/>
      <c r="T724" s="41"/>
      <c r="U724" s="31">
        <v>1144.0</v>
      </c>
      <c r="V724" s="31" t="s">
        <v>6152</v>
      </c>
      <c r="W724" s="41"/>
      <c r="X724" s="41"/>
      <c r="Y724" s="41"/>
      <c r="Z724" s="41"/>
      <c r="AA724" s="41"/>
      <c r="AB724" s="41"/>
      <c r="AC724" s="41"/>
      <c r="AD724" s="41"/>
      <c r="AE724" s="41"/>
      <c r="AF724" s="41"/>
      <c r="AG724" s="41"/>
      <c r="AH724" s="41"/>
      <c r="AI724" s="41"/>
      <c r="AJ724" s="41"/>
      <c r="AK724" s="193" t="s">
        <v>6153</v>
      </c>
      <c r="AL724" s="193" t="s">
        <v>6155</v>
      </c>
      <c r="AM724" s="193" t="s">
        <v>6157</v>
      </c>
      <c r="AN724" s="31" t="s">
        <v>1334</v>
      </c>
      <c r="AO724" s="195">
        <v>42472.0</v>
      </c>
      <c r="AP724" s="45" t="s">
        <v>349</v>
      </c>
      <c r="AQ724" s="46" t="s">
        <v>69</v>
      </c>
      <c r="AR724" s="46" t="s">
        <v>459</v>
      </c>
      <c r="AS724" s="41"/>
      <c r="AT724" s="41"/>
      <c r="AU724" s="41"/>
      <c r="AV724" s="41"/>
    </row>
    <row r="725">
      <c r="A725" s="31" t="s">
        <v>4950</v>
      </c>
      <c r="B725" s="31" t="s">
        <v>295</v>
      </c>
      <c r="C725" s="31" t="s">
        <v>6158</v>
      </c>
      <c r="D725" s="31" t="s">
        <v>1476</v>
      </c>
      <c r="E725" s="193" t="s">
        <v>516</v>
      </c>
      <c r="F725" s="193" t="s">
        <v>6161</v>
      </c>
      <c r="G725" s="195">
        <v>42477.0</v>
      </c>
      <c r="H725" s="31" t="s">
        <v>6162</v>
      </c>
      <c r="I725" s="184"/>
      <c r="J725" s="143"/>
      <c r="K725" s="196"/>
      <c r="L725" s="196">
        <v>620.0</v>
      </c>
      <c r="M725" s="143" t="str">
        <f t="shared" si="25"/>
        <v>$289.05</v>
      </c>
      <c r="N725" s="144">
        <v>289.05</v>
      </c>
      <c r="O725" s="31">
        <v>360.0</v>
      </c>
      <c r="P725" s="31" t="s">
        <v>132</v>
      </c>
      <c r="Q725" s="41"/>
      <c r="R725" s="41"/>
      <c r="S725" s="41"/>
      <c r="T725" s="41"/>
      <c r="U725" s="31">
        <v>50.0</v>
      </c>
      <c r="V725" s="31" t="s">
        <v>6164</v>
      </c>
      <c r="W725" s="41"/>
      <c r="X725" s="41"/>
      <c r="Y725" s="41"/>
      <c r="Z725" s="41"/>
      <c r="AA725" s="41"/>
      <c r="AB725" s="41"/>
      <c r="AC725" s="41"/>
      <c r="AD725" s="41"/>
      <c r="AE725" s="41"/>
      <c r="AF725" s="41"/>
      <c r="AG725" s="41"/>
      <c r="AH725" s="41"/>
      <c r="AI725" s="41"/>
      <c r="AJ725" s="41"/>
      <c r="AK725" s="193" t="s">
        <v>6166</v>
      </c>
      <c r="AL725" s="193" t="s">
        <v>6167</v>
      </c>
      <c r="AM725" s="193" t="s">
        <v>6168</v>
      </c>
      <c r="AN725" s="31" t="s">
        <v>1334</v>
      </c>
      <c r="AO725" s="195">
        <v>42477.0</v>
      </c>
      <c r="AP725" s="45" t="s">
        <v>349</v>
      </c>
      <c r="AQ725" s="46" t="s">
        <v>69</v>
      </c>
      <c r="AR725" s="46" t="s">
        <v>459</v>
      </c>
      <c r="AS725" s="41"/>
      <c r="AT725" s="41"/>
      <c r="AU725" s="41"/>
      <c r="AV725" s="41"/>
    </row>
    <row r="726">
      <c r="A726" s="41"/>
      <c r="B726" s="41"/>
      <c r="C726" s="31" t="s">
        <v>6172</v>
      </c>
      <c r="D726" s="31" t="s">
        <v>1430</v>
      </c>
      <c r="E726" s="193" t="s">
        <v>2456</v>
      </c>
      <c r="F726" s="193" t="s">
        <v>3992</v>
      </c>
      <c r="G726" s="195">
        <v>42452.0</v>
      </c>
      <c r="H726" s="41"/>
      <c r="I726" s="184"/>
      <c r="J726" s="143"/>
      <c r="K726" s="196"/>
      <c r="L726" s="196">
        <v>1000.0</v>
      </c>
      <c r="M726" s="143" t="str">
        <f t="shared" si="25"/>
        <v>$705.00</v>
      </c>
      <c r="N726" s="143"/>
      <c r="O726" s="41"/>
      <c r="P726" s="41"/>
      <c r="Q726" s="41"/>
      <c r="R726" s="41"/>
      <c r="S726" s="31">
        <v>15.0</v>
      </c>
      <c r="T726" s="31" t="s">
        <v>3176</v>
      </c>
      <c r="U726" s="31">
        <v>30.0</v>
      </c>
      <c r="V726" s="31" t="s">
        <v>6173</v>
      </c>
      <c r="W726" s="31">
        <v>200.0</v>
      </c>
      <c r="X726" s="31" t="s">
        <v>6174</v>
      </c>
      <c r="Y726" s="31">
        <v>180.0</v>
      </c>
      <c r="Z726" s="31" t="s">
        <v>5324</v>
      </c>
      <c r="AA726" s="41"/>
      <c r="AB726" s="41"/>
      <c r="AC726" s="41"/>
      <c r="AD726" s="41"/>
      <c r="AE726" s="41"/>
      <c r="AF726" s="41"/>
      <c r="AG726" s="31">
        <v>125.0</v>
      </c>
      <c r="AH726" s="31" t="s">
        <v>6176</v>
      </c>
      <c r="AI726" s="27">
        <v>450.0</v>
      </c>
      <c r="AJ726" s="31" t="s">
        <v>5824</v>
      </c>
      <c r="AK726" s="193" t="s">
        <v>4875</v>
      </c>
      <c r="AL726" s="193" t="s">
        <v>4876</v>
      </c>
      <c r="AM726" s="193" t="s">
        <v>4877</v>
      </c>
      <c r="AN726" s="31" t="s">
        <v>1334</v>
      </c>
      <c r="AO726" s="195">
        <v>42487.0</v>
      </c>
      <c r="AP726" s="45" t="s">
        <v>349</v>
      </c>
      <c r="AQ726" s="46" t="s">
        <v>69</v>
      </c>
      <c r="AR726" s="46" t="s">
        <v>459</v>
      </c>
      <c r="AS726" s="41"/>
      <c r="AT726" s="41"/>
      <c r="AU726" s="41"/>
      <c r="AV726" s="41"/>
    </row>
    <row r="727">
      <c r="A727" s="31" t="s">
        <v>4242</v>
      </c>
      <c r="B727" s="31" t="s">
        <v>295</v>
      </c>
      <c r="C727" s="31" t="s">
        <v>6180</v>
      </c>
      <c r="D727" s="31" t="s">
        <v>4161</v>
      </c>
      <c r="E727" s="193" t="s">
        <v>516</v>
      </c>
      <c r="F727" s="193" t="s">
        <v>6181</v>
      </c>
      <c r="G727" s="195">
        <v>42470.0</v>
      </c>
      <c r="H727" s="41"/>
      <c r="I727" s="184"/>
      <c r="J727" s="143"/>
      <c r="K727" s="196"/>
      <c r="L727" s="196">
        <v>160.0</v>
      </c>
      <c r="M727" s="143" t="str">
        <f t="shared" si="25"/>
        <v>$84.60</v>
      </c>
      <c r="N727" s="144">
        <v>84.6</v>
      </c>
      <c r="O727" s="31">
        <v>120.0</v>
      </c>
      <c r="P727" s="31" t="s">
        <v>132</v>
      </c>
      <c r="Q727" s="41"/>
      <c r="R727" s="41"/>
      <c r="S727" s="41"/>
      <c r="T727" s="41"/>
      <c r="U727" s="41"/>
      <c r="V727" s="41"/>
      <c r="W727" s="41"/>
      <c r="X727" s="41"/>
      <c r="Y727" s="41"/>
      <c r="Z727" s="41"/>
      <c r="AA727" s="41"/>
      <c r="AB727" s="41"/>
      <c r="AC727" s="41"/>
      <c r="AD727" s="41"/>
      <c r="AE727" s="41"/>
      <c r="AF727" s="41"/>
      <c r="AG727" s="41"/>
      <c r="AH727" s="41"/>
      <c r="AI727" s="41"/>
      <c r="AJ727" s="41"/>
      <c r="AK727" s="193" t="s">
        <v>5985</v>
      </c>
      <c r="AL727" s="193" t="s">
        <v>2220</v>
      </c>
      <c r="AM727" s="193" t="s">
        <v>2221</v>
      </c>
      <c r="AN727" s="31" t="s">
        <v>1334</v>
      </c>
      <c r="AO727" s="195">
        <v>42470.0</v>
      </c>
      <c r="AP727" s="45" t="s">
        <v>349</v>
      </c>
      <c r="AQ727" s="46" t="s">
        <v>69</v>
      </c>
      <c r="AR727" s="46" t="s">
        <v>459</v>
      </c>
      <c r="AS727" s="41"/>
      <c r="AT727" s="41"/>
      <c r="AU727" s="41"/>
      <c r="AV727" s="41"/>
    </row>
    <row r="728">
      <c r="A728" s="31">
        <v>10929.0</v>
      </c>
      <c r="B728" s="31" t="s">
        <v>295</v>
      </c>
      <c r="C728" s="31" t="s">
        <v>6186</v>
      </c>
      <c r="D728" s="31" t="s">
        <v>857</v>
      </c>
      <c r="E728" s="193" t="s">
        <v>4115</v>
      </c>
      <c r="F728" s="193" t="s">
        <v>6188</v>
      </c>
      <c r="G728" s="195">
        <v>42476.0</v>
      </c>
      <c r="H728" s="41"/>
      <c r="I728" s="184"/>
      <c r="J728" s="143"/>
      <c r="K728" s="196"/>
      <c r="L728" s="196">
        <v>280.0</v>
      </c>
      <c r="M728" s="143" t="str">
        <f t="shared" si="25"/>
        <v>$186.83</v>
      </c>
      <c r="N728" s="144">
        <v>186.83</v>
      </c>
      <c r="O728" s="31">
        <v>250.0</v>
      </c>
      <c r="P728" s="31" t="s">
        <v>6190</v>
      </c>
      <c r="Q728" s="41"/>
      <c r="R728" s="41"/>
      <c r="S728" s="31">
        <v>15.0</v>
      </c>
      <c r="T728" s="31" t="s">
        <v>4475</v>
      </c>
      <c r="U728" s="41"/>
      <c r="V728" s="41"/>
      <c r="W728" s="41"/>
      <c r="X728" s="41"/>
      <c r="Y728" s="41"/>
      <c r="Z728" s="41"/>
      <c r="AA728" s="41"/>
      <c r="AB728" s="41"/>
      <c r="AC728" s="41"/>
      <c r="AD728" s="41"/>
      <c r="AE728" s="41"/>
      <c r="AF728" s="41"/>
      <c r="AG728" s="41"/>
      <c r="AH728" s="41"/>
      <c r="AI728" s="41"/>
      <c r="AJ728" s="41"/>
      <c r="AK728" s="193" t="s">
        <v>5162</v>
      </c>
      <c r="AL728" s="193" t="s">
        <v>5163</v>
      </c>
      <c r="AM728" s="193" t="s">
        <v>5164</v>
      </c>
      <c r="AN728" s="31" t="s">
        <v>1334</v>
      </c>
      <c r="AO728" s="195">
        <v>42476.0</v>
      </c>
      <c r="AP728" s="45" t="s">
        <v>349</v>
      </c>
      <c r="AQ728" s="46" t="s">
        <v>69</v>
      </c>
      <c r="AR728" s="46" t="s">
        <v>69</v>
      </c>
      <c r="AS728" s="41"/>
      <c r="AT728" s="41"/>
      <c r="AU728" s="41"/>
      <c r="AV728" s="41"/>
    </row>
    <row r="729">
      <c r="A729" s="31" t="s">
        <v>4242</v>
      </c>
      <c r="B729" s="31" t="s">
        <v>295</v>
      </c>
      <c r="C729" s="31" t="s">
        <v>6194</v>
      </c>
      <c r="D729" s="31" t="s">
        <v>1476</v>
      </c>
      <c r="E729" s="193" t="s">
        <v>516</v>
      </c>
      <c r="F729" s="193" t="s">
        <v>6197</v>
      </c>
      <c r="G729" s="195">
        <v>42475.0</v>
      </c>
      <c r="H729" s="31" t="s">
        <v>6198</v>
      </c>
      <c r="I729" s="184"/>
      <c r="J729" s="143"/>
      <c r="K729" s="196"/>
      <c r="L729" s="196">
        <v>955.0</v>
      </c>
      <c r="M729" s="143" t="str">
        <f t="shared" si="25"/>
        <v>$470.66</v>
      </c>
      <c r="N729" s="144">
        <v>470.66</v>
      </c>
      <c r="O729" s="31">
        <v>380.0</v>
      </c>
      <c r="P729" s="31" t="s">
        <v>132</v>
      </c>
      <c r="Q729" s="41"/>
      <c r="R729" s="41"/>
      <c r="S729" s="41"/>
      <c r="T729" s="41"/>
      <c r="U729" s="31">
        <v>7.6</v>
      </c>
      <c r="V729" s="31" t="s">
        <v>6199</v>
      </c>
      <c r="W729" s="31">
        <v>200.0</v>
      </c>
      <c r="X729" s="31" t="s">
        <v>132</v>
      </c>
      <c r="Y729" s="31">
        <v>50.0</v>
      </c>
      <c r="Z729" s="31" t="s">
        <v>6201</v>
      </c>
      <c r="AA729" s="41"/>
      <c r="AB729" s="41"/>
      <c r="AC729" s="41"/>
      <c r="AD729" s="41"/>
      <c r="AE729" s="41"/>
      <c r="AF729" s="41"/>
      <c r="AG729" s="41"/>
      <c r="AH729" s="41"/>
      <c r="AI729" s="31">
        <v>30.0</v>
      </c>
      <c r="AJ729" s="31" t="s">
        <v>6202</v>
      </c>
      <c r="AK729" s="193" t="s">
        <v>6166</v>
      </c>
      <c r="AL729" s="193" t="s">
        <v>6167</v>
      </c>
      <c r="AM729" s="193" t="s">
        <v>6203</v>
      </c>
      <c r="AN729" s="31" t="s">
        <v>1334</v>
      </c>
      <c r="AO729" s="195">
        <v>42475.0</v>
      </c>
      <c r="AP729" s="45" t="s">
        <v>82</v>
      </c>
      <c r="AQ729" s="46" t="s">
        <v>69</v>
      </c>
      <c r="AR729" s="46" t="s">
        <v>69</v>
      </c>
      <c r="AS729" s="41"/>
      <c r="AT729" s="41"/>
      <c r="AU729" s="41"/>
      <c r="AV729" s="41"/>
    </row>
    <row r="730">
      <c r="A730" s="31" t="s">
        <v>6206</v>
      </c>
      <c r="B730" s="31" t="s">
        <v>295</v>
      </c>
      <c r="C730" s="31" t="s">
        <v>6207</v>
      </c>
      <c r="D730" s="31" t="s">
        <v>1476</v>
      </c>
      <c r="E730" s="193" t="s">
        <v>771</v>
      </c>
      <c r="F730" s="193" t="s">
        <v>6209</v>
      </c>
      <c r="G730" s="195">
        <v>42471.0</v>
      </c>
      <c r="H730" s="31" t="s">
        <v>6211</v>
      </c>
      <c r="I730" s="184"/>
      <c r="J730" s="143"/>
      <c r="K730" s="196"/>
      <c r="L730" s="196">
        <v>120.0</v>
      </c>
      <c r="M730" s="143" t="str">
        <f t="shared" si="25"/>
        <v>$84.60</v>
      </c>
      <c r="N730" s="144">
        <v>84.6</v>
      </c>
      <c r="O730" s="31">
        <v>120.0</v>
      </c>
      <c r="P730" s="31" t="s">
        <v>132</v>
      </c>
      <c r="Q730" s="41"/>
      <c r="R730" s="41"/>
      <c r="S730" s="41"/>
      <c r="T730" s="41"/>
      <c r="U730" s="41"/>
      <c r="V730" s="41"/>
      <c r="W730" s="41"/>
      <c r="X730" s="41"/>
      <c r="Y730" s="41"/>
      <c r="Z730" s="41"/>
      <c r="AA730" s="41"/>
      <c r="AB730" s="41"/>
      <c r="AC730" s="41"/>
      <c r="AD730" s="41"/>
      <c r="AE730" s="41"/>
      <c r="AF730" s="41"/>
      <c r="AG730" s="41"/>
      <c r="AH730" s="41"/>
      <c r="AI730" s="41"/>
      <c r="AJ730" s="41"/>
      <c r="AK730" s="193" t="s">
        <v>2652</v>
      </c>
      <c r="AL730" s="193" t="s">
        <v>2653</v>
      </c>
      <c r="AM730" s="193" t="s">
        <v>2357</v>
      </c>
      <c r="AN730" s="31" t="s">
        <v>1334</v>
      </c>
      <c r="AO730" s="195">
        <v>42471.0</v>
      </c>
      <c r="AP730" s="45" t="s">
        <v>82</v>
      </c>
      <c r="AQ730" s="46" t="s">
        <v>69</v>
      </c>
      <c r="AR730" s="46" t="s">
        <v>69</v>
      </c>
      <c r="AS730" s="41"/>
      <c r="AT730" s="41"/>
      <c r="AU730" s="41"/>
      <c r="AV730" s="41"/>
    </row>
    <row r="731">
      <c r="A731" s="31" t="s">
        <v>6206</v>
      </c>
      <c r="B731" s="31" t="s">
        <v>295</v>
      </c>
      <c r="C731" s="31" t="s">
        <v>6216</v>
      </c>
      <c r="D731" s="31" t="s">
        <v>1476</v>
      </c>
      <c r="E731" s="193" t="s">
        <v>771</v>
      </c>
      <c r="F731" s="193" t="s">
        <v>6217</v>
      </c>
      <c r="G731" s="195">
        <v>42477.0</v>
      </c>
      <c r="H731" s="31" t="s">
        <v>6218</v>
      </c>
      <c r="I731" s="184"/>
      <c r="J731" s="143"/>
      <c r="K731" s="196"/>
      <c r="L731" s="196">
        <v>450.0</v>
      </c>
      <c r="M731" s="143" t="str">
        <f t="shared" si="25"/>
        <v>$137.48</v>
      </c>
      <c r="N731" s="144">
        <v>137.47</v>
      </c>
      <c r="O731" s="31">
        <v>180.0</v>
      </c>
      <c r="P731" s="31" t="s">
        <v>132</v>
      </c>
      <c r="Q731" s="41"/>
      <c r="R731" s="41"/>
      <c r="S731" s="31">
        <v>15.0</v>
      </c>
      <c r="T731" s="31" t="s">
        <v>5298</v>
      </c>
      <c r="U731" s="41"/>
      <c r="V731" s="41"/>
      <c r="W731" s="41"/>
      <c r="X731" s="41"/>
      <c r="Y731" s="41"/>
      <c r="Z731" s="41"/>
      <c r="AA731" s="41"/>
      <c r="AB731" s="41"/>
      <c r="AC731" s="41"/>
      <c r="AD731" s="41"/>
      <c r="AE731" s="41"/>
      <c r="AF731" s="41"/>
      <c r="AG731" s="41"/>
      <c r="AH731" s="41"/>
      <c r="AI731" s="41"/>
      <c r="AJ731" s="41"/>
      <c r="AK731" s="193" t="s">
        <v>2652</v>
      </c>
      <c r="AL731" s="193" t="s">
        <v>2653</v>
      </c>
      <c r="AM731" s="193" t="s">
        <v>2357</v>
      </c>
      <c r="AN731" s="31" t="s">
        <v>1334</v>
      </c>
      <c r="AO731" s="195">
        <v>42477.0</v>
      </c>
      <c r="AP731" s="45" t="s">
        <v>82</v>
      </c>
      <c r="AQ731" s="46" t="s">
        <v>69</v>
      </c>
      <c r="AR731" s="46" t="s">
        <v>69</v>
      </c>
      <c r="AS731" s="41"/>
      <c r="AT731" s="41"/>
      <c r="AU731" s="41"/>
      <c r="AV731" s="41"/>
    </row>
    <row r="732">
      <c r="A732" s="31" t="s">
        <v>2212</v>
      </c>
      <c r="B732" s="31" t="s">
        <v>295</v>
      </c>
      <c r="C732" s="31" t="s">
        <v>6223</v>
      </c>
      <c r="D732" s="31" t="s">
        <v>2735</v>
      </c>
      <c r="E732" s="193" t="s">
        <v>2558</v>
      </c>
      <c r="F732" s="193" t="s">
        <v>6224</v>
      </c>
      <c r="G732" s="195">
        <v>42483.0</v>
      </c>
      <c r="H732" s="41"/>
      <c r="I732" s="184"/>
      <c r="J732" s="143"/>
      <c r="K732" s="196"/>
      <c r="L732" s="196">
        <v>737.01</v>
      </c>
      <c r="M732" s="143" t="str">
        <f t="shared" si="25"/>
        <v>$309.50</v>
      </c>
      <c r="N732" s="144">
        <v>309.5</v>
      </c>
      <c r="O732" s="31">
        <v>200.0</v>
      </c>
      <c r="P732" s="31" t="s">
        <v>6226</v>
      </c>
      <c r="Q732" s="41"/>
      <c r="R732" s="41"/>
      <c r="S732" s="31">
        <v>15.0</v>
      </c>
      <c r="T732" s="31" t="s">
        <v>3176</v>
      </c>
      <c r="U732" s="31">
        <v>24.0</v>
      </c>
      <c r="V732" s="31" t="s">
        <v>6227</v>
      </c>
      <c r="W732" s="31">
        <v>200.0</v>
      </c>
      <c r="X732" s="31" t="s">
        <v>3176</v>
      </c>
      <c r="Y732" s="41"/>
      <c r="Z732" s="41"/>
      <c r="AA732" s="41"/>
      <c r="AB732" s="41"/>
      <c r="AC732" s="41"/>
      <c r="AD732" s="41"/>
      <c r="AE732" s="41"/>
      <c r="AF732" s="41"/>
      <c r="AG732" s="41"/>
      <c r="AH732" s="41"/>
      <c r="AI732" s="41"/>
      <c r="AJ732" s="41"/>
      <c r="AK732" s="193" t="s">
        <v>404</v>
      </c>
      <c r="AL732" s="193" t="s">
        <v>2546</v>
      </c>
      <c r="AM732" s="193" t="s">
        <v>6228</v>
      </c>
      <c r="AN732" s="31" t="s">
        <v>1334</v>
      </c>
      <c r="AO732" s="195">
        <v>42483.0</v>
      </c>
      <c r="AP732" s="45" t="s">
        <v>82</v>
      </c>
      <c r="AQ732" s="46" t="s">
        <v>69</v>
      </c>
      <c r="AR732" s="46" t="s">
        <v>69</v>
      </c>
      <c r="AS732" s="41"/>
      <c r="AT732" s="41"/>
      <c r="AU732" s="41"/>
      <c r="AV732" s="41"/>
    </row>
    <row r="733">
      <c r="A733" s="31" t="s">
        <v>4950</v>
      </c>
      <c r="B733" s="31" t="s">
        <v>295</v>
      </c>
      <c r="C733" s="31" t="s">
        <v>6230</v>
      </c>
      <c r="D733" s="31" t="s">
        <v>857</v>
      </c>
      <c r="E733" s="193" t="s">
        <v>899</v>
      </c>
      <c r="F733" s="193" t="s">
        <v>3977</v>
      </c>
      <c r="G733" s="195">
        <v>42401.0</v>
      </c>
      <c r="H733" s="41"/>
      <c r="I733" s="184"/>
      <c r="J733" s="143"/>
      <c r="K733" s="196"/>
      <c r="L733" s="196">
        <v>500.0</v>
      </c>
      <c r="M733" s="143" t="str">
        <f t="shared" si="25"/>
        <v>$352.50</v>
      </c>
      <c r="N733" s="144">
        <v>352.5</v>
      </c>
      <c r="O733" s="41"/>
      <c r="P733" s="41"/>
      <c r="Q733" s="41"/>
      <c r="R733" s="41"/>
      <c r="S733" s="41"/>
      <c r="T733" s="41"/>
      <c r="U733" s="31">
        <v>500.0</v>
      </c>
      <c r="V733" s="31" t="s">
        <v>6233</v>
      </c>
      <c r="W733" s="41"/>
      <c r="X733" s="41"/>
      <c r="Y733" s="41"/>
      <c r="Z733" s="41"/>
      <c r="AA733" s="41"/>
      <c r="AB733" s="41"/>
      <c r="AC733" s="41"/>
      <c r="AD733" s="41"/>
      <c r="AE733" s="41"/>
      <c r="AF733" s="41"/>
      <c r="AG733" s="41"/>
      <c r="AH733" s="41"/>
      <c r="AI733" s="41"/>
      <c r="AJ733" s="41"/>
      <c r="AK733" s="193" t="s">
        <v>3981</v>
      </c>
      <c r="AL733" s="193" t="s">
        <v>3983</v>
      </c>
      <c r="AM733" s="193" t="s">
        <v>3984</v>
      </c>
      <c r="AN733" s="31" t="s">
        <v>1334</v>
      </c>
      <c r="AO733" s="195">
        <v>42504.0</v>
      </c>
      <c r="AP733" s="45" t="s">
        <v>82</v>
      </c>
      <c r="AQ733" s="46" t="s">
        <v>69</v>
      </c>
      <c r="AR733" s="46" t="s">
        <v>69</v>
      </c>
      <c r="AS733" s="41"/>
      <c r="AT733" s="41"/>
      <c r="AU733" s="41"/>
      <c r="AV733" s="41"/>
    </row>
    <row r="734">
      <c r="A734" s="31" t="s">
        <v>2212</v>
      </c>
      <c r="B734" s="31" t="s">
        <v>295</v>
      </c>
      <c r="C734" s="31" t="s">
        <v>6236</v>
      </c>
      <c r="D734" s="31" t="s">
        <v>857</v>
      </c>
      <c r="E734" s="193" t="s">
        <v>95</v>
      </c>
      <c r="F734" s="193" t="s">
        <v>6237</v>
      </c>
      <c r="G734" s="195">
        <v>42487.0</v>
      </c>
      <c r="H734" s="41"/>
      <c r="I734" s="184"/>
      <c r="J734" s="143"/>
      <c r="K734" s="196"/>
      <c r="L734" s="196">
        <v>220.0</v>
      </c>
      <c r="M734" s="143" t="str">
        <f t="shared" si="25"/>
        <v>$141.00</v>
      </c>
      <c r="N734" s="144">
        <v>141.0</v>
      </c>
      <c r="O734" s="31">
        <v>200.0</v>
      </c>
      <c r="P734" s="31" t="s">
        <v>2160</v>
      </c>
      <c r="Q734" s="41"/>
      <c r="R734" s="41"/>
      <c r="S734" s="41"/>
      <c r="T734" s="41"/>
      <c r="U734" s="41"/>
      <c r="V734" s="41"/>
      <c r="W734" s="41"/>
      <c r="X734" s="41"/>
      <c r="Y734" s="41"/>
      <c r="Z734" s="41"/>
      <c r="AA734" s="41"/>
      <c r="AB734" s="41"/>
      <c r="AC734" s="41"/>
      <c r="AD734" s="41"/>
      <c r="AE734" s="41"/>
      <c r="AF734" s="41"/>
      <c r="AG734" s="41"/>
      <c r="AH734" s="41"/>
      <c r="AI734" s="41"/>
      <c r="AJ734" s="41"/>
      <c r="AK734" s="193" t="s">
        <v>102</v>
      </c>
      <c r="AL734" s="193" t="s">
        <v>103</v>
      </c>
      <c r="AM734" s="193" t="s">
        <v>105</v>
      </c>
      <c r="AN734" s="31" t="s">
        <v>1334</v>
      </c>
      <c r="AO734" s="195">
        <v>42487.0</v>
      </c>
      <c r="AP734" s="45" t="s">
        <v>5414</v>
      </c>
      <c r="AQ734" s="46" t="s">
        <v>69</v>
      </c>
      <c r="AR734" s="46" t="s">
        <v>69</v>
      </c>
      <c r="AS734" s="41"/>
      <c r="AT734" s="41"/>
      <c r="AU734" s="41"/>
      <c r="AV734" s="41"/>
    </row>
    <row r="735">
      <c r="A735" s="31" t="s">
        <v>2212</v>
      </c>
      <c r="B735" s="31" t="s">
        <v>295</v>
      </c>
      <c r="C735" s="31" t="s">
        <v>6238</v>
      </c>
      <c r="D735" s="31" t="s">
        <v>1430</v>
      </c>
      <c r="E735" s="193" t="s">
        <v>839</v>
      </c>
      <c r="F735" s="193" t="s">
        <v>3712</v>
      </c>
      <c r="G735" s="195">
        <v>42487.0</v>
      </c>
      <c r="H735" s="41"/>
      <c r="I735" s="184"/>
      <c r="J735" s="143"/>
      <c r="K735" s="196"/>
      <c r="L735" s="196">
        <v>800.0</v>
      </c>
      <c r="M735" s="143" t="str">
        <f t="shared" si="25"/>
        <v>$257.33</v>
      </c>
      <c r="N735" s="144">
        <v>257.33</v>
      </c>
      <c r="O735" s="31">
        <v>320.0</v>
      </c>
      <c r="P735" s="31" t="s">
        <v>2160</v>
      </c>
      <c r="Q735" s="41"/>
      <c r="R735" s="41"/>
      <c r="S735" s="31">
        <v>15.0</v>
      </c>
      <c r="T735" s="31" t="s">
        <v>132</v>
      </c>
      <c r="U735" s="41"/>
      <c r="V735" s="41"/>
      <c r="W735" s="41"/>
      <c r="X735" s="41"/>
      <c r="Y735" s="31">
        <v>30.0</v>
      </c>
      <c r="Z735" s="41"/>
      <c r="AA735" s="41"/>
      <c r="AB735" s="41"/>
      <c r="AC735" s="41"/>
      <c r="AD735" s="41"/>
      <c r="AE735" s="41"/>
      <c r="AF735" s="41"/>
      <c r="AG735" s="41"/>
      <c r="AH735" s="41"/>
      <c r="AI735" s="41"/>
      <c r="AJ735" s="41"/>
      <c r="AK735" s="193" t="s">
        <v>136</v>
      </c>
      <c r="AL735" s="193" t="s">
        <v>6239</v>
      </c>
      <c r="AM735" s="193" t="s">
        <v>6240</v>
      </c>
      <c r="AN735" s="31" t="s">
        <v>1334</v>
      </c>
      <c r="AO735" s="195">
        <v>42487.0</v>
      </c>
      <c r="AP735" s="45" t="s">
        <v>5414</v>
      </c>
      <c r="AQ735" s="46" t="s">
        <v>69</v>
      </c>
      <c r="AR735" s="46" t="s">
        <v>69</v>
      </c>
      <c r="AS735" s="41"/>
      <c r="AT735" s="41"/>
      <c r="AU735" s="41"/>
      <c r="AV735" s="41"/>
    </row>
    <row r="736">
      <c r="A736" s="31" t="s">
        <v>5704</v>
      </c>
      <c r="B736" s="31" t="s">
        <v>295</v>
      </c>
      <c r="C736" s="31" t="s">
        <v>6241</v>
      </c>
      <c r="D736" s="31" t="s">
        <v>3960</v>
      </c>
      <c r="E736" s="193" t="s">
        <v>837</v>
      </c>
      <c r="F736" s="193" t="s">
        <v>3482</v>
      </c>
      <c r="G736" s="195">
        <v>42487.0</v>
      </c>
      <c r="H736" s="41"/>
      <c r="I736" s="184"/>
      <c r="J736" s="143"/>
      <c r="K736" s="196"/>
      <c r="L736" s="196">
        <v>240.0</v>
      </c>
      <c r="M736" s="143" t="str">
        <f t="shared" si="25"/>
        <v>$169.20</v>
      </c>
      <c r="N736" s="144">
        <v>169.2</v>
      </c>
      <c r="O736" s="41"/>
      <c r="P736" s="41"/>
      <c r="Q736" s="31">
        <v>240.0</v>
      </c>
      <c r="R736" s="31" t="s">
        <v>132</v>
      </c>
      <c r="S736" s="41"/>
      <c r="T736" s="41"/>
      <c r="U736" s="41"/>
      <c r="V736" s="41"/>
      <c r="W736" s="41"/>
      <c r="X736" s="41"/>
      <c r="Y736" s="41"/>
      <c r="Z736" s="41"/>
      <c r="AA736" s="41"/>
      <c r="AB736" s="41"/>
      <c r="AC736" s="41"/>
      <c r="AD736" s="41"/>
      <c r="AE736" s="41"/>
      <c r="AF736" s="41"/>
      <c r="AG736" s="41"/>
      <c r="AH736" s="41"/>
      <c r="AI736" s="41"/>
      <c r="AJ736" s="41"/>
      <c r="AK736" s="193" t="s">
        <v>845</v>
      </c>
      <c r="AL736" s="193" t="s">
        <v>846</v>
      </c>
      <c r="AM736" s="193" t="s">
        <v>847</v>
      </c>
      <c r="AN736" s="31" t="s">
        <v>1334</v>
      </c>
      <c r="AO736" s="195">
        <v>42487.0</v>
      </c>
      <c r="AP736" s="45" t="s">
        <v>5414</v>
      </c>
      <c r="AQ736" s="46" t="s">
        <v>69</v>
      </c>
      <c r="AR736" s="46" t="s">
        <v>69</v>
      </c>
      <c r="AS736" s="41"/>
      <c r="AT736" s="41"/>
      <c r="AU736" s="41"/>
      <c r="AV736" s="41"/>
    </row>
    <row r="737">
      <c r="A737" s="31" t="s">
        <v>4242</v>
      </c>
      <c r="B737" s="31" t="s">
        <v>295</v>
      </c>
      <c r="C737" s="31" t="s">
        <v>6242</v>
      </c>
      <c r="D737" s="31" t="s">
        <v>1476</v>
      </c>
      <c r="E737" s="32" t="s">
        <v>2138</v>
      </c>
      <c r="F737" s="193" t="s">
        <v>6243</v>
      </c>
      <c r="G737" s="195">
        <v>42470.0</v>
      </c>
      <c r="H737" s="31" t="s">
        <v>6244</v>
      </c>
      <c r="I737" s="184"/>
      <c r="J737" s="143"/>
      <c r="K737" s="196"/>
      <c r="L737" s="196">
        <v>246.0</v>
      </c>
      <c r="M737" s="143" t="str">
        <f t="shared" si="25"/>
        <v>$173.43</v>
      </c>
      <c r="N737" s="144">
        <v>173.43</v>
      </c>
      <c r="O737" s="31">
        <v>120.0</v>
      </c>
      <c r="P737" s="31" t="s">
        <v>132</v>
      </c>
      <c r="Q737" s="31">
        <v>126.0</v>
      </c>
      <c r="R737" s="31" t="s">
        <v>132</v>
      </c>
      <c r="S737" s="41"/>
      <c r="T737" s="41"/>
      <c r="U737" s="41"/>
      <c r="V737" s="41"/>
      <c r="W737" s="41"/>
      <c r="X737" s="41"/>
      <c r="Y737" s="41"/>
      <c r="Z737" s="41"/>
      <c r="AA737" s="41"/>
      <c r="AB737" s="41"/>
      <c r="AC737" s="41"/>
      <c r="AD737" s="41"/>
      <c r="AE737" s="41"/>
      <c r="AF737" s="41"/>
      <c r="AG737" s="41"/>
      <c r="AH737" s="41"/>
      <c r="AI737" s="41"/>
      <c r="AJ737" s="41"/>
      <c r="AK737" s="193" t="s">
        <v>914</v>
      </c>
      <c r="AL737" s="193" t="s">
        <v>915</v>
      </c>
      <c r="AM737" s="193" t="s">
        <v>916</v>
      </c>
      <c r="AN737" s="31" t="s">
        <v>1334</v>
      </c>
      <c r="AO737" s="195">
        <v>42470.0</v>
      </c>
      <c r="AP737" s="45" t="s">
        <v>5414</v>
      </c>
      <c r="AQ737" s="46" t="s">
        <v>69</v>
      </c>
      <c r="AR737" s="46" t="s">
        <v>69</v>
      </c>
      <c r="AS737" s="41"/>
      <c r="AT737" s="41"/>
      <c r="AU737" s="41"/>
      <c r="AV737" s="41"/>
    </row>
    <row r="738">
      <c r="A738" s="31">
        <v>10932.0</v>
      </c>
      <c r="B738" s="31" t="s">
        <v>295</v>
      </c>
      <c r="C738" s="31" t="s">
        <v>6247</v>
      </c>
      <c r="D738" s="31" t="s">
        <v>1476</v>
      </c>
      <c r="E738" s="193" t="s">
        <v>2157</v>
      </c>
      <c r="F738" s="193" t="s">
        <v>5612</v>
      </c>
      <c r="G738" s="195">
        <v>42478.0</v>
      </c>
      <c r="H738" s="31" t="s">
        <v>6249</v>
      </c>
      <c r="I738" s="184"/>
      <c r="J738" s="143"/>
      <c r="K738" s="196"/>
      <c r="L738" s="196">
        <v>420.0</v>
      </c>
      <c r="M738" s="143" t="str">
        <f t="shared" si="25"/>
        <v>$148.05</v>
      </c>
      <c r="N738" s="144">
        <v>148.05</v>
      </c>
      <c r="O738" s="31">
        <v>210.0</v>
      </c>
      <c r="P738" s="31" t="s">
        <v>132</v>
      </c>
      <c r="Q738" s="41"/>
      <c r="R738" s="41"/>
      <c r="S738" s="41"/>
      <c r="T738" s="41"/>
      <c r="U738" s="41"/>
      <c r="V738" s="41"/>
      <c r="W738" s="41"/>
      <c r="X738" s="41"/>
      <c r="Y738" s="41"/>
      <c r="Z738" s="41"/>
      <c r="AA738" s="41"/>
      <c r="AB738" s="41"/>
      <c r="AC738" s="41"/>
      <c r="AD738" s="41"/>
      <c r="AE738" s="41"/>
      <c r="AF738" s="41"/>
      <c r="AG738" s="41"/>
      <c r="AH738" s="41"/>
      <c r="AI738" s="41"/>
      <c r="AJ738" s="41"/>
      <c r="AK738" s="193" t="s">
        <v>914</v>
      </c>
      <c r="AL738" s="193" t="s">
        <v>915</v>
      </c>
      <c r="AM738" s="193" t="s">
        <v>916</v>
      </c>
      <c r="AN738" s="31" t="s">
        <v>1334</v>
      </c>
      <c r="AO738" s="195">
        <v>42478.0</v>
      </c>
      <c r="AP738" s="45" t="s">
        <v>5414</v>
      </c>
      <c r="AQ738" s="46" t="s">
        <v>69</v>
      </c>
      <c r="AR738" s="46" t="s">
        <v>69</v>
      </c>
      <c r="AS738" s="41"/>
      <c r="AT738" s="41"/>
      <c r="AU738" s="41"/>
      <c r="AV738" s="41"/>
    </row>
    <row r="739">
      <c r="A739" s="31" t="s">
        <v>4242</v>
      </c>
      <c r="B739" s="31" t="s">
        <v>295</v>
      </c>
      <c r="C739" s="31" t="s">
        <v>6253</v>
      </c>
      <c r="D739" s="31" t="s">
        <v>1430</v>
      </c>
      <c r="E739" s="193" t="s">
        <v>195</v>
      </c>
      <c r="F739" s="193" t="s">
        <v>3697</v>
      </c>
      <c r="G739" s="195">
        <v>42486.0</v>
      </c>
      <c r="H739" s="41"/>
      <c r="I739" s="184"/>
      <c r="J739" s="143"/>
      <c r="K739" s="196"/>
      <c r="L739" s="196">
        <v>1200.0</v>
      </c>
      <c r="M739" s="143" t="str">
        <f t="shared" si="25"/>
        <v>$846.00</v>
      </c>
      <c r="N739" s="144">
        <v>856.0</v>
      </c>
      <c r="O739" s="31">
        <v>1000.0</v>
      </c>
      <c r="P739" s="31" t="s">
        <v>132</v>
      </c>
      <c r="Q739" s="41"/>
      <c r="R739" s="41"/>
      <c r="S739" s="234"/>
      <c r="T739" s="234" t="s">
        <v>132</v>
      </c>
      <c r="U739" s="41"/>
      <c r="V739" s="41"/>
      <c r="W739" s="31">
        <v>200.0</v>
      </c>
      <c r="X739" s="31" t="s">
        <v>6261</v>
      </c>
      <c r="Y739" s="41"/>
      <c r="Z739" s="41"/>
      <c r="AA739" s="41"/>
      <c r="AB739" s="41"/>
      <c r="AC739" s="41"/>
      <c r="AD739" s="41"/>
      <c r="AE739" s="41"/>
      <c r="AF739" s="41"/>
      <c r="AG739" s="41"/>
      <c r="AH739" s="41"/>
      <c r="AI739" s="41"/>
      <c r="AJ739" s="41"/>
      <c r="AK739" s="193" t="s">
        <v>4254</v>
      </c>
      <c r="AL739" s="193" t="s">
        <v>4255</v>
      </c>
      <c r="AM739" s="193" t="s">
        <v>4256</v>
      </c>
      <c r="AN739" s="31" t="s">
        <v>1334</v>
      </c>
      <c r="AO739" s="195">
        <v>42486.0</v>
      </c>
      <c r="AP739" s="45" t="s">
        <v>284</v>
      </c>
      <c r="AQ739" s="46" t="s">
        <v>69</v>
      </c>
      <c r="AR739" s="46" t="s">
        <v>69</v>
      </c>
      <c r="AS739" s="41"/>
      <c r="AT739" s="41"/>
      <c r="AU739" s="41"/>
      <c r="AV739" s="41"/>
    </row>
    <row r="740">
      <c r="A740" s="31">
        <v>10917.0</v>
      </c>
      <c r="B740" s="31" t="s">
        <v>295</v>
      </c>
      <c r="C740" s="31" t="s">
        <v>6265</v>
      </c>
      <c r="D740" s="31" t="s">
        <v>1476</v>
      </c>
      <c r="E740" s="193" t="s">
        <v>6264</v>
      </c>
      <c r="F740" s="193" t="s">
        <v>6266</v>
      </c>
      <c r="G740" s="195">
        <v>42482.0</v>
      </c>
      <c r="H740" s="31" t="s">
        <v>6268</v>
      </c>
      <c r="I740" s="184"/>
      <c r="J740" s="143"/>
      <c r="K740" s="196"/>
      <c r="L740" s="196">
        <v>90.0</v>
      </c>
      <c r="M740" s="143" t="str">
        <f t="shared" si="25"/>
        <v>$42.30</v>
      </c>
      <c r="N740" s="144">
        <v>42.3</v>
      </c>
      <c r="O740" s="31">
        <v>60.0</v>
      </c>
      <c r="P740" s="31" t="s">
        <v>132</v>
      </c>
      <c r="Q740" s="41"/>
      <c r="R740" s="41"/>
      <c r="S740" s="41"/>
      <c r="T740" s="41"/>
      <c r="U740" s="41"/>
      <c r="V740" s="41"/>
      <c r="W740" s="41"/>
      <c r="X740" s="41"/>
      <c r="Y740" s="41"/>
      <c r="Z740" s="41"/>
      <c r="AA740" s="41"/>
      <c r="AB740" s="41"/>
      <c r="AC740" s="41"/>
      <c r="AD740" s="41"/>
      <c r="AE740" s="41"/>
      <c r="AF740" s="41"/>
      <c r="AG740" s="41"/>
      <c r="AH740" s="41"/>
      <c r="AI740" s="41"/>
      <c r="AJ740" s="41"/>
      <c r="AK740" s="193" t="s">
        <v>6270</v>
      </c>
      <c r="AL740" s="193" t="s">
        <v>6271</v>
      </c>
      <c r="AM740" s="193" t="s">
        <v>6272</v>
      </c>
      <c r="AN740" s="31" t="s">
        <v>1334</v>
      </c>
      <c r="AO740" s="195">
        <v>42482.0</v>
      </c>
      <c r="AP740" s="45" t="s">
        <v>284</v>
      </c>
      <c r="AQ740" s="46" t="s">
        <v>69</v>
      </c>
      <c r="AR740" s="46" t="s">
        <v>69</v>
      </c>
      <c r="AS740" s="41"/>
      <c r="AT740" s="41"/>
      <c r="AU740" s="41"/>
      <c r="AV740" s="41"/>
    </row>
    <row r="741">
      <c r="A741" s="31" t="s">
        <v>3122</v>
      </c>
      <c r="B741" s="31" t="s">
        <v>295</v>
      </c>
      <c r="C741" s="31" t="s">
        <v>6276</v>
      </c>
      <c r="D741" s="31" t="s">
        <v>857</v>
      </c>
      <c r="E741" s="193" t="s">
        <v>1410</v>
      </c>
      <c r="F741" s="193" t="s">
        <v>6278</v>
      </c>
      <c r="G741" s="195">
        <v>42475.0</v>
      </c>
      <c r="H741" s="41"/>
      <c r="I741" s="184"/>
      <c r="J741" s="143"/>
      <c r="K741" s="196"/>
      <c r="L741" s="196">
        <v>1350.0</v>
      </c>
      <c r="M741" s="143" t="str">
        <f t="shared" si="25"/>
        <v>$705.00</v>
      </c>
      <c r="N741" s="144">
        <v>705.0</v>
      </c>
      <c r="O741" s="41"/>
      <c r="P741" s="41"/>
      <c r="Q741" s="41"/>
      <c r="R741" s="41"/>
      <c r="S741" s="41"/>
      <c r="T741" s="41"/>
      <c r="U741" s="41"/>
      <c r="V741" s="41"/>
      <c r="W741" s="41"/>
      <c r="X741" s="41"/>
      <c r="Y741" s="41"/>
      <c r="Z741" s="41"/>
      <c r="AA741" s="41"/>
      <c r="AB741" s="41"/>
      <c r="AC741" s="41"/>
      <c r="AD741" s="41"/>
      <c r="AE741" s="41"/>
      <c r="AF741" s="41"/>
      <c r="AG741" s="41"/>
      <c r="AH741" s="41"/>
      <c r="AI741" s="31">
        <v>1000.0</v>
      </c>
      <c r="AJ741" s="31" t="s">
        <v>3157</v>
      </c>
      <c r="AK741" s="193" t="s">
        <v>85</v>
      </c>
      <c r="AL741" s="193" t="s">
        <v>4817</v>
      </c>
      <c r="AM741" s="193" t="s">
        <v>4818</v>
      </c>
      <c r="AN741" s="31" t="s">
        <v>1334</v>
      </c>
      <c r="AO741" s="195">
        <v>42475.0</v>
      </c>
      <c r="AP741" s="45" t="s">
        <v>284</v>
      </c>
      <c r="AQ741" s="46" t="s">
        <v>69</v>
      </c>
      <c r="AR741" s="46" t="s">
        <v>69</v>
      </c>
      <c r="AS741" s="41"/>
      <c r="AT741" s="41"/>
      <c r="AU741" s="41"/>
      <c r="AV741" s="41"/>
    </row>
    <row r="742">
      <c r="A742" s="31" t="s">
        <v>5058</v>
      </c>
      <c r="B742" s="31" t="s">
        <v>295</v>
      </c>
      <c r="C742" s="31" t="s">
        <v>6283</v>
      </c>
      <c r="D742" s="31" t="s">
        <v>857</v>
      </c>
      <c r="E742" s="193" t="s">
        <v>6287</v>
      </c>
      <c r="F742" s="193" t="s">
        <v>6288</v>
      </c>
      <c r="G742" s="195">
        <v>42485.0</v>
      </c>
      <c r="H742" s="41"/>
      <c r="I742" s="184"/>
      <c r="J742" s="143"/>
      <c r="K742" s="196"/>
      <c r="L742" s="196">
        <v>70.0</v>
      </c>
      <c r="M742" s="143" t="str">
        <f t="shared" si="25"/>
        <v>$42.30</v>
      </c>
      <c r="N742" s="144">
        <v>42.3</v>
      </c>
      <c r="O742" s="31">
        <v>60.0</v>
      </c>
      <c r="P742" s="31" t="s">
        <v>2160</v>
      </c>
      <c r="Q742" s="41"/>
      <c r="R742" s="41"/>
      <c r="S742" s="41"/>
      <c r="T742" s="41"/>
      <c r="U742" s="41"/>
      <c r="V742" s="41"/>
      <c r="W742" s="41"/>
      <c r="X742" s="41"/>
      <c r="Y742" s="41"/>
      <c r="Z742" s="41"/>
      <c r="AA742" s="41"/>
      <c r="AB742" s="41"/>
      <c r="AC742" s="41"/>
      <c r="AD742" s="41"/>
      <c r="AE742" s="41"/>
      <c r="AF742" s="41"/>
      <c r="AG742" s="41"/>
      <c r="AH742" s="41"/>
      <c r="AI742" s="41"/>
      <c r="AJ742" s="41"/>
      <c r="AK742" s="193" t="s">
        <v>6290</v>
      </c>
      <c r="AL742" s="193" t="s">
        <v>6292</v>
      </c>
      <c r="AM742" s="193" t="s">
        <v>6294</v>
      </c>
      <c r="AN742" s="31" t="s">
        <v>1334</v>
      </c>
      <c r="AO742" s="195">
        <v>42485.0</v>
      </c>
      <c r="AP742" s="45" t="s">
        <v>284</v>
      </c>
      <c r="AQ742" s="46" t="s">
        <v>69</v>
      </c>
      <c r="AR742" s="46" t="s">
        <v>69</v>
      </c>
      <c r="AS742" s="41"/>
      <c r="AT742" s="41"/>
      <c r="AU742" s="41"/>
      <c r="AV742" s="41"/>
    </row>
    <row r="743">
      <c r="A743" s="41"/>
      <c r="B743" s="41"/>
      <c r="C743" s="31" t="s">
        <v>6296</v>
      </c>
      <c r="D743" s="31" t="s">
        <v>4161</v>
      </c>
      <c r="E743" s="193" t="s">
        <v>289</v>
      </c>
      <c r="F743" s="193" t="s">
        <v>6297</v>
      </c>
      <c r="G743" s="195">
        <v>42479.0</v>
      </c>
      <c r="H743" s="41"/>
      <c r="I743" s="184"/>
      <c r="J743" s="143"/>
      <c r="K743" s="196"/>
      <c r="L743" s="196">
        <v>550.0</v>
      </c>
      <c r="M743" s="143" t="str">
        <f t="shared" si="25"/>
        <v>$0.00</v>
      </c>
      <c r="N743" s="143"/>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193" t="s">
        <v>4260</v>
      </c>
      <c r="AL743" s="193" t="s">
        <v>4261</v>
      </c>
      <c r="AM743" s="193" t="s">
        <v>4262</v>
      </c>
      <c r="AN743" s="31" t="s">
        <v>1334</v>
      </c>
      <c r="AO743" s="195">
        <v>42487.0</v>
      </c>
      <c r="AP743" s="45" t="s">
        <v>284</v>
      </c>
      <c r="AQ743" s="46" t="s">
        <v>69</v>
      </c>
      <c r="AR743" s="41"/>
      <c r="AS743" s="41"/>
      <c r="AT743" s="41"/>
      <c r="AU743" s="41"/>
      <c r="AV743" s="41"/>
    </row>
    <row r="744">
      <c r="A744" s="41"/>
      <c r="B744" s="41"/>
      <c r="C744" s="31" t="s">
        <v>6301</v>
      </c>
      <c r="D744" s="31" t="s">
        <v>1476</v>
      </c>
      <c r="E744" s="193" t="s">
        <v>934</v>
      </c>
      <c r="F744" s="193" t="s">
        <v>6302</v>
      </c>
      <c r="G744" s="195">
        <v>42485.0</v>
      </c>
      <c r="H744" s="31" t="s">
        <v>6303</v>
      </c>
      <c r="I744" s="184"/>
      <c r="J744" s="143"/>
      <c r="K744" s="196"/>
      <c r="L744" s="196">
        <v>600.0</v>
      </c>
      <c r="M744" s="143" t="str">
        <f t="shared" si="25"/>
        <v>$352.50</v>
      </c>
      <c r="N744" s="143"/>
      <c r="O744" s="41"/>
      <c r="P744" s="41"/>
      <c r="Q744" s="41"/>
      <c r="R744" s="41"/>
      <c r="S744" s="41"/>
      <c r="T744" s="41"/>
      <c r="U744" s="31">
        <v>500.0</v>
      </c>
      <c r="V744" s="31" t="s">
        <v>6307</v>
      </c>
      <c r="W744" s="41"/>
      <c r="X744" s="41"/>
      <c r="Y744" s="41"/>
      <c r="Z744" s="41"/>
      <c r="AA744" s="41"/>
      <c r="AB744" s="41"/>
      <c r="AC744" s="41"/>
      <c r="AD744" s="41"/>
      <c r="AE744" s="41"/>
      <c r="AF744" s="41"/>
      <c r="AG744" s="41"/>
      <c r="AH744" s="41"/>
      <c r="AI744" s="41"/>
      <c r="AJ744" s="41"/>
      <c r="AK744" s="193" t="s">
        <v>942</v>
      </c>
      <c r="AL744" s="193" t="s">
        <v>6308</v>
      </c>
      <c r="AM744" s="193" t="s">
        <v>944</v>
      </c>
      <c r="AN744" s="31" t="s">
        <v>1334</v>
      </c>
      <c r="AO744" s="195">
        <v>42496.0</v>
      </c>
      <c r="AP744" s="45" t="s">
        <v>284</v>
      </c>
      <c r="AQ744" s="46" t="s">
        <v>69</v>
      </c>
      <c r="AR744" s="46" t="s">
        <v>69</v>
      </c>
      <c r="AS744" s="41"/>
      <c r="AT744" s="41"/>
      <c r="AU744" s="41"/>
      <c r="AV744" s="41"/>
    </row>
    <row r="745">
      <c r="A745" s="31" t="s">
        <v>6311</v>
      </c>
      <c r="B745" s="31" t="s">
        <v>295</v>
      </c>
      <c r="C745" s="31" t="s">
        <v>6312</v>
      </c>
      <c r="D745" s="31" t="s">
        <v>1476</v>
      </c>
      <c r="E745" s="193" t="s">
        <v>6067</v>
      </c>
      <c r="F745" s="193" t="s">
        <v>6316</v>
      </c>
      <c r="G745" s="195">
        <v>42477.0</v>
      </c>
      <c r="H745" s="31" t="s">
        <v>6317</v>
      </c>
      <c r="I745" s="184"/>
      <c r="J745" s="143"/>
      <c r="K745" s="196"/>
      <c r="L745" s="196">
        <v>300.0</v>
      </c>
      <c r="M745" s="143" t="str">
        <f t="shared" si="25"/>
        <v>$42.30</v>
      </c>
      <c r="N745" s="144">
        <v>42.3</v>
      </c>
      <c r="O745" s="31">
        <v>60.0</v>
      </c>
      <c r="P745" s="31" t="s">
        <v>132</v>
      </c>
      <c r="Q745" s="41"/>
      <c r="R745" s="41"/>
      <c r="S745" s="41"/>
      <c r="T745" s="41"/>
      <c r="U745" s="41"/>
      <c r="V745" s="41"/>
      <c r="W745" s="41"/>
      <c r="X745" s="41"/>
      <c r="Y745" s="41"/>
      <c r="Z745" s="41"/>
      <c r="AA745" s="41"/>
      <c r="AB745" s="41"/>
      <c r="AC745" s="41"/>
      <c r="AD745" s="41"/>
      <c r="AE745" s="41"/>
      <c r="AF745" s="41"/>
      <c r="AG745" s="41"/>
      <c r="AH745" s="41"/>
      <c r="AI745" s="41"/>
      <c r="AJ745" s="41"/>
      <c r="AK745" s="193" t="s">
        <v>4747</v>
      </c>
      <c r="AL745" s="193" t="s">
        <v>4748</v>
      </c>
      <c r="AM745" s="193" t="s">
        <v>4749</v>
      </c>
      <c r="AN745" s="31" t="s">
        <v>1334</v>
      </c>
      <c r="AO745" s="195">
        <v>42477.0</v>
      </c>
      <c r="AP745" s="45" t="s">
        <v>4007</v>
      </c>
      <c r="AQ745" s="46" t="s">
        <v>69</v>
      </c>
      <c r="AR745" s="46" t="s">
        <v>69</v>
      </c>
      <c r="AS745" s="41"/>
      <c r="AT745" s="41"/>
      <c r="AU745" s="41"/>
      <c r="AV745" s="41"/>
    </row>
    <row r="746">
      <c r="A746" s="41"/>
      <c r="B746" s="41"/>
      <c r="C746" s="31" t="s">
        <v>6323</v>
      </c>
      <c r="D746" s="31" t="s">
        <v>4161</v>
      </c>
      <c r="E746" s="193" t="s">
        <v>5200</v>
      </c>
      <c r="F746" s="193" t="s">
        <v>6324</v>
      </c>
      <c r="G746" s="195">
        <v>42469.0</v>
      </c>
      <c r="H746" s="41"/>
      <c r="I746" s="184"/>
      <c r="J746" s="143"/>
      <c r="K746" s="196"/>
      <c r="L746" s="196">
        <v>6350.0</v>
      </c>
      <c r="M746" s="143" t="str">
        <f t="shared" si="25"/>
        <v>$0.00</v>
      </c>
      <c r="N746" s="143"/>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193" t="s">
        <v>6327</v>
      </c>
      <c r="AL746" s="193" t="s">
        <v>277</v>
      </c>
      <c r="AM746" s="193" t="s">
        <v>6328</v>
      </c>
      <c r="AN746" s="31" t="s">
        <v>1334</v>
      </c>
      <c r="AO746" s="195">
        <v>42470.0</v>
      </c>
      <c r="AP746" s="45" t="s">
        <v>4007</v>
      </c>
      <c r="AQ746" s="46" t="s">
        <v>69</v>
      </c>
      <c r="AR746" s="41"/>
      <c r="AS746" s="41"/>
      <c r="AT746" s="41"/>
      <c r="AU746" s="41"/>
      <c r="AV746" s="41"/>
    </row>
    <row r="747">
      <c r="A747" s="31">
        <v>10929.0</v>
      </c>
      <c r="B747" s="31" t="s">
        <v>295</v>
      </c>
      <c r="C747" s="31" t="s">
        <v>6331</v>
      </c>
      <c r="D747" s="31" t="s">
        <v>857</v>
      </c>
      <c r="E747" s="193" t="s">
        <v>4115</v>
      </c>
      <c r="F747" s="193" t="s">
        <v>6334</v>
      </c>
      <c r="G747" s="195">
        <v>42474.0</v>
      </c>
      <c r="H747" s="41"/>
      <c r="I747" s="184"/>
      <c r="J747" s="143"/>
      <c r="K747" s="196"/>
      <c r="L747" s="196">
        <v>75.0</v>
      </c>
      <c r="M747" s="143" t="str">
        <f t="shared" si="25"/>
        <v>$52.88</v>
      </c>
      <c r="N747" s="144">
        <v>52.88</v>
      </c>
      <c r="O747" s="31">
        <v>75.0</v>
      </c>
      <c r="P747" s="31" t="s">
        <v>6335</v>
      </c>
      <c r="Q747" s="41"/>
      <c r="R747" s="41"/>
      <c r="S747" s="41"/>
      <c r="T747" s="41"/>
      <c r="U747" s="41"/>
      <c r="V747" s="41"/>
      <c r="W747" s="41"/>
      <c r="X747" s="41"/>
      <c r="Y747" s="41"/>
      <c r="Z747" s="41"/>
      <c r="AA747" s="41"/>
      <c r="AB747" s="41"/>
      <c r="AC747" s="41"/>
      <c r="AD747" s="41"/>
      <c r="AE747" s="41"/>
      <c r="AF747" s="41"/>
      <c r="AG747" s="41"/>
      <c r="AH747" s="41"/>
      <c r="AI747" s="41"/>
      <c r="AJ747" s="41"/>
      <c r="AK747" s="193" t="s">
        <v>5162</v>
      </c>
      <c r="AL747" s="193" t="s">
        <v>5163</v>
      </c>
      <c r="AM747" s="193" t="s">
        <v>5164</v>
      </c>
      <c r="AN747" s="31" t="s">
        <v>1334</v>
      </c>
      <c r="AO747" s="195">
        <v>42474.0</v>
      </c>
      <c r="AP747" s="45" t="s">
        <v>4007</v>
      </c>
      <c r="AQ747" s="46" t="s">
        <v>69</v>
      </c>
      <c r="AR747" s="46" t="s">
        <v>69</v>
      </c>
      <c r="AS747" s="41"/>
      <c r="AT747" s="41"/>
      <c r="AU747" s="41"/>
      <c r="AV747" s="41"/>
    </row>
    <row r="748">
      <c r="A748" s="31">
        <v>10909.0</v>
      </c>
      <c r="B748" s="31" t="s">
        <v>295</v>
      </c>
      <c r="C748" s="31" t="s">
        <v>6340</v>
      </c>
      <c r="D748" s="31" t="s">
        <v>1476</v>
      </c>
      <c r="E748" s="193" t="s">
        <v>4082</v>
      </c>
      <c r="F748" s="193" t="s">
        <v>6341</v>
      </c>
      <c r="G748" s="195">
        <v>42464.0</v>
      </c>
      <c r="H748" s="31" t="s">
        <v>6342</v>
      </c>
      <c r="I748" s="184"/>
      <c r="J748" s="143"/>
      <c r="K748" s="196"/>
      <c r="L748" s="196">
        <v>390.0</v>
      </c>
      <c r="M748" s="143" t="str">
        <f t="shared" si="25"/>
        <v>$141.00</v>
      </c>
      <c r="N748" s="144">
        <v>141.0</v>
      </c>
      <c r="O748" s="41"/>
      <c r="P748" s="41"/>
      <c r="Q748" s="41"/>
      <c r="R748" s="41"/>
      <c r="S748" s="41"/>
      <c r="T748" s="41"/>
      <c r="U748" s="31">
        <v>200.0</v>
      </c>
      <c r="V748" s="31" t="s">
        <v>6345</v>
      </c>
      <c r="W748" s="41"/>
      <c r="X748" s="41"/>
      <c r="Y748" s="41"/>
      <c r="Z748" s="41"/>
      <c r="AA748" s="41"/>
      <c r="AB748" s="41"/>
      <c r="AC748" s="41"/>
      <c r="AD748" s="41"/>
      <c r="AE748" s="41"/>
      <c r="AF748" s="41"/>
      <c r="AG748" s="41"/>
      <c r="AH748" s="41"/>
      <c r="AI748" s="41"/>
      <c r="AJ748" s="41"/>
      <c r="AK748" s="193" t="s">
        <v>4086</v>
      </c>
      <c r="AL748" s="193" t="s">
        <v>4087</v>
      </c>
      <c r="AM748" s="193" t="s">
        <v>4088</v>
      </c>
      <c r="AN748" s="31" t="s">
        <v>1334</v>
      </c>
      <c r="AO748" s="195">
        <v>42464.0</v>
      </c>
      <c r="AP748" s="45" t="s">
        <v>4007</v>
      </c>
      <c r="AQ748" s="46" t="s">
        <v>69</v>
      </c>
      <c r="AR748" s="46" t="s">
        <v>69</v>
      </c>
      <c r="AS748" s="41"/>
      <c r="AT748" s="41"/>
      <c r="AU748" s="41"/>
      <c r="AV748" s="41"/>
    </row>
    <row r="749">
      <c r="A749" s="31">
        <v>10909.0</v>
      </c>
      <c r="B749" s="31" t="s">
        <v>295</v>
      </c>
      <c r="C749" s="31" t="s">
        <v>6347</v>
      </c>
      <c r="D749" s="31" t="s">
        <v>1476</v>
      </c>
      <c r="E749" s="193" t="s">
        <v>4082</v>
      </c>
      <c r="F749" s="193" t="s">
        <v>6350</v>
      </c>
      <c r="G749" s="195">
        <v>42460.0</v>
      </c>
      <c r="H749" s="31" t="s">
        <v>6351</v>
      </c>
      <c r="I749" s="184"/>
      <c r="J749" s="143"/>
      <c r="K749" s="196"/>
      <c r="L749" s="196">
        <v>128.0</v>
      </c>
      <c r="M749" s="143" t="str">
        <f t="shared" si="25"/>
        <v>$67.68</v>
      </c>
      <c r="N749" s="144">
        <v>67.68</v>
      </c>
      <c r="O749" s="31">
        <v>96.0</v>
      </c>
      <c r="P749" s="31" t="s">
        <v>132</v>
      </c>
      <c r="Q749" s="41"/>
      <c r="R749" s="41"/>
      <c r="S749" s="41"/>
      <c r="T749" s="41"/>
      <c r="U749" s="41"/>
      <c r="V749" s="41"/>
      <c r="W749" s="41"/>
      <c r="X749" s="41"/>
      <c r="Y749" s="41"/>
      <c r="Z749" s="41"/>
      <c r="AA749" s="41"/>
      <c r="AB749" s="41"/>
      <c r="AC749" s="41"/>
      <c r="AD749" s="41"/>
      <c r="AE749" s="41"/>
      <c r="AF749" s="41"/>
      <c r="AG749" s="41"/>
      <c r="AH749" s="41"/>
      <c r="AI749" s="41"/>
      <c r="AJ749" s="41"/>
      <c r="AK749" s="193" t="s">
        <v>4086</v>
      </c>
      <c r="AL749" s="193" t="s">
        <v>4087</v>
      </c>
      <c r="AM749" s="193" t="s">
        <v>4088</v>
      </c>
      <c r="AN749" s="31" t="s">
        <v>1334</v>
      </c>
      <c r="AO749" s="195">
        <v>42460.0</v>
      </c>
      <c r="AP749" s="45" t="s">
        <v>4007</v>
      </c>
      <c r="AQ749" s="46" t="s">
        <v>69</v>
      </c>
      <c r="AR749" s="46" t="s">
        <v>69</v>
      </c>
      <c r="AS749" s="41"/>
      <c r="AT749" s="41"/>
      <c r="AU749" s="41"/>
      <c r="AV749" s="41"/>
    </row>
    <row r="750">
      <c r="A750" s="31" t="s">
        <v>2212</v>
      </c>
      <c r="B750" s="31" t="s">
        <v>295</v>
      </c>
      <c r="C750" s="31" t="s">
        <v>6354</v>
      </c>
      <c r="D750" s="31" t="s">
        <v>3960</v>
      </c>
      <c r="E750" s="193" t="s">
        <v>154</v>
      </c>
      <c r="F750" s="193" t="s">
        <v>154</v>
      </c>
      <c r="G750" s="195">
        <v>42402.0</v>
      </c>
      <c r="H750" s="41"/>
      <c r="I750" s="184"/>
      <c r="J750" s="143"/>
      <c r="K750" s="196"/>
      <c r="L750" s="196">
        <v>1000.0</v>
      </c>
      <c r="M750" s="143" t="str">
        <f t="shared" si="25"/>
        <v>$705.00</v>
      </c>
      <c r="N750" s="144">
        <v>705.0</v>
      </c>
      <c r="O750" s="41"/>
      <c r="P750" s="41"/>
      <c r="Q750" s="41"/>
      <c r="R750" s="41"/>
      <c r="S750" s="41"/>
      <c r="T750" s="41"/>
      <c r="U750" s="41"/>
      <c r="V750" s="41"/>
      <c r="W750" s="41"/>
      <c r="X750" s="41"/>
      <c r="Y750" s="41"/>
      <c r="Z750" s="41"/>
      <c r="AA750" s="41"/>
      <c r="AB750" s="41"/>
      <c r="AC750" s="41"/>
      <c r="AD750" s="41"/>
      <c r="AE750" s="41"/>
      <c r="AF750" s="41"/>
      <c r="AG750" s="41"/>
      <c r="AH750" s="41"/>
      <c r="AI750" s="31">
        <v>1000.0</v>
      </c>
      <c r="AJ750" s="31" t="s">
        <v>3306</v>
      </c>
      <c r="AK750" s="193" t="s">
        <v>2077</v>
      </c>
      <c r="AL750" s="193" t="s">
        <v>6361</v>
      </c>
      <c r="AM750" s="193" t="s">
        <v>6362</v>
      </c>
      <c r="AN750" s="31" t="s">
        <v>1334</v>
      </c>
      <c r="AO750" s="195">
        <v>42483.0</v>
      </c>
      <c r="AP750" s="45" t="s">
        <v>4007</v>
      </c>
      <c r="AQ750" s="46" t="s">
        <v>69</v>
      </c>
      <c r="AR750" s="46" t="s">
        <v>69</v>
      </c>
      <c r="AS750" s="41"/>
      <c r="AT750" s="41"/>
      <c r="AU750" s="41"/>
      <c r="AV750" s="41"/>
    </row>
    <row r="751">
      <c r="A751" s="31" t="s">
        <v>2212</v>
      </c>
      <c r="B751" s="31" t="s">
        <v>295</v>
      </c>
      <c r="C751" s="31" t="s">
        <v>6365</v>
      </c>
      <c r="D751" s="31" t="s">
        <v>857</v>
      </c>
      <c r="E751" s="193" t="s">
        <v>6366</v>
      </c>
      <c r="F751" s="193" t="s">
        <v>6367</v>
      </c>
      <c r="G751" s="195">
        <v>42478.0</v>
      </c>
      <c r="H751" s="41"/>
      <c r="I751" s="184"/>
      <c r="J751" s="143"/>
      <c r="K751" s="196"/>
      <c r="L751" s="196">
        <v>1000.0</v>
      </c>
      <c r="M751" s="143" t="str">
        <f t="shared" si="25"/>
        <v>$546.38</v>
      </c>
      <c r="N751" s="144">
        <v>546.38</v>
      </c>
      <c r="O751" s="31">
        <v>525.0</v>
      </c>
      <c r="P751" s="31" t="s">
        <v>132</v>
      </c>
      <c r="Q751" s="41"/>
      <c r="R751" s="41"/>
      <c r="S751" s="41"/>
      <c r="T751" s="41"/>
      <c r="U751" s="31">
        <v>175.0</v>
      </c>
      <c r="V751" s="31" t="s">
        <v>6370</v>
      </c>
      <c r="W751" s="41"/>
      <c r="X751" s="41"/>
      <c r="Y751" s="41"/>
      <c r="Z751" s="41"/>
      <c r="AA751" s="41"/>
      <c r="AB751" s="41"/>
      <c r="AC751" s="41"/>
      <c r="AD751" s="41"/>
      <c r="AE751" s="41"/>
      <c r="AF751" s="41"/>
      <c r="AG751" s="41"/>
      <c r="AH751" s="41"/>
      <c r="AI751" s="31">
        <v>75.0</v>
      </c>
      <c r="AJ751" s="31" t="s">
        <v>5006</v>
      </c>
      <c r="AK751" s="193" t="s">
        <v>372</v>
      </c>
      <c r="AL751" s="193" t="s">
        <v>373</v>
      </c>
      <c r="AM751" s="193" t="s">
        <v>374</v>
      </c>
      <c r="AN751" s="31" t="s">
        <v>1334</v>
      </c>
      <c r="AO751" s="195">
        <v>42486.0</v>
      </c>
      <c r="AP751" s="45" t="s">
        <v>106</v>
      </c>
      <c r="AQ751" s="46" t="s">
        <v>69</v>
      </c>
      <c r="AR751" s="46" t="s">
        <v>69</v>
      </c>
      <c r="AS751" s="41"/>
      <c r="AT751" s="41"/>
      <c r="AU751" s="41"/>
      <c r="AV751" s="41"/>
    </row>
    <row r="752">
      <c r="A752" s="31" t="s">
        <v>4242</v>
      </c>
      <c r="B752" s="31" t="s">
        <v>295</v>
      </c>
      <c r="C752" s="31" t="s">
        <v>6373</v>
      </c>
      <c r="D752" s="31" t="s">
        <v>1430</v>
      </c>
      <c r="E752" s="193" t="s">
        <v>516</v>
      </c>
      <c r="F752" s="193" t="s">
        <v>6376</v>
      </c>
      <c r="G752" s="195">
        <v>42483.0</v>
      </c>
      <c r="H752" s="31" t="s">
        <v>6377</v>
      </c>
      <c r="I752" s="184"/>
      <c r="J752" s="143"/>
      <c r="K752" s="196"/>
      <c r="L752" s="196">
        <v>150.0</v>
      </c>
      <c r="M752" s="143" t="str">
        <f t="shared" si="25"/>
        <v>$105.75</v>
      </c>
      <c r="N752" s="144">
        <v>105.75</v>
      </c>
      <c r="O752" s="31">
        <v>150.0</v>
      </c>
      <c r="P752" s="31" t="s">
        <v>132</v>
      </c>
      <c r="Q752" s="41"/>
      <c r="R752" s="41"/>
      <c r="S752" s="31"/>
      <c r="T752" s="31" t="s">
        <v>4475</v>
      </c>
      <c r="U752" s="41"/>
      <c r="V752" s="41"/>
      <c r="W752" s="41"/>
      <c r="X752" s="41"/>
      <c r="Y752" s="31"/>
      <c r="Z752" s="31" t="s">
        <v>6379</v>
      </c>
      <c r="AA752" s="31"/>
      <c r="AB752" s="31" t="s">
        <v>6381</v>
      </c>
      <c r="AC752" s="41"/>
      <c r="AD752" s="41"/>
      <c r="AE752" s="41"/>
      <c r="AF752" s="41"/>
      <c r="AG752" s="41"/>
      <c r="AH752" s="41"/>
      <c r="AI752" s="41"/>
      <c r="AJ752" s="41"/>
      <c r="AK752" s="193" t="s">
        <v>2717</v>
      </c>
      <c r="AL752" s="193" t="s">
        <v>2719</v>
      </c>
      <c r="AM752" s="193" t="s">
        <v>2721</v>
      </c>
      <c r="AN752" s="31" t="s">
        <v>1334</v>
      </c>
      <c r="AO752" s="195">
        <v>42483.0</v>
      </c>
      <c r="AP752" s="45" t="s">
        <v>106</v>
      </c>
      <c r="AQ752" s="46" t="s">
        <v>69</v>
      </c>
      <c r="AR752" s="46" t="s">
        <v>69</v>
      </c>
      <c r="AS752" s="41"/>
      <c r="AT752" s="41"/>
      <c r="AU752" s="41"/>
      <c r="AV752" s="41"/>
    </row>
    <row r="753">
      <c r="A753" s="41"/>
      <c r="B753" s="41"/>
      <c r="C753" s="31" t="s">
        <v>6385</v>
      </c>
      <c r="D753" s="31" t="s">
        <v>4161</v>
      </c>
      <c r="E753" s="193" t="s">
        <v>1600</v>
      </c>
      <c r="F753" s="193" t="s">
        <v>6387</v>
      </c>
      <c r="G753" s="195">
        <v>42469.0</v>
      </c>
      <c r="H753" s="41"/>
      <c r="I753" s="184"/>
      <c r="J753" s="143"/>
      <c r="K753" s="196"/>
      <c r="L753" s="196">
        <v>400.0</v>
      </c>
      <c r="M753" s="143" t="str">
        <f t="shared" si="25"/>
        <v>$0.00</v>
      </c>
      <c r="N753" s="143"/>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193" t="s">
        <v>1413</v>
      </c>
      <c r="AL753" s="193" t="s">
        <v>1414</v>
      </c>
      <c r="AM753" s="193" t="s">
        <v>1416</v>
      </c>
      <c r="AN753" s="31" t="s">
        <v>1334</v>
      </c>
      <c r="AO753" s="195">
        <v>42469.0</v>
      </c>
      <c r="AP753" s="45" t="s">
        <v>106</v>
      </c>
      <c r="AQ753" s="46" t="s">
        <v>69</v>
      </c>
      <c r="AR753" s="41"/>
      <c r="AS753" s="41"/>
      <c r="AT753" s="41"/>
      <c r="AU753" s="41"/>
      <c r="AV753" s="41"/>
    </row>
    <row r="754">
      <c r="A754" s="41"/>
      <c r="B754" s="41"/>
      <c r="C754" s="31" t="s">
        <v>6392</v>
      </c>
      <c r="D754" s="31" t="s">
        <v>4161</v>
      </c>
      <c r="E754" s="193" t="s">
        <v>5884</v>
      </c>
      <c r="F754" s="193" t="s">
        <v>5885</v>
      </c>
      <c r="G754" s="195">
        <v>42483.0</v>
      </c>
      <c r="H754" s="41"/>
      <c r="I754" s="184"/>
      <c r="J754" s="143"/>
      <c r="K754" s="196"/>
      <c r="L754" s="196">
        <v>500.0</v>
      </c>
      <c r="M754" s="143" t="str">
        <f t="shared" si="25"/>
        <v>$0.00</v>
      </c>
      <c r="N754" s="143"/>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193" t="s">
        <v>5887</v>
      </c>
      <c r="AL754" s="193" t="s">
        <v>5888</v>
      </c>
      <c r="AM754" s="193" t="s">
        <v>5889</v>
      </c>
      <c r="AN754" s="31" t="s">
        <v>1334</v>
      </c>
      <c r="AO754" s="195">
        <v>42483.0</v>
      </c>
      <c r="AP754" s="45" t="s">
        <v>106</v>
      </c>
      <c r="AQ754" s="46" t="s">
        <v>69</v>
      </c>
      <c r="AR754" s="41"/>
      <c r="AS754" s="41"/>
      <c r="AT754" s="41"/>
      <c r="AU754" s="41"/>
      <c r="AV754" s="41"/>
    </row>
    <row r="755">
      <c r="A755" s="41"/>
      <c r="B755" s="41"/>
      <c r="C755" s="31" t="s">
        <v>6397</v>
      </c>
      <c r="D755" s="31" t="s">
        <v>4161</v>
      </c>
      <c r="E755" s="193" t="s">
        <v>183</v>
      </c>
      <c r="F755" s="193" t="s">
        <v>5891</v>
      </c>
      <c r="G755" s="195">
        <v>42476.0</v>
      </c>
      <c r="H755" s="41"/>
      <c r="I755" s="184"/>
      <c r="J755" s="143"/>
      <c r="K755" s="196"/>
      <c r="L755" s="196">
        <v>860.0</v>
      </c>
      <c r="M755" s="143" t="str">
        <f t="shared" si="25"/>
        <v>$0.00</v>
      </c>
      <c r="N755" s="143"/>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193" t="s">
        <v>299</v>
      </c>
      <c r="AL755" s="193" t="s">
        <v>1302</v>
      </c>
      <c r="AM755" s="193" t="s">
        <v>5894</v>
      </c>
      <c r="AN755" s="31" t="s">
        <v>1334</v>
      </c>
      <c r="AO755" s="195">
        <v>42476.0</v>
      </c>
      <c r="AP755" s="45" t="s">
        <v>106</v>
      </c>
      <c r="AQ755" s="46" t="s">
        <v>69</v>
      </c>
      <c r="AR755" s="41"/>
      <c r="AS755" s="41"/>
      <c r="AT755" s="41"/>
      <c r="AU755" s="41"/>
      <c r="AV755" s="41"/>
    </row>
    <row r="756">
      <c r="A756" s="41"/>
      <c r="B756" s="41"/>
      <c r="C756" s="31" t="s">
        <v>6398</v>
      </c>
      <c r="D756" s="31" t="s">
        <v>4161</v>
      </c>
      <c r="E756" s="193" t="s">
        <v>5200</v>
      </c>
      <c r="F756" s="193" t="s">
        <v>5896</v>
      </c>
      <c r="G756" s="195">
        <v>42469.0</v>
      </c>
      <c r="H756" s="41"/>
      <c r="I756" s="184"/>
      <c r="J756" s="143"/>
      <c r="K756" s="196"/>
      <c r="L756" s="196">
        <v>1050.0</v>
      </c>
      <c r="M756" s="143" t="str">
        <f t="shared" si="25"/>
        <v>$0.00</v>
      </c>
      <c r="N756" s="143"/>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193" t="s">
        <v>5899</v>
      </c>
      <c r="AL756" s="193" t="s">
        <v>5444</v>
      </c>
      <c r="AM756" s="193" t="s">
        <v>5900</v>
      </c>
      <c r="AN756" s="31" t="s">
        <v>1334</v>
      </c>
      <c r="AO756" s="195">
        <v>42469.0</v>
      </c>
      <c r="AP756" s="45" t="s">
        <v>106</v>
      </c>
      <c r="AQ756" s="46" t="s">
        <v>69</v>
      </c>
      <c r="AR756" s="41"/>
      <c r="AS756" s="41"/>
      <c r="AT756" s="41"/>
      <c r="AU756" s="41"/>
      <c r="AV756" s="41"/>
    </row>
    <row r="757">
      <c r="A757" s="41"/>
      <c r="B757" s="41"/>
      <c r="C757" s="31" t="s">
        <v>6399</v>
      </c>
      <c r="D757" s="31" t="s">
        <v>727</v>
      </c>
      <c r="E757" s="193" t="s">
        <v>5902</v>
      </c>
      <c r="F757" s="193" t="s">
        <v>5903</v>
      </c>
      <c r="G757" s="195">
        <v>42476.0</v>
      </c>
      <c r="H757" s="41"/>
      <c r="I757" s="184"/>
      <c r="J757" s="143"/>
      <c r="K757" s="196"/>
      <c r="L757" s="196">
        <v>600.0</v>
      </c>
      <c r="M757" s="143" t="str">
        <f t="shared" si="25"/>
        <v>$0.00</v>
      </c>
      <c r="N757" s="143"/>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193" t="s">
        <v>3919</v>
      </c>
      <c r="AL757" s="193" t="s">
        <v>3920</v>
      </c>
      <c r="AM757" s="193" t="s">
        <v>3921</v>
      </c>
      <c r="AN757" s="31" t="s">
        <v>1334</v>
      </c>
      <c r="AO757" s="195">
        <v>42476.0</v>
      </c>
      <c r="AP757" s="45" t="s">
        <v>4059</v>
      </c>
      <c r="AQ757" s="46" t="s">
        <v>69</v>
      </c>
      <c r="AR757" s="41"/>
      <c r="AS757" s="41"/>
      <c r="AT757" s="41"/>
      <c r="AU757" s="41"/>
      <c r="AV757" s="41"/>
    </row>
    <row r="758">
      <c r="A758" s="41"/>
      <c r="B758" s="41"/>
      <c r="C758" s="31" t="s">
        <v>6400</v>
      </c>
      <c r="D758" s="31" t="s">
        <v>4161</v>
      </c>
      <c r="E758" s="193" t="s">
        <v>5908</v>
      </c>
      <c r="F758" s="193" t="s">
        <v>5909</v>
      </c>
      <c r="G758" s="195">
        <v>42475.0</v>
      </c>
      <c r="H758" s="41"/>
      <c r="I758" s="184"/>
      <c r="J758" s="143"/>
      <c r="K758" s="196"/>
      <c r="L758" s="196">
        <v>500.0</v>
      </c>
      <c r="M758" s="143" t="str">
        <f t="shared" si="25"/>
        <v>$0.00</v>
      </c>
      <c r="N758" s="143"/>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193" t="s">
        <v>3919</v>
      </c>
      <c r="AL758" s="193" t="s">
        <v>5911</v>
      </c>
      <c r="AM758" s="193" t="s">
        <v>5912</v>
      </c>
      <c r="AN758" s="31" t="s">
        <v>1334</v>
      </c>
      <c r="AO758" s="195">
        <v>42475.0</v>
      </c>
      <c r="AP758" s="45" t="s">
        <v>4059</v>
      </c>
      <c r="AQ758" s="46" t="s">
        <v>69</v>
      </c>
      <c r="AR758" s="41"/>
      <c r="AS758" s="41"/>
      <c r="AT758" s="41"/>
      <c r="AU758" s="41"/>
      <c r="AV758" s="41"/>
    </row>
    <row r="759">
      <c r="A759" s="41"/>
      <c r="B759" s="41"/>
      <c r="C759" s="31" t="s">
        <v>6401</v>
      </c>
      <c r="D759" s="31" t="s">
        <v>4161</v>
      </c>
      <c r="E759" s="193" t="s">
        <v>5832</v>
      </c>
      <c r="F759" s="193" t="s">
        <v>5833</v>
      </c>
      <c r="G759" s="195">
        <v>42468.0</v>
      </c>
      <c r="H759" s="41"/>
      <c r="I759" s="184"/>
      <c r="J759" s="143"/>
      <c r="K759" s="196"/>
      <c r="L759" s="196">
        <v>300.0</v>
      </c>
      <c r="M759" s="143" t="str">
        <f t="shared" si="25"/>
        <v>$0.00</v>
      </c>
      <c r="N759" s="143"/>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193" t="s">
        <v>1043</v>
      </c>
      <c r="AL759" s="193" t="s">
        <v>5835</v>
      </c>
      <c r="AM759" s="193" t="s">
        <v>5836</v>
      </c>
      <c r="AN759" s="31" t="s">
        <v>1334</v>
      </c>
      <c r="AO759" s="195">
        <v>42470.0</v>
      </c>
      <c r="AP759" s="45" t="s">
        <v>4059</v>
      </c>
      <c r="AQ759" s="46" t="s">
        <v>69</v>
      </c>
      <c r="AR759" s="41"/>
      <c r="AS759" s="41"/>
      <c r="AT759" s="41"/>
      <c r="AU759" s="41"/>
      <c r="AV759" s="41"/>
    </row>
    <row r="760">
      <c r="A760" s="41"/>
      <c r="B760" s="41"/>
      <c r="C760" s="31" t="s">
        <v>6402</v>
      </c>
      <c r="D760" s="31" t="s">
        <v>4161</v>
      </c>
      <c r="E760" s="193" t="s">
        <v>2474</v>
      </c>
      <c r="F760" s="193" t="s">
        <v>5916</v>
      </c>
      <c r="G760" s="195">
        <v>42457.0</v>
      </c>
      <c r="H760" s="41"/>
      <c r="I760" s="184"/>
      <c r="J760" s="143"/>
      <c r="K760" s="196"/>
      <c r="L760" s="196">
        <v>250.0</v>
      </c>
      <c r="M760" s="143" t="str">
        <f t="shared" si="25"/>
        <v>$0.00</v>
      </c>
      <c r="N760" s="143"/>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193" t="s">
        <v>2481</v>
      </c>
      <c r="AL760" s="193" t="s">
        <v>2482</v>
      </c>
      <c r="AM760" s="193" t="s">
        <v>2483</v>
      </c>
      <c r="AN760" s="31" t="s">
        <v>1334</v>
      </c>
      <c r="AO760" s="195">
        <v>42490.0</v>
      </c>
      <c r="AP760" s="45" t="s">
        <v>4059</v>
      </c>
      <c r="AQ760" s="46" t="s">
        <v>69</v>
      </c>
      <c r="AR760" s="41"/>
      <c r="AS760" s="41"/>
      <c r="AT760" s="41"/>
      <c r="AU760" s="41"/>
      <c r="AV760" s="41"/>
    </row>
    <row r="761">
      <c r="A761" s="41"/>
      <c r="B761" s="41"/>
      <c r="C761" s="31" t="s">
        <v>6406</v>
      </c>
      <c r="D761" s="31" t="s">
        <v>4161</v>
      </c>
      <c r="E761" s="193" t="s">
        <v>2474</v>
      </c>
      <c r="F761" s="193" t="s">
        <v>5920</v>
      </c>
      <c r="G761" s="195">
        <v>42457.0</v>
      </c>
      <c r="H761" s="41"/>
      <c r="I761" s="184"/>
      <c r="J761" s="143"/>
      <c r="K761" s="196"/>
      <c r="L761" s="196">
        <v>135.0</v>
      </c>
      <c r="M761" s="143" t="str">
        <f t="shared" si="25"/>
        <v>$0.00</v>
      </c>
      <c r="N761" s="143"/>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193" t="s">
        <v>2481</v>
      </c>
      <c r="AL761" s="193" t="s">
        <v>2482</v>
      </c>
      <c r="AM761" s="193" t="s">
        <v>2483</v>
      </c>
      <c r="AN761" s="31" t="s">
        <v>1334</v>
      </c>
      <c r="AO761" s="195">
        <v>42490.0</v>
      </c>
      <c r="AP761" s="45" t="s">
        <v>4059</v>
      </c>
      <c r="AQ761" s="46" t="s">
        <v>69</v>
      </c>
      <c r="AR761" s="41"/>
      <c r="AS761" s="41"/>
      <c r="AT761" s="41"/>
      <c r="AU761" s="41"/>
      <c r="AV761" s="41"/>
    </row>
    <row r="762">
      <c r="A762" s="41"/>
      <c r="B762" s="41"/>
      <c r="C762" s="31" t="s">
        <v>6413</v>
      </c>
      <c r="D762" s="31" t="s">
        <v>4161</v>
      </c>
      <c r="E762" s="193" t="s">
        <v>1903</v>
      </c>
      <c r="F762" s="193" t="s">
        <v>3548</v>
      </c>
      <c r="G762" s="195">
        <v>42468.0</v>
      </c>
      <c r="H762" s="41"/>
      <c r="I762" s="184"/>
      <c r="J762" s="143"/>
      <c r="K762" s="196"/>
      <c r="L762" s="196">
        <v>375.0</v>
      </c>
      <c r="M762" s="143" t="str">
        <f t="shared" si="25"/>
        <v>$0.00</v>
      </c>
      <c r="N762" s="143"/>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193" t="s">
        <v>2067</v>
      </c>
      <c r="AL762" s="193" t="s">
        <v>2068</v>
      </c>
      <c r="AM762" s="193" t="s">
        <v>2069</v>
      </c>
      <c r="AN762" s="31" t="s">
        <v>1334</v>
      </c>
      <c r="AO762" s="195">
        <v>42470.0</v>
      </c>
      <c r="AP762" s="45" t="s">
        <v>4059</v>
      </c>
      <c r="AQ762" s="46" t="s">
        <v>69</v>
      </c>
      <c r="AR762" s="41"/>
      <c r="AS762" s="41"/>
      <c r="AT762" s="41"/>
      <c r="AU762" s="41"/>
      <c r="AV762" s="41"/>
    </row>
    <row r="763">
      <c r="A763" s="31" t="s">
        <v>5058</v>
      </c>
      <c r="B763" s="31" t="s">
        <v>436</v>
      </c>
      <c r="C763" s="31" t="s">
        <v>6420</v>
      </c>
      <c r="D763" s="31" t="s">
        <v>1406</v>
      </c>
      <c r="E763" s="235" t="s">
        <v>6421</v>
      </c>
      <c r="F763" s="31" t="s">
        <v>6423</v>
      </c>
      <c r="G763" s="71"/>
      <c r="H763" s="41"/>
      <c r="I763" s="184"/>
      <c r="J763" s="143"/>
      <c r="K763" s="236" t="s">
        <v>436</v>
      </c>
      <c r="L763" s="236">
        <v>118.35</v>
      </c>
      <c r="M763" s="143" t="str">
        <f>Sum(O763:AJ763)</f>
        <v>$118.35</v>
      </c>
      <c r="N763" s="144">
        <v>118.35</v>
      </c>
      <c r="O763" s="31">
        <v>118.35</v>
      </c>
      <c r="P763" s="41"/>
      <c r="Q763" s="41"/>
      <c r="R763" s="41"/>
      <c r="S763" s="41"/>
      <c r="T763" s="41"/>
      <c r="U763" s="41"/>
      <c r="V763" s="41"/>
      <c r="W763" s="41"/>
      <c r="X763" s="41"/>
      <c r="Y763" s="41"/>
      <c r="Z763" s="41"/>
      <c r="AA763" s="41"/>
      <c r="AB763" s="41"/>
      <c r="AC763" s="41"/>
      <c r="AD763" s="41"/>
      <c r="AE763" s="41"/>
      <c r="AF763" s="41"/>
      <c r="AG763" s="41"/>
      <c r="AH763" s="41"/>
      <c r="AI763" s="41"/>
      <c r="AJ763" s="41"/>
      <c r="AK763" s="235" t="s">
        <v>930</v>
      </c>
      <c r="AL763" s="31" t="s">
        <v>364</v>
      </c>
      <c r="AM763" s="27" t="s">
        <v>6426</v>
      </c>
      <c r="AN763" s="31" t="s">
        <v>2677</v>
      </c>
      <c r="AO763" s="237">
        <v>42436.0</v>
      </c>
      <c r="AP763" s="45" t="s">
        <v>1472</v>
      </c>
      <c r="AQ763" s="46" t="s">
        <v>69</v>
      </c>
      <c r="AR763" s="46" t="s">
        <v>459</v>
      </c>
      <c r="AS763" s="41"/>
      <c r="AT763" s="41"/>
      <c r="AU763" s="41"/>
      <c r="AV763" s="41"/>
    </row>
    <row r="764">
      <c r="A764" s="31" t="s">
        <v>2212</v>
      </c>
      <c r="B764" s="31" t="s">
        <v>436</v>
      </c>
      <c r="C764" s="31" t="s">
        <v>6430</v>
      </c>
      <c r="D764" s="31" t="s">
        <v>1476</v>
      </c>
      <c r="E764" s="135" t="s">
        <v>886</v>
      </c>
      <c r="F764" s="31" t="s">
        <v>6431</v>
      </c>
      <c r="G764" s="238">
        <v>42419.0</v>
      </c>
      <c r="H764" s="31" t="s">
        <v>6433</v>
      </c>
      <c r="I764" s="184"/>
      <c r="J764" s="143"/>
      <c r="K764" s="239"/>
      <c r="L764" s="239">
        <v>269.49</v>
      </c>
      <c r="M764" s="143" t="str">
        <f t="shared" ref="M764:M884" si="26">1*Sum(O764:AJ764)</f>
        <v>$269.49</v>
      </c>
      <c r="N764" s="144">
        <v>269.49</v>
      </c>
      <c r="O764" s="31">
        <v>269.49</v>
      </c>
      <c r="P764" s="31" t="s">
        <v>132</v>
      </c>
      <c r="Q764" s="41"/>
      <c r="R764" s="41"/>
      <c r="S764" s="41"/>
      <c r="T764" s="41"/>
      <c r="U764" s="41"/>
      <c r="V764" s="41"/>
      <c r="W764" s="41"/>
      <c r="X764" s="41"/>
      <c r="Y764" s="41"/>
      <c r="Z764" s="41"/>
      <c r="AA764" s="41"/>
      <c r="AB764" s="41"/>
      <c r="AC764" s="41"/>
      <c r="AD764" s="41"/>
      <c r="AE764" s="41"/>
      <c r="AF764" s="41"/>
      <c r="AG764" s="41"/>
      <c r="AH764" s="41"/>
      <c r="AI764" s="41"/>
      <c r="AJ764" s="41"/>
      <c r="AK764" s="235" t="s">
        <v>548</v>
      </c>
      <c r="AL764" s="235" t="s">
        <v>551</v>
      </c>
      <c r="AM764" s="235" t="s">
        <v>552</v>
      </c>
      <c r="AN764" s="31" t="s">
        <v>2677</v>
      </c>
      <c r="AO764" s="238">
        <v>42419.0</v>
      </c>
      <c r="AP764" s="45" t="s">
        <v>1472</v>
      </c>
      <c r="AQ764" s="46" t="s">
        <v>69</v>
      </c>
      <c r="AR764" s="46" t="s">
        <v>69</v>
      </c>
      <c r="AS764" s="41"/>
      <c r="AT764" s="41"/>
      <c r="AU764" s="41"/>
      <c r="AV764" s="41"/>
    </row>
    <row r="765">
      <c r="A765" s="31" t="s">
        <v>2212</v>
      </c>
      <c r="B765" s="31" t="s">
        <v>295</v>
      </c>
      <c r="C765" s="31" t="s">
        <v>6440</v>
      </c>
      <c r="D765" s="31" t="s">
        <v>1430</v>
      </c>
      <c r="E765" s="135" t="s">
        <v>4751</v>
      </c>
      <c r="F765" s="31" t="s">
        <v>6442</v>
      </c>
      <c r="G765" s="238">
        <v>42445.0</v>
      </c>
      <c r="H765" s="41"/>
      <c r="I765" s="184"/>
      <c r="J765" s="143"/>
      <c r="K765" s="240"/>
      <c r="L765" s="240">
        <v>2000.0</v>
      </c>
      <c r="M765" s="143" t="str">
        <f t="shared" si="26"/>
        <v>$672.00</v>
      </c>
      <c r="N765" s="144">
        <v>672.0</v>
      </c>
      <c r="O765" s="31">
        <v>120.0</v>
      </c>
      <c r="P765" s="31" t="s">
        <v>132</v>
      </c>
      <c r="Q765" s="31">
        <v>252.0</v>
      </c>
      <c r="R765" s="31" t="s">
        <v>132</v>
      </c>
      <c r="S765" s="41"/>
      <c r="T765" s="41"/>
      <c r="U765" s="41"/>
      <c r="V765" s="41"/>
      <c r="W765" s="41"/>
      <c r="X765" s="41"/>
      <c r="Y765" s="41"/>
      <c r="Z765" s="41"/>
      <c r="AA765" s="41"/>
      <c r="AB765" s="41"/>
      <c r="AC765" s="31">
        <v>300.0</v>
      </c>
      <c r="AD765" s="41"/>
      <c r="AE765" s="41"/>
      <c r="AF765" s="41"/>
      <c r="AG765" s="41"/>
      <c r="AH765" s="41"/>
      <c r="AI765" s="41"/>
      <c r="AJ765" s="41"/>
      <c r="AK765" s="235" t="s">
        <v>6445</v>
      </c>
      <c r="AL765" s="235" t="s">
        <v>6446</v>
      </c>
      <c r="AM765" s="235" t="s">
        <v>6447</v>
      </c>
      <c r="AN765" s="31" t="s">
        <v>202</v>
      </c>
      <c r="AO765" s="238">
        <v>42450.0</v>
      </c>
      <c r="AP765" s="45" t="s">
        <v>1472</v>
      </c>
      <c r="AQ765" s="46" t="s">
        <v>69</v>
      </c>
      <c r="AR765" s="46" t="s">
        <v>69</v>
      </c>
      <c r="AS765" s="41"/>
      <c r="AT765" s="41"/>
      <c r="AU765" s="41"/>
      <c r="AV765" s="41"/>
    </row>
    <row r="766">
      <c r="A766" s="31" t="s">
        <v>2212</v>
      </c>
      <c r="B766" s="31" t="s">
        <v>436</v>
      </c>
      <c r="C766" s="31" t="s">
        <v>6450</v>
      </c>
      <c r="D766" s="31" t="s">
        <v>690</v>
      </c>
      <c r="E766" s="193" t="s">
        <v>5858</v>
      </c>
      <c r="F766" s="193" t="s">
        <v>6451</v>
      </c>
      <c r="G766" s="195">
        <v>42468.0</v>
      </c>
      <c r="H766" s="41"/>
      <c r="I766" s="184"/>
      <c r="J766" s="143"/>
      <c r="K766" s="196"/>
      <c r="L766" s="196">
        <v>81.1</v>
      </c>
      <c r="M766" s="143" t="str">
        <f t="shared" si="26"/>
        <v>$63.52</v>
      </c>
      <c r="N766" s="144">
        <v>63.52</v>
      </c>
      <c r="O766" s="31">
        <v>63.52</v>
      </c>
      <c r="P766" s="31" t="s">
        <v>6453</v>
      </c>
      <c r="Q766" s="41"/>
      <c r="R766" s="41"/>
      <c r="S766" s="41"/>
      <c r="T766" s="41"/>
      <c r="U766" s="31">
        <v>0.0</v>
      </c>
      <c r="V766" s="31" t="s">
        <v>6454</v>
      </c>
      <c r="W766" s="41"/>
      <c r="X766" s="41"/>
      <c r="Y766" s="41"/>
      <c r="Z766" s="41"/>
      <c r="AA766" s="41"/>
      <c r="AB766" s="41"/>
      <c r="AC766" s="41"/>
      <c r="AD766" s="41"/>
      <c r="AE766" s="41"/>
      <c r="AF766" s="41"/>
      <c r="AG766" s="41"/>
      <c r="AH766" s="41"/>
      <c r="AI766" s="41"/>
      <c r="AJ766" s="41"/>
      <c r="AK766" s="193" t="s">
        <v>5861</v>
      </c>
      <c r="AL766" s="193" t="s">
        <v>5862</v>
      </c>
      <c r="AM766" s="193" t="s">
        <v>5863</v>
      </c>
      <c r="AN766" s="31" t="s">
        <v>2236</v>
      </c>
      <c r="AO766" s="195">
        <v>42468.0</v>
      </c>
      <c r="AP766" s="45" t="s">
        <v>1472</v>
      </c>
      <c r="AQ766" s="46" t="s">
        <v>69</v>
      </c>
      <c r="AR766" s="46" t="s">
        <v>459</v>
      </c>
      <c r="AS766" s="41"/>
      <c r="AT766" s="41"/>
      <c r="AU766" s="41"/>
      <c r="AV766" s="41"/>
    </row>
    <row r="767">
      <c r="A767" s="31" t="s">
        <v>2212</v>
      </c>
      <c r="B767" s="31" t="s">
        <v>436</v>
      </c>
      <c r="C767" s="31" t="s">
        <v>6457</v>
      </c>
      <c r="D767" s="31" t="s">
        <v>1430</v>
      </c>
      <c r="E767" s="193" t="s">
        <v>587</v>
      </c>
      <c r="F767" s="193" t="s">
        <v>5526</v>
      </c>
      <c r="G767" s="195">
        <v>42467.0</v>
      </c>
      <c r="H767" s="41"/>
      <c r="I767" s="184"/>
      <c r="J767" s="143"/>
      <c r="K767" s="196"/>
      <c r="L767" s="196">
        <v>280.0</v>
      </c>
      <c r="M767" s="143" t="str">
        <f t="shared" si="26"/>
        <v>$163.00</v>
      </c>
      <c r="N767" s="144">
        <v>163.0</v>
      </c>
      <c r="O767" s="31">
        <v>45.0</v>
      </c>
      <c r="P767" s="31" t="s">
        <v>132</v>
      </c>
      <c r="Q767" s="31">
        <v>48.0</v>
      </c>
      <c r="R767" s="31" t="s">
        <v>132</v>
      </c>
      <c r="S767" s="41"/>
      <c r="T767" s="41"/>
      <c r="U767" s="41"/>
      <c r="V767" s="41"/>
      <c r="W767" s="41"/>
      <c r="X767" s="41"/>
      <c r="Y767" s="41"/>
      <c r="Z767" s="41"/>
      <c r="AA767" s="41"/>
      <c r="AB767" s="41"/>
      <c r="AC767" s="31">
        <v>70.0</v>
      </c>
      <c r="AD767" s="31" t="s">
        <v>132</v>
      </c>
      <c r="AE767" s="41"/>
      <c r="AF767" s="41"/>
      <c r="AG767" s="41"/>
      <c r="AH767" s="41"/>
      <c r="AI767" s="41"/>
      <c r="AJ767" s="41"/>
      <c r="AK767" s="193" t="s">
        <v>2015</v>
      </c>
      <c r="AL767" s="193" t="s">
        <v>3147</v>
      </c>
      <c r="AM767" s="193" t="s">
        <v>3148</v>
      </c>
      <c r="AN767" s="31" t="s">
        <v>2236</v>
      </c>
      <c r="AO767" s="195">
        <v>42467.0</v>
      </c>
      <c r="AP767" s="45" t="s">
        <v>1472</v>
      </c>
      <c r="AQ767" s="46" t="s">
        <v>69</v>
      </c>
      <c r="AR767" s="46" t="s">
        <v>459</v>
      </c>
      <c r="AS767" s="41"/>
      <c r="AT767" s="41"/>
      <c r="AU767" s="41"/>
      <c r="AV767" s="41"/>
    </row>
    <row r="768">
      <c r="A768" s="31" t="s">
        <v>2212</v>
      </c>
      <c r="B768" s="31" t="s">
        <v>436</v>
      </c>
      <c r="C768" s="31" t="s">
        <v>6465</v>
      </c>
      <c r="D768" s="31" t="s">
        <v>690</v>
      </c>
      <c r="E768" s="193" t="s">
        <v>5858</v>
      </c>
      <c r="F768" s="193" t="s">
        <v>5868</v>
      </c>
      <c r="G768" s="195">
        <v>42421.0</v>
      </c>
      <c r="H768" s="41"/>
      <c r="I768" s="184"/>
      <c r="J768" s="143"/>
      <c r="K768" s="196"/>
      <c r="L768" s="196">
        <v>15.36</v>
      </c>
      <c r="M768" s="143" t="str">
        <f t="shared" si="26"/>
        <v>$15.36</v>
      </c>
      <c r="N768" s="144">
        <v>15.36</v>
      </c>
      <c r="O768" s="31">
        <v>15.36</v>
      </c>
      <c r="P768" s="31" t="s">
        <v>6467</v>
      </c>
      <c r="Q768" s="41"/>
      <c r="R768" s="41"/>
      <c r="S768" s="41"/>
      <c r="T768" s="41"/>
      <c r="U768" s="41"/>
      <c r="V768" s="41"/>
      <c r="W768" s="41"/>
      <c r="X768" s="41"/>
      <c r="Y768" s="41"/>
      <c r="Z768" s="41"/>
      <c r="AA768" s="41"/>
      <c r="AB768" s="41"/>
      <c r="AC768" s="41"/>
      <c r="AD768" s="41"/>
      <c r="AE768" s="41"/>
      <c r="AF768" s="41"/>
      <c r="AG768" s="41"/>
      <c r="AH768" s="41"/>
      <c r="AI768" s="41"/>
      <c r="AJ768" s="41"/>
      <c r="AK768" s="193" t="s">
        <v>5861</v>
      </c>
      <c r="AL768" s="193" t="s">
        <v>5862</v>
      </c>
      <c r="AM768" s="193" t="s">
        <v>5863</v>
      </c>
      <c r="AN768" s="31" t="s">
        <v>2236</v>
      </c>
      <c r="AO768" s="195">
        <v>42421.0</v>
      </c>
      <c r="AP768" s="45" t="s">
        <v>1472</v>
      </c>
      <c r="AQ768" s="46" t="s">
        <v>69</v>
      </c>
      <c r="AR768" s="46" t="s">
        <v>459</v>
      </c>
      <c r="AS768" s="41"/>
      <c r="AT768" s="41"/>
      <c r="AU768" s="41"/>
      <c r="AV768" s="41"/>
    </row>
    <row r="769">
      <c r="A769" s="41"/>
      <c r="B769" s="41"/>
      <c r="C769" s="31" t="s">
        <v>6473</v>
      </c>
      <c r="D769" s="41"/>
      <c r="E769" s="193" t="s">
        <v>5858</v>
      </c>
      <c r="F769" s="193" t="s">
        <v>5865</v>
      </c>
      <c r="G769" s="195">
        <v>42419.0</v>
      </c>
      <c r="H769" s="41"/>
      <c r="I769" s="184"/>
      <c r="J769" s="143"/>
      <c r="K769" s="196"/>
      <c r="L769" s="196">
        <v>3.49</v>
      </c>
      <c r="M769" s="143" t="str">
        <f t="shared" si="26"/>
        <v>$0.00</v>
      </c>
      <c r="N769" s="143"/>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193" t="s">
        <v>5861</v>
      </c>
      <c r="AL769" s="193" t="s">
        <v>5862</v>
      </c>
      <c r="AM769" s="193" t="s">
        <v>5863</v>
      </c>
      <c r="AN769" s="31" t="s">
        <v>2236</v>
      </c>
      <c r="AO769" s="195">
        <v>42419.0</v>
      </c>
      <c r="AP769" s="45" t="s">
        <v>1472</v>
      </c>
      <c r="AQ769" s="46" t="s">
        <v>69</v>
      </c>
      <c r="AR769" s="41"/>
      <c r="AS769" s="41"/>
      <c r="AT769" s="41"/>
      <c r="AU769" s="41"/>
      <c r="AV769" s="41"/>
    </row>
    <row r="770">
      <c r="A770" s="41"/>
      <c r="B770" s="41"/>
      <c r="C770" s="31" t="s">
        <v>6478</v>
      </c>
      <c r="D770" s="41"/>
      <c r="E770" s="193" t="s">
        <v>5858</v>
      </c>
      <c r="F770" s="193" t="s">
        <v>5859</v>
      </c>
      <c r="G770" s="195">
        <v>42433.0</v>
      </c>
      <c r="H770" s="41"/>
      <c r="I770" s="184"/>
      <c r="J770" s="143"/>
      <c r="K770" s="196"/>
      <c r="L770" s="196">
        <v>11.37</v>
      </c>
      <c r="M770" s="143" t="str">
        <f t="shared" si="26"/>
        <v>$0.00</v>
      </c>
      <c r="N770" s="143"/>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193" t="s">
        <v>5861</v>
      </c>
      <c r="AL770" s="193" t="s">
        <v>5862</v>
      </c>
      <c r="AM770" s="193" t="s">
        <v>5863</v>
      </c>
      <c r="AN770" s="31" t="s">
        <v>2236</v>
      </c>
      <c r="AO770" s="195">
        <v>42433.0</v>
      </c>
      <c r="AP770" s="45" t="s">
        <v>1472</v>
      </c>
      <c r="AQ770" s="46" t="s">
        <v>69</v>
      </c>
      <c r="AR770" s="41"/>
      <c r="AS770" s="41"/>
      <c r="AT770" s="41"/>
      <c r="AU770" s="41"/>
      <c r="AV770" s="41"/>
    </row>
    <row r="771">
      <c r="A771" s="31" t="s">
        <v>3122</v>
      </c>
      <c r="B771" s="31" t="s">
        <v>436</v>
      </c>
      <c r="C771" s="31" t="s">
        <v>6482</v>
      </c>
      <c r="D771" s="31" t="s">
        <v>230</v>
      </c>
      <c r="E771" s="193" t="s">
        <v>939</v>
      </c>
      <c r="F771" s="193" t="s">
        <v>6486</v>
      </c>
      <c r="G771" s="195">
        <v>42468.0</v>
      </c>
      <c r="H771" s="41"/>
      <c r="I771" s="184"/>
      <c r="J771" s="143"/>
      <c r="K771" s="196"/>
      <c r="L771" s="196">
        <v>98.5</v>
      </c>
      <c r="M771" s="143" t="str">
        <f t="shared" si="26"/>
        <v>$98.50</v>
      </c>
      <c r="N771" s="144">
        <v>98.5</v>
      </c>
      <c r="O771" s="31">
        <v>98.5</v>
      </c>
      <c r="P771" s="31" t="s">
        <v>6487</v>
      </c>
      <c r="Q771" s="41"/>
      <c r="R771" s="41"/>
      <c r="S771" s="41"/>
      <c r="T771" s="41"/>
      <c r="U771" s="41"/>
      <c r="V771" s="41"/>
      <c r="W771" s="41"/>
      <c r="X771" s="41"/>
      <c r="Y771" s="41"/>
      <c r="Z771" s="41"/>
      <c r="AA771" s="41"/>
      <c r="AB771" s="41"/>
      <c r="AC771" s="41"/>
      <c r="AD771" s="41"/>
      <c r="AE771" s="41"/>
      <c r="AF771" s="41"/>
      <c r="AG771" s="41"/>
      <c r="AH771" s="41"/>
      <c r="AI771" s="41"/>
      <c r="AJ771" s="41"/>
      <c r="AK771" s="193" t="s">
        <v>950</v>
      </c>
      <c r="AL771" s="193" t="s">
        <v>951</v>
      </c>
      <c r="AM771" s="193" t="s">
        <v>953</v>
      </c>
      <c r="AN771" s="31" t="s">
        <v>2236</v>
      </c>
      <c r="AO771" s="195">
        <v>42469.0</v>
      </c>
      <c r="AP771" s="45" t="s">
        <v>1028</v>
      </c>
      <c r="AQ771" s="46" t="s">
        <v>69</v>
      </c>
      <c r="AR771" s="46" t="s">
        <v>69</v>
      </c>
      <c r="AS771" s="41"/>
      <c r="AT771" s="41"/>
      <c r="AU771" s="41"/>
      <c r="AV771" s="41"/>
    </row>
    <row r="772">
      <c r="A772" s="31" t="s">
        <v>5704</v>
      </c>
      <c r="B772" s="31" t="s">
        <v>295</v>
      </c>
      <c r="C772" s="31" t="s">
        <v>6490</v>
      </c>
      <c r="D772" s="31" t="s">
        <v>2735</v>
      </c>
      <c r="E772" s="193" t="s">
        <v>2568</v>
      </c>
      <c r="F772" s="193" t="s">
        <v>6491</v>
      </c>
      <c r="G772" s="195">
        <v>42394.0</v>
      </c>
      <c r="H772" s="41"/>
      <c r="I772" s="184"/>
      <c r="J772" s="143"/>
      <c r="K772" s="196"/>
      <c r="L772" s="196">
        <v>1000.0</v>
      </c>
      <c r="M772" s="143" t="str">
        <f t="shared" si="26"/>
        <v>$765.00</v>
      </c>
      <c r="N772" s="144">
        <v>765.0</v>
      </c>
      <c r="O772" s="41"/>
      <c r="P772" s="41"/>
      <c r="Q772" s="41"/>
      <c r="R772" s="41"/>
      <c r="S772" s="41"/>
      <c r="T772" s="41"/>
      <c r="U772" s="31">
        <v>665.0</v>
      </c>
      <c r="V772" s="31" t="s">
        <v>6494</v>
      </c>
      <c r="W772" s="41"/>
      <c r="X772" s="41"/>
      <c r="Y772" s="41"/>
      <c r="Z772" s="41"/>
      <c r="AA772" s="41"/>
      <c r="AB772" s="41"/>
      <c r="AC772" s="41"/>
      <c r="AD772" s="41"/>
      <c r="AE772" s="41"/>
      <c r="AF772" s="41"/>
      <c r="AG772" s="31">
        <v>100.0</v>
      </c>
      <c r="AH772" s="31" t="s">
        <v>4550</v>
      </c>
      <c r="AI772" s="41"/>
      <c r="AJ772" s="41"/>
      <c r="AK772" s="193" t="s">
        <v>6495</v>
      </c>
      <c r="AL772" s="193" t="s">
        <v>6496</v>
      </c>
      <c r="AM772" s="193" t="s">
        <v>6497</v>
      </c>
      <c r="AN772" s="31" t="s">
        <v>2236</v>
      </c>
      <c r="AO772" s="195">
        <v>42427.0</v>
      </c>
      <c r="AP772" s="45" t="s">
        <v>1028</v>
      </c>
      <c r="AQ772" s="46" t="s">
        <v>69</v>
      </c>
      <c r="AR772" s="46" t="s">
        <v>459</v>
      </c>
      <c r="AS772" s="41"/>
      <c r="AT772" s="41"/>
      <c r="AU772" s="41"/>
      <c r="AV772" s="41"/>
    </row>
    <row r="773">
      <c r="A773" s="41"/>
      <c r="B773" s="41"/>
      <c r="C773" s="31" t="s">
        <v>6500</v>
      </c>
      <c r="D773" s="41"/>
      <c r="E773" s="193" t="s">
        <v>4115</v>
      </c>
      <c r="F773" s="193" t="s">
        <v>6501</v>
      </c>
      <c r="G773" s="195">
        <v>42469.0</v>
      </c>
      <c r="H773" s="41"/>
      <c r="I773" s="184"/>
      <c r="J773" s="143"/>
      <c r="K773" s="196"/>
      <c r="L773" s="196">
        <v>123.2</v>
      </c>
      <c r="M773" s="143" t="str">
        <f t="shared" si="26"/>
        <v>$0.00</v>
      </c>
      <c r="N773" s="143"/>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193" t="s">
        <v>5162</v>
      </c>
      <c r="AL773" s="193" t="s">
        <v>5163</v>
      </c>
      <c r="AM773" s="193" t="s">
        <v>5164</v>
      </c>
      <c r="AN773" s="31" t="s">
        <v>2236</v>
      </c>
      <c r="AO773" s="195">
        <v>42469.0</v>
      </c>
      <c r="AP773" s="45" t="s">
        <v>1028</v>
      </c>
      <c r="AQ773" s="46" t="s">
        <v>69</v>
      </c>
      <c r="AR773" s="41"/>
      <c r="AS773" s="41"/>
      <c r="AT773" s="41"/>
      <c r="AU773" s="41"/>
      <c r="AV773" s="41"/>
    </row>
    <row r="774">
      <c r="A774" s="31" t="s">
        <v>2212</v>
      </c>
      <c r="B774" s="31" t="s">
        <v>436</v>
      </c>
      <c r="C774" s="31" t="s">
        <v>6507</v>
      </c>
      <c r="D774" s="31" t="s">
        <v>5308</v>
      </c>
      <c r="E774" s="193" t="s">
        <v>6509</v>
      </c>
      <c r="F774" s="193" t="s">
        <v>6510</v>
      </c>
      <c r="G774" s="195">
        <v>42468.0</v>
      </c>
      <c r="H774" s="41"/>
      <c r="I774" s="184"/>
      <c r="J774" s="143"/>
      <c r="K774" s="196"/>
      <c r="L774" s="196">
        <v>210.0</v>
      </c>
      <c r="M774" s="143" t="str">
        <f t="shared" si="26"/>
        <v>$80.00</v>
      </c>
      <c r="N774" s="144">
        <v>80.0</v>
      </c>
      <c r="O774" s="31">
        <v>80.0</v>
      </c>
      <c r="P774" s="31" t="s">
        <v>132</v>
      </c>
      <c r="Q774" s="41"/>
      <c r="R774" s="41"/>
      <c r="S774" s="41"/>
      <c r="T774" s="41"/>
      <c r="U774" s="41"/>
      <c r="V774" s="41"/>
      <c r="W774" s="41"/>
      <c r="X774" s="41"/>
      <c r="Y774" s="41"/>
      <c r="Z774" s="41"/>
      <c r="AA774" s="41"/>
      <c r="AB774" s="41"/>
      <c r="AC774" s="41"/>
      <c r="AD774" s="41"/>
      <c r="AE774" s="41"/>
      <c r="AF774" s="41"/>
      <c r="AG774" s="41"/>
      <c r="AH774" s="41"/>
      <c r="AI774" s="41"/>
      <c r="AJ774" s="41"/>
      <c r="AK774" s="193" t="s">
        <v>64</v>
      </c>
      <c r="AL774" s="193" t="s">
        <v>6513</v>
      </c>
      <c r="AM774" s="193" t="s">
        <v>6515</v>
      </c>
      <c r="AN774" s="31" t="s">
        <v>2236</v>
      </c>
      <c r="AO774" s="195">
        <v>42468.0</v>
      </c>
      <c r="AP774" s="45" t="s">
        <v>1028</v>
      </c>
      <c r="AQ774" s="46" t="s">
        <v>69</v>
      </c>
      <c r="AR774" s="46" t="s">
        <v>459</v>
      </c>
      <c r="AS774" s="41"/>
      <c r="AT774" s="41"/>
      <c r="AU774" s="41"/>
      <c r="AV774" s="41"/>
    </row>
    <row r="775">
      <c r="A775" s="31" t="s">
        <v>2212</v>
      </c>
      <c r="B775" s="31" t="s">
        <v>436</v>
      </c>
      <c r="C775" s="31" t="s">
        <v>6519</v>
      </c>
      <c r="D775" s="31" t="s">
        <v>1476</v>
      </c>
      <c r="E775" s="193" t="s">
        <v>363</v>
      </c>
      <c r="F775" s="193" t="s">
        <v>6520</v>
      </c>
      <c r="G775" s="195">
        <v>42250.0</v>
      </c>
      <c r="H775" s="31" t="s">
        <v>6521</v>
      </c>
      <c r="I775" s="184"/>
      <c r="J775" s="143"/>
      <c r="K775" s="196"/>
      <c r="L775" s="196">
        <v>270.0</v>
      </c>
      <c r="M775" s="143" t="str">
        <f t="shared" si="26"/>
        <v>$111.50</v>
      </c>
      <c r="N775" s="144">
        <v>111.5</v>
      </c>
      <c r="O775" s="31">
        <v>35.0</v>
      </c>
      <c r="P775" s="31" t="s">
        <v>132</v>
      </c>
      <c r="Q775" s="31">
        <v>31.5</v>
      </c>
      <c r="R775" s="31" t="s">
        <v>132</v>
      </c>
      <c r="S775" s="41"/>
      <c r="T775" s="41"/>
      <c r="U775" s="41"/>
      <c r="V775" s="41"/>
      <c r="W775" s="41"/>
      <c r="X775" s="41"/>
      <c r="Y775" s="41"/>
      <c r="Z775" s="41"/>
      <c r="AA775" s="41"/>
      <c r="AB775" s="41"/>
      <c r="AC775" s="31">
        <v>45.0</v>
      </c>
      <c r="AD775" s="31" t="s">
        <v>6525</v>
      </c>
      <c r="AE775" s="41"/>
      <c r="AF775" s="41"/>
      <c r="AG775" s="41"/>
      <c r="AH775" s="41"/>
      <c r="AI775" s="41"/>
      <c r="AJ775" s="41"/>
      <c r="AK775" s="193" t="s">
        <v>875</v>
      </c>
      <c r="AL775" s="193" t="s">
        <v>364</v>
      </c>
      <c r="AM775" s="193" t="s">
        <v>365</v>
      </c>
      <c r="AN775" s="31" t="s">
        <v>2236</v>
      </c>
      <c r="AO775" s="195">
        <v>42469.0</v>
      </c>
      <c r="AP775" s="45" t="s">
        <v>1028</v>
      </c>
      <c r="AQ775" s="46" t="s">
        <v>69</v>
      </c>
      <c r="AR775" s="46" t="s">
        <v>459</v>
      </c>
      <c r="AS775" s="41"/>
      <c r="AT775" s="41"/>
      <c r="AU775" s="41"/>
      <c r="AV775" s="41"/>
    </row>
    <row r="776">
      <c r="A776" s="41"/>
      <c r="B776" s="41"/>
      <c r="C776" s="31" t="s">
        <v>6527</v>
      </c>
      <c r="D776" s="41"/>
      <c r="E776" s="193" t="s">
        <v>496</v>
      </c>
      <c r="F776" s="193" t="s">
        <v>6528</v>
      </c>
      <c r="G776" s="195">
        <v>42469.0</v>
      </c>
      <c r="H776" s="41"/>
      <c r="I776" s="184"/>
      <c r="J776" s="143"/>
      <c r="K776" s="196"/>
      <c r="L776" s="196">
        <v>68.98</v>
      </c>
      <c r="M776" s="143" t="str">
        <f t="shared" si="26"/>
        <v>$0.00</v>
      </c>
      <c r="N776" s="143"/>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193" t="s">
        <v>3919</v>
      </c>
      <c r="AL776" s="193" t="s">
        <v>3920</v>
      </c>
      <c r="AM776" s="193" t="s">
        <v>3921</v>
      </c>
      <c r="AN776" s="31" t="s">
        <v>2236</v>
      </c>
      <c r="AO776" s="195">
        <v>42469.0</v>
      </c>
      <c r="AP776" s="45" t="s">
        <v>1646</v>
      </c>
      <c r="AQ776" s="46" t="s">
        <v>69</v>
      </c>
      <c r="AR776" s="41"/>
      <c r="AS776" s="41"/>
      <c r="AT776" s="41"/>
      <c r="AU776" s="41"/>
      <c r="AV776" s="41"/>
    </row>
    <row r="777">
      <c r="A777" s="31" t="s">
        <v>5704</v>
      </c>
      <c r="B777" s="31" t="s">
        <v>436</v>
      </c>
      <c r="C777" s="31" t="s">
        <v>6531</v>
      </c>
      <c r="D777" s="31" t="s">
        <v>1243</v>
      </c>
      <c r="E777" s="193" t="s">
        <v>1600</v>
      </c>
      <c r="F777" s="193" t="s">
        <v>6532</v>
      </c>
      <c r="G777" s="195">
        <v>42483.0</v>
      </c>
      <c r="H777" s="41"/>
      <c r="I777" s="184"/>
      <c r="J777" s="143"/>
      <c r="K777" s="196" t="s">
        <v>2929</v>
      </c>
      <c r="L777" s="196">
        <v>1500.0</v>
      </c>
      <c r="M777" s="143" t="str">
        <f t="shared" si="26"/>
        <v>$1,500.00</v>
      </c>
      <c r="N777" s="144">
        <v>1500.0</v>
      </c>
      <c r="O777" s="149">
        <v>785.0</v>
      </c>
      <c r="P777" s="31" t="s">
        <v>6535</v>
      </c>
      <c r="Q777" s="41"/>
      <c r="R777" s="41"/>
      <c r="S777" s="149">
        <v>15.0</v>
      </c>
      <c r="T777" s="31" t="s">
        <v>6536</v>
      </c>
      <c r="U777" s="41"/>
      <c r="V777" s="41"/>
      <c r="W777" s="149">
        <v>150.0</v>
      </c>
      <c r="X777" s="31" t="s">
        <v>4555</v>
      </c>
      <c r="Y777" s="149">
        <v>50.0</v>
      </c>
      <c r="Z777" s="31" t="s">
        <v>6536</v>
      </c>
      <c r="AA777" s="149">
        <v>500.0</v>
      </c>
      <c r="AB777" s="31" t="s">
        <v>6537</v>
      </c>
      <c r="AC777" s="41"/>
      <c r="AD777" s="41"/>
      <c r="AE777" s="41"/>
      <c r="AF777" s="41"/>
      <c r="AG777" s="41"/>
      <c r="AH777" s="41"/>
      <c r="AI777" s="41"/>
      <c r="AJ777" s="41"/>
      <c r="AK777" s="193" t="s">
        <v>1413</v>
      </c>
      <c r="AL777" s="193" t="s">
        <v>1414</v>
      </c>
      <c r="AM777" s="193" t="s">
        <v>1416</v>
      </c>
      <c r="AN777" s="31" t="s">
        <v>2236</v>
      </c>
      <c r="AO777" s="195">
        <v>42487.0</v>
      </c>
      <c r="AP777" s="45" t="s">
        <v>1646</v>
      </c>
      <c r="AQ777" s="46" t="s">
        <v>69</v>
      </c>
      <c r="AR777" s="46" t="s">
        <v>69</v>
      </c>
      <c r="AS777" s="41"/>
      <c r="AT777" s="41"/>
      <c r="AU777" s="41"/>
      <c r="AV777" s="41"/>
    </row>
    <row r="778">
      <c r="A778" s="31" t="s">
        <v>6541</v>
      </c>
      <c r="B778" s="31" t="s">
        <v>436</v>
      </c>
      <c r="C778" s="31" t="s">
        <v>6543</v>
      </c>
      <c r="D778" s="31" t="s">
        <v>1406</v>
      </c>
      <c r="E778" s="193" t="s">
        <v>2402</v>
      </c>
      <c r="F778" s="193" t="s">
        <v>3138</v>
      </c>
      <c r="G778" s="195">
        <v>42468.0</v>
      </c>
      <c r="H778" s="41"/>
      <c r="I778" s="184"/>
      <c r="J778" s="143"/>
      <c r="K778" s="196"/>
      <c r="L778" s="196">
        <v>50.0</v>
      </c>
      <c r="M778" s="143" t="str">
        <f t="shared" si="26"/>
        <v>$50.00</v>
      </c>
      <c r="N778" s="144">
        <v>151.24</v>
      </c>
      <c r="O778" s="31">
        <v>50.0</v>
      </c>
      <c r="P778" s="41"/>
      <c r="Q778" s="41"/>
      <c r="R778" s="41"/>
      <c r="S778" s="41"/>
      <c r="T778" s="41"/>
      <c r="U778" s="41"/>
      <c r="V778" s="41"/>
      <c r="W778" s="41"/>
      <c r="X778" s="41"/>
      <c r="Y778" s="41"/>
      <c r="Z778" s="41"/>
      <c r="AA778" s="41"/>
      <c r="AB778" s="41"/>
      <c r="AC778" s="41"/>
      <c r="AD778" s="41"/>
      <c r="AE778" s="41"/>
      <c r="AF778" s="41"/>
      <c r="AG778" s="41"/>
      <c r="AH778" s="41"/>
      <c r="AI778" s="41"/>
      <c r="AJ778" s="41"/>
      <c r="AK778" s="193" t="s">
        <v>6545</v>
      </c>
      <c r="AL778" s="193" t="s">
        <v>6546</v>
      </c>
      <c r="AM778" s="193" t="s">
        <v>6547</v>
      </c>
      <c r="AN778" s="31" t="s">
        <v>2236</v>
      </c>
      <c r="AO778" s="195">
        <v>42468.0</v>
      </c>
      <c r="AP778" s="45" t="s">
        <v>1646</v>
      </c>
      <c r="AQ778" s="46" t="s">
        <v>69</v>
      </c>
      <c r="AR778" s="46" t="s">
        <v>459</v>
      </c>
      <c r="AS778" s="41"/>
      <c r="AT778" s="41"/>
      <c r="AU778" s="41"/>
      <c r="AV778" s="41"/>
    </row>
    <row r="779">
      <c r="A779" s="31" t="s">
        <v>6541</v>
      </c>
      <c r="B779" s="31" t="s">
        <v>436</v>
      </c>
      <c r="C779" s="31" t="s">
        <v>6549</v>
      </c>
      <c r="D779" s="31" t="s">
        <v>1406</v>
      </c>
      <c r="E779" s="193" t="s">
        <v>2402</v>
      </c>
      <c r="F779" s="193" t="s">
        <v>6550</v>
      </c>
      <c r="G779" s="195">
        <v>42433.0</v>
      </c>
      <c r="H779" s="41"/>
      <c r="I779" s="184"/>
      <c r="J779" s="143"/>
      <c r="K779" s="196"/>
      <c r="L779" s="196">
        <v>220.0</v>
      </c>
      <c r="M779" s="143" t="str">
        <f t="shared" si="26"/>
        <v>$139.00</v>
      </c>
      <c r="N779" s="144">
        <v>0.0</v>
      </c>
      <c r="O779" s="31">
        <v>90.0</v>
      </c>
      <c r="P779" s="41"/>
      <c r="Q779" s="41"/>
      <c r="R779" s="41"/>
      <c r="S779" s="31">
        <v>15.0</v>
      </c>
      <c r="T779" s="41"/>
      <c r="U779" s="31">
        <v>34.0</v>
      </c>
      <c r="V779" s="41"/>
      <c r="W779" s="41"/>
      <c r="X779" s="41"/>
      <c r="Y779" s="41"/>
      <c r="Z779" s="41"/>
      <c r="AA779" s="41"/>
      <c r="AB779" s="41"/>
      <c r="AC779" s="41"/>
      <c r="AD779" s="41"/>
      <c r="AE779" s="41"/>
      <c r="AF779" s="41"/>
      <c r="AG779" s="41"/>
      <c r="AH779" s="41"/>
      <c r="AI779" s="41"/>
      <c r="AJ779" s="41"/>
      <c r="AK779" s="193" t="s">
        <v>6545</v>
      </c>
      <c r="AL779" s="193" t="s">
        <v>6546</v>
      </c>
      <c r="AM779" s="193" t="s">
        <v>6547</v>
      </c>
      <c r="AN779" s="31" t="s">
        <v>2236</v>
      </c>
      <c r="AO779" s="195">
        <v>42433.0</v>
      </c>
      <c r="AP779" s="45" t="s">
        <v>1646</v>
      </c>
      <c r="AQ779" s="46" t="s">
        <v>69</v>
      </c>
      <c r="AR779" s="46" t="s">
        <v>459</v>
      </c>
      <c r="AS779" s="41"/>
      <c r="AT779" s="41"/>
      <c r="AU779" s="41"/>
      <c r="AV779" s="41"/>
    </row>
    <row r="780">
      <c r="A780" s="31" t="s">
        <v>6541</v>
      </c>
      <c r="B780" s="31" t="s">
        <v>436</v>
      </c>
      <c r="C780" s="31" t="s">
        <v>6554</v>
      </c>
      <c r="D780" s="31" t="s">
        <v>1406</v>
      </c>
      <c r="E780" s="193" t="s">
        <v>2402</v>
      </c>
      <c r="F780" s="193" t="s">
        <v>6555</v>
      </c>
      <c r="G780" s="195">
        <v>42462.0</v>
      </c>
      <c r="H780" s="41"/>
      <c r="I780" s="184"/>
      <c r="J780" s="143"/>
      <c r="K780" s="196"/>
      <c r="L780" s="196">
        <v>100.0</v>
      </c>
      <c r="M780" s="143" t="str">
        <f t="shared" si="26"/>
        <v>$100.00</v>
      </c>
      <c r="N780" s="144">
        <v>100.0</v>
      </c>
      <c r="O780" s="41"/>
      <c r="P780" s="41"/>
      <c r="Q780" s="41"/>
      <c r="R780" s="41"/>
      <c r="S780" s="41"/>
      <c r="T780" s="41"/>
      <c r="U780" s="31">
        <v>100.0</v>
      </c>
      <c r="V780" s="41"/>
      <c r="W780" s="41"/>
      <c r="X780" s="41"/>
      <c r="Y780" s="41"/>
      <c r="Z780" s="41"/>
      <c r="AA780" s="41"/>
      <c r="AB780" s="41"/>
      <c r="AC780" s="41"/>
      <c r="AD780" s="41"/>
      <c r="AE780" s="41"/>
      <c r="AF780" s="41"/>
      <c r="AG780" s="41"/>
      <c r="AH780" s="41"/>
      <c r="AI780" s="41"/>
      <c r="AJ780" s="41"/>
      <c r="AK780" s="193" t="s">
        <v>6545</v>
      </c>
      <c r="AL780" s="193" t="s">
        <v>6546</v>
      </c>
      <c r="AM780" s="193" t="s">
        <v>6547</v>
      </c>
      <c r="AN780" s="31" t="s">
        <v>2236</v>
      </c>
      <c r="AO780" s="195">
        <v>42462.0</v>
      </c>
      <c r="AP780" s="45" t="s">
        <v>1646</v>
      </c>
      <c r="AQ780" s="46" t="s">
        <v>69</v>
      </c>
      <c r="AR780" s="46" t="s">
        <v>459</v>
      </c>
      <c r="AS780" s="41"/>
      <c r="AT780" s="41"/>
      <c r="AU780" s="41"/>
      <c r="AV780" s="41"/>
    </row>
    <row r="781">
      <c r="A781" s="146">
        <v>42478.0</v>
      </c>
      <c r="B781" s="31" t="s">
        <v>6560</v>
      </c>
      <c r="C781" s="31" t="s">
        <v>6561</v>
      </c>
      <c r="D781" s="31" t="s">
        <v>3960</v>
      </c>
      <c r="E781" s="193" t="s">
        <v>6562</v>
      </c>
      <c r="F781" s="193" t="s">
        <v>6564</v>
      </c>
      <c r="G781" s="195">
        <v>42462.0</v>
      </c>
      <c r="H781" s="41"/>
      <c r="I781" s="184"/>
      <c r="J781" s="143"/>
      <c r="K781" s="196"/>
      <c r="L781" s="196">
        <v>80.0</v>
      </c>
      <c r="M781" s="143" t="str">
        <f t="shared" si="26"/>
        <v>$80.00</v>
      </c>
      <c r="N781" s="144">
        <v>80.0</v>
      </c>
      <c r="O781" s="31">
        <v>80.0</v>
      </c>
      <c r="P781" s="31" t="s">
        <v>132</v>
      </c>
      <c r="Q781" s="41"/>
      <c r="R781" s="41"/>
      <c r="S781" s="41"/>
      <c r="T781" s="41"/>
      <c r="U781" s="41"/>
      <c r="V781" s="41"/>
      <c r="W781" s="41"/>
      <c r="X781" s="41"/>
      <c r="Y781" s="41"/>
      <c r="Z781" s="41"/>
      <c r="AA781" s="41"/>
      <c r="AB781" s="41"/>
      <c r="AC781" s="41"/>
      <c r="AD781" s="41"/>
      <c r="AE781" s="41"/>
      <c r="AF781" s="41"/>
      <c r="AG781" s="41"/>
      <c r="AH781" s="41"/>
      <c r="AI781" s="41"/>
      <c r="AJ781" s="41"/>
      <c r="AK781" s="193" t="s">
        <v>196</v>
      </c>
      <c r="AL781" s="193" t="s">
        <v>199</v>
      </c>
      <c r="AM781" s="193" t="s">
        <v>201</v>
      </c>
      <c r="AN781" s="31" t="s">
        <v>2236</v>
      </c>
      <c r="AO781" s="195">
        <v>42462.0</v>
      </c>
      <c r="AP781" s="45" t="s">
        <v>681</v>
      </c>
      <c r="AQ781" s="46" t="s">
        <v>69</v>
      </c>
      <c r="AR781" s="46" t="s">
        <v>69</v>
      </c>
      <c r="AS781" s="41"/>
      <c r="AT781" s="41"/>
      <c r="AU781" s="41"/>
      <c r="AV781" s="41"/>
    </row>
    <row r="782">
      <c r="A782" s="41"/>
      <c r="B782" s="41"/>
      <c r="C782" s="31" t="s">
        <v>6569</v>
      </c>
      <c r="D782" s="31" t="s">
        <v>1476</v>
      </c>
      <c r="E782" s="193" t="s">
        <v>304</v>
      </c>
      <c r="F782" s="193" t="s">
        <v>6573</v>
      </c>
      <c r="G782" s="195">
        <v>42462.0</v>
      </c>
      <c r="H782" s="41"/>
      <c r="I782" s="184"/>
      <c r="J782" s="143"/>
      <c r="K782" s="196"/>
      <c r="L782" s="196">
        <v>36.19</v>
      </c>
      <c r="M782" s="143" t="str">
        <f t="shared" si="26"/>
        <v>$36.19</v>
      </c>
      <c r="N782" s="143"/>
      <c r="O782" s="31">
        <v>10.99</v>
      </c>
      <c r="P782" s="31" t="s">
        <v>132</v>
      </c>
      <c r="Q782" s="31">
        <v>25.2</v>
      </c>
      <c r="R782" s="31" t="s">
        <v>132</v>
      </c>
      <c r="S782" s="41"/>
      <c r="T782" s="41"/>
      <c r="U782" s="41"/>
      <c r="V782" s="41"/>
      <c r="W782" s="41"/>
      <c r="X782" s="41"/>
      <c r="Y782" s="41"/>
      <c r="Z782" s="41"/>
      <c r="AA782" s="41"/>
      <c r="AB782" s="41"/>
      <c r="AC782" s="41"/>
      <c r="AD782" s="41"/>
      <c r="AE782" s="41"/>
      <c r="AF782" s="41"/>
      <c r="AG782" s="41"/>
      <c r="AH782" s="41"/>
      <c r="AI782" s="41"/>
      <c r="AJ782" s="41"/>
      <c r="AK782" s="193" t="s">
        <v>431</v>
      </c>
      <c r="AL782" s="193" t="s">
        <v>432</v>
      </c>
      <c r="AM782" s="193" t="s">
        <v>433</v>
      </c>
      <c r="AN782" s="31" t="s">
        <v>2236</v>
      </c>
      <c r="AO782" s="195">
        <v>42462.0</v>
      </c>
      <c r="AP782" s="45" t="s">
        <v>681</v>
      </c>
      <c r="AQ782" s="46" t="s">
        <v>69</v>
      </c>
      <c r="AR782" s="46" t="s">
        <v>459</v>
      </c>
      <c r="AS782" s="41"/>
      <c r="AT782" s="41"/>
      <c r="AU782" s="41"/>
      <c r="AV782" s="41"/>
    </row>
    <row r="783">
      <c r="A783" s="41"/>
      <c r="B783" s="41"/>
      <c r="C783" s="31" t="s">
        <v>6578</v>
      </c>
      <c r="D783" s="31" t="s">
        <v>1476</v>
      </c>
      <c r="E783" s="193" t="s">
        <v>304</v>
      </c>
      <c r="F783" s="193" t="s">
        <v>6579</v>
      </c>
      <c r="G783" s="195">
        <v>42455.0</v>
      </c>
      <c r="H783" s="41"/>
      <c r="I783" s="184"/>
      <c r="J783" s="143"/>
      <c r="K783" s="196"/>
      <c r="L783" s="196">
        <v>36.76</v>
      </c>
      <c r="M783" s="143" t="str">
        <f t="shared" si="26"/>
        <v>$36.76</v>
      </c>
      <c r="N783" s="143"/>
      <c r="O783" s="31">
        <v>11.56</v>
      </c>
      <c r="P783" s="31" t="s">
        <v>132</v>
      </c>
      <c r="Q783" s="31">
        <v>25.2</v>
      </c>
      <c r="R783" s="31" t="s">
        <v>132</v>
      </c>
      <c r="S783" s="41"/>
      <c r="T783" s="41"/>
      <c r="U783" s="41"/>
      <c r="V783" s="41"/>
      <c r="W783" s="41"/>
      <c r="X783" s="41"/>
      <c r="Y783" s="41"/>
      <c r="Z783" s="41"/>
      <c r="AA783" s="41"/>
      <c r="AB783" s="41"/>
      <c r="AC783" s="41"/>
      <c r="AD783" s="41"/>
      <c r="AE783" s="41"/>
      <c r="AF783" s="41"/>
      <c r="AG783" s="41"/>
      <c r="AH783" s="41"/>
      <c r="AI783" s="41"/>
      <c r="AJ783" s="41"/>
      <c r="AK783" s="193" t="s">
        <v>431</v>
      </c>
      <c r="AL783" s="193" t="s">
        <v>432</v>
      </c>
      <c r="AM783" s="193" t="s">
        <v>433</v>
      </c>
      <c r="AN783" s="31" t="s">
        <v>2236</v>
      </c>
      <c r="AO783" s="195">
        <v>42455.0</v>
      </c>
      <c r="AP783" s="45" t="s">
        <v>681</v>
      </c>
      <c r="AQ783" s="46" t="s">
        <v>69</v>
      </c>
      <c r="AR783" s="46" t="s">
        <v>459</v>
      </c>
      <c r="AS783" s="41"/>
      <c r="AT783" s="41"/>
      <c r="AU783" s="41"/>
      <c r="AV783" s="41"/>
    </row>
    <row r="784">
      <c r="A784" s="31" t="s">
        <v>2212</v>
      </c>
      <c r="B784" s="31" t="s">
        <v>436</v>
      </c>
      <c r="C784" s="31" t="s">
        <v>6583</v>
      </c>
      <c r="D784" s="31" t="s">
        <v>1476</v>
      </c>
      <c r="E784" s="193" t="s">
        <v>685</v>
      </c>
      <c r="F784" s="193" t="s">
        <v>5357</v>
      </c>
      <c r="G784" s="195">
        <v>42412.0</v>
      </c>
      <c r="H784" s="31" t="s">
        <v>6584</v>
      </c>
      <c r="I784" s="184"/>
      <c r="J784" s="143"/>
      <c r="K784" s="196" t="s">
        <v>436</v>
      </c>
      <c r="L784" s="196">
        <v>1821.34</v>
      </c>
      <c r="M784" s="143" t="str">
        <f t="shared" si="26"/>
        <v>$1,821.34</v>
      </c>
      <c r="N784" s="144">
        <v>1821.34</v>
      </c>
      <c r="O784" s="31">
        <v>1360.0</v>
      </c>
      <c r="P784" s="31" t="s">
        <v>132</v>
      </c>
      <c r="Q784" s="31">
        <v>51.34</v>
      </c>
      <c r="R784" s="31" t="s">
        <v>132</v>
      </c>
      <c r="S784" s="31">
        <v>15.0</v>
      </c>
      <c r="T784" s="31" t="s">
        <v>132</v>
      </c>
      <c r="U784" s="41"/>
      <c r="V784" s="41"/>
      <c r="W784" s="31">
        <v>200.0</v>
      </c>
      <c r="X784" s="31" t="s">
        <v>132</v>
      </c>
      <c r="Y784" s="41"/>
      <c r="Z784" s="41"/>
      <c r="AA784" s="41"/>
      <c r="AB784" s="41"/>
      <c r="AC784" s="41"/>
      <c r="AD784" s="41"/>
      <c r="AE784" s="31">
        <v>195.0</v>
      </c>
      <c r="AF784" s="31" t="s">
        <v>132</v>
      </c>
      <c r="AG784" s="41"/>
      <c r="AH784" s="41"/>
      <c r="AI784" s="41"/>
      <c r="AJ784" s="41"/>
      <c r="AK784" s="193" t="s">
        <v>175</v>
      </c>
      <c r="AL784" s="193" t="s">
        <v>178</v>
      </c>
      <c r="AM784" s="193" t="s">
        <v>180</v>
      </c>
      <c r="AN784" s="31" t="s">
        <v>2236</v>
      </c>
      <c r="AO784" s="195">
        <v>42412.0</v>
      </c>
      <c r="AP784" s="45" t="s">
        <v>681</v>
      </c>
      <c r="AQ784" s="46" t="s">
        <v>69</v>
      </c>
      <c r="AR784" s="46" t="s">
        <v>459</v>
      </c>
      <c r="AS784" s="41"/>
      <c r="AT784" s="41"/>
      <c r="AU784" s="41"/>
      <c r="AV784" s="41"/>
    </row>
    <row r="785">
      <c r="A785" s="31" t="s">
        <v>5704</v>
      </c>
      <c r="B785" s="31" t="s">
        <v>436</v>
      </c>
      <c r="C785" s="31" t="s">
        <v>6592</v>
      </c>
      <c r="D785" s="31" t="s">
        <v>230</v>
      </c>
      <c r="E785" s="193" t="s">
        <v>3620</v>
      </c>
      <c r="F785" s="193" t="s">
        <v>6593</v>
      </c>
      <c r="G785" s="195">
        <v>42474.0</v>
      </c>
      <c r="H785" s="41"/>
      <c r="I785" s="184"/>
      <c r="J785" s="143"/>
      <c r="K785" s="196"/>
      <c r="L785" s="196">
        <v>230.48</v>
      </c>
      <c r="M785" s="143" t="str">
        <f t="shared" si="26"/>
        <v>$100.00</v>
      </c>
      <c r="N785" s="144">
        <v>100.0</v>
      </c>
      <c r="O785" s="41" t="str">
        <f>25*4</f>
        <v>100</v>
      </c>
      <c r="P785" s="31" t="s">
        <v>2160</v>
      </c>
      <c r="Q785" s="41"/>
      <c r="R785" s="41"/>
      <c r="S785" s="41"/>
      <c r="T785" s="41"/>
      <c r="U785" s="41"/>
      <c r="V785" s="41"/>
      <c r="W785" s="41"/>
      <c r="X785" s="41"/>
      <c r="Y785" s="41"/>
      <c r="Z785" s="41"/>
      <c r="AA785" s="41"/>
      <c r="AB785" s="41"/>
      <c r="AC785" s="41"/>
      <c r="AD785" s="41"/>
      <c r="AE785" s="41"/>
      <c r="AF785" s="41"/>
      <c r="AG785" s="41"/>
      <c r="AH785" s="41"/>
      <c r="AI785" s="41"/>
      <c r="AJ785" s="41"/>
      <c r="AK785" s="193" t="s">
        <v>6597</v>
      </c>
      <c r="AL785" s="193" t="s">
        <v>6598</v>
      </c>
      <c r="AM785" s="193" t="s">
        <v>6599</v>
      </c>
      <c r="AN785" s="31" t="s">
        <v>2236</v>
      </c>
      <c r="AO785" s="195">
        <v>42474.0</v>
      </c>
      <c r="AP785" s="45" t="s">
        <v>681</v>
      </c>
      <c r="AQ785" s="46" t="s">
        <v>69</v>
      </c>
      <c r="AR785" s="46" t="s">
        <v>69</v>
      </c>
      <c r="AS785" s="41"/>
      <c r="AT785" s="41"/>
      <c r="AU785" s="41"/>
      <c r="AV785" s="41"/>
    </row>
    <row r="786">
      <c r="A786" s="41"/>
      <c r="B786" s="41"/>
      <c r="C786" s="31" t="s">
        <v>6603</v>
      </c>
      <c r="D786" s="31" t="s">
        <v>4161</v>
      </c>
      <c r="E786" s="193" t="s">
        <v>5200</v>
      </c>
      <c r="F786" s="193" t="s">
        <v>6604</v>
      </c>
      <c r="G786" s="195">
        <v>42454.0</v>
      </c>
      <c r="H786" s="41"/>
      <c r="I786" s="184"/>
      <c r="J786" s="143"/>
      <c r="K786" s="196"/>
      <c r="L786" s="196">
        <v>562.4</v>
      </c>
      <c r="M786" s="143" t="str">
        <f t="shared" si="26"/>
        <v>$0.00</v>
      </c>
      <c r="N786" s="143"/>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193" t="s">
        <v>441</v>
      </c>
      <c r="AL786" s="193" t="s">
        <v>3533</v>
      </c>
      <c r="AM786" s="193" t="s">
        <v>3534</v>
      </c>
      <c r="AN786" s="31" t="s">
        <v>2236</v>
      </c>
      <c r="AO786" s="195">
        <v>42455.0</v>
      </c>
      <c r="AP786" s="45" t="s">
        <v>1781</v>
      </c>
      <c r="AQ786" s="46" t="s">
        <v>69</v>
      </c>
      <c r="AR786" s="41"/>
      <c r="AS786" s="41"/>
      <c r="AT786" s="41"/>
      <c r="AU786" s="41"/>
      <c r="AV786" s="41"/>
    </row>
    <row r="787">
      <c r="A787" s="31" t="s">
        <v>2212</v>
      </c>
      <c r="B787" s="31" t="s">
        <v>436</v>
      </c>
      <c r="C787" s="31" t="s">
        <v>6608</v>
      </c>
      <c r="D787" s="31" t="s">
        <v>3937</v>
      </c>
      <c r="E787" s="193" t="s">
        <v>6609</v>
      </c>
      <c r="F787" s="193" t="s">
        <v>6610</v>
      </c>
      <c r="G787" s="195">
        <v>42474.0</v>
      </c>
      <c r="H787" s="41"/>
      <c r="I787" s="184"/>
      <c r="J787" s="143"/>
      <c r="K787" s="196"/>
      <c r="L787" s="196">
        <v>100.0</v>
      </c>
      <c r="M787" s="143" t="str">
        <f t="shared" si="26"/>
        <v>$100.00</v>
      </c>
      <c r="N787" s="144">
        <v>100.0</v>
      </c>
      <c r="O787" s="31">
        <v>100.0</v>
      </c>
      <c r="P787" s="31" t="s">
        <v>132</v>
      </c>
      <c r="Q787" s="41"/>
      <c r="R787" s="41"/>
      <c r="S787" s="41"/>
      <c r="T787" s="41"/>
      <c r="U787" s="41"/>
      <c r="V787" s="41"/>
      <c r="W787" s="41"/>
      <c r="X787" s="41"/>
      <c r="Y787" s="41"/>
      <c r="Z787" s="41"/>
      <c r="AA787" s="41"/>
      <c r="AB787" s="41"/>
      <c r="AC787" s="41"/>
      <c r="AD787" s="41"/>
      <c r="AE787" s="41"/>
      <c r="AF787" s="41"/>
      <c r="AG787" s="41"/>
      <c r="AH787" s="41"/>
      <c r="AI787" s="41"/>
      <c r="AJ787" s="41"/>
      <c r="AK787" s="193" t="s">
        <v>6613</v>
      </c>
      <c r="AL787" s="193" t="s">
        <v>1231</v>
      </c>
      <c r="AM787" s="193" t="s">
        <v>6614</v>
      </c>
      <c r="AN787" s="31" t="s">
        <v>2236</v>
      </c>
      <c r="AO787" s="195">
        <v>42474.0</v>
      </c>
      <c r="AP787" s="45" t="s">
        <v>1781</v>
      </c>
      <c r="AQ787" s="46" t="s">
        <v>69</v>
      </c>
      <c r="AR787" s="46" t="s">
        <v>69</v>
      </c>
      <c r="AS787" s="41"/>
      <c r="AT787" s="41"/>
      <c r="AU787" s="41"/>
      <c r="AV787" s="41"/>
    </row>
    <row r="788">
      <c r="A788" s="41"/>
      <c r="B788" s="41"/>
      <c r="C788" s="31" t="s">
        <v>6617</v>
      </c>
      <c r="D788" s="31" t="s">
        <v>3960</v>
      </c>
      <c r="E788" s="193" t="s">
        <v>289</v>
      </c>
      <c r="F788" s="193" t="s">
        <v>6618</v>
      </c>
      <c r="G788" s="195">
        <v>42477.0</v>
      </c>
      <c r="H788" s="41"/>
      <c r="I788" s="184"/>
      <c r="J788" s="143"/>
      <c r="K788" s="196"/>
      <c r="L788" s="196">
        <v>500.0</v>
      </c>
      <c r="M788" s="143" t="str">
        <f t="shared" si="26"/>
        <v>$300.00</v>
      </c>
      <c r="N788" s="143"/>
      <c r="O788" s="31">
        <v>300.0</v>
      </c>
      <c r="P788" s="31" t="s">
        <v>3176</v>
      </c>
      <c r="Q788" s="41"/>
      <c r="R788" s="41"/>
      <c r="S788" s="41"/>
      <c r="T788" s="41"/>
      <c r="U788" s="41"/>
      <c r="V788" s="41"/>
      <c r="W788" s="41"/>
      <c r="X788" s="41"/>
      <c r="Y788" s="41"/>
      <c r="Z788" s="41"/>
      <c r="AA788" s="41"/>
      <c r="AB788" s="41"/>
      <c r="AC788" s="41"/>
      <c r="AD788" s="41"/>
      <c r="AE788" s="41"/>
      <c r="AF788" s="41"/>
      <c r="AG788" s="41"/>
      <c r="AH788" s="41"/>
      <c r="AI788" s="41"/>
      <c r="AJ788" s="41"/>
      <c r="AK788" s="193" t="s">
        <v>4260</v>
      </c>
      <c r="AL788" s="193" t="s">
        <v>4261</v>
      </c>
      <c r="AM788" s="193" t="s">
        <v>4262</v>
      </c>
      <c r="AN788" s="31" t="s">
        <v>2236</v>
      </c>
      <c r="AO788" s="195">
        <v>42477.0</v>
      </c>
      <c r="AP788" s="45" t="s">
        <v>1781</v>
      </c>
      <c r="AQ788" s="46" t="s">
        <v>69</v>
      </c>
      <c r="AR788" s="46" t="s">
        <v>459</v>
      </c>
      <c r="AS788" s="41"/>
      <c r="AT788" s="41"/>
      <c r="AU788" s="41"/>
      <c r="AV788" s="41"/>
    </row>
    <row r="789">
      <c r="A789" s="41"/>
      <c r="B789" s="41"/>
      <c r="C789" s="31" t="s">
        <v>6623</v>
      </c>
      <c r="D789" s="31" t="s">
        <v>1324</v>
      </c>
      <c r="E789" s="193" t="s">
        <v>1211</v>
      </c>
      <c r="F789" s="193" t="s">
        <v>6626</v>
      </c>
      <c r="G789" s="195">
        <v>42468.0</v>
      </c>
      <c r="H789" s="41"/>
      <c r="I789" s="184"/>
      <c r="J789" s="143"/>
      <c r="K789" s="196"/>
      <c r="L789" s="196">
        <v>30.0</v>
      </c>
      <c r="M789" s="143" t="str">
        <f t="shared" si="26"/>
        <v>$30.00</v>
      </c>
      <c r="N789" s="143"/>
      <c r="O789" s="31">
        <v>30.0</v>
      </c>
      <c r="P789" s="41"/>
      <c r="Q789" s="41"/>
      <c r="R789" s="41"/>
      <c r="S789" s="41"/>
      <c r="T789" s="41"/>
      <c r="U789" s="41"/>
      <c r="V789" s="41"/>
      <c r="W789" s="41"/>
      <c r="X789" s="41"/>
      <c r="Y789" s="41"/>
      <c r="Z789" s="41"/>
      <c r="AA789" s="41"/>
      <c r="AB789" s="41"/>
      <c r="AC789" s="41"/>
      <c r="AD789" s="41"/>
      <c r="AE789" s="41"/>
      <c r="AF789" s="41"/>
      <c r="AG789" s="41"/>
      <c r="AH789" s="41"/>
      <c r="AI789" s="41"/>
      <c r="AJ789" s="41"/>
      <c r="AK789" s="193" t="s">
        <v>6630</v>
      </c>
      <c r="AL789" s="193" t="s">
        <v>1725</v>
      </c>
      <c r="AM789" s="193" t="s">
        <v>6631</v>
      </c>
      <c r="AN789" s="31" t="s">
        <v>2236</v>
      </c>
      <c r="AO789" s="195">
        <v>42469.0</v>
      </c>
      <c r="AP789" s="45" t="s">
        <v>1781</v>
      </c>
      <c r="AQ789" s="46" t="s">
        <v>69</v>
      </c>
      <c r="AR789" s="46" t="s">
        <v>69</v>
      </c>
      <c r="AS789" s="41"/>
      <c r="AT789" s="41"/>
      <c r="AU789" s="41"/>
      <c r="AV789" s="41"/>
    </row>
    <row r="790">
      <c r="A790" s="31" t="s">
        <v>2212</v>
      </c>
      <c r="B790" s="31" t="s">
        <v>436</v>
      </c>
      <c r="C790" s="31" t="s">
        <v>6633</v>
      </c>
      <c r="D790" s="31" t="s">
        <v>1324</v>
      </c>
      <c r="E790" s="193" t="s">
        <v>3238</v>
      </c>
      <c r="F790" s="193" t="s">
        <v>5851</v>
      </c>
      <c r="G790" s="195">
        <v>42399.0</v>
      </c>
      <c r="H790" s="41"/>
      <c r="I790" s="184"/>
      <c r="J790" s="143"/>
      <c r="K790" s="196"/>
      <c r="L790" s="196">
        <v>85.0</v>
      </c>
      <c r="M790" s="143" t="str">
        <f t="shared" si="26"/>
        <v>$85.00</v>
      </c>
      <c r="N790" s="144">
        <v>85.0</v>
      </c>
      <c r="O790" s="31">
        <v>85.0</v>
      </c>
      <c r="P790" s="41"/>
      <c r="Q790" s="41"/>
      <c r="R790" s="41"/>
      <c r="S790" s="41"/>
      <c r="T790" s="41"/>
      <c r="U790" s="41"/>
      <c r="V790" s="41"/>
      <c r="W790" s="41"/>
      <c r="X790" s="41"/>
      <c r="Y790" s="41"/>
      <c r="Z790" s="41"/>
      <c r="AA790" s="41"/>
      <c r="AB790" s="41"/>
      <c r="AC790" s="41"/>
      <c r="AD790" s="41"/>
      <c r="AE790" s="41"/>
      <c r="AF790" s="41"/>
      <c r="AG790" s="41"/>
      <c r="AH790" s="41"/>
      <c r="AI790" s="41"/>
      <c r="AJ790" s="41"/>
      <c r="AK790" s="193" t="s">
        <v>621</v>
      </c>
      <c r="AL790" s="193" t="s">
        <v>3240</v>
      </c>
      <c r="AM790" s="193" t="s">
        <v>3241</v>
      </c>
      <c r="AN790" s="31" t="s">
        <v>2236</v>
      </c>
      <c r="AO790" s="195">
        <v>42399.0</v>
      </c>
      <c r="AP790" s="45" t="s">
        <v>1781</v>
      </c>
      <c r="AQ790" s="46" t="s">
        <v>69</v>
      </c>
      <c r="AR790" s="46" t="s">
        <v>459</v>
      </c>
      <c r="AS790" s="41"/>
      <c r="AT790" s="41"/>
      <c r="AU790" s="41"/>
      <c r="AV790" s="41"/>
    </row>
    <row r="791">
      <c r="A791" s="31" t="s">
        <v>2212</v>
      </c>
      <c r="B791" s="31" t="s">
        <v>436</v>
      </c>
      <c r="C791" s="31" t="s">
        <v>6641</v>
      </c>
      <c r="D791" s="31" t="s">
        <v>690</v>
      </c>
      <c r="E791" s="193" t="s">
        <v>265</v>
      </c>
      <c r="F791" s="193" t="s">
        <v>6642</v>
      </c>
      <c r="G791" s="195">
        <v>42463.0</v>
      </c>
      <c r="H791" s="41"/>
      <c r="I791" s="184"/>
      <c r="J791" s="143"/>
      <c r="K791" s="196"/>
      <c r="L791" s="196">
        <v>160.0</v>
      </c>
      <c r="M791" s="143" t="str">
        <f t="shared" si="26"/>
        <v>$60.00</v>
      </c>
      <c r="N791" s="144">
        <v>60.0</v>
      </c>
      <c r="O791" s="31">
        <v>60.0</v>
      </c>
      <c r="P791" s="31" t="s">
        <v>6644</v>
      </c>
      <c r="Q791" s="41"/>
      <c r="R791" s="41"/>
      <c r="S791" s="41"/>
      <c r="T791" s="41"/>
      <c r="U791" s="41"/>
      <c r="V791" s="41"/>
      <c r="W791" s="41"/>
      <c r="X791" s="41"/>
      <c r="Y791" s="41"/>
      <c r="Z791" s="41"/>
      <c r="AA791" s="41"/>
      <c r="AB791" s="41"/>
      <c r="AC791" s="41"/>
      <c r="AD791" s="41"/>
      <c r="AE791" s="41"/>
      <c r="AF791" s="41"/>
      <c r="AG791" s="41"/>
      <c r="AH791" s="41"/>
      <c r="AI791" s="41"/>
      <c r="AJ791" s="41"/>
      <c r="AK791" s="193" t="s">
        <v>4610</v>
      </c>
      <c r="AL791" s="193" t="s">
        <v>1960</v>
      </c>
      <c r="AM791" s="193" t="s">
        <v>4611</v>
      </c>
      <c r="AN791" s="31" t="s">
        <v>2236</v>
      </c>
      <c r="AO791" s="195">
        <v>42463.0</v>
      </c>
      <c r="AP791" s="45" t="s">
        <v>917</v>
      </c>
      <c r="AQ791" s="46" t="s">
        <v>69</v>
      </c>
      <c r="AR791" s="46" t="s">
        <v>69</v>
      </c>
      <c r="AS791" s="41"/>
      <c r="AT791" s="41"/>
      <c r="AU791" s="41"/>
      <c r="AV791" s="41"/>
    </row>
    <row r="792">
      <c r="A792" s="31" t="s">
        <v>6647</v>
      </c>
      <c r="B792" s="31" t="s">
        <v>436</v>
      </c>
      <c r="C792" s="31" t="s">
        <v>6648</v>
      </c>
      <c r="D792" s="31" t="s">
        <v>1430</v>
      </c>
      <c r="E792" s="193" t="s">
        <v>6651</v>
      </c>
      <c r="F792" s="193" t="s">
        <v>6652</v>
      </c>
      <c r="G792" s="195">
        <v>42454.0</v>
      </c>
      <c r="H792" s="41"/>
      <c r="I792" s="184"/>
      <c r="J792" s="143"/>
      <c r="K792" s="196"/>
      <c r="L792" s="196">
        <v>300.0</v>
      </c>
      <c r="M792" s="143" t="str">
        <f t="shared" si="26"/>
        <v>$200.00</v>
      </c>
      <c r="N792" s="144">
        <v>200.0</v>
      </c>
      <c r="O792" s="41"/>
      <c r="P792" s="41"/>
      <c r="Q792" s="41"/>
      <c r="R792" s="41"/>
      <c r="S792" s="41"/>
      <c r="T792" s="41"/>
      <c r="U792" s="41"/>
      <c r="V792" s="41"/>
      <c r="W792" s="41"/>
      <c r="X792" s="41"/>
      <c r="Y792" s="41"/>
      <c r="Z792" s="41"/>
      <c r="AA792" s="41"/>
      <c r="AB792" s="41"/>
      <c r="AC792" s="31">
        <v>200.0</v>
      </c>
      <c r="AD792" s="41"/>
      <c r="AE792" s="41"/>
      <c r="AF792" s="41"/>
      <c r="AG792" s="41"/>
      <c r="AH792" s="41"/>
      <c r="AI792" s="31"/>
      <c r="AJ792" s="41"/>
      <c r="AK792" s="193" t="s">
        <v>5472</v>
      </c>
      <c r="AL792" s="193" t="s">
        <v>6655</v>
      </c>
      <c r="AM792" s="193" t="s">
        <v>6656</v>
      </c>
      <c r="AN792" s="31" t="s">
        <v>2236</v>
      </c>
      <c r="AO792" s="195">
        <v>42454.0</v>
      </c>
      <c r="AP792" s="45" t="s">
        <v>917</v>
      </c>
      <c r="AQ792" s="46" t="s">
        <v>69</v>
      </c>
      <c r="AR792" s="46" t="s">
        <v>459</v>
      </c>
      <c r="AS792" s="41"/>
      <c r="AT792" s="41"/>
      <c r="AU792" s="41"/>
      <c r="AV792" s="41"/>
    </row>
    <row r="793">
      <c r="A793" s="31" t="s">
        <v>2212</v>
      </c>
      <c r="B793" s="31" t="s">
        <v>436</v>
      </c>
      <c r="C793" s="31" t="s">
        <v>6658</v>
      </c>
      <c r="D793" s="31" t="s">
        <v>1430</v>
      </c>
      <c r="E793" s="193" t="s">
        <v>2770</v>
      </c>
      <c r="F793" s="193" t="s">
        <v>6661</v>
      </c>
      <c r="G793" s="195">
        <v>42458.0</v>
      </c>
      <c r="H793" s="41"/>
      <c r="I793" s="184"/>
      <c r="J793" s="143"/>
      <c r="K793" s="196"/>
      <c r="L793" s="196">
        <v>211.71</v>
      </c>
      <c r="M793" s="143" t="str">
        <f t="shared" si="26"/>
        <v>$164.00</v>
      </c>
      <c r="N793" s="144">
        <v>164.0</v>
      </c>
      <c r="O793" s="31">
        <v>150.0</v>
      </c>
      <c r="P793" s="31" t="s">
        <v>6664</v>
      </c>
      <c r="Q793" s="41"/>
      <c r="R793" s="41"/>
      <c r="S793" s="41"/>
      <c r="T793" s="41"/>
      <c r="U793" s="31">
        <v>14.0</v>
      </c>
      <c r="V793" s="31" t="s">
        <v>6665</v>
      </c>
      <c r="W793" s="41"/>
      <c r="X793" s="41"/>
      <c r="Y793" s="41"/>
      <c r="Z793" s="41"/>
      <c r="AA793" s="41"/>
      <c r="AB793" s="41"/>
      <c r="AC793" s="41"/>
      <c r="AD793" s="41"/>
      <c r="AE793" s="41"/>
      <c r="AF793" s="41"/>
      <c r="AG793" s="41"/>
      <c r="AH793" s="41"/>
      <c r="AI793" s="41"/>
      <c r="AJ793" s="41"/>
      <c r="AK793" s="193" t="s">
        <v>2773</v>
      </c>
      <c r="AL793" s="193" t="s">
        <v>2492</v>
      </c>
      <c r="AM793" s="193" t="s">
        <v>2493</v>
      </c>
      <c r="AN793" s="31" t="s">
        <v>2236</v>
      </c>
      <c r="AO793" s="195">
        <v>42458.0</v>
      </c>
      <c r="AP793" s="45" t="s">
        <v>917</v>
      </c>
      <c r="AQ793" s="46" t="s">
        <v>69</v>
      </c>
      <c r="AR793" s="46" t="s">
        <v>69</v>
      </c>
      <c r="AS793" s="41"/>
      <c r="AT793" s="41"/>
      <c r="AU793" s="41"/>
      <c r="AV793" s="41"/>
    </row>
    <row r="794">
      <c r="A794" s="41"/>
      <c r="B794" s="41"/>
      <c r="C794" s="31" t="s">
        <v>6668</v>
      </c>
      <c r="D794" s="31" t="s">
        <v>1476</v>
      </c>
      <c r="E794" s="193" t="s">
        <v>304</v>
      </c>
      <c r="F794" s="193" t="s">
        <v>6671</v>
      </c>
      <c r="G794" s="195">
        <v>42441.0</v>
      </c>
      <c r="H794" s="41"/>
      <c r="I794" s="184"/>
      <c r="J794" s="143"/>
      <c r="K794" s="196"/>
      <c r="L794" s="196">
        <v>19.52</v>
      </c>
      <c r="M794" s="143" t="str">
        <f t="shared" si="26"/>
        <v>$19.52</v>
      </c>
      <c r="N794" s="143"/>
      <c r="O794" s="31">
        <v>19.52</v>
      </c>
      <c r="P794" s="31" t="s">
        <v>132</v>
      </c>
      <c r="Q794" s="41"/>
      <c r="R794" s="41"/>
      <c r="S794" s="41"/>
      <c r="T794" s="41"/>
      <c r="U794" s="41"/>
      <c r="V794" s="41"/>
      <c r="W794" s="41"/>
      <c r="X794" s="41"/>
      <c r="Y794" s="41"/>
      <c r="Z794" s="41"/>
      <c r="AA794" s="41"/>
      <c r="AB794" s="41"/>
      <c r="AC794" s="41"/>
      <c r="AD794" s="41"/>
      <c r="AE794" s="41"/>
      <c r="AF794" s="41"/>
      <c r="AG794" s="41"/>
      <c r="AH794" s="41"/>
      <c r="AI794" s="41"/>
      <c r="AJ794" s="41"/>
      <c r="AK794" s="193" t="s">
        <v>431</v>
      </c>
      <c r="AL794" s="193" t="s">
        <v>432</v>
      </c>
      <c r="AM794" s="193" t="s">
        <v>433</v>
      </c>
      <c r="AN794" s="31" t="s">
        <v>2236</v>
      </c>
      <c r="AO794" s="195">
        <v>42441.0</v>
      </c>
      <c r="AP794" s="45" t="s">
        <v>917</v>
      </c>
      <c r="AQ794" s="46" t="s">
        <v>69</v>
      </c>
      <c r="AR794" s="46" t="s">
        <v>69</v>
      </c>
      <c r="AS794" s="41"/>
      <c r="AT794" s="41"/>
      <c r="AU794" s="41"/>
      <c r="AV794" s="41"/>
    </row>
    <row r="795">
      <c r="A795" s="41"/>
      <c r="B795" s="41"/>
      <c r="C795" s="31" t="s">
        <v>6676</v>
      </c>
      <c r="D795" s="31" t="s">
        <v>1476</v>
      </c>
      <c r="E795" s="193" t="s">
        <v>304</v>
      </c>
      <c r="F795" s="193" t="s">
        <v>6677</v>
      </c>
      <c r="G795" s="195">
        <v>42454.0</v>
      </c>
      <c r="H795" s="41"/>
      <c r="I795" s="184"/>
      <c r="J795" s="143"/>
      <c r="K795" s="196"/>
      <c r="L795" s="196">
        <v>36.28</v>
      </c>
      <c r="M795" s="143" t="str">
        <f t="shared" si="26"/>
        <v>$36.28</v>
      </c>
      <c r="N795" s="143"/>
      <c r="O795" s="31">
        <v>36.28</v>
      </c>
      <c r="P795" s="31" t="s">
        <v>132</v>
      </c>
      <c r="Q795" s="41"/>
      <c r="R795" s="41"/>
      <c r="S795" s="41"/>
      <c r="T795" s="41"/>
      <c r="U795" s="41"/>
      <c r="V795" s="41"/>
      <c r="W795" s="41"/>
      <c r="X795" s="41"/>
      <c r="Y795" s="41"/>
      <c r="Z795" s="41"/>
      <c r="AA795" s="41"/>
      <c r="AB795" s="41"/>
      <c r="AC795" s="41"/>
      <c r="AD795" s="41"/>
      <c r="AE795" s="41"/>
      <c r="AF795" s="41"/>
      <c r="AG795" s="41"/>
      <c r="AH795" s="41"/>
      <c r="AI795" s="41"/>
      <c r="AJ795" s="41"/>
      <c r="AK795" s="193" t="s">
        <v>431</v>
      </c>
      <c r="AL795" s="193" t="s">
        <v>432</v>
      </c>
      <c r="AM795" s="193" t="s">
        <v>433</v>
      </c>
      <c r="AN795" s="31" t="s">
        <v>2236</v>
      </c>
      <c r="AO795" s="195">
        <v>42454.0</v>
      </c>
      <c r="AP795" s="45" t="s">
        <v>917</v>
      </c>
      <c r="AQ795" s="46" t="s">
        <v>69</v>
      </c>
      <c r="AR795" s="46" t="s">
        <v>459</v>
      </c>
      <c r="AS795" s="41"/>
      <c r="AT795" s="41"/>
      <c r="AU795" s="41"/>
      <c r="AV795" s="41"/>
    </row>
    <row r="796">
      <c r="A796" s="41"/>
      <c r="B796" s="41"/>
      <c r="C796" s="31" t="s">
        <v>6680</v>
      </c>
      <c r="D796" s="31" t="s">
        <v>1476</v>
      </c>
      <c r="E796" s="193" t="s">
        <v>304</v>
      </c>
      <c r="F796" s="193" t="s">
        <v>6681</v>
      </c>
      <c r="G796" s="195">
        <v>42435.0</v>
      </c>
      <c r="H796" s="41"/>
      <c r="I796" s="184"/>
      <c r="J796" s="143"/>
      <c r="K796" s="196"/>
      <c r="L796" s="196">
        <v>23.46</v>
      </c>
      <c r="M796" s="143" t="str">
        <f t="shared" si="26"/>
        <v>$23.46</v>
      </c>
      <c r="N796" s="143"/>
      <c r="O796" s="31">
        <v>23.46</v>
      </c>
      <c r="P796" s="31" t="s">
        <v>132</v>
      </c>
      <c r="Q796" s="41"/>
      <c r="R796" s="41"/>
      <c r="S796" s="41"/>
      <c r="T796" s="41"/>
      <c r="U796" s="41"/>
      <c r="V796" s="41"/>
      <c r="W796" s="41"/>
      <c r="X796" s="41"/>
      <c r="Y796" s="41"/>
      <c r="Z796" s="41"/>
      <c r="AA796" s="41"/>
      <c r="AB796" s="41"/>
      <c r="AC796" s="41"/>
      <c r="AD796" s="41"/>
      <c r="AE796" s="41"/>
      <c r="AF796" s="41"/>
      <c r="AG796" s="41"/>
      <c r="AH796" s="41"/>
      <c r="AI796" s="41"/>
      <c r="AJ796" s="41"/>
      <c r="AK796" s="193" t="s">
        <v>431</v>
      </c>
      <c r="AL796" s="193" t="s">
        <v>432</v>
      </c>
      <c r="AM796" s="193" t="s">
        <v>433</v>
      </c>
      <c r="AN796" s="31" t="s">
        <v>2236</v>
      </c>
      <c r="AO796" s="195">
        <v>42435.0</v>
      </c>
      <c r="AP796" s="45" t="s">
        <v>1964</v>
      </c>
      <c r="AQ796" s="46" t="s">
        <v>69</v>
      </c>
      <c r="AR796" s="46" t="s">
        <v>459</v>
      </c>
      <c r="AS796" s="41"/>
      <c r="AT796" s="41"/>
      <c r="AU796" s="41"/>
      <c r="AV796" s="41"/>
    </row>
    <row r="797">
      <c r="A797" s="31" t="s">
        <v>5704</v>
      </c>
      <c r="B797" s="31" t="s">
        <v>436</v>
      </c>
      <c r="C797" s="31" t="s">
        <v>6686</v>
      </c>
      <c r="D797" s="31" t="s">
        <v>690</v>
      </c>
      <c r="E797" s="193" t="s">
        <v>837</v>
      </c>
      <c r="F797" s="193" t="s">
        <v>1563</v>
      </c>
      <c r="G797" s="195">
        <v>42430.0</v>
      </c>
      <c r="H797" s="41"/>
      <c r="I797" s="184"/>
      <c r="J797" s="143"/>
      <c r="K797" s="196"/>
      <c r="L797" s="196">
        <v>45.0</v>
      </c>
      <c r="M797" s="143" t="str">
        <f t="shared" si="26"/>
        <v>$42.00</v>
      </c>
      <c r="N797" s="144">
        <v>42.0</v>
      </c>
      <c r="O797" s="41"/>
      <c r="P797" s="41"/>
      <c r="Q797" s="31">
        <v>42.0</v>
      </c>
      <c r="R797" s="31" t="s">
        <v>6689</v>
      </c>
      <c r="S797" s="41"/>
      <c r="T797" s="41"/>
      <c r="U797" s="41"/>
      <c r="V797" s="41"/>
      <c r="W797" s="41"/>
      <c r="X797" s="41"/>
      <c r="Y797" s="41"/>
      <c r="Z797" s="41"/>
      <c r="AA797" s="41"/>
      <c r="AB797" s="41"/>
      <c r="AC797" s="41"/>
      <c r="AD797" s="41"/>
      <c r="AE797" s="41"/>
      <c r="AF797" s="41"/>
      <c r="AG797" s="41"/>
      <c r="AH797" s="41"/>
      <c r="AI797" s="41"/>
      <c r="AJ797" s="41"/>
      <c r="AK797" s="193" t="s">
        <v>845</v>
      </c>
      <c r="AL797" s="193" t="s">
        <v>846</v>
      </c>
      <c r="AM797" s="193" t="s">
        <v>847</v>
      </c>
      <c r="AN797" s="31" t="s">
        <v>2236</v>
      </c>
      <c r="AO797" s="195">
        <v>42461.0</v>
      </c>
      <c r="AP797" s="45" t="s">
        <v>1964</v>
      </c>
      <c r="AQ797" s="46" t="s">
        <v>69</v>
      </c>
      <c r="AR797" s="46" t="s">
        <v>459</v>
      </c>
      <c r="AS797" s="41"/>
      <c r="AT797" s="41"/>
      <c r="AU797" s="41"/>
      <c r="AV797" s="41"/>
    </row>
    <row r="798">
      <c r="A798" s="31" t="s">
        <v>5704</v>
      </c>
      <c r="B798" s="31" t="s">
        <v>436</v>
      </c>
      <c r="C798" s="31" t="s">
        <v>6693</v>
      </c>
      <c r="D798" s="31" t="s">
        <v>3960</v>
      </c>
      <c r="E798" s="193" t="s">
        <v>2878</v>
      </c>
      <c r="F798" s="193" t="s">
        <v>6695</v>
      </c>
      <c r="G798" s="195">
        <v>42468.0</v>
      </c>
      <c r="H798" s="41"/>
      <c r="I798" s="184"/>
      <c r="J798" s="143"/>
      <c r="K798" s="196"/>
      <c r="L798" s="196">
        <v>1000.0</v>
      </c>
      <c r="M798" s="143" t="str">
        <f t="shared" si="26"/>
        <v>$1,000.00</v>
      </c>
      <c r="N798" s="144">
        <v>1000.0</v>
      </c>
      <c r="O798" s="41"/>
      <c r="P798" s="41"/>
      <c r="Q798" s="41"/>
      <c r="R798" s="41"/>
      <c r="S798" s="41"/>
      <c r="T798" s="41"/>
      <c r="U798" s="41"/>
      <c r="V798" s="41"/>
      <c r="W798" s="41"/>
      <c r="X798" s="41"/>
      <c r="Y798" s="41"/>
      <c r="Z798" s="41"/>
      <c r="AA798" s="41"/>
      <c r="AB798" s="41"/>
      <c r="AC798" s="41"/>
      <c r="AD798" s="41"/>
      <c r="AE798" s="41"/>
      <c r="AF798" s="41"/>
      <c r="AG798" s="41"/>
      <c r="AH798" s="41"/>
      <c r="AI798" s="31">
        <v>1000.0</v>
      </c>
      <c r="AJ798" s="31" t="s">
        <v>6698</v>
      </c>
      <c r="AK798" s="193" t="s">
        <v>6699</v>
      </c>
      <c r="AL798" s="193" t="s">
        <v>99</v>
      </c>
      <c r="AM798" s="193" t="s">
        <v>6700</v>
      </c>
      <c r="AN798" s="31" t="s">
        <v>2236</v>
      </c>
      <c r="AO798" s="195">
        <v>42468.0</v>
      </c>
      <c r="AP798" s="45" t="s">
        <v>1964</v>
      </c>
      <c r="AQ798" s="46" t="s">
        <v>69</v>
      </c>
      <c r="AR798" s="46" t="s">
        <v>459</v>
      </c>
      <c r="AS798" s="41"/>
      <c r="AT798" s="41"/>
      <c r="AU798" s="41"/>
      <c r="AV798" s="41"/>
    </row>
    <row r="799">
      <c r="A799" s="146">
        <v>42478.0</v>
      </c>
      <c r="B799" s="31" t="s">
        <v>436</v>
      </c>
      <c r="C799" s="31" t="s">
        <v>6701</v>
      </c>
      <c r="D799" s="31" t="s">
        <v>1243</v>
      </c>
      <c r="E799" s="193" t="s">
        <v>1036</v>
      </c>
      <c r="F799" s="193" t="s">
        <v>6702</v>
      </c>
      <c r="G799" s="195">
        <v>42460.0</v>
      </c>
      <c r="H799" s="41"/>
      <c r="I799" s="184"/>
      <c r="J799" s="143"/>
      <c r="K799" s="196"/>
      <c r="L799" s="196">
        <v>187.25</v>
      </c>
      <c r="M799" s="143" t="str">
        <f t="shared" si="26"/>
        <v>$187.25</v>
      </c>
      <c r="N799" s="144">
        <v>187.25</v>
      </c>
      <c r="O799" s="151">
        <v>187.25</v>
      </c>
      <c r="P799" s="31" t="s">
        <v>132</v>
      </c>
      <c r="Q799" s="41"/>
      <c r="R799" s="41"/>
      <c r="S799" s="41"/>
      <c r="T799" s="41"/>
      <c r="U799" s="41"/>
      <c r="V799" s="41"/>
      <c r="W799" s="41"/>
      <c r="X799" s="41"/>
      <c r="Y799" s="41"/>
      <c r="Z799" s="41"/>
      <c r="AA799" s="41"/>
      <c r="AB799" s="41"/>
      <c r="AC799" s="41"/>
      <c r="AD799" s="41"/>
      <c r="AE799" s="41"/>
      <c r="AF799" s="41"/>
      <c r="AG799" s="41"/>
      <c r="AH799" s="41"/>
      <c r="AI799" s="41"/>
      <c r="AJ799" s="41"/>
      <c r="AK799" s="193" t="s">
        <v>1040</v>
      </c>
      <c r="AL799" s="193" t="s">
        <v>1041</v>
      </c>
      <c r="AM799" s="193" t="s">
        <v>1042</v>
      </c>
      <c r="AN799" s="31" t="s">
        <v>2236</v>
      </c>
      <c r="AO799" s="195">
        <v>42460.0</v>
      </c>
      <c r="AP799" s="45" t="s">
        <v>1964</v>
      </c>
      <c r="AQ799" s="46" t="s">
        <v>69</v>
      </c>
      <c r="AR799" s="46" t="s">
        <v>459</v>
      </c>
      <c r="AS799" s="41"/>
      <c r="AT799" s="41"/>
      <c r="AU799" s="41"/>
      <c r="AV799" s="41"/>
    </row>
    <row r="800">
      <c r="A800" s="146">
        <v>42478.0</v>
      </c>
      <c r="B800" s="31" t="s">
        <v>436</v>
      </c>
      <c r="C800" s="31" t="s">
        <v>6703</v>
      </c>
      <c r="D800" s="31" t="s">
        <v>1243</v>
      </c>
      <c r="E800" s="193" t="s">
        <v>268</v>
      </c>
      <c r="F800" s="193" t="s">
        <v>3862</v>
      </c>
      <c r="G800" s="195">
        <v>42462.0</v>
      </c>
      <c r="H800" s="41"/>
      <c r="I800" s="184"/>
      <c r="J800" s="143"/>
      <c r="K800" s="196"/>
      <c r="L800" s="196">
        <v>112.94</v>
      </c>
      <c r="M800" s="143" t="str">
        <f t="shared" si="26"/>
        <v>$112.94</v>
      </c>
      <c r="N800" s="144">
        <v>112.94</v>
      </c>
      <c r="O800" s="149">
        <v>112.94</v>
      </c>
      <c r="P800" s="31" t="s">
        <v>132</v>
      </c>
      <c r="Q800" s="41"/>
      <c r="R800" s="41"/>
      <c r="S800" s="41"/>
      <c r="T800" s="41"/>
      <c r="U800" s="41"/>
      <c r="V800" s="41"/>
      <c r="W800" s="41"/>
      <c r="X800" s="41"/>
      <c r="Y800" s="41"/>
      <c r="Z800" s="41"/>
      <c r="AA800" s="41"/>
      <c r="AB800" s="41"/>
      <c r="AC800" s="41"/>
      <c r="AD800" s="41"/>
      <c r="AE800" s="41"/>
      <c r="AF800" s="41"/>
      <c r="AG800" s="41"/>
      <c r="AH800" s="41"/>
      <c r="AI800" s="41"/>
      <c r="AJ800" s="41"/>
      <c r="AK800" s="193" t="s">
        <v>276</v>
      </c>
      <c r="AL800" s="193" t="s">
        <v>278</v>
      </c>
      <c r="AM800" s="193" t="s">
        <v>281</v>
      </c>
      <c r="AN800" s="31" t="s">
        <v>2236</v>
      </c>
      <c r="AO800" s="195">
        <v>42462.0</v>
      </c>
      <c r="AP800" s="45" t="s">
        <v>1964</v>
      </c>
      <c r="AQ800" s="46" t="s">
        <v>69</v>
      </c>
      <c r="AR800" s="46" t="s">
        <v>459</v>
      </c>
      <c r="AS800" s="41"/>
      <c r="AT800" s="41"/>
      <c r="AU800" s="41"/>
      <c r="AV800" s="41"/>
    </row>
    <row r="801">
      <c r="A801" s="31" t="s">
        <v>2212</v>
      </c>
      <c r="B801" s="31" t="s">
        <v>436</v>
      </c>
      <c r="C801" s="31" t="s">
        <v>6704</v>
      </c>
      <c r="D801" s="31" t="s">
        <v>2735</v>
      </c>
      <c r="E801" s="193" t="s">
        <v>316</v>
      </c>
      <c r="F801" s="193" t="s">
        <v>318</v>
      </c>
      <c r="G801" s="195">
        <v>42475.0</v>
      </c>
      <c r="H801" s="41"/>
      <c r="I801" s="184"/>
      <c r="J801" s="143"/>
      <c r="K801" s="196"/>
      <c r="L801" s="196">
        <v>300.0</v>
      </c>
      <c r="M801" s="143" t="str">
        <f t="shared" si="26"/>
        <v>$300.00</v>
      </c>
      <c r="N801" s="144">
        <v>105.18</v>
      </c>
      <c r="O801" s="31">
        <v>300.0</v>
      </c>
      <c r="P801" s="31" t="s">
        <v>132</v>
      </c>
      <c r="Q801" s="41"/>
      <c r="R801" s="41"/>
      <c r="S801" s="41"/>
      <c r="T801" s="41"/>
      <c r="U801" s="41"/>
      <c r="V801" s="41"/>
      <c r="W801" s="41"/>
      <c r="X801" s="41"/>
      <c r="Y801" s="41"/>
      <c r="Z801" s="41"/>
      <c r="AA801" s="41"/>
      <c r="AB801" s="41"/>
      <c r="AC801" s="41"/>
      <c r="AD801" s="41"/>
      <c r="AE801" s="41"/>
      <c r="AF801" s="41"/>
      <c r="AG801" s="41"/>
      <c r="AH801" s="41"/>
      <c r="AI801" s="41"/>
      <c r="AJ801" s="41"/>
      <c r="AK801" s="193" t="s">
        <v>321</v>
      </c>
      <c r="AL801" s="193" t="s">
        <v>322</v>
      </c>
      <c r="AM801" s="193" t="s">
        <v>323</v>
      </c>
      <c r="AN801" s="31" t="s">
        <v>2236</v>
      </c>
      <c r="AO801" s="195">
        <v>42475.0</v>
      </c>
      <c r="AP801" s="45" t="s">
        <v>576</v>
      </c>
      <c r="AQ801" s="46" t="s">
        <v>69</v>
      </c>
      <c r="AR801" s="46" t="s">
        <v>459</v>
      </c>
      <c r="AS801" s="41"/>
      <c r="AT801" s="41"/>
      <c r="AU801" s="41"/>
      <c r="AV801" s="41"/>
    </row>
    <row r="802">
      <c r="A802" s="41"/>
      <c r="B802" s="41"/>
      <c r="C802" s="31" t="s">
        <v>6705</v>
      </c>
      <c r="D802" s="41"/>
      <c r="E802" s="193" t="s">
        <v>496</v>
      </c>
      <c r="F802" s="193" t="s">
        <v>6706</v>
      </c>
      <c r="G802" s="195">
        <v>42454.0</v>
      </c>
      <c r="H802" s="41"/>
      <c r="I802" s="184"/>
      <c r="J802" s="143"/>
      <c r="K802" s="196"/>
      <c r="L802" s="196">
        <v>67.08</v>
      </c>
      <c r="M802" s="143" t="str">
        <f t="shared" si="26"/>
        <v>$0.00</v>
      </c>
      <c r="N802" s="143"/>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193" t="s">
        <v>3919</v>
      </c>
      <c r="AL802" s="193" t="s">
        <v>3920</v>
      </c>
      <c r="AM802" s="193" t="s">
        <v>3921</v>
      </c>
      <c r="AN802" s="31" t="s">
        <v>2236</v>
      </c>
      <c r="AO802" s="195">
        <v>42454.0</v>
      </c>
      <c r="AP802" s="45" t="s">
        <v>576</v>
      </c>
      <c r="AQ802" s="46" t="s">
        <v>69</v>
      </c>
      <c r="AR802" s="41"/>
      <c r="AS802" s="41"/>
      <c r="AT802" s="41"/>
      <c r="AU802" s="41"/>
      <c r="AV802" s="41"/>
    </row>
    <row r="803">
      <c r="A803" s="41"/>
      <c r="B803" s="41"/>
      <c r="C803" s="31" t="s">
        <v>6708</v>
      </c>
      <c r="D803" s="41"/>
      <c r="E803" s="193" t="s">
        <v>1325</v>
      </c>
      <c r="F803" s="193" t="s">
        <v>5967</v>
      </c>
      <c r="G803" s="195">
        <v>42462.0</v>
      </c>
      <c r="H803" s="41"/>
      <c r="I803" s="184"/>
      <c r="J803" s="143"/>
      <c r="K803" s="196"/>
      <c r="L803" s="196">
        <v>105.0</v>
      </c>
      <c r="M803" s="143" t="str">
        <f t="shared" si="26"/>
        <v>$0.00</v>
      </c>
      <c r="N803" s="143"/>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193" t="s">
        <v>5968</v>
      </c>
      <c r="AL803" s="193" t="s">
        <v>2051</v>
      </c>
      <c r="AM803" s="193" t="s">
        <v>5969</v>
      </c>
      <c r="AN803" s="31" t="s">
        <v>2236</v>
      </c>
      <c r="AO803" s="195">
        <v>42462.0</v>
      </c>
      <c r="AP803" s="45" t="s">
        <v>576</v>
      </c>
      <c r="AQ803" s="46" t="s">
        <v>69</v>
      </c>
      <c r="AR803" s="41"/>
      <c r="AS803" s="41"/>
      <c r="AT803" s="41"/>
      <c r="AU803" s="41"/>
      <c r="AV803" s="41"/>
    </row>
    <row r="804">
      <c r="A804" s="41"/>
      <c r="B804" s="41"/>
      <c r="C804" s="31" t="s">
        <v>6709</v>
      </c>
      <c r="D804" s="41"/>
      <c r="E804" s="193" t="s">
        <v>5200</v>
      </c>
      <c r="F804" s="193" t="s">
        <v>5971</v>
      </c>
      <c r="G804" s="195">
        <v>42466.0</v>
      </c>
      <c r="H804" s="41"/>
      <c r="I804" s="184"/>
      <c r="J804" s="143"/>
      <c r="K804" s="196"/>
      <c r="L804" s="196">
        <v>1200.0</v>
      </c>
      <c r="M804" s="143" t="str">
        <f t="shared" si="26"/>
        <v>$0.00</v>
      </c>
      <c r="N804" s="143"/>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193" t="s">
        <v>1493</v>
      </c>
      <c r="AL804" s="193" t="s">
        <v>2985</v>
      </c>
      <c r="AM804" s="193" t="s">
        <v>2987</v>
      </c>
      <c r="AN804" s="31" t="s">
        <v>2236</v>
      </c>
      <c r="AO804" s="195">
        <v>42514.0</v>
      </c>
      <c r="AP804" s="45" t="s">
        <v>576</v>
      </c>
      <c r="AQ804" s="46" t="s">
        <v>69</v>
      </c>
      <c r="AR804" s="41"/>
      <c r="AS804" s="41"/>
      <c r="AT804" s="41"/>
      <c r="AU804" s="41"/>
      <c r="AV804" s="41"/>
    </row>
    <row r="805">
      <c r="A805" s="41"/>
      <c r="B805" s="41"/>
      <c r="C805" s="31" t="s">
        <v>6715</v>
      </c>
      <c r="D805" s="41"/>
      <c r="E805" s="193" t="s">
        <v>5974</v>
      </c>
      <c r="F805" s="193" t="s">
        <v>5975</v>
      </c>
      <c r="G805" s="195">
        <v>42475.0</v>
      </c>
      <c r="H805" s="41"/>
      <c r="I805" s="184"/>
      <c r="J805" s="143"/>
      <c r="K805" s="196"/>
      <c r="L805" s="196">
        <v>150.0</v>
      </c>
      <c r="M805" s="143" t="str">
        <f t="shared" si="26"/>
        <v>$0.00</v>
      </c>
      <c r="N805" s="143"/>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193" t="s">
        <v>3641</v>
      </c>
      <c r="AL805" s="193" t="s">
        <v>1580</v>
      </c>
      <c r="AM805" s="193" t="s">
        <v>4580</v>
      </c>
      <c r="AN805" s="31" t="s">
        <v>2236</v>
      </c>
      <c r="AO805" s="195">
        <v>42476.0</v>
      </c>
      <c r="AP805" s="45" t="s">
        <v>576</v>
      </c>
      <c r="AQ805" s="46" t="s">
        <v>69</v>
      </c>
      <c r="AR805" s="41"/>
      <c r="AS805" s="41"/>
      <c r="AT805" s="41"/>
      <c r="AU805" s="41"/>
      <c r="AV805" s="41"/>
    </row>
    <row r="806">
      <c r="A806" s="31" t="s">
        <v>2212</v>
      </c>
      <c r="B806" s="31" t="s">
        <v>436</v>
      </c>
      <c r="C806" s="31" t="s">
        <v>6720</v>
      </c>
      <c r="D806" s="31" t="s">
        <v>230</v>
      </c>
      <c r="E806" s="193" t="s">
        <v>468</v>
      </c>
      <c r="F806" s="193" t="s">
        <v>5979</v>
      </c>
      <c r="G806" s="195">
        <v>42454.0</v>
      </c>
      <c r="H806" s="41"/>
      <c r="I806" s="184"/>
      <c r="J806" s="143"/>
      <c r="K806" s="196"/>
      <c r="L806" s="196">
        <v>108.53</v>
      </c>
      <c r="M806" s="143" t="str">
        <f t="shared" si="26"/>
        <v>$105.00</v>
      </c>
      <c r="N806" s="144">
        <v>105.0</v>
      </c>
      <c r="O806" s="41" t="str">
        <f>3*35</f>
        <v>105</v>
      </c>
      <c r="P806" s="41"/>
      <c r="Q806" s="41"/>
      <c r="R806" s="41"/>
      <c r="S806" s="41"/>
      <c r="T806" s="41"/>
      <c r="U806" s="41"/>
      <c r="V806" s="41"/>
      <c r="W806" s="41"/>
      <c r="X806" s="41"/>
      <c r="Y806" s="41"/>
      <c r="Z806" s="41"/>
      <c r="AA806" s="41"/>
      <c r="AB806" s="41"/>
      <c r="AC806" s="41"/>
      <c r="AD806" s="41"/>
      <c r="AE806" s="41"/>
      <c r="AF806" s="41"/>
      <c r="AG806" s="41"/>
      <c r="AH806" s="41"/>
      <c r="AI806" s="41"/>
      <c r="AJ806" s="41"/>
      <c r="AK806" s="193" t="s">
        <v>478</v>
      </c>
      <c r="AL806" s="193" t="s">
        <v>479</v>
      </c>
      <c r="AM806" s="193" t="s">
        <v>480</v>
      </c>
      <c r="AN806" s="31" t="s">
        <v>2236</v>
      </c>
      <c r="AO806" s="195">
        <v>42454.0</v>
      </c>
      <c r="AP806" s="45" t="s">
        <v>349</v>
      </c>
      <c r="AQ806" s="46" t="s">
        <v>69</v>
      </c>
      <c r="AR806" s="46" t="s">
        <v>459</v>
      </c>
      <c r="AS806" s="41"/>
      <c r="AT806" s="41"/>
      <c r="AU806" s="41"/>
      <c r="AV806" s="41"/>
    </row>
    <row r="807">
      <c r="A807" s="31" t="s">
        <v>2212</v>
      </c>
      <c r="B807" s="31" t="s">
        <v>436</v>
      </c>
      <c r="C807" s="31" t="s">
        <v>6727</v>
      </c>
      <c r="D807" s="31" t="s">
        <v>230</v>
      </c>
      <c r="E807" s="193" t="s">
        <v>468</v>
      </c>
      <c r="F807" s="193" t="s">
        <v>5981</v>
      </c>
      <c r="G807" s="195">
        <v>42460.0</v>
      </c>
      <c r="H807" s="41"/>
      <c r="I807" s="184"/>
      <c r="J807" s="143"/>
      <c r="K807" s="196"/>
      <c r="L807" s="196">
        <v>134.47</v>
      </c>
      <c r="M807" s="143" t="str">
        <f t="shared" si="26"/>
        <v>$120.00</v>
      </c>
      <c r="N807" s="144">
        <v>120.0</v>
      </c>
      <c r="O807" s="41" t="str">
        <f>3*40</f>
        <v>120</v>
      </c>
      <c r="P807" s="41"/>
      <c r="Q807" s="41"/>
      <c r="R807" s="41"/>
      <c r="S807" s="41"/>
      <c r="T807" s="41"/>
      <c r="U807" s="41"/>
      <c r="V807" s="41"/>
      <c r="W807" s="41"/>
      <c r="X807" s="41"/>
      <c r="Y807" s="41"/>
      <c r="Z807" s="41"/>
      <c r="AA807" s="41"/>
      <c r="AB807" s="41"/>
      <c r="AC807" s="41"/>
      <c r="AD807" s="41"/>
      <c r="AE807" s="41"/>
      <c r="AF807" s="41"/>
      <c r="AG807" s="41"/>
      <c r="AH807" s="41"/>
      <c r="AI807" s="41"/>
      <c r="AJ807" s="41"/>
      <c r="AK807" s="193" t="s">
        <v>478</v>
      </c>
      <c r="AL807" s="193" t="s">
        <v>479</v>
      </c>
      <c r="AM807" s="193" t="s">
        <v>480</v>
      </c>
      <c r="AN807" s="31" t="s">
        <v>2236</v>
      </c>
      <c r="AO807" s="195">
        <v>42460.0</v>
      </c>
      <c r="AP807" s="45" t="s">
        <v>349</v>
      </c>
      <c r="AQ807" s="46" t="s">
        <v>69</v>
      </c>
      <c r="AR807" s="46" t="s">
        <v>459</v>
      </c>
      <c r="AS807" s="41"/>
      <c r="AT807" s="41"/>
      <c r="AU807" s="41"/>
      <c r="AV807" s="41"/>
    </row>
    <row r="808">
      <c r="A808" s="41"/>
      <c r="B808" s="41"/>
      <c r="C808" s="31" t="s">
        <v>6733</v>
      </c>
      <c r="D808" s="41"/>
      <c r="E808" s="193" t="s">
        <v>516</v>
      </c>
      <c r="F808" s="193" t="s">
        <v>5983</v>
      </c>
      <c r="G808" s="195">
        <v>42456.0</v>
      </c>
      <c r="H808" s="41"/>
      <c r="I808" s="184"/>
      <c r="J808" s="143"/>
      <c r="K808" s="196"/>
      <c r="L808" s="196">
        <v>25.0</v>
      </c>
      <c r="M808" s="143" t="str">
        <f t="shared" si="26"/>
        <v>$0.00</v>
      </c>
      <c r="N808" s="143"/>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193" t="s">
        <v>5985</v>
      </c>
      <c r="AL808" s="193" t="s">
        <v>2220</v>
      </c>
      <c r="AM808" s="193" t="s">
        <v>2221</v>
      </c>
      <c r="AN808" s="31" t="s">
        <v>2236</v>
      </c>
      <c r="AO808" s="195">
        <v>42456.0</v>
      </c>
      <c r="AP808" s="45" t="s">
        <v>349</v>
      </c>
      <c r="AQ808" s="46" t="s">
        <v>69</v>
      </c>
      <c r="AR808" s="41"/>
      <c r="AS808" s="41"/>
      <c r="AT808" s="41"/>
      <c r="AU808" s="41"/>
      <c r="AV808" s="41"/>
    </row>
    <row r="809">
      <c r="A809" s="41"/>
      <c r="B809" s="41"/>
      <c r="C809" s="31" t="s">
        <v>6738</v>
      </c>
      <c r="D809" s="31" t="s">
        <v>1476</v>
      </c>
      <c r="E809" s="193" t="s">
        <v>685</v>
      </c>
      <c r="F809" s="193" t="s">
        <v>5987</v>
      </c>
      <c r="G809" s="195">
        <v>42456.0</v>
      </c>
      <c r="H809" s="31" t="s">
        <v>6739</v>
      </c>
      <c r="I809" s="184"/>
      <c r="J809" s="143"/>
      <c r="K809" s="196"/>
      <c r="L809" s="196">
        <v>288.53</v>
      </c>
      <c r="M809" s="143" t="str">
        <f t="shared" si="26"/>
        <v>$0.00</v>
      </c>
      <c r="N809" s="143"/>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193" t="s">
        <v>175</v>
      </c>
      <c r="AL809" s="193" t="s">
        <v>178</v>
      </c>
      <c r="AM809" s="193" t="s">
        <v>180</v>
      </c>
      <c r="AN809" s="31" t="s">
        <v>2236</v>
      </c>
      <c r="AO809" s="195">
        <v>42456.0</v>
      </c>
      <c r="AP809" s="45" t="s">
        <v>349</v>
      </c>
      <c r="AQ809" s="46" t="s">
        <v>69</v>
      </c>
      <c r="AR809" s="41"/>
      <c r="AS809" s="41"/>
      <c r="AT809" s="41"/>
      <c r="AU809" s="41"/>
      <c r="AV809" s="41"/>
    </row>
    <row r="810">
      <c r="A810" s="41"/>
      <c r="B810" s="41"/>
      <c r="C810" s="31" t="s">
        <v>6744</v>
      </c>
      <c r="D810" s="31" t="s">
        <v>1476</v>
      </c>
      <c r="E810" s="193" t="s">
        <v>685</v>
      </c>
      <c r="F810" s="193" t="s">
        <v>5989</v>
      </c>
      <c r="G810" s="195">
        <v>42468.0</v>
      </c>
      <c r="H810" s="31" t="s">
        <v>6746</v>
      </c>
      <c r="I810" s="184"/>
      <c r="J810" s="143"/>
      <c r="K810" s="196"/>
      <c r="L810" s="196">
        <v>301.15</v>
      </c>
      <c r="M810" s="143" t="str">
        <f t="shared" si="26"/>
        <v>$0.00</v>
      </c>
      <c r="N810" s="143"/>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193" t="s">
        <v>175</v>
      </c>
      <c r="AL810" s="193" t="s">
        <v>178</v>
      </c>
      <c r="AM810" s="193" t="s">
        <v>180</v>
      </c>
      <c r="AN810" s="31" t="s">
        <v>2236</v>
      </c>
      <c r="AO810" s="195">
        <v>42469.0</v>
      </c>
      <c r="AP810" s="45" t="s">
        <v>349</v>
      </c>
      <c r="AQ810" s="46" t="s">
        <v>69</v>
      </c>
      <c r="AR810" s="41"/>
      <c r="AS810" s="41"/>
      <c r="AT810" s="41"/>
      <c r="AU810" s="41"/>
      <c r="AV810" s="41"/>
    </row>
    <row r="811">
      <c r="A811" s="41"/>
      <c r="B811" s="41"/>
      <c r="C811" s="31" t="s">
        <v>6750</v>
      </c>
      <c r="D811" s="41"/>
      <c r="E811" s="193" t="s">
        <v>1539</v>
      </c>
      <c r="F811" s="193" t="s">
        <v>5993</v>
      </c>
      <c r="G811" s="195">
        <v>42461.0</v>
      </c>
      <c r="H811" s="41"/>
      <c r="I811" s="184"/>
      <c r="J811" s="143"/>
      <c r="K811" s="196"/>
      <c r="L811" s="196">
        <v>60.8</v>
      </c>
      <c r="M811" s="143" t="str">
        <f t="shared" si="26"/>
        <v>$0.00</v>
      </c>
      <c r="N811" s="143"/>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193" t="s">
        <v>2005</v>
      </c>
      <c r="AL811" s="193" t="s">
        <v>2380</v>
      </c>
      <c r="AM811" s="193" t="s">
        <v>2381</v>
      </c>
      <c r="AN811" s="31" t="s">
        <v>2236</v>
      </c>
      <c r="AO811" s="195">
        <v>42461.0</v>
      </c>
      <c r="AP811" s="45" t="s">
        <v>82</v>
      </c>
      <c r="AQ811" s="46" t="s">
        <v>69</v>
      </c>
      <c r="AR811" s="41"/>
      <c r="AS811" s="41"/>
      <c r="AT811" s="41"/>
      <c r="AU811" s="41"/>
      <c r="AV811" s="41"/>
    </row>
    <row r="812">
      <c r="A812" s="41"/>
      <c r="B812" s="41"/>
      <c r="C812" s="31" t="s">
        <v>6755</v>
      </c>
      <c r="D812" s="31" t="s">
        <v>1476</v>
      </c>
      <c r="E812" s="193" t="s">
        <v>149</v>
      </c>
      <c r="F812" s="193" t="s">
        <v>5996</v>
      </c>
      <c r="G812" s="195">
        <v>42457.0</v>
      </c>
      <c r="H812" s="31" t="s">
        <v>6758</v>
      </c>
      <c r="I812" s="184"/>
      <c r="J812" s="143"/>
      <c r="K812" s="196"/>
      <c r="L812" s="196">
        <v>450.0</v>
      </c>
      <c r="M812" s="143" t="str">
        <f t="shared" si="26"/>
        <v>$0.00</v>
      </c>
      <c r="N812" s="143"/>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193" t="s">
        <v>299</v>
      </c>
      <c r="AL812" s="193" t="s">
        <v>301</v>
      </c>
      <c r="AM812" s="193" t="s">
        <v>303</v>
      </c>
      <c r="AN812" s="31" t="s">
        <v>2236</v>
      </c>
      <c r="AO812" s="195">
        <v>42457.0</v>
      </c>
      <c r="AP812" s="45" t="s">
        <v>82</v>
      </c>
      <c r="AQ812" s="46" t="s">
        <v>69</v>
      </c>
      <c r="AR812" s="41"/>
      <c r="AS812" s="41"/>
      <c r="AT812" s="41"/>
      <c r="AU812" s="41"/>
      <c r="AV812" s="41"/>
    </row>
    <row r="813">
      <c r="A813" s="41"/>
      <c r="B813" s="41"/>
      <c r="C813" s="31" t="s">
        <v>6763</v>
      </c>
      <c r="D813" s="31" t="s">
        <v>1476</v>
      </c>
      <c r="E813" s="193" t="s">
        <v>149</v>
      </c>
      <c r="F813" s="193" t="s">
        <v>5999</v>
      </c>
      <c r="G813" s="195">
        <v>42454.0</v>
      </c>
      <c r="H813" s="196" t="s">
        <v>6764</v>
      </c>
      <c r="I813" s="184"/>
      <c r="J813" s="143"/>
      <c r="L813" s="196">
        <v>400.0</v>
      </c>
      <c r="M813" s="143" t="str">
        <f t="shared" si="26"/>
        <v>$0.00</v>
      </c>
      <c r="N813" s="143"/>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193" t="s">
        <v>299</v>
      </c>
      <c r="AL813" s="193" t="s">
        <v>301</v>
      </c>
      <c r="AM813" s="193" t="s">
        <v>303</v>
      </c>
      <c r="AN813" s="31" t="s">
        <v>2236</v>
      </c>
      <c r="AO813" s="195">
        <v>42485.0</v>
      </c>
      <c r="AP813" s="45" t="s">
        <v>82</v>
      </c>
      <c r="AQ813" s="46" t="s">
        <v>69</v>
      </c>
      <c r="AR813" s="41"/>
      <c r="AS813" s="41"/>
      <c r="AT813" s="41"/>
      <c r="AU813" s="41"/>
      <c r="AV813" s="41"/>
    </row>
    <row r="814">
      <c r="A814" s="41"/>
      <c r="B814" s="41"/>
      <c r="C814" s="31" t="s">
        <v>6768</v>
      </c>
      <c r="D814" s="41"/>
      <c r="E814" s="193" t="s">
        <v>71</v>
      </c>
      <c r="F814" s="193" t="s">
        <v>6003</v>
      </c>
      <c r="G814" s="195">
        <v>42461.0</v>
      </c>
      <c r="H814" s="41"/>
      <c r="I814" s="184"/>
      <c r="J814" s="143"/>
      <c r="K814" s="196"/>
      <c r="L814" s="196">
        <v>32.97</v>
      </c>
      <c r="M814" s="143" t="str">
        <f t="shared" si="26"/>
        <v>$0.00</v>
      </c>
      <c r="N814" s="143"/>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193" t="s">
        <v>667</v>
      </c>
      <c r="AL814" s="193" t="s">
        <v>331</v>
      </c>
      <c r="AM814" s="193" t="s">
        <v>668</v>
      </c>
      <c r="AN814" s="31" t="s">
        <v>2236</v>
      </c>
      <c r="AO814" s="195">
        <v>42461.0</v>
      </c>
      <c r="AP814" s="45" t="s">
        <v>82</v>
      </c>
      <c r="AQ814" s="46" t="s">
        <v>69</v>
      </c>
      <c r="AR814" s="41"/>
      <c r="AS814" s="41"/>
      <c r="AT814" s="41"/>
      <c r="AU814" s="41"/>
      <c r="AV814" s="41"/>
    </row>
    <row r="815">
      <c r="A815" s="41"/>
      <c r="B815" s="41"/>
      <c r="C815" s="31" t="s">
        <v>6774</v>
      </c>
      <c r="D815" s="41"/>
      <c r="E815" s="193" t="s">
        <v>71</v>
      </c>
      <c r="F815" s="193" t="s">
        <v>6005</v>
      </c>
      <c r="G815" s="195">
        <v>42454.0</v>
      </c>
      <c r="H815" s="41"/>
      <c r="I815" s="184"/>
      <c r="J815" s="143"/>
      <c r="K815" s="196"/>
      <c r="L815" s="196">
        <v>74.9</v>
      </c>
      <c r="M815" s="143" t="str">
        <f t="shared" si="26"/>
        <v>$0.00</v>
      </c>
      <c r="N815" s="143"/>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193" t="s">
        <v>667</v>
      </c>
      <c r="AL815" s="193" t="s">
        <v>331</v>
      </c>
      <c r="AM815" s="193" t="s">
        <v>668</v>
      </c>
      <c r="AN815" s="31" t="s">
        <v>2236</v>
      </c>
      <c r="AO815" s="195">
        <v>42454.0</v>
      </c>
      <c r="AP815" s="45" t="s">
        <v>82</v>
      </c>
      <c r="AQ815" s="46" t="s">
        <v>69</v>
      </c>
      <c r="AR815" s="41"/>
      <c r="AS815" s="41"/>
      <c r="AT815" s="41"/>
      <c r="AU815" s="41"/>
      <c r="AV815" s="41"/>
    </row>
    <row r="816">
      <c r="A816" s="41"/>
      <c r="B816" s="41"/>
      <c r="C816" s="31" t="s">
        <v>6782</v>
      </c>
      <c r="D816" s="41"/>
      <c r="E816" s="193" t="s">
        <v>71</v>
      </c>
      <c r="F816" s="193" t="s">
        <v>5826</v>
      </c>
      <c r="G816" s="195">
        <v>42452.0</v>
      </c>
      <c r="H816" s="41"/>
      <c r="I816" s="184"/>
      <c r="J816" s="143"/>
      <c r="K816" s="196"/>
      <c r="L816" s="196">
        <v>25.0</v>
      </c>
      <c r="M816" s="143" t="str">
        <f t="shared" si="26"/>
        <v>$0.00</v>
      </c>
      <c r="N816" s="143"/>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193" t="s">
        <v>667</v>
      </c>
      <c r="AL816" s="193" t="s">
        <v>331</v>
      </c>
      <c r="AM816" s="193" t="s">
        <v>668</v>
      </c>
      <c r="AN816" s="31" t="s">
        <v>2236</v>
      </c>
      <c r="AO816" s="195">
        <v>42452.0</v>
      </c>
      <c r="AP816" s="45" t="s">
        <v>5414</v>
      </c>
      <c r="AQ816" s="46" t="s">
        <v>69</v>
      </c>
      <c r="AR816" s="41"/>
      <c r="AS816" s="41"/>
      <c r="AT816" s="41"/>
      <c r="AU816" s="41"/>
      <c r="AV816" s="41"/>
    </row>
    <row r="817">
      <c r="A817" s="41"/>
      <c r="B817" s="41"/>
      <c r="C817" s="31" t="s">
        <v>6787</v>
      </c>
      <c r="D817" s="41"/>
      <c r="E817" s="193" t="s">
        <v>771</v>
      </c>
      <c r="F817" s="193" t="s">
        <v>6008</v>
      </c>
      <c r="G817" s="195">
        <v>42457.0</v>
      </c>
      <c r="H817" s="41"/>
      <c r="I817" s="184"/>
      <c r="J817" s="143"/>
      <c r="K817" s="196"/>
      <c r="L817" s="196">
        <v>60.0</v>
      </c>
      <c r="M817" s="143" t="str">
        <f t="shared" si="26"/>
        <v>$0.00</v>
      </c>
      <c r="N817" s="143"/>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193" t="s">
        <v>2652</v>
      </c>
      <c r="AL817" s="193" t="s">
        <v>2653</v>
      </c>
      <c r="AM817" s="193" t="s">
        <v>2357</v>
      </c>
      <c r="AN817" s="31" t="s">
        <v>2236</v>
      </c>
      <c r="AO817" s="195">
        <v>42457.0</v>
      </c>
      <c r="AP817" s="45" t="s">
        <v>5414</v>
      </c>
      <c r="AQ817" s="46" t="s">
        <v>69</v>
      </c>
      <c r="AR817" s="41"/>
      <c r="AS817" s="41"/>
      <c r="AT817" s="41"/>
      <c r="AU817" s="41"/>
      <c r="AV817" s="41"/>
    </row>
    <row r="818">
      <c r="A818" s="31" t="s">
        <v>2212</v>
      </c>
      <c r="B818" s="31" t="s">
        <v>436</v>
      </c>
      <c r="C818" s="31" t="s">
        <v>6793</v>
      </c>
      <c r="D818" s="31" t="s">
        <v>2735</v>
      </c>
      <c r="E818" s="193" t="s">
        <v>4050</v>
      </c>
      <c r="F818" s="193" t="s">
        <v>6794</v>
      </c>
      <c r="G818" s="195">
        <v>42477.0</v>
      </c>
      <c r="H818" s="41"/>
      <c r="I818" s="184"/>
      <c r="J818" s="143"/>
      <c r="K818" s="196"/>
      <c r="L818" s="196">
        <v>215.0</v>
      </c>
      <c r="M818" s="143" t="str">
        <f t="shared" si="26"/>
        <v>$95.08</v>
      </c>
      <c r="N818" s="144">
        <v>80.08</v>
      </c>
      <c r="O818" s="31">
        <v>80.08</v>
      </c>
      <c r="P818" s="31" t="s">
        <v>132</v>
      </c>
      <c r="Q818" s="41"/>
      <c r="R818" s="41"/>
      <c r="S818" s="31">
        <v>15.0</v>
      </c>
      <c r="T818" s="31" t="s">
        <v>132</v>
      </c>
      <c r="U818" s="41"/>
      <c r="V818" s="41"/>
      <c r="W818" s="41"/>
      <c r="X818" s="41"/>
      <c r="Y818" s="41"/>
      <c r="Z818" s="41"/>
      <c r="AA818" s="41"/>
      <c r="AB818" s="41"/>
      <c r="AC818" s="41"/>
      <c r="AD818" s="41"/>
      <c r="AE818" s="41"/>
      <c r="AF818" s="41"/>
      <c r="AG818" s="41"/>
      <c r="AH818" s="41"/>
      <c r="AI818" s="41"/>
      <c r="AJ818" s="41"/>
      <c r="AK818" s="193" t="s">
        <v>1738</v>
      </c>
      <c r="AL818" s="193" t="s">
        <v>6797</v>
      </c>
      <c r="AM818" s="193" t="s">
        <v>6798</v>
      </c>
      <c r="AN818" s="31" t="s">
        <v>1334</v>
      </c>
      <c r="AO818" s="195">
        <v>42477.0</v>
      </c>
      <c r="AP818" s="45" t="s">
        <v>5414</v>
      </c>
      <c r="AQ818" s="46" t="s">
        <v>69</v>
      </c>
      <c r="AR818" s="46" t="s">
        <v>459</v>
      </c>
      <c r="AS818" s="41"/>
      <c r="AT818" s="41"/>
      <c r="AU818" s="41"/>
      <c r="AV818" s="41"/>
    </row>
    <row r="819">
      <c r="A819" s="41"/>
      <c r="B819" s="41"/>
      <c r="C819" s="31" t="s">
        <v>6801</v>
      </c>
      <c r="D819" s="31" t="s">
        <v>690</v>
      </c>
      <c r="E819" s="193" t="s">
        <v>6802</v>
      </c>
      <c r="F819" s="193" t="s">
        <v>6803</v>
      </c>
      <c r="G819" s="195">
        <v>42475.0</v>
      </c>
      <c r="H819" s="31" t="s">
        <v>6804</v>
      </c>
      <c r="I819" s="184"/>
      <c r="J819" s="143"/>
      <c r="K819" s="196"/>
      <c r="L819" s="196">
        <v>800.0</v>
      </c>
      <c r="M819" s="143" t="str">
        <f t="shared" si="26"/>
        <v>$0.00</v>
      </c>
      <c r="N819" s="143"/>
      <c r="O819" s="41"/>
      <c r="P819" s="41"/>
      <c r="Q819" s="41"/>
      <c r="R819" s="41"/>
      <c r="S819" s="41"/>
      <c r="T819" s="41"/>
      <c r="U819" s="31"/>
      <c r="V819" s="31"/>
      <c r="W819" s="41"/>
      <c r="X819" s="41"/>
      <c r="Y819" s="41"/>
      <c r="Z819" s="41"/>
      <c r="AA819" s="41"/>
      <c r="AB819" s="41"/>
      <c r="AC819" s="41"/>
      <c r="AD819" s="41"/>
      <c r="AE819" s="41"/>
      <c r="AF819" s="41"/>
      <c r="AG819" s="41"/>
      <c r="AH819" s="41"/>
      <c r="AI819" s="41"/>
      <c r="AJ819" s="41"/>
      <c r="AK819" s="193" t="s">
        <v>6806</v>
      </c>
      <c r="AL819" s="193" t="s">
        <v>6807</v>
      </c>
      <c r="AM819" s="193" t="s">
        <v>6808</v>
      </c>
      <c r="AN819" s="31" t="s">
        <v>1334</v>
      </c>
      <c r="AO819" s="195">
        <v>42510.0</v>
      </c>
      <c r="AP819" s="45" t="s">
        <v>5414</v>
      </c>
      <c r="AQ819" s="46" t="s">
        <v>69</v>
      </c>
      <c r="AR819" s="41"/>
      <c r="AS819" s="41"/>
      <c r="AT819" s="41"/>
      <c r="AU819" s="41"/>
      <c r="AV819" s="41"/>
    </row>
    <row r="820">
      <c r="A820" s="41"/>
      <c r="B820" s="41"/>
      <c r="C820" s="31" t="s">
        <v>6811</v>
      </c>
      <c r="D820" s="31" t="s">
        <v>690</v>
      </c>
      <c r="E820" s="193" t="s">
        <v>5858</v>
      </c>
      <c r="F820" s="193" t="s">
        <v>6814</v>
      </c>
      <c r="G820" s="195">
        <v>42490.0</v>
      </c>
      <c r="H820" s="31" t="s">
        <v>6815</v>
      </c>
      <c r="I820" s="184"/>
      <c r="J820" s="143"/>
      <c r="K820" s="196"/>
      <c r="L820" s="196">
        <v>50.0</v>
      </c>
      <c r="M820" s="143" t="str">
        <f t="shared" si="26"/>
        <v>$0.00</v>
      </c>
      <c r="N820" s="143"/>
      <c r="O820" s="41"/>
      <c r="P820" s="41"/>
      <c r="Q820" s="41"/>
      <c r="R820" s="41"/>
      <c r="S820" s="41"/>
      <c r="T820" s="41"/>
      <c r="U820" s="31">
        <v>0.0</v>
      </c>
      <c r="V820" s="41"/>
      <c r="W820" s="41"/>
      <c r="X820" s="41"/>
      <c r="Y820" s="41"/>
      <c r="Z820" s="41"/>
      <c r="AA820" s="41"/>
      <c r="AB820" s="41"/>
      <c r="AC820" s="41"/>
      <c r="AD820" s="41"/>
      <c r="AE820" s="41"/>
      <c r="AF820" s="41"/>
      <c r="AG820" s="41"/>
      <c r="AH820" s="41"/>
      <c r="AI820" s="41"/>
      <c r="AJ820" s="41"/>
      <c r="AK820" s="193" t="s">
        <v>5861</v>
      </c>
      <c r="AL820" s="193" t="s">
        <v>5862</v>
      </c>
      <c r="AM820" s="193" t="s">
        <v>5863</v>
      </c>
      <c r="AN820" s="31" t="s">
        <v>1334</v>
      </c>
      <c r="AO820" s="195">
        <v>42490.0</v>
      </c>
      <c r="AP820" s="45" t="s">
        <v>5414</v>
      </c>
      <c r="AQ820" s="46" t="s">
        <v>69</v>
      </c>
      <c r="AR820" s="41"/>
      <c r="AS820" s="41"/>
      <c r="AT820" s="41"/>
      <c r="AU820" s="41"/>
      <c r="AV820" s="41"/>
    </row>
    <row r="821">
      <c r="A821" s="31" t="s">
        <v>4950</v>
      </c>
      <c r="B821" s="31" t="s">
        <v>295</v>
      </c>
      <c r="C821" s="31" t="s">
        <v>6820</v>
      </c>
      <c r="D821" s="31" t="s">
        <v>2735</v>
      </c>
      <c r="E821" s="193" t="s">
        <v>2413</v>
      </c>
      <c r="F821" s="193" t="s">
        <v>6821</v>
      </c>
      <c r="G821" s="195">
        <v>42486.0</v>
      </c>
      <c r="H821" s="41"/>
      <c r="I821" s="184"/>
      <c r="J821" s="143"/>
      <c r="K821" s="196"/>
      <c r="L821" s="196">
        <v>1200.0</v>
      </c>
      <c r="M821" s="143" t="str">
        <f t="shared" si="26"/>
        <v>$1,200.00</v>
      </c>
      <c r="N821" s="144">
        <v>1200.0</v>
      </c>
      <c r="O821" s="41"/>
      <c r="P821" s="41"/>
      <c r="Q821" s="41"/>
      <c r="R821" s="41"/>
      <c r="S821" s="41"/>
      <c r="T821" s="41"/>
      <c r="U821" s="31">
        <v>1200.0</v>
      </c>
      <c r="V821" s="31" t="s">
        <v>6825</v>
      </c>
      <c r="W821" s="41"/>
      <c r="X821" s="41"/>
      <c r="Y821" s="41"/>
      <c r="Z821" s="41"/>
      <c r="AA821" s="41"/>
      <c r="AB821" s="41"/>
      <c r="AC821" s="41"/>
      <c r="AD821" s="41"/>
      <c r="AE821" s="41"/>
      <c r="AF821" s="41"/>
      <c r="AG821" s="41"/>
      <c r="AH821" s="41"/>
      <c r="AI821" s="41"/>
      <c r="AJ821" s="41"/>
      <c r="AK821" s="193" t="s">
        <v>2421</v>
      </c>
      <c r="AL821" s="193" t="s">
        <v>2422</v>
      </c>
      <c r="AM821" s="193" t="s">
        <v>2423</v>
      </c>
      <c r="AN821" s="31" t="s">
        <v>1334</v>
      </c>
      <c r="AO821" s="195">
        <v>42851.0</v>
      </c>
      <c r="AP821" s="45" t="s">
        <v>284</v>
      </c>
      <c r="AQ821" s="46" t="s">
        <v>69</v>
      </c>
      <c r="AR821" s="46" t="s">
        <v>459</v>
      </c>
      <c r="AS821" s="41"/>
      <c r="AT821" s="41"/>
      <c r="AU821" s="41"/>
      <c r="AV821" s="41"/>
    </row>
    <row r="822">
      <c r="A822" s="31" t="s">
        <v>2212</v>
      </c>
      <c r="B822" s="31" t="s">
        <v>295</v>
      </c>
      <c r="C822" s="31" t="s">
        <v>6829</v>
      </c>
      <c r="D822" s="31" t="s">
        <v>230</v>
      </c>
      <c r="E822" s="193" t="s">
        <v>939</v>
      </c>
      <c r="F822" s="193" t="s">
        <v>6833</v>
      </c>
      <c r="G822" s="195">
        <v>42486.0</v>
      </c>
      <c r="H822" s="41"/>
      <c r="I822" s="184"/>
      <c r="J822" s="143"/>
      <c r="K822" s="196"/>
      <c r="L822" s="196">
        <v>250.0</v>
      </c>
      <c r="M822" s="143" t="str">
        <f t="shared" si="26"/>
        <v>$90.00</v>
      </c>
      <c r="N822" s="144">
        <v>90.0</v>
      </c>
      <c r="O822" s="41" t="str">
        <f>30*3</f>
        <v>90</v>
      </c>
      <c r="P822" s="31" t="s">
        <v>413</v>
      </c>
      <c r="Q822" s="41"/>
      <c r="R822" s="41"/>
      <c r="S822" s="41"/>
      <c r="T822" s="41"/>
      <c r="U822" s="41"/>
      <c r="V822" s="41"/>
      <c r="W822" s="41"/>
      <c r="X822" s="41"/>
      <c r="Y822" s="41"/>
      <c r="Z822" s="41"/>
      <c r="AA822" s="41"/>
      <c r="AB822" s="41"/>
      <c r="AC822" s="41"/>
      <c r="AD822" s="41"/>
      <c r="AE822" s="41"/>
      <c r="AF822" s="41"/>
      <c r="AG822" s="41"/>
      <c r="AH822" s="41"/>
      <c r="AI822" s="41"/>
      <c r="AJ822" s="41"/>
      <c r="AK822" s="193" t="s">
        <v>950</v>
      </c>
      <c r="AL822" s="193" t="s">
        <v>951</v>
      </c>
      <c r="AM822" s="193" t="s">
        <v>953</v>
      </c>
      <c r="AN822" s="31" t="s">
        <v>1334</v>
      </c>
      <c r="AO822" s="195">
        <v>42486.0</v>
      </c>
      <c r="AP822" s="45" t="s">
        <v>284</v>
      </c>
      <c r="AQ822" s="46" t="s">
        <v>69</v>
      </c>
      <c r="AR822" s="46" t="s">
        <v>459</v>
      </c>
      <c r="AS822" s="41"/>
      <c r="AT822" s="41"/>
      <c r="AU822" s="41"/>
      <c r="AV822" s="41"/>
    </row>
    <row r="823">
      <c r="A823" s="31" t="s">
        <v>4950</v>
      </c>
      <c r="B823" s="31" t="s">
        <v>295</v>
      </c>
      <c r="C823" s="31" t="s">
        <v>6838</v>
      </c>
      <c r="D823" s="31" t="s">
        <v>1430</v>
      </c>
      <c r="E823" s="193" t="s">
        <v>1341</v>
      </c>
      <c r="F823" s="193" t="s">
        <v>6841</v>
      </c>
      <c r="G823" s="195">
        <v>42481.0</v>
      </c>
      <c r="H823" s="41"/>
      <c r="I823" s="184"/>
      <c r="J823" s="143"/>
      <c r="K823" s="196"/>
      <c r="L823" s="196">
        <v>60.0</v>
      </c>
      <c r="M823" s="143" t="str">
        <f t="shared" si="26"/>
        <v>$50.00</v>
      </c>
      <c r="N823" s="144">
        <v>50.0</v>
      </c>
      <c r="O823" s="31">
        <v>50.0</v>
      </c>
      <c r="P823" s="31" t="s">
        <v>2160</v>
      </c>
      <c r="Q823" s="41"/>
      <c r="R823" s="41"/>
      <c r="S823" s="41"/>
      <c r="T823" s="41"/>
      <c r="U823" s="41"/>
      <c r="V823" s="41"/>
      <c r="W823" s="41"/>
      <c r="X823" s="41"/>
      <c r="Y823" s="41"/>
      <c r="Z823" s="41"/>
      <c r="AA823" s="41"/>
      <c r="AB823" s="41"/>
      <c r="AC823" s="41"/>
      <c r="AD823" s="41"/>
      <c r="AE823" s="41"/>
      <c r="AF823" s="41"/>
      <c r="AG823" s="41"/>
      <c r="AH823" s="41"/>
      <c r="AI823" s="41"/>
      <c r="AJ823" s="41"/>
      <c r="AK823" s="193" t="s">
        <v>240</v>
      </c>
      <c r="AL823" s="193" t="s">
        <v>6843</v>
      </c>
      <c r="AM823" s="193" t="s">
        <v>6844</v>
      </c>
      <c r="AN823" s="31" t="s">
        <v>1334</v>
      </c>
      <c r="AO823" s="195">
        <v>42481.0</v>
      </c>
      <c r="AP823" s="45" t="s">
        <v>284</v>
      </c>
      <c r="AQ823" s="46" t="s">
        <v>69</v>
      </c>
      <c r="AR823" s="46" t="s">
        <v>69</v>
      </c>
      <c r="AS823" s="41"/>
      <c r="AT823" s="41"/>
      <c r="AU823" s="41"/>
      <c r="AV823" s="41"/>
    </row>
    <row r="824">
      <c r="A824" s="41"/>
      <c r="B824" s="41"/>
      <c r="C824" s="31" t="s">
        <v>6848</v>
      </c>
      <c r="D824" s="41"/>
      <c r="E824" s="193" t="s">
        <v>5200</v>
      </c>
      <c r="F824" s="193" t="s">
        <v>6851</v>
      </c>
      <c r="G824" s="195">
        <v>42484.0</v>
      </c>
      <c r="H824" s="41"/>
      <c r="I824" s="184"/>
      <c r="J824" s="143"/>
      <c r="K824" s="196"/>
      <c r="L824" s="196">
        <v>150.0</v>
      </c>
      <c r="M824" s="143" t="str">
        <f t="shared" si="26"/>
        <v>$150.00</v>
      </c>
      <c r="N824" s="143"/>
      <c r="O824" s="31">
        <v>150.0</v>
      </c>
      <c r="P824" s="31" t="s">
        <v>3176</v>
      </c>
      <c r="Q824" s="41"/>
      <c r="R824" s="41"/>
      <c r="S824" s="41"/>
      <c r="T824" s="41"/>
      <c r="U824" s="41"/>
      <c r="V824" s="41"/>
      <c r="W824" s="41"/>
      <c r="X824" s="41"/>
      <c r="Y824" s="41"/>
      <c r="Z824" s="41"/>
      <c r="AA824" s="41"/>
      <c r="AB824" s="41"/>
      <c r="AC824" s="41"/>
      <c r="AD824" s="41"/>
      <c r="AE824" s="41"/>
      <c r="AF824" s="41"/>
      <c r="AG824" s="41"/>
      <c r="AH824" s="41"/>
      <c r="AI824" s="41"/>
      <c r="AJ824" s="41"/>
      <c r="AK824" s="193" t="s">
        <v>254</v>
      </c>
      <c r="AL824" s="193" t="s">
        <v>255</v>
      </c>
      <c r="AM824" s="193" t="s">
        <v>256</v>
      </c>
      <c r="AN824" s="31" t="s">
        <v>1334</v>
      </c>
      <c r="AO824" s="195">
        <v>42484.0</v>
      </c>
      <c r="AP824" s="45" t="s">
        <v>284</v>
      </c>
      <c r="AQ824" s="46" t="s">
        <v>69</v>
      </c>
      <c r="AR824" s="46" t="s">
        <v>459</v>
      </c>
      <c r="AS824" s="41"/>
      <c r="AT824" s="41"/>
      <c r="AU824" s="41"/>
      <c r="AV824" s="41"/>
    </row>
    <row r="825">
      <c r="A825" s="41"/>
      <c r="B825" s="41"/>
      <c r="C825" s="31" t="s">
        <v>6855</v>
      </c>
      <c r="D825" s="31" t="s">
        <v>1476</v>
      </c>
      <c r="E825" s="193" t="s">
        <v>304</v>
      </c>
      <c r="F825" s="193" t="s">
        <v>6856</v>
      </c>
      <c r="G825" s="195">
        <v>42491.0</v>
      </c>
      <c r="H825" s="41"/>
      <c r="I825" s="184"/>
      <c r="J825" s="143"/>
      <c r="K825" s="196"/>
      <c r="L825" s="196">
        <v>60.0</v>
      </c>
      <c r="M825" s="143" t="str">
        <f t="shared" si="26"/>
        <v>$60.00</v>
      </c>
      <c r="N825" s="143"/>
      <c r="O825" s="31">
        <v>60.0</v>
      </c>
      <c r="P825" s="31" t="s">
        <v>132</v>
      </c>
      <c r="Q825" s="41"/>
      <c r="R825" s="41"/>
      <c r="S825" s="41"/>
      <c r="T825" s="41"/>
      <c r="U825" s="41"/>
      <c r="V825" s="41"/>
      <c r="W825" s="41"/>
      <c r="X825" s="41"/>
      <c r="Y825" s="41"/>
      <c r="Z825" s="41"/>
      <c r="AA825" s="41"/>
      <c r="AB825" s="41"/>
      <c r="AC825" s="41"/>
      <c r="AD825" s="41"/>
      <c r="AE825" s="41"/>
      <c r="AF825" s="41"/>
      <c r="AG825" s="41"/>
      <c r="AH825" s="41"/>
      <c r="AI825" s="41"/>
      <c r="AJ825" s="41"/>
      <c r="AK825" s="193" t="s">
        <v>431</v>
      </c>
      <c r="AL825" s="193" t="s">
        <v>432</v>
      </c>
      <c r="AM825" s="193" t="s">
        <v>433</v>
      </c>
      <c r="AN825" s="31" t="s">
        <v>1334</v>
      </c>
      <c r="AO825" s="195">
        <v>42491.0</v>
      </c>
      <c r="AP825" s="45" t="s">
        <v>284</v>
      </c>
      <c r="AQ825" s="46" t="s">
        <v>69</v>
      </c>
      <c r="AR825" s="46" t="s">
        <v>459</v>
      </c>
      <c r="AS825" s="41"/>
      <c r="AT825" s="41"/>
      <c r="AU825" s="41"/>
      <c r="AV825" s="41"/>
    </row>
    <row r="826">
      <c r="A826" s="31" t="s">
        <v>2212</v>
      </c>
      <c r="B826" s="31" t="s">
        <v>295</v>
      </c>
      <c r="C826" s="31" t="s">
        <v>6861</v>
      </c>
      <c r="D826" s="31" t="s">
        <v>6862</v>
      </c>
      <c r="E826" s="193" t="s">
        <v>3316</v>
      </c>
      <c r="F826" s="193" t="s">
        <v>6863</v>
      </c>
      <c r="G826" s="195">
        <v>42474.0</v>
      </c>
      <c r="H826" s="41"/>
      <c r="I826" s="184"/>
      <c r="J826" s="143"/>
      <c r="K826" s="196"/>
      <c r="L826" s="196">
        <v>115.0</v>
      </c>
      <c r="M826" s="143" t="str">
        <f t="shared" si="26"/>
        <v>$110.00</v>
      </c>
      <c r="N826" s="144">
        <v>110.0</v>
      </c>
      <c r="O826" s="31">
        <v>110.0</v>
      </c>
      <c r="P826" s="31" t="s">
        <v>3176</v>
      </c>
      <c r="Q826" s="41"/>
      <c r="R826" s="41"/>
      <c r="S826" s="41"/>
      <c r="T826" s="41"/>
      <c r="U826" s="41"/>
      <c r="V826" s="41"/>
      <c r="W826" s="41"/>
      <c r="X826" s="41"/>
      <c r="Y826" s="41"/>
      <c r="Z826" s="41"/>
      <c r="AA826" s="41"/>
      <c r="AB826" s="41"/>
      <c r="AC826" s="41"/>
      <c r="AD826" s="41"/>
      <c r="AE826" s="41"/>
      <c r="AF826" s="41"/>
      <c r="AG826" s="41"/>
      <c r="AH826" s="41"/>
      <c r="AI826" s="41"/>
      <c r="AJ826" s="41"/>
      <c r="AK826" s="193" t="s">
        <v>254</v>
      </c>
      <c r="AL826" s="193" t="s">
        <v>255</v>
      </c>
      <c r="AM826" s="193" t="s">
        <v>256</v>
      </c>
      <c r="AN826" s="31" t="s">
        <v>1334</v>
      </c>
      <c r="AO826" s="195">
        <v>42474.0</v>
      </c>
      <c r="AP826" s="45" t="s">
        <v>284</v>
      </c>
      <c r="AQ826" s="46" t="s">
        <v>69</v>
      </c>
      <c r="AR826" s="46" t="s">
        <v>459</v>
      </c>
      <c r="AS826" s="41"/>
      <c r="AT826" s="41"/>
      <c r="AU826" s="41"/>
      <c r="AV826" s="41"/>
    </row>
    <row r="827">
      <c r="A827" s="41"/>
      <c r="B827" s="41"/>
      <c r="C827" s="31" t="s">
        <v>6866</v>
      </c>
      <c r="D827" s="41"/>
      <c r="E827" s="193" t="s">
        <v>2157</v>
      </c>
      <c r="F827" s="193" t="s">
        <v>5429</v>
      </c>
      <c r="G827" s="195">
        <v>42474.0</v>
      </c>
      <c r="H827" s="41"/>
      <c r="I827" s="184"/>
      <c r="J827" s="143"/>
      <c r="K827" s="196"/>
      <c r="L827" s="196">
        <v>600.0</v>
      </c>
      <c r="M827" s="143" t="str">
        <f t="shared" si="26"/>
        <v>$0.00</v>
      </c>
      <c r="N827" s="143"/>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193" t="s">
        <v>914</v>
      </c>
      <c r="AL827" s="193" t="s">
        <v>915</v>
      </c>
      <c r="AM827" s="193" t="s">
        <v>916</v>
      </c>
      <c r="AN827" s="31" t="s">
        <v>1334</v>
      </c>
      <c r="AO827" s="195">
        <v>42474.0</v>
      </c>
      <c r="AP827" s="45" t="s">
        <v>4007</v>
      </c>
      <c r="AQ827" s="46" t="s">
        <v>69</v>
      </c>
      <c r="AR827" s="41"/>
      <c r="AS827" s="41"/>
      <c r="AT827" s="41"/>
      <c r="AU827" s="41"/>
      <c r="AV827" s="41"/>
    </row>
    <row r="828">
      <c r="A828" s="41"/>
      <c r="B828" s="41"/>
      <c r="C828" s="31" t="s">
        <v>6871</v>
      </c>
      <c r="D828" s="41"/>
      <c r="E828" s="193" t="s">
        <v>5200</v>
      </c>
      <c r="F828" s="193" t="s">
        <v>5427</v>
      </c>
      <c r="G828" s="195">
        <v>42472.0</v>
      </c>
      <c r="H828" s="41"/>
      <c r="I828" s="184"/>
      <c r="J828" s="143"/>
      <c r="K828" s="196"/>
      <c r="L828" s="196">
        <v>500.0</v>
      </c>
      <c r="M828" s="143" t="str">
        <f t="shared" si="26"/>
        <v>$0.00</v>
      </c>
      <c r="N828" s="143"/>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193" t="s">
        <v>914</v>
      </c>
      <c r="AL828" s="193" t="s">
        <v>915</v>
      </c>
      <c r="AM828" s="193" t="s">
        <v>916</v>
      </c>
      <c r="AN828" s="31" t="s">
        <v>1334</v>
      </c>
      <c r="AO828" s="195">
        <v>42472.0</v>
      </c>
      <c r="AP828" s="45" t="s">
        <v>4007</v>
      </c>
      <c r="AQ828" s="46" t="s">
        <v>69</v>
      </c>
      <c r="AR828" s="41"/>
      <c r="AS828" s="41"/>
      <c r="AT828" s="41"/>
      <c r="AU828" s="41"/>
      <c r="AV828" s="41"/>
    </row>
    <row r="829">
      <c r="A829" s="31" t="s">
        <v>5704</v>
      </c>
      <c r="B829" s="31" t="s">
        <v>295</v>
      </c>
      <c r="C829" s="31" t="s">
        <v>6879</v>
      </c>
      <c r="D829" s="31" t="s">
        <v>2735</v>
      </c>
      <c r="E829" s="193" t="s">
        <v>2568</v>
      </c>
      <c r="F829" s="193" t="s">
        <v>6880</v>
      </c>
      <c r="G829" s="195">
        <v>42429.0</v>
      </c>
      <c r="H829" s="41"/>
      <c r="I829" s="184"/>
      <c r="J829" s="143"/>
      <c r="K829" s="196"/>
      <c r="L829" s="196">
        <v>1500.0</v>
      </c>
      <c r="M829" s="143" t="str">
        <f t="shared" si="26"/>
        <v>$1,225.00</v>
      </c>
      <c r="N829" s="144">
        <v>1225.0</v>
      </c>
      <c r="O829" s="41"/>
      <c r="P829" s="41"/>
      <c r="Q829" s="41"/>
      <c r="R829" s="41"/>
      <c r="S829" s="31">
        <v>15.0</v>
      </c>
      <c r="T829" s="31" t="s">
        <v>5298</v>
      </c>
      <c r="U829" s="31">
        <v>910.0</v>
      </c>
      <c r="V829" s="31" t="s">
        <v>132</v>
      </c>
      <c r="W829" s="31">
        <v>200.0</v>
      </c>
      <c r="X829" s="31" t="s">
        <v>132</v>
      </c>
      <c r="Y829" s="41"/>
      <c r="Z829" s="41"/>
      <c r="AA829" s="41"/>
      <c r="AB829" s="41"/>
      <c r="AC829" s="41"/>
      <c r="AD829" s="41"/>
      <c r="AE829" s="41"/>
      <c r="AF829" s="41"/>
      <c r="AG829" s="31">
        <v>100.0</v>
      </c>
      <c r="AH829" s="31" t="s">
        <v>4451</v>
      </c>
      <c r="AI829" s="41"/>
      <c r="AJ829" s="41"/>
      <c r="AK829" s="193" t="s">
        <v>6495</v>
      </c>
      <c r="AL829" s="193" t="s">
        <v>6496</v>
      </c>
      <c r="AM829" s="193" t="s">
        <v>6497</v>
      </c>
      <c r="AN829" s="31" t="s">
        <v>1334</v>
      </c>
      <c r="AO829" s="195">
        <v>42476.0</v>
      </c>
      <c r="AP829" s="45" t="s">
        <v>4007</v>
      </c>
      <c r="AQ829" s="46" t="s">
        <v>69</v>
      </c>
      <c r="AR829" s="46" t="s">
        <v>459</v>
      </c>
      <c r="AS829" s="41"/>
      <c r="AT829" s="41"/>
      <c r="AU829" s="41"/>
      <c r="AV829" s="41"/>
    </row>
    <row r="830">
      <c r="A830" s="41"/>
      <c r="B830" s="41"/>
      <c r="C830" s="31" t="s">
        <v>6885</v>
      </c>
      <c r="D830" s="41"/>
      <c r="E830" s="193" t="s">
        <v>6886</v>
      </c>
      <c r="F830" s="193" t="s">
        <v>6887</v>
      </c>
      <c r="G830" s="195">
        <v>42474.0</v>
      </c>
      <c r="H830" s="41"/>
      <c r="I830" s="184"/>
      <c r="J830" s="143"/>
      <c r="K830" s="196"/>
      <c r="L830" s="196">
        <v>100.0</v>
      </c>
      <c r="M830" s="143" t="str">
        <f t="shared" si="26"/>
        <v>$0.00</v>
      </c>
      <c r="N830" s="143"/>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193" t="s">
        <v>3282</v>
      </c>
      <c r="AL830" s="193" t="s">
        <v>3283</v>
      </c>
      <c r="AM830" s="193" t="s">
        <v>3284</v>
      </c>
      <c r="AN830" s="31" t="s">
        <v>1334</v>
      </c>
      <c r="AO830" s="195">
        <v>42474.0</v>
      </c>
      <c r="AP830" s="45" t="s">
        <v>4007</v>
      </c>
      <c r="AQ830" s="46" t="s">
        <v>69</v>
      </c>
      <c r="AR830" s="41"/>
      <c r="AS830" s="41"/>
      <c r="AT830" s="41"/>
      <c r="AU830" s="41"/>
      <c r="AV830" s="41"/>
    </row>
    <row r="831">
      <c r="A831" s="31">
        <v>10913.0</v>
      </c>
      <c r="B831" s="31" t="s">
        <v>295</v>
      </c>
      <c r="C831" s="31" t="s">
        <v>6893</v>
      </c>
      <c r="D831" s="31" t="s">
        <v>6862</v>
      </c>
      <c r="E831" s="193" t="s">
        <v>3544</v>
      </c>
      <c r="F831" s="193" t="s">
        <v>6896</v>
      </c>
      <c r="G831" s="195">
        <v>42494.0</v>
      </c>
      <c r="H831" s="41"/>
      <c r="I831" s="184"/>
      <c r="J831" s="143"/>
      <c r="K831" s="196"/>
      <c r="L831" s="196">
        <v>490.0</v>
      </c>
      <c r="M831" s="143" t="str">
        <f t="shared" si="26"/>
        <v>$400.00</v>
      </c>
      <c r="N831" s="144">
        <v>400.0</v>
      </c>
      <c r="O831" s="31">
        <v>400.0</v>
      </c>
      <c r="P831" s="31" t="s">
        <v>3176</v>
      </c>
      <c r="Q831" s="41"/>
      <c r="R831" s="41"/>
      <c r="S831" s="41"/>
      <c r="T831" s="41"/>
      <c r="U831" s="31"/>
      <c r="V831" s="31"/>
      <c r="W831" s="41"/>
      <c r="X831" s="41"/>
      <c r="Y831" s="41"/>
      <c r="Z831" s="41"/>
      <c r="AA831" s="41"/>
      <c r="AB831" s="41"/>
      <c r="AC831" s="41"/>
      <c r="AD831" s="41"/>
      <c r="AE831" s="41"/>
      <c r="AF831" s="41"/>
      <c r="AG831" s="41"/>
      <c r="AH831" s="41"/>
      <c r="AI831" s="41"/>
      <c r="AJ831" s="41"/>
      <c r="AK831" s="193" t="s">
        <v>6897</v>
      </c>
      <c r="AL831" s="193" t="s">
        <v>6898</v>
      </c>
      <c r="AM831" s="193" t="s">
        <v>6899</v>
      </c>
      <c r="AN831" s="31" t="s">
        <v>1334</v>
      </c>
      <c r="AO831" s="195">
        <v>42494.0</v>
      </c>
      <c r="AP831" s="45" t="s">
        <v>4007</v>
      </c>
      <c r="AQ831" s="46" t="s">
        <v>69</v>
      </c>
      <c r="AR831" s="46" t="s">
        <v>459</v>
      </c>
      <c r="AS831" s="41"/>
      <c r="AT831" s="41"/>
      <c r="AU831" s="41"/>
      <c r="AV831" s="41"/>
    </row>
    <row r="832">
      <c r="A832" s="31" t="s">
        <v>2212</v>
      </c>
      <c r="B832" s="31" t="s">
        <v>295</v>
      </c>
      <c r="C832" s="31" t="s">
        <v>6903</v>
      </c>
      <c r="D832" s="31" t="s">
        <v>1476</v>
      </c>
      <c r="E832" s="147" t="s">
        <v>363</v>
      </c>
      <c r="F832" s="193" t="s">
        <v>6906</v>
      </c>
      <c r="G832" s="195">
        <v>42470.0</v>
      </c>
      <c r="H832" s="31" t="s">
        <v>6907</v>
      </c>
      <c r="I832" s="184"/>
      <c r="J832" s="143"/>
      <c r="K832" s="196"/>
      <c r="L832" s="196">
        <v>341.44</v>
      </c>
      <c r="M832" s="143" t="str">
        <f t="shared" si="26"/>
        <v>$341.44</v>
      </c>
      <c r="N832" s="144">
        <v>341.44</v>
      </c>
      <c r="O832" s="41"/>
      <c r="P832" s="41"/>
      <c r="Q832" s="41"/>
      <c r="R832" s="41"/>
      <c r="S832" s="41"/>
      <c r="T832" s="41"/>
      <c r="U832" s="31">
        <v>341.44</v>
      </c>
      <c r="V832" s="31" t="s">
        <v>6909</v>
      </c>
      <c r="W832" s="41"/>
      <c r="X832" s="41"/>
      <c r="Y832" s="41"/>
      <c r="Z832" s="41"/>
      <c r="AA832" s="41"/>
      <c r="AB832" s="41"/>
      <c r="AC832" s="41"/>
      <c r="AD832" s="41"/>
      <c r="AE832" s="41"/>
      <c r="AF832" s="41"/>
      <c r="AG832" s="41"/>
      <c r="AH832" s="41"/>
      <c r="AI832" s="41"/>
      <c r="AJ832" s="41"/>
      <c r="AK832" s="193" t="s">
        <v>875</v>
      </c>
      <c r="AL832" s="193" t="s">
        <v>364</v>
      </c>
      <c r="AM832" s="193" t="s">
        <v>365</v>
      </c>
      <c r="AN832" s="31" t="s">
        <v>1334</v>
      </c>
      <c r="AO832" s="195">
        <v>42871.0</v>
      </c>
      <c r="AP832" s="45" t="s">
        <v>4007</v>
      </c>
      <c r="AQ832" s="46" t="s">
        <v>69</v>
      </c>
      <c r="AR832" s="46" t="s">
        <v>459</v>
      </c>
      <c r="AS832" s="41"/>
      <c r="AT832" s="41"/>
      <c r="AU832" s="41"/>
      <c r="AV832" s="41"/>
    </row>
    <row r="833">
      <c r="A833" s="41"/>
      <c r="B833" s="41"/>
      <c r="C833" s="31" t="s">
        <v>6912</v>
      </c>
      <c r="D833" s="31" t="s">
        <v>1476</v>
      </c>
      <c r="E833" s="193" t="s">
        <v>304</v>
      </c>
      <c r="F833" s="193" t="s">
        <v>6915</v>
      </c>
      <c r="G833" s="195">
        <v>42484.0</v>
      </c>
      <c r="H833" s="41"/>
      <c r="I833" s="184"/>
      <c r="J833" s="143"/>
      <c r="K833" s="196"/>
      <c r="L833" s="196">
        <v>180.0</v>
      </c>
      <c r="M833" s="143" t="str">
        <f t="shared" si="26"/>
        <v>$152.50</v>
      </c>
      <c r="N833" s="143"/>
      <c r="O833" s="31">
        <v>140.0</v>
      </c>
      <c r="P833" s="31" t="s">
        <v>132</v>
      </c>
      <c r="Q833" s="41"/>
      <c r="R833" s="41"/>
      <c r="S833" s="41"/>
      <c r="T833" s="41"/>
      <c r="U833" s="31"/>
      <c r="V833" s="31"/>
      <c r="W833" s="41"/>
      <c r="X833" s="41"/>
      <c r="Y833" s="41"/>
      <c r="Z833" s="41"/>
      <c r="AA833" s="31">
        <v>12.5</v>
      </c>
      <c r="AB833" s="31" t="s">
        <v>6916</v>
      </c>
      <c r="AC833" s="41"/>
      <c r="AD833" s="41"/>
      <c r="AE833" s="41"/>
      <c r="AF833" s="41"/>
      <c r="AG833" s="41"/>
      <c r="AH833" s="41"/>
      <c r="AI833" s="41"/>
      <c r="AJ833" s="41"/>
      <c r="AK833" s="193" t="s">
        <v>431</v>
      </c>
      <c r="AL833" s="193" t="s">
        <v>432</v>
      </c>
      <c r="AM833" s="193" t="s">
        <v>433</v>
      </c>
      <c r="AN833" s="31" t="s">
        <v>1334</v>
      </c>
      <c r="AO833" s="195">
        <v>42484.0</v>
      </c>
      <c r="AP833" s="45" t="s">
        <v>106</v>
      </c>
      <c r="AQ833" s="46" t="s">
        <v>69</v>
      </c>
      <c r="AR833" s="46" t="s">
        <v>69</v>
      </c>
      <c r="AS833" s="41"/>
      <c r="AT833" s="41"/>
      <c r="AU833" s="41"/>
      <c r="AV833" s="41"/>
    </row>
    <row r="834">
      <c r="A834" s="41"/>
      <c r="B834" s="41"/>
      <c r="C834" s="31" t="s">
        <v>6921</v>
      </c>
      <c r="D834" s="41"/>
      <c r="E834" s="193" t="s">
        <v>1539</v>
      </c>
      <c r="F834" s="193" t="s">
        <v>6922</v>
      </c>
      <c r="G834" s="195">
        <v>42486.0</v>
      </c>
      <c r="H834" s="41"/>
      <c r="I834" s="184"/>
      <c r="J834" s="143"/>
      <c r="K834" s="196"/>
      <c r="L834" s="196">
        <v>150.0</v>
      </c>
      <c r="M834" s="143" t="str">
        <f t="shared" si="26"/>
        <v>$0.00</v>
      </c>
      <c r="N834" s="143"/>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193" t="s">
        <v>2005</v>
      </c>
      <c r="AL834" s="193" t="s">
        <v>2380</v>
      </c>
      <c r="AM834" s="193" t="s">
        <v>2381</v>
      </c>
      <c r="AN834" s="31" t="s">
        <v>1334</v>
      </c>
      <c r="AO834" s="195">
        <v>42486.0</v>
      </c>
      <c r="AP834" s="45" t="s">
        <v>106</v>
      </c>
      <c r="AQ834" s="46" t="s">
        <v>69</v>
      </c>
      <c r="AR834" s="41"/>
      <c r="AS834" s="41"/>
      <c r="AT834" s="41"/>
      <c r="AU834" s="41"/>
      <c r="AV834" s="41"/>
    </row>
    <row r="835">
      <c r="A835" s="41"/>
      <c r="B835" s="41"/>
      <c r="C835" s="31" t="s">
        <v>6926</v>
      </c>
      <c r="D835" s="31" t="s">
        <v>1476</v>
      </c>
      <c r="E835" s="193" t="s">
        <v>304</v>
      </c>
      <c r="F835" s="193" t="s">
        <v>6927</v>
      </c>
      <c r="G835" s="195">
        <v>42483.0</v>
      </c>
      <c r="H835" s="41"/>
      <c r="I835" s="184"/>
      <c r="J835" s="143"/>
      <c r="K835" s="196"/>
      <c r="L835" s="196">
        <v>108.0</v>
      </c>
      <c r="M835" s="143" t="str">
        <f t="shared" si="26"/>
        <v>$108.00</v>
      </c>
      <c r="N835" s="143"/>
      <c r="O835" s="31">
        <v>45.0</v>
      </c>
      <c r="P835" s="31" t="s">
        <v>132</v>
      </c>
      <c r="Q835" s="31">
        <v>63.0</v>
      </c>
      <c r="R835" s="31" t="s">
        <v>132</v>
      </c>
      <c r="S835" s="41"/>
      <c r="T835" s="41"/>
      <c r="U835" s="41"/>
      <c r="V835" s="41"/>
      <c r="W835" s="41"/>
      <c r="X835" s="41"/>
      <c r="Y835" s="41"/>
      <c r="Z835" s="41"/>
      <c r="AA835" s="41"/>
      <c r="AB835" s="41"/>
      <c r="AC835" s="41"/>
      <c r="AD835" s="41"/>
      <c r="AE835" s="41"/>
      <c r="AF835" s="41"/>
      <c r="AG835" s="41"/>
      <c r="AH835" s="41"/>
      <c r="AI835" s="41"/>
      <c r="AJ835" s="41"/>
      <c r="AK835" s="193" t="s">
        <v>431</v>
      </c>
      <c r="AL835" s="193" t="s">
        <v>432</v>
      </c>
      <c r="AM835" s="193" t="s">
        <v>433</v>
      </c>
      <c r="AN835" s="31" t="s">
        <v>1334</v>
      </c>
      <c r="AO835" s="195">
        <v>42483.0</v>
      </c>
      <c r="AP835" s="45" t="s">
        <v>106</v>
      </c>
      <c r="AQ835" s="46" t="s">
        <v>69</v>
      </c>
      <c r="AR835" s="46" t="s">
        <v>459</v>
      </c>
      <c r="AS835" s="41"/>
      <c r="AT835" s="41"/>
      <c r="AU835" s="41"/>
      <c r="AV835" s="41"/>
    </row>
    <row r="836">
      <c r="A836" s="41"/>
      <c r="B836" s="41"/>
      <c r="C836" s="31" t="s">
        <v>6932</v>
      </c>
      <c r="D836" s="41"/>
      <c r="E836" s="193" t="s">
        <v>496</v>
      </c>
      <c r="F836" s="193" t="s">
        <v>6934</v>
      </c>
      <c r="G836" s="195">
        <v>42483.0</v>
      </c>
      <c r="H836" s="41"/>
      <c r="I836" s="184"/>
      <c r="J836" s="143"/>
      <c r="K836" s="196"/>
      <c r="L836" s="196">
        <v>75.0</v>
      </c>
      <c r="M836" s="143" t="str">
        <f t="shared" si="26"/>
        <v>$0.00</v>
      </c>
      <c r="N836" s="143"/>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193" t="s">
        <v>3919</v>
      </c>
      <c r="AL836" s="193" t="s">
        <v>3920</v>
      </c>
      <c r="AM836" s="193" t="s">
        <v>3921</v>
      </c>
      <c r="AN836" s="31" t="s">
        <v>1334</v>
      </c>
      <c r="AO836" s="195">
        <v>42483.0</v>
      </c>
      <c r="AP836" s="45" t="s">
        <v>106</v>
      </c>
      <c r="AQ836" s="46" t="s">
        <v>69</v>
      </c>
      <c r="AR836" s="41"/>
      <c r="AS836" s="41"/>
      <c r="AT836" s="41"/>
      <c r="AU836" s="41"/>
      <c r="AV836" s="41"/>
    </row>
    <row r="837">
      <c r="A837" s="41"/>
      <c r="B837" s="41"/>
      <c r="C837" s="31" t="s">
        <v>6936</v>
      </c>
      <c r="D837" s="41"/>
      <c r="E837" s="193" t="s">
        <v>1539</v>
      </c>
      <c r="F837" s="193" t="s">
        <v>6940</v>
      </c>
      <c r="G837" s="195">
        <v>42483.0</v>
      </c>
      <c r="H837" s="41"/>
      <c r="I837" s="184"/>
      <c r="J837" s="143"/>
      <c r="K837" s="196"/>
      <c r="L837" s="196">
        <v>400.0</v>
      </c>
      <c r="M837" s="143" t="str">
        <f t="shared" si="26"/>
        <v>$0.00</v>
      </c>
      <c r="N837" s="143"/>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193" t="s">
        <v>2005</v>
      </c>
      <c r="AL837" s="193" t="s">
        <v>2380</v>
      </c>
      <c r="AM837" s="193" t="s">
        <v>2381</v>
      </c>
      <c r="AN837" s="31" t="s">
        <v>1334</v>
      </c>
      <c r="AO837" s="195">
        <v>42483.0</v>
      </c>
      <c r="AP837" s="45" t="s">
        <v>106</v>
      </c>
      <c r="AQ837" s="46" t="s">
        <v>69</v>
      </c>
      <c r="AR837" s="41"/>
      <c r="AS837" s="41"/>
      <c r="AT837" s="41"/>
      <c r="AU837" s="41"/>
      <c r="AV837" s="41"/>
    </row>
    <row r="838">
      <c r="A838" s="41"/>
      <c r="B838" s="41"/>
      <c r="C838" s="31" t="s">
        <v>6946</v>
      </c>
      <c r="D838" s="41"/>
      <c r="E838" s="193" t="s">
        <v>1539</v>
      </c>
      <c r="F838" s="193" t="s">
        <v>6947</v>
      </c>
      <c r="G838" s="195">
        <v>42483.0</v>
      </c>
      <c r="H838" s="41"/>
      <c r="I838" s="184"/>
      <c r="J838" s="143"/>
      <c r="K838" s="196"/>
      <c r="L838" s="196">
        <v>254.8</v>
      </c>
      <c r="M838" s="143" t="str">
        <f t="shared" si="26"/>
        <v>$0.00</v>
      </c>
      <c r="N838" s="143"/>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193" t="s">
        <v>2005</v>
      </c>
      <c r="AL838" s="193" t="s">
        <v>2380</v>
      </c>
      <c r="AM838" s="193" t="s">
        <v>2381</v>
      </c>
      <c r="AN838" s="31" t="s">
        <v>1334</v>
      </c>
      <c r="AO838" s="195">
        <v>42483.0</v>
      </c>
      <c r="AP838" s="45" t="s">
        <v>106</v>
      </c>
      <c r="AQ838" s="46" t="s">
        <v>69</v>
      </c>
      <c r="AR838" s="41"/>
      <c r="AS838" s="41"/>
      <c r="AT838" s="41"/>
      <c r="AU838" s="41"/>
      <c r="AV838" s="41"/>
    </row>
    <row r="839">
      <c r="A839" s="41"/>
      <c r="B839" s="41"/>
      <c r="C839" s="31" t="s">
        <v>6953</v>
      </c>
      <c r="D839" s="31" t="s">
        <v>1476</v>
      </c>
      <c r="E839" s="193" t="s">
        <v>304</v>
      </c>
      <c r="F839" s="193" t="s">
        <v>6954</v>
      </c>
      <c r="G839" s="195">
        <v>42489.0</v>
      </c>
      <c r="H839" s="41"/>
      <c r="I839" s="184"/>
      <c r="J839" s="143"/>
      <c r="K839" s="196"/>
      <c r="L839" s="196">
        <v>120.0</v>
      </c>
      <c r="M839" s="143" t="str">
        <f t="shared" si="26"/>
        <v>$120.00</v>
      </c>
      <c r="N839" s="143"/>
      <c r="O839" s="31">
        <v>120.0</v>
      </c>
      <c r="P839" s="31" t="s">
        <v>132</v>
      </c>
      <c r="Q839" s="41"/>
      <c r="R839" s="41"/>
      <c r="S839" s="41"/>
      <c r="T839" s="41"/>
      <c r="U839" s="41"/>
      <c r="V839" s="41"/>
      <c r="W839" s="41"/>
      <c r="X839" s="41"/>
      <c r="Y839" s="41"/>
      <c r="Z839" s="41"/>
      <c r="AA839" s="41"/>
      <c r="AB839" s="41"/>
      <c r="AC839" s="41"/>
      <c r="AD839" s="41"/>
      <c r="AE839" s="41"/>
      <c r="AF839" s="41"/>
      <c r="AG839" s="41"/>
      <c r="AH839" s="41"/>
      <c r="AI839" s="41"/>
      <c r="AJ839" s="41"/>
      <c r="AK839" s="193" t="s">
        <v>431</v>
      </c>
      <c r="AL839" s="193" t="s">
        <v>432</v>
      </c>
      <c r="AM839" s="193" t="s">
        <v>433</v>
      </c>
      <c r="AN839" s="31" t="s">
        <v>1334</v>
      </c>
      <c r="AO839" s="195">
        <v>42489.0</v>
      </c>
      <c r="AP839" s="45" t="s">
        <v>4059</v>
      </c>
      <c r="AQ839" s="46" t="s">
        <v>69</v>
      </c>
      <c r="AR839" s="46" t="s">
        <v>459</v>
      </c>
      <c r="AS839" s="41"/>
      <c r="AT839" s="41"/>
      <c r="AU839" s="41"/>
      <c r="AV839" s="41"/>
    </row>
    <row r="840">
      <c r="A840" s="31" t="s">
        <v>2212</v>
      </c>
      <c r="B840" s="31" t="s">
        <v>295</v>
      </c>
      <c r="C840" s="31" t="s">
        <v>6960</v>
      </c>
      <c r="D840" s="31" t="s">
        <v>1406</v>
      </c>
      <c r="E840" s="193" t="s">
        <v>1012</v>
      </c>
      <c r="F840" s="193" t="s">
        <v>6964</v>
      </c>
      <c r="G840" s="195">
        <v>42477.0</v>
      </c>
      <c r="H840" s="41"/>
      <c r="I840" s="184"/>
      <c r="J840" s="143"/>
      <c r="K840" s="196"/>
      <c r="L840" s="196">
        <v>150.0</v>
      </c>
      <c r="M840" s="143" t="str">
        <f t="shared" si="26"/>
        <v>$120.00</v>
      </c>
      <c r="N840" s="144">
        <v>120.0</v>
      </c>
      <c r="O840" s="31">
        <v>120.0</v>
      </c>
      <c r="P840" s="41"/>
      <c r="Q840" s="41"/>
      <c r="R840" s="41"/>
      <c r="S840" s="41"/>
      <c r="T840" s="41"/>
      <c r="U840" s="41"/>
      <c r="V840" s="41"/>
      <c r="W840" s="41"/>
      <c r="X840" s="41"/>
      <c r="Y840" s="41"/>
      <c r="Z840" s="41"/>
      <c r="AA840" s="41"/>
      <c r="AB840" s="41"/>
      <c r="AC840" s="41"/>
      <c r="AD840" s="41"/>
      <c r="AE840" s="41"/>
      <c r="AF840" s="41"/>
      <c r="AG840" s="41"/>
      <c r="AH840" s="41"/>
      <c r="AI840" s="41"/>
      <c r="AJ840" s="41"/>
      <c r="AK840" s="193" t="s">
        <v>5874</v>
      </c>
      <c r="AL840" s="193" t="s">
        <v>2702</v>
      </c>
      <c r="AM840" s="193" t="s">
        <v>6965</v>
      </c>
      <c r="AN840" s="31" t="s">
        <v>1334</v>
      </c>
      <c r="AO840" s="195">
        <v>42477.0</v>
      </c>
      <c r="AP840" s="45" t="s">
        <v>4059</v>
      </c>
      <c r="AQ840" s="46" t="s">
        <v>69</v>
      </c>
      <c r="AR840" s="46" t="s">
        <v>69</v>
      </c>
      <c r="AS840" s="41"/>
      <c r="AT840" s="41"/>
      <c r="AU840" s="41"/>
      <c r="AV840" s="41"/>
    </row>
    <row r="841">
      <c r="A841" s="31" t="s">
        <v>2212</v>
      </c>
      <c r="B841" s="31" t="s">
        <v>295</v>
      </c>
      <c r="C841" s="31" t="s">
        <v>6970</v>
      </c>
      <c r="D841" s="31" t="s">
        <v>1406</v>
      </c>
      <c r="E841" s="193" t="s">
        <v>1012</v>
      </c>
      <c r="F841" s="193" t="s">
        <v>6971</v>
      </c>
      <c r="G841" s="195">
        <v>42483.0</v>
      </c>
      <c r="H841" s="41"/>
      <c r="I841" s="184"/>
      <c r="J841" s="143"/>
      <c r="K841" s="196"/>
      <c r="L841" s="196">
        <v>500.0</v>
      </c>
      <c r="M841" s="143" t="str">
        <f t="shared" si="26"/>
        <v>$500.00</v>
      </c>
      <c r="N841" s="144">
        <v>500.0</v>
      </c>
      <c r="O841" s="31">
        <v>210.0</v>
      </c>
      <c r="P841" s="41"/>
      <c r="Q841" s="41"/>
      <c r="R841" s="41"/>
      <c r="S841" s="41"/>
      <c r="T841" s="41"/>
      <c r="U841" s="31">
        <v>150.0</v>
      </c>
      <c r="V841" s="41"/>
      <c r="W841" s="41"/>
      <c r="X841" s="41"/>
      <c r="Y841" s="31">
        <v>140.0</v>
      </c>
      <c r="Z841" s="41"/>
      <c r="AA841" s="41"/>
      <c r="AB841" s="41"/>
      <c r="AC841" s="41"/>
      <c r="AD841" s="41"/>
      <c r="AE841" s="41"/>
      <c r="AF841" s="41"/>
      <c r="AG841" s="41"/>
      <c r="AH841" s="41"/>
      <c r="AI841" s="41"/>
      <c r="AJ841" s="41"/>
      <c r="AK841" s="193" t="s">
        <v>5874</v>
      </c>
      <c r="AL841" s="193" t="s">
        <v>2702</v>
      </c>
      <c r="AM841" s="193" t="s">
        <v>6965</v>
      </c>
      <c r="AN841" s="31" t="s">
        <v>1334</v>
      </c>
      <c r="AO841" s="195">
        <v>42484.0</v>
      </c>
      <c r="AP841" s="45" t="s">
        <v>4059</v>
      </c>
      <c r="AQ841" s="46" t="s">
        <v>69</v>
      </c>
      <c r="AR841" s="46" t="s">
        <v>459</v>
      </c>
      <c r="AS841" s="41"/>
      <c r="AT841" s="41"/>
      <c r="AU841" s="41"/>
      <c r="AV841" s="41"/>
    </row>
    <row r="842">
      <c r="A842" s="41"/>
      <c r="B842" s="41"/>
      <c r="C842" s="31" t="s">
        <v>6976</v>
      </c>
      <c r="D842" s="31" t="s">
        <v>1476</v>
      </c>
      <c r="E842" s="193" t="s">
        <v>304</v>
      </c>
      <c r="F842" s="193" t="s">
        <v>6979</v>
      </c>
      <c r="G842" s="195">
        <v>42489.0</v>
      </c>
      <c r="H842" s="41"/>
      <c r="I842" s="184"/>
      <c r="J842" s="143"/>
      <c r="K842" s="196"/>
      <c r="L842" s="196">
        <v>200.0</v>
      </c>
      <c r="M842" s="143" t="str">
        <f t="shared" si="26"/>
        <v>$184.40</v>
      </c>
      <c r="N842" s="143"/>
      <c r="O842" s="31">
        <v>180.0</v>
      </c>
      <c r="P842" s="31" t="s">
        <v>132</v>
      </c>
      <c r="Q842" s="41"/>
      <c r="R842" s="41"/>
      <c r="S842" s="41"/>
      <c r="T842" s="41"/>
      <c r="U842" s="31">
        <v>4.4</v>
      </c>
      <c r="V842" s="31" t="s">
        <v>6982</v>
      </c>
      <c r="W842" s="41"/>
      <c r="X842" s="41"/>
      <c r="Y842" s="41"/>
      <c r="Z842" s="41"/>
      <c r="AA842" s="41"/>
      <c r="AB842" s="41"/>
      <c r="AC842" s="41"/>
      <c r="AD842" s="41"/>
      <c r="AE842" s="41"/>
      <c r="AF842" s="41"/>
      <c r="AG842" s="41"/>
      <c r="AH842" s="41"/>
      <c r="AI842" s="41"/>
      <c r="AJ842" s="41"/>
      <c r="AK842" s="193" t="s">
        <v>431</v>
      </c>
      <c r="AL842" s="193" t="s">
        <v>432</v>
      </c>
      <c r="AM842" s="193" t="s">
        <v>433</v>
      </c>
      <c r="AN842" s="31" t="s">
        <v>1334</v>
      </c>
      <c r="AO842" s="195">
        <v>42490.0</v>
      </c>
      <c r="AP842" s="45" t="s">
        <v>4059</v>
      </c>
      <c r="AQ842" s="46" t="s">
        <v>69</v>
      </c>
      <c r="AR842" s="46" t="s">
        <v>69</v>
      </c>
      <c r="AS842" s="41"/>
      <c r="AT842" s="41"/>
      <c r="AU842" s="41"/>
      <c r="AV842" s="41"/>
    </row>
    <row r="843">
      <c r="A843" s="31" t="s">
        <v>2212</v>
      </c>
      <c r="B843" s="31" t="s">
        <v>295</v>
      </c>
      <c r="C843" s="31" t="s">
        <v>6987</v>
      </c>
      <c r="D843" s="31" t="s">
        <v>1476</v>
      </c>
      <c r="E843" s="193" t="s">
        <v>2813</v>
      </c>
      <c r="F843" s="193" t="s">
        <v>6988</v>
      </c>
      <c r="G843" s="195">
        <v>42483.0</v>
      </c>
      <c r="H843" s="41"/>
      <c r="I843" s="184"/>
      <c r="J843" s="143"/>
      <c r="K843" s="196" t="s">
        <v>436</v>
      </c>
      <c r="L843" s="196">
        <v>347.2</v>
      </c>
      <c r="M843" s="143" t="str">
        <f t="shared" si="26"/>
        <v>$347.20</v>
      </c>
      <c r="N843" s="144">
        <v>347.2</v>
      </c>
      <c r="O843" s="41"/>
      <c r="P843" s="41"/>
      <c r="Q843" s="41"/>
      <c r="R843" s="41"/>
      <c r="S843" s="31">
        <v>15.0</v>
      </c>
      <c r="T843" s="31" t="s">
        <v>132</v>
      </c>
      <c r="U843" s="41"/>
      <c r="V843" s="41"/>
      <c r="W843" s="41"/>
      <c r="X843" s="41"/>
      <c r="Y843" s="41"/>
      <c r="Z843" s="41"/>
      <c r="AA843" s="41"/>
      <c r="AB843" s="41"/>
      <c r="AC843" s="41"/>
      <c r="AD843" s="41"/>
      <c r="AE843" s="31" t="str">
        <f>332.2</f>
        <v>332.2</v>
      </c>
      <c r="AF843" s="31" t="s">
        <v>6995</v>
      </c>
      <c r="AG843" s="41"/>
      <c r="AH843" s="41"/>
      <c r="AI843" s="41"/>
      <c r="AJ843" s="41"/>
      <c r="AK843" s="193" t="s">
        <v>790</v>
      </c>
      <c r="AL843" s="193" t="s">
        <v>791</v>
      </c>
      <c r="AM843" s="193" t="s">
        <v>792</v>
      </c>
      <c r="AN843" s="31" t="s">
        <v>1334</v>
      </c>
      <c r="AO843" s="195">
        <v>42483.0</v>
      </c>
      <c r="AP843" s="45" t="s">
        <v>4059</v>
      </c>
      <c r="AQ843" s="46" t="s">
        <v>69</v>
      </c>
      <c r="AR843" s="46" t="s">
        <v>69</v>
      </c>
      <c r="AS843" s="41"/>
      <c r="AT843" s="41"/>
      <c r="AU843" s="41"/>
      <c r="AV843" s="41"/>
    </row>
    <row r="844">
      <c r="A844" s="41"/>
      <c r="B844" s="41"/>
      <c r="C844" s="31" t="s">
        <v>7001</v>
      </c>
      <c r="D844" s="31" t="s">
        <v>1476</v>
      </c>
      <c r="E844" s="193" t="s">
        <v>304</v>
      </c>
      <c r="F844" s="193" t="s">
        <v>7002</v>
      </c>
      <c r="G844" s="195">
        <v>42476.0</v>
      </c>
      <c r="H844" s="41"/>
      <c r="I844" s="184"/>
      <c r="J844" s="143"/>
      <c r="K844" s="196"/>
      <c r="L844" s="196">
        <v>37.2</v>
      </c>
      <c r="M844" s="143" t="str">
        <f t="shared" si="26"/>
        <v>$31.20</v>
      </c>
      <c r="N844" s="143"/>
      <c r="O844" s="31">
        <v>6.0</v>
      </c>
      <c r="P844" s="31" t="s">
        <v>132</v>
      </c>
      <c r="Q844" s="31">
        <v>25.2</v>
      </c>
      <c r="R844" s="31" t="s">
        <v>132</v>
      </c>
      <c r="S844" s="41"/>
      <c r="T844" s="41"/>
      <c r="U844" s="41"/>
      <c r="V844" s="41"/>
      <c r="W844" s="41"/>
      <c r="X844" s="41"/>
      <c r="Y844" s="41"/>
      <c r="Z844" s="41"/>
      <c r="AA844" s="41"/>
      <c r="AB844" s="41"/>
      <c r="AC844" s="41"/>
      <c r="AD844" s="41"/>
      <c r="AE844" s="41"/>
      <c r="AF844" s="41"/>
      <c r="AG844" s="41"/>
      <c r="AH844" s="41"/>
      <c r="AI844" s="41"/>
      <c r="AJ844" s="41"/>
      <c r="AK844" s="193" t="s">
        <v>431</v>
      </c>
      <c r="AL844" s="193" t="s">
        <v>432</v>
      </c>
      <c r="AM844" s="193" t="s">
        <v>433</v>
      </c>
      <c r="AN844" s="31" t="s">
        <v>1334</v>
      </c>
      <c r="AO844" s="195">
        <v>42476.0</v>
      </c>
      <c r="AP844" s="45" t="s">
        <v>4059</v>
      </c>
      <c r="AQ844" s="46" t="s">
        <v>69</v>
      </c>
      <c r="AR844" s="46" t="s">
        <v>459</v>
      </c>
      <c r="AS844" s="41"/>
      <c r="AT844" s="41"/>
      <c r="AU844" s="41"/>
      <c r="AV844" s="41"/>
    </row>
    <row r="845">
      <c r="A845" s="41"/>
      <c r="B845" s="41"/>
      <c r="C845" s="31" t="s">
        <v>7008</v>
      </c>
      <c r="D845" s="31" t="s">
        <v>1430</v>
      </c>
      <c r="E845" s="193" t="s">
        <v>934</v>
      </c>
      <c r="F845" s="193" t="s">
        <v>7011</v>
      </c>
      <c r="G845" s="195">
        <v>42488.0</v>
      </c>
      <c r="H845" s="41"/>
      <c r="I845" s="184"/>
      <c r="J845" s="143"/>
      <c r="K845" s="196"/>
      <c r="L845" s="196">
        <v>200.0</v>
      </c>
      <c r="M845" s="143" t="str">
        <f t="shared" si="26"/>
        <v>$120.00</v>
      </c>
      <c r="N845" s="143"/>
      <c r="O845" s="31">
        <v>120.0</v>
      </c>
      <c r="P845" s="31" t="s">
        <v>132</v>
      </c>
      <c r="Q845" s="41"/>
      <c r="R845" s="41"/>
      <c r="S845" s="41"/>
      <c r="T845" s="41"/>
      <c r="U845" s="41"/>
      <c r="V845" s="41"/>
      <c r="W845" s="41"/>
      <c r="X845" s="41"/>
      <c r="Y845" s="41"/>
      <c r="Z845" s="41"/>
      <c r="AA845" s="41"/>
      <c r="AB845" s="41"/>
      <c r="AC845" s="41"/>
      <c r="AD845" s="41"/>
      <c r="AE845" s="41"/>
      <c r="AF845" s="41"/>
      <c r="AG845" s="41"/>
      <c r="AH845" s="41"/>
      <c r="AI845" s="41"/>
      <c r="AJ845" s="41"/>
      <c r="AK845" s="193" t="s">
        <v>942</v>
      </c>
      <c r="AL845" s="193" t="s">
        <v>6308</v>
      </c>
      <c r="AM845" s="193" t="s">
        <v>944</v>
      </c>
      <c r="AN845" s="31" t="s">
        <v>1334</v>
      </c>
      <c r="AO845" s="195">
        <v>42488.0</v>
      </c>
      <c r="AP845" s="45" t="s">
        <v>184</v>
      </c>
      <c r="AQ845" s="46" t="s">
        <v>69</v>
      </c>
      <c r="AR845" s="46" t="s">
        <v>459</v>
      </c>
      <c r="AS845" s="41"/>
      <c r="AT845" s="41"/>
      <c r="AU845" s="41"/>
      <c r="AV845" s="41"/>
    </row>
    <row r="846">
      <c r="A846" s="31" t="s">
        <v>2212</v>
      </c>
      <c r="B846" s="31" t="s">
        <v>295</v>
      </c>
      <c r="C846" s="31" t="s">
        <v>7017</v>
      </c>
      <c r="D846" s="31" t="s">
        <v>690</v>
      </c>
      <c r="E846" s="193" t="s">
        <v>5734</v>
      </c>
      <c r="F846" s="193" t="s">
        <v>7018</v>
      </c>
      <c r="G846" s="195">
        <v>42475.0</v>
      </c>
      <c r="H846" s="41"/>
      <c r="I846" s="184"/>
      <c r="J846" s="143"/>
      <c r="K846" s="196"/>
      <c r="L846" s="196">
        <v>600.0</v>
      </c>
      <c r="M846" s="143" t="str">
        <f t="shared" si="26"/>
        <v>$600.00</v>
      </c>
      <c r="N846" s="144">
        <v>600.0</v>
      </c>
      <c r="O846" s="31">
        <v>400.0</v>
      </c>
      <c r="P846" s="31" t="s">
        <v>7021</v>
      </c>
      <c r="Q846" s="41"/>
      <c r="R846" s="41"/>
      <c r="S846" s="41"/>
      <c r="T846" s="41"/>
      <c r="U846" s="31">
        <v>150.0</v>
      </c>
      <c r="V846" s="31" t="s">
        <v>7022</v>
      </c>
      <c r="W846" s="31">
        <v>50.0</v>
      </c>
      <c r="X846" s="31" t="s">
        <v>7023</v>
      </c>
      <c r="Y846" s="41"/>
      <c r="Z846" s="41"/>
      <c r="AA846" s="41"/>
      <c r="AB846" s="41"/>
      <c r="AC846" s="41"/>
      <c r="AD846" s="41"/>
      <c r="AE846" s="41"/>
      <c r="AF846" s="41"/>
      <c r="AG846" s="41"/>
      <c r="AH846" s="41"/>
      <c r="AI846" s="41"/>
      <c r="AJ846" s="41"/>
      <c r="AK846" s="193" t="s">
        <v>7024</v>
      </c>
      <c r="AL846" s="193" t="s">
        <v>7025</v>
      </c>
      <c r="AM846" s="193" t="s">
        <v>7027</v>
      </c>
      <c r="AN846" s="31" t="s">
        <v>1334</v>
      </c>
      <c r="AO846" s="195">
        <v>42475.0</v>
      </c>
      <c r="AP846" s="45" t="s">
        <v>184</v>
      </c>
      <c r="AQ846" s="46" t="s">
        <v>69</v>
      </c>
      <c r="AR846" s="46" t="s">
        <v>459</v>
      </c>
      <c r="AS846" s="41"/>
      <c r="AT846" s="41"/>
      <c r="AU846" s="41"/>
      <c r="AV846" s="41"/>
    </row>
    <row r="847">
      <c r="A847" s="31" t="s">
        <v>2212</v>
      </c>
      <c r="B847" s="31" t="s">
        <v>295</v>
      </c>
      <c r="C847" s="31" t="s">
        <v>7030</v>
      </c>
      <c r="D847" s="31" t="s">
        <v>1476</v>
      </c>
      <c r="E847" s="193" t="s">
        <v>886</v>
      </c>
      <c r="F847" s="193" t="s">
        <v>7032</v>
      </c>
      <c r="G847" s="195">
        <v>42486.0</v>
      </c>
      <c r="H847" s="31" t="s">
        <v>7033</v>
      </c>
      <c r="I847" s="184"/>
      <c r="J847" s="143"/>
      <c r="K847" s="196"/>
      <c r="L847" s="196">
        <v>200.0</v>
      </c>
      <c r="M847" s="143" t="str">
        <f t="shared" si="26"/>
        <v>$140.00</v>
      </c>
      <c r="N847" s="144">
        <v>140.0</v>
      </c>
      <c r="O847" s="31">
        <v>140.0</v>
      </c>
      <c r="P847" s="31" t="s">
        <v>132</v>
      </c>
      <c r="Q847" s="41"/>
      <c r="R847" s="41"/>
      <c r="S847" s="41"/>
      <c r="T847" s="41"/>
      <c r="U847" s="41"/>
      <c r="V847" s="41"/>
      <c r="W847" s="41"/>
      <c r="X847" s="41"/>
      <c r="Y847" s="41"/>
      <c r="Z847" s="41"/>
      <c r="AA847" s="41"/>
      <c r="AB847" s="41"/>
      <c r="AC847" s="41"/>
      <c r="AD847" s="41"/>
      <c r="AE847" s="41"/>
      <c r="AF847" s="41"/>
      <c r="AG847" s="41"/>
      <c r="AH847" s="41"/>
      <c r="AI847" s="41"/>
      <c r="AJ847" s="41"/>
      <c r="AK847" s="193" t="s">
        <v>548</v>
      </c>
      <c r="AL847" s="193" t="s">
        <v>551</v>
      </c>
      <c r="AM847" s="193" t="s">
        <v>552</v>
      </c>
      <c r="AN847" s="31" t="s">
        <v>1334</v>
      </c>
      <c r="AO847" s="195">
        <v>42486.0</v>
      </c>
      <c r="AP847" s="45" t="s">
        <v>184</v>
      </c>
      <c r="AQ847" s="46" t="s">
        <v>69</v>
      </c>
      <c r="AR847" s="46" t="s">
        <v>69</v>
      </c>
      <c r="AS847" s="41"/>
      <c r="AT847" s="41"/>
      <c r="AU847" s="41"/>
      <c r="AV847" s="41"/>
    </row>
    <row r="848">
      <c r="A848" s="31">
        <v>10912.0</v>
      </c>
      <c r="B848" s="31" t="s">
        <v>295</v>
      </c>
      <c r="C848" s="31" t="s">
        <v>7039</v>
      </c>
      <c r="D848" s="31" t="s">
        <v>2735</v>
      </c>
      <c r="E848" s="193" t="s">
        <v>7040</v>
      </c>
      <c r="F848" s="193" t="s">
        <v>7042</v>
      </c>
      <c r="G848" s="195">
        <v>42475.0</v>
      </c>
      <c r="H848" s="41"/>
      <c r="I848" s="184"/>
      <c r="J848" s="143"/>
      <c r="K848" s="196"/>
      <c r="L848" s="196">
        <v>20.0</v>
      </c>
      <c r="M848" s="143" t="str">
        <f t="shared" si="26"/>
        <v>$20.00</v>
      </c>
      <c r="N848" s="144">
        <v>20.0</v>
      </c>
      <c r="O848" s="41"/>
      <c r="P848" s="41"/>
      <c r="Q848" s="41"/>
      <c r="R848" s="41"/>
      <c r="S848" s="31">
        <v>15.0</v>
      </c>
      <c r="T848" s="31" t="s">
        <v>132</v>
      </c>
      <c r="U848" s="31">
        <v>5.0</v>
      </c>
      <c r="V848" s="31" t="s">
        <v>3176</v>
      </c>
      <c r="W848" s="41"/>
      <c r="X848" s="41"/>
      <c r="Y848" s="41"/>
      <c r="Z848" s="41"/>
      <c r="AA848" s="41"/>
      <c r="AB848" s="41"/>
      <c r="AC848" s="41"/>
      <c r="AD848" s="41"/>
      <c r="AE848" s="41"/>
      <c r="AF848" s="41"/>
      <c r="AG848" s="41"/>
      <c r="AH848" s="41"/>
      <c r="AI848" s="41"/>
      <c r="AJ848" s="41"/>
      <c r="AK848" s="193" t="s">
        <v>3216</v>
      </c>
      <c r="AL848" s="193" t="s">
        <v>301</v>
      </c>
      <c r="AM848" s="193" t="s">
        <v>3217</v>
      </c>
      <c r="AN848" s="31" t="s">
        <v>1334</v>
      </c>
      <c r="AO848" s="195">
        <v>42484.0</v>
      </c>
      <c r="AP848" s="45" t="s">
        <v>184</v>
      </c>
      <c r="AQ848" s="46" t="s">
        <v>69</v>
      </c>
      <c r="AR848" s="46" t="s">
        <v>459</v>
      </c>
      <c r="AS848" s="41"/>
      <c r="AT848" s="41"/>
      <c r="AU848" s="41"/>
      <c r="AV848" s="41"/>
    </row>
    <row r="849">
      <c r="A849" s="41"/>
      <c r="B849" s="41"/>
      <c r="C849" s="31" t="s">
        <v>7047</v>
      </c>
      <c r="D849" s="41"/>
      <c r="E849" s="193" t="s">
        <v>1936</v>
      </c>
      <c r="F849" s="193" t="s">
        <v>7048</v>
      </c>
      <c r="G849" s="195">
        <v>42487.0</v>
      </c>
      <c r="H849" s="41"/>
      <c r="I849" s="184"/>
      <c r="J849" s="143"/>
      <c r="K849" s="196"/>
      <c r="L849" s="196">
        <v>200.0</v>
      </c>
      <c r="M849" s="143" t="str">
        <f t="shared" si="26"/>
        <v>$0.00</v>
      </c>
      <c r="N849" s="143"/>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193" t="s">
        <v>1939</v>
      </c>
      <c r="AL849" s="193" t="s">
        <v>1940</v>
      </c>
      <c r="AM849" s="193" t="s">
        <v>1941</v>
      </c>
      <c r="AN849" s="31" t="s">
        <v>1334</v>
      </c>
      <c r="AO849" s="195">
        <v>42487.0</v>
      </c>
      <c r="AP849" s="45" t="s">
        <v>184</v>
      </c>
      <c r="AQ849" s="46" t="s">
        <v>459</v>
      </c>
      <c r="AR849" s="41"/>
      <c r="AS849" s="41"/>
      <c r="AT849" s="41"/>
      <c r="AU849" s="41"/>
      <c r="AV849" s="41"/>
    </row>
    <row r="850">
      <c r="A850" s="31" t="s">
        <v>3122</v>
      </c>
      <c r="B850" s="31" t="s">
        <v>436</v>
      </c>
      <c r="C850" s="31" t="s">
        <v>7053</v>
      </c>
      <c r="D850" s="31" t="s">
        <v>1406</v>
      </c>
      <c r="E850" s="193" t="s">
        <v>183</v>
      </c>
      <c r="F850" s="193" t="s">
        <v>7054</v>
      </c>
      <c r="G850" s="195">
        <v>42470.0</v>
      </c>
      <c r="H850" s="41"/>
      <c r="I850" s="184"/>
      <c r="J850" s="143"/>
      <c r="K850" s="196"/>
      <c r="L850" s="196">
        <v>100.0</v>
      </c>
      <c r="M850" s="143" t="str">
        <f t="shared" si="26"/>
        <v>$100.00</v>
      </c>
      <c r="N850" s="144">
        <v>100.0</v>
      </c>
      <c r="O850" s="41"/>
      <c r="P850" s="41"/>
      <c r="Q850" s="41"/>
      <c r="R850" s="41"/>
      <c r="S850" s="41"/>
      <c r="T850" s="41"/>
      <c r="U850" s="31">
        <v>100.0</v>
      </c>
      <c r="V850" s="41"/>
      <c r="W850" s="41"/>
      <c r="X850" s="41"/>
      <c r="Y850" s="41"/>
      <c r="Z850" s="41"/>
      <c r="AA850" s="41"/>
      <c r="AB850" s="41"/>
      <c r="AC850" s="41"/>
      <c r="AD850" s="41"/>
      <c r="AE850" s="41"/>
      <c r="AF850" s="41"/>
      <c r="AG850" s="41"/>
      <c r="AH850" s="41"/>
      <c r="AI850" s="41"/>
      <c r="AJ850" s="41"/>
      <c r="AK850" s="193" t="s">
        <v>198</v>
      </c>
      <c r="AL850" s="193" t="s">
        <v>118</v>
      </c>
      <c r="AM850" s="193" t="s">
        <v>119</v>
      </c>
      <c r="AN850" s="31" t="s">
        <v>1334</v>
      </c>
      <c r="AO850" s="195">
        <v>42470.0</v>
      </c>
      <c r="AP850" s="45" t="s">
        <v>4089</v>
      </c>
      <c r="AQ850" s="46" t="s">
        <v>69</v>
      </c>
      <c r="AR850" s="46" t="s">
        <v>459</v>
      </c>
      <c r="AS850" s="41"/>
      <c r="AT850" s="41"/>
      <c r="AU850" s="41"/>
      <c r="AV850" s="41"/>
    </row>
    <row r="851">
      <c r="A851" s="31" t="s">
        <v>3122</v>
      </c>
      <c r="B851" s="31" t="s">
        <v>436</v>
      </c>
      <c r="C851" s="31" t="s">
        <v>7062</v>
      </c>
      <c r="D851" s="31" t="s">
        <v>1406</v>
      </c>
      <c r="E851" s="193" t="s">
        <v>183</v>
      </c>
      <c r="F851" s="193" t="s">
        <v>7063</v>
      </c>
      <c r="G851" s="195">
        <v>42475.0</v>
      </c>
      <c r="H851" s="41"/>
      <c r="I851" s="184"/>
      <c r="J851" s="143"/>
      <c r="K851" s="196"/>
      <c r="L851" s="196">
        <v>100.0</v>
      </c>
      <c r="M851" s="143" t="str">
        <f t="shared" si="26"/>
        <v>$30.00</v>
      </c>
      <c r="N851" s="144">
        <v>30.0</v>
      </c>
      <c r="O851" s="41"/>
      <c r="P851" s="41"/>
      <c r="Q851" s="41"/>
      <c r="R851" s="41"/>
      <c r="S851" s="41"/>
      <c r="T851" s="41"/>
      <c r="U851" s="41"/>
      <c r="V851" s="41"/>
      <c r="W851" s="41"/>
      <c r="X851" s="41"/>
      <c r="Y851" s="41"/>
      <c r="Z851" s="41"/>
      <c r="AA851" s="41"/>
      <c r="AB851" s="41"/>
      <c r="AC851" s="41"/>
      <c r="AD851" s="41"/>
      <c r="AE851" s="41"/>
      <c r="AF851" s="41"/>
      <c r="AG851" s="41"/>
      <c r="AH851" s="41"/>
      <c r="AI851" s="31">
        <v>30.0</v>
      </c>
      <c r="AJ851" s="31" t="s">
        <v>4550</v>
      </c>
      <c r="AK851" s="193" t="s">
        <v>198</v>
      </c>
      <c r="AL851" s="193" t="s">
        <v>118</v>
      </c>
      <c r="AM851" s="193" t="s">
        <v>119</v>
      </c>
      <c r="AN851" s="31" t="s">
        <v>1334</v>
      </c>
      <c r="AO851" s="195">
        <v>42475.0</v>
      </c>
      <c r="AP851" s="45" t="s">
        <v>4089</v>
      </c>
      <c r="AQ851" s="46" t="s">
        <v>69</v>
      </c>
      <c r="AR851" s="46" t="s">
        <v>69</v>
      </c>
      <c r="AS851" s="41"/>
      <c r="AT851" s="41"/>
      <c r="AU851" s="41"/>
      <c r="AV851" s="41"/>
    </row>
    <row r="852">
      <c r="A852" s="41"/>
      <c r="B852" s="41"/>
      <c r="C852" s="31" t="s">
        <v>7069</v>
      </c>
      <c r="D852" s="31" t="s">
        <v>1406</v>
      </c>
      <c r="E852" s="193" t="s">
        <v>183</v>
      </c>
      <c r="F852" s="193" t="s">
        <v>7072</v>
      </c>
      <c r="G852" s="195">
        <v>42470.0</v>
      </c>
      <c r="H852" s="41"/>
      <c r="I852" s="184"/>
      <c r="J852" s="143"/>
      <c r="K852" s="196"/>
      <c r="L852" s="196">
        <v>100.0</v>
      </c>
      <c r="M852" s="143" t="str">
        <f t="shared" si="26"/>
        <v>$0.00</v>
      </c>
      <c r="N852" s="143"/>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193" t="s">
        <v>198</v>
      </c>
      <c r="AL852" s="193" t="s">
        <v>118</v>
      </c>
      <c r="AM852" s="193" t="s">
        <v>119</v>
      </c>
      <c r="AN852" s="31" t="s">
        <v>1334</v>
      </c>
      <c r="AO852" s="195">
        <v>42490.0</v>
      </c>
      <c r="AP852" s="45" t="s">
        <v>4089</v>
      </c>
      <c r="AQ852" s="46" t="s">
        <v>69</v>
      </c>
      <c r="AR852" s="41"/>
      <c r="AS852" s="41"/>
      <c r="AT852" s="41"/>
      <c r="AU852" s="41"/>
      <c r="AV852" s="41"/>
    </row>
    <row r="853">
      <c r="A853" s="31" t="s">
        <v>2212</v>
      </c>
      <c r="B853" s="31" t="s">
        <v>295</v>
      </c>
      <c r="C853" s="31" t="s">
        <v>7077</v>
      </c>
      <c r="D853" s="31" t="s">
        <v>1430</v>
      </c>
      <c r="E853" s="193" t="s">
        <v>839</v>
      </c>
      <c r="F853" s="193" t="s">
        <v>7080</v>
      </c>
      <c r="G853" s="195">
        <v>42482.0</v>
      </c>
      <c r="H853" s="41"/>
      <c r="I853" s="184"/>
      <c r="J853" s="143"/>
      <c r="K853" s="196"/>
      <c r="L853" s="196">
        <v>215.0</v>
      </c>
      <c r="M853" s="143" t="str">
        <f t="shared" si="26"/>
        <v>$152.00</v>
      </c>
      <c r="N853" s="144">
        <v>152.0</v>
      </c>
      <c r="O853" s="31">
        <v>50.0</v>
      </c>
      <c r="P853" s="31" t="s">
        <v>132</v>
      </c>
      <c r="Q853" s="41"/>
      <c r="R853" s="41"/>
      <c r="S853" s="31">
        <v>2.0</v>
      </c>
      <c r="T853" s="31" t="s">
        <v>3176</v>
      </c>
      <c r="U853" s="31">
        <v>100.0</v>
      </c>
      <c r="V853" s="31" t="s">
        <v>7083</v>
      </c>
      <c r="W853" s="41"/>
      <c r="X853" s="41"/>
      <c r="Y853" s="41"/>
      <c r="Z853" s="41"/>
      <c r="AA853" s="41"/>
      <c r="AB853" s="41"/>
      <c r="AC853" s="41"/>
      <c r="AD853" s="41"/>
      <c r="AE853" s="41"/>
      <c r="AF853" s="41"/>
      <c r="AG853" s="41"/>
      <c r="AH853" s="41"/>
      <c r="AI853" s="41"/>
      <c r="AJ853" s="41"/>
      <c r="AK853" s="193" t="s">
        <v>136</v>
      </c>
      <c r="AL853" s="193" t="s">
        <v>6239</v>
      </c>
      <c r="AM853" s="193" t="s">
        <v>6240</v>
      </c>
      <c r="AN853" s="31" t="s">
        <v>1334</v>
      </c>
      <c r="AO853" s="195">
        <v>42482.0</v>
      </c>
      <c r="AP853" s="45" t="s">
        <v>4089</v>
      </c>
      <c r="AQ853" s="46" t="s">
        <v>69</v>
      </c>
      <c r="AR853" s="46" t="s">
        <v>69</v>
      </c>
      <c r="AS853" s="41"/>
      <c r="AT853" s="41"/>
      <c r="AU853" s="41"/>
      <c r="AV853" s="41"/>
    </row>
    <row r="854">
      <c r="A854" s="41"/>
      <c r="B854" s="31" t="s">
        <v>295</v>
      </c>
      <c r="C854" s="31" t="s">
        <v>7088</v>
      </c>
      <c r="D854" s="41"/>
      <c r="E854" s="193" t="s">
        <v>516</v>
      </c>
      <c r="F854" s="193" t="s">
        <v>7090</v>
      </c>
      <c r="G854" s="195">
        <v>42491.0</v>
      </c>
      <c r="H854" s="41"/>
      <c r="I854" s="184"/>
      <c r="J854" s="143"/>
      <c r="K854" s="196"/>
      <c r="L854" s="196">
        <v>560.0</v>
      </c>
      <c r="M854" s="143" t="str">
        <f t="shared" si="26"/>
        <v>$0.00</v>
      </c>
      <c r="N854" s="143"/>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193" t="s">
        <v>7093</v>
      </c>
      <c r="AL854" s="193" t="s">
        <v>7094</v>
      </c>
      <c r="AM854" s="193" t="s">
        <v>7095</v>
      </c>
      <c r="AN854" s="31" t="s">
        <v>1334</v>
      </c>
      <c r="AO854" s="195">
        <v>42491.0</v>
      </c>
      <c r="AP854" s="45" t="s">
        <v>4089</v>
      </c>
      <c r="AQ854" s="46" t="s">
        <v>69</v>
      </c>
      <c r="AR854" s="41"/>
      <c r="AS854" s="41"/>
      <c r="AT854" s="41"/>
      <c r="AU854" s="41"/>
      <c r="AV854" s="41"/>
    </row>
    <row r="855">
      <c r="A855" s="41"/>
      <c r="B855" s="41"/>
      <c r="C855" s="31" t="s">
        <v>7098</v>
      </c>
      <c r="D855" s="31" t="s">
        <v>6862</v>
      </c>
      <c r="E855" s="193" t="s">
        <v>289</v>
      </c>
      <c r="F855" s="193" t="s">
        <v>7100</v>
      </c>
      <c r="G855" s="195">
        <v>42479.0</v>
      </c>
      <c r="H855" s="41"/>
      <c r="I855" s="184"/>
      <c r="J855" s="143"/>
      <c r="K855" s="196"/>
      <c r="L855" s="196">
        <v>60.0</v>
      </c>
      <c r="M855" s="143" t="str">
        <f t="shared" si="26"/>
        <v>$20.00</v>
      </c>
      <c r="N855" s="143"/>
      <c r="O855" s="31">
        <v>20.0</v>
      </c>
      <c r="P855" s="31" t="s">
        <v>3176</v>
      </c>
      <c r="Q855" s="41"/>
      <c r="R855" s="41"/>
      <c r="S855" s="41"/>
      <c r="T855" s="41"/>
      <c r="U855" s="41"/>
      <c r="V855" s="41"/>
      <c r="W855" s="41"/>
      <c r="X855" s="41"/>
      <c r="Y855" s="41"/>
      <c r="Z855" s="41"/>
      <c r="AA855" s="41"/>
      <c r="AB855" s="41"/>
      <c r="AC855" s="41"/>
      <c r="AD855" s="41"/>
      <c r="AE855" s="41"/>
      <c r="AF855" s="41"/>
      <c r="AG855" s="41"/>
      <c r="AH855" s="41"/>
      <c r="AI855" s="41"/>
      <c r="AJ855" s="41"/>
      <c r="AK855" s="193" t="s">
        <v>4260</v>
      </c>
      <c r="AL855" s="193" t="s">
        <v>4261</v>
      </c>
      <c r="AM855" s="193" t="s">
        <v>4262</v>
      </c>
      <c r="AN855" s="31" t="s">
        <v>1334</v>
      </c>
      <c r="AO855" s="195">
        <v>42479.0</v>
      </c>
      <c r="AP855" s="45" t="s">
        <v>63</v>
      </c>
      <c r="AQ855" s="46" t="s">
        <v>69</v>
      </c>
      <c r="AR855" s="46" t="s">
        <v>69</v>
      </c>
      <c r="AS855" s="41"/>
      <c r="AT855" s="41"/>
      <c r="AU855" s="41"/>
      <c r="AV855" s="41"/>
    </row>
    <row r="856">
      <c r="A856" s="41"/>
      <c r="B856" s="41"/>
      <c r="C856" s="31" t="s">
        <v>7105</v>
      </c>
      <c r="D856" s="31" t="s">
        <v>1324</v>
      </c>
      <c r="E856" s="193" t="s">
        <v>1211</v>
      </c>
      <c r="F856" s="193" t="s">
        <v>7107</v>
      </c>
      <c r="G856" s="195">
        <v>42475.0</v>
      </c>
      <c r="H856" s="41"/>
      <c r="I856" s="184"/>
      <c r="J856" s="143"/>
      <c r="K856" s="196"/>
      <c r="L856" s="196">
        <v>195.0</v>
      </c>
      <c r="M856" s="143" t="str">
        <f t="shared" si="26"/>
        <v>$0.00</v>
      </c>
      <c r="N856" s="143"/>
      <c r="O856" s="31"/>
      <c r="P856" s="41"/>
      <c r="Q856" s="41"/>
      <c r="R856" s="41"/>
      <c r="S856" s="41"/>
      <c r="T856" s="41"/>
      <c r="U856" s="31"/>
      <c r="V856" s="41"/>
      <c r="W856" s="41"/>
      <c r="X856" s="41"/>
      <c r="Y856" s="41"/>
      <c r="Z856" s="41"/>
      <c r="AA856" s="41"/>
      <c r="AB856" s="41"/>
      <c r="AC856" s="41"/>
      <c r="AD856" s="41"/>
      <c r="AE856" s="41"/>
      <c r="AF856" s="41"/>
      <c r="AG856" s="41"/>
      <c r="AH856" s="41"/>
      <c r="AI856" s="31"/>
      <c r="AJ856" s="31" t="s">
        <v>7109</v>
      </c>
      <c r="AK856" s="193" t="s">
        <v>6630</v>
      </c>
      <c r="AL856" s="193" t="s">
        <v>1725</v>
      </c>
      <c r="AM856" s="193" t="s">
        <v>6631</v>
      </c>
      <c r="AN856" s="31" t="s">
        <v>1334</v>
      </c>
      <c r="AO856" s="195">
        <v>42475.0</v>
      </c>
      <c r="AP856" s="45" t="s">
        <v>63</v>
      </c>
      <c r="AQ856" s="46" t="s">
        <v>69</v>
      </c>
      <c r="AR856" s="41"/>
      <c r="AS856" s="41"/>
      <c r="AT856" s="41"/>
      <c r="AU856" s="41"/>
      <c r="AV856" s="41"/>
    </row>
    <row r="857">
      <c r="A857" s="197" t="s">
        <v>2212</v>
      </c>
      <c r="B857" s="197" t="s">
        <v>295</v>
      </c>
      <c r="C857" s="197" t="s">
        <v>7111</v>
      </c>
      <c r="D857" s="197" t="s">
        <v>1324</v>
      </c>
      <c r="E857" s="255" t="s">
        <v>2657</v>
      </c>
      <c r="F857" s="255" t="s">
        <v>7113</v>
      </c>
      <c r="G857" s="256">
        <v>42491.0</v>
      </c>
      <c r="H857" s="257"/>
      <c r="I857" s="258"/>
      <c r="J857" s="259"/>
      <c r="K857" s="260" t="s">
        <v>295</v>
      </c>
      <c r="L857" s="260">
        <v>1500.0</v>
      </c>
      <c r="M857" s="143" t="str">
        <f t="shared" si="26"/>
        <v>$1,500.00</v>
      </c>
      <c r="N857" s="261">
        <v>1500.0</v>
      </c>
      <c r="O857" s="257"/>
      <c r="P857" s="257"/>
      <c r="Q857" s="257"/>
      <c r="R857" s="257"/>
      <c r="S857" s="257"/>
      <c r="T857" s="197">
        <v>1500.0</v>
      </c>
      <c r="U857" s="257"/>
      <c r="V857" s="257"/>
      <c r="W857" s="257"/>
      <c r="X857" s="257"/>
      <c r="Y857" s="257"/>
      <c r="Z857" s="257"/>
      <c r="AA857" s="257"/>
      <c r="AB857" s="257"/>
      <c r="AC857" s="257"/>
      <c r="AD857" s="257"/>
      <c r="AE857" s="257"/>
      <c r="AF857" s="257"/>
      <c r="AG857" s="257"/>
      <c r="AH857" s="257"/>
      <c r="AI857" s="257"/>
      <c r="AJ857" s="257"/>
      <c r="AK857" s="255" t="s">
        <v>3833</v>
      </c>
      <c r="AL857" s="255" t="s">
        <v>7119</v>
      </c>
      <c r="AM857" s="255" t="s">
        <v>7120</v>
      </c>
      <c r="AN857" s="197" t="s">
        <v>1334</v>
      </c>
      <c r="AO857" s="256">
        <v>42582.0</v>
      </c>
      <c r="AP857" s="262" t="s">
        <v>63</v>
      </c>
      <c r="AQ857" s="263" t="s">
        <v>69</v>
      </c>
      <c r="AR857" s="263" t="s">
        <v>69</v>
      </c>
      <c r="AS857" s="257"/>
      <c r="AT857" s="257"/>
      <c r="AU857" s="257"/>
      <c r="AV857" s="257"/>
    </row>
    <row r="858">
      <c r="A858" s="31" t="s">
        <v>2212</v>
      </c>
      <c r="B858" s="31" t="s">
        <v>436</v>
      </c>
      <c r="C858" s="31" t="s">
        <v>7125</v>
      </c>
      <c r="D858" s="31" t="s">
        <v>3937</v>
      </c>
      <c r="E858" s="193" t="s">
        <v>7126</v>
      </c>
      <c r="F858" s="193" t="s">
        <v>7127</v>
      </c>
      <c r="G858" s="195">
        <v>42473.0</v>
      </c>
      <c r="H858" s="41"/>
      <c r="I858" s="184"/>
      <c r="J858" s="143"/>
      <c r="K858" s="196" t="s">
        <v>436</v>
      </c>
      <c r="L858" s="196">
        <v>165.0</v>
      </c>
      <c r="M858" s="143" t="str">
        <f t="shared" si="26"/>
        <v>$165.00</v>
      </c>
      <c r="N858" s="144">
        <v>165.0</v>
      </c>
      <c r="O858" s="31">
        <v>150.0</v>
      </c>
      <c r="P858" s="31" t="s">
        <v>3176</v>
      </c>
      <c r="Q858" s="41"/>
      <c r="R858" s="41"/>
      <c r="S858" s="31">
        <v>15.0</v>
      </c>
      <c r="T858" s="31" t="s">
        <v>3176</v>
      </c>
      <c r="U858" s="41"/>
      <c r="V858" s="41"/>
      <c r="W858" s="41"/>
      <c r="X858" s="41"/>
      <c r="Y858" s="41"/>
      <c r="Z858" s="41"/>
      <c r="AA858" s="41"/>
      <c r="AB858" s="41"/>
      <c r="AC858" s="41"/>
      <c r="AD858" s="41"/>
      <c r="AE858" s="41"/>
      <c r="AF858" s="41"/>
      <c r="AG858" s="41"/>
      <c r="AH858" s="41"/>
      <c r="AI858" s="41"/>
      <c r="AJ858" s="41"/>
      <c r="AK858" s="193" t="s">
        <v>790</v>
      </c>
      <c r="AL858" s="193" t="s">
        <v>791</v>
      </c>
      <c r="AM858" s="193" t="s">
        <v>792</v>
      </c>
      <c r="AN858" s="31" t="s">
        <v>1334</v>
      </c>
      <c r="AO858" s="195">
        <v>42473.0</v>
      </c>
      <c r="AP858" s="45" t="s">
        <v>63</v>
      </c>
      <c r="AQ858" s="46" t="s">
        <v>69</v>
      </c>
      <c r="AR858" s="46" t="s">
        <v>69</v>
      </c>
      <c r="AS858" s="41"/>
      <c r="AT858" s="41"/>
      <c r="AU858" s="41"/>
      <c r="AV858" s="41"/>
    </row>
    <row r="859">
      <c r="A859" s="31" t="s">
        <v>2212</v>
      </c>
      <c r="B859" s="31" t="s">
        <v>295</v>
      </c>
      <c r="C859" s="31" t="s">
        <v>7134</v>
      </c>
      <c r="D859" s="31" t="s">
        <v>1430</v>
      </c>
      <c r="E859" s="193" t="s">
        <v>2770</v>
      </c>
      <c r="F859" s="193" t="s">
        <v>7135</v>
      </c>
      <c r="G859" s="195">
        <v>42486.0</v>
      </c>
      <c r="H859" s="41"/>
      <c r="I859" s="184"/>
      <c r="J859" s="143"/>
      <c r="K859" s="196"/>
      <c r="L859" s="196">
        <v>220.0</v>
      </c>
      <c r="M859" s="143" t="str">
        <f t="shared" si="26"/>
        <v>$201.20</v>
      </c>
      <c r="N859" s="144">
        <v>201.2</v>
      </c>
      <c r="O859" s="31">
        <v>200.0</v>
      </c>
      <c r="P859" s="31" t="s">
        <v>132</v>
      </c>
      <c r="Q859" s="41"/>
      <c r="R859" s="41"/>
      <c r="S859" s="41"/>
      <c r="T859" s="41"/>
      <c r="U859" s="31">
        <v>1.2</v>
      </c>
      <c r="V859" s="31" t="s">
        <v>7138</v>
      </c>
      <c r="W859" s="41"/>
      <c r="X859" s="41"/>
      <c r="Y859" s="41"/>
      <c r="Z859" s="41"/>
      <c r="AA859" s="41"/>
      <c r="AB859" s="41"/>
      <c r="AC859" s="41"/>
      <c r="AD859" s="41"/>
      <c r="AE859" s="41"/>
      <c r="AF859" s="41"/>
      <c r="AG859" s="41"/>
      <c r="AH859" s="41"/>
      <c r="AI859" s="41"/>
      <c r="AJ859" s="41"/>
      <c r="AK859" s="193" t="s">
        <v>2773</v>
      </c>
      <c r="AL859" s="193" t="s">
        <v>2492</v>
      </c>
      <c r="AM859" s="193" t="s">
        <v>2493</v>
      </c>
      <c r="AN859" s="31" t="s">
        <v>1334</v>
      </c>
      <c r="AO859" s="195">
        <v>42486.0</v>
      </c>
      <c r="AP859" s="45" t="s">
        <v>63</v>
      </c>
      <c r="AQ859" s="46" t="s">
        <v>69</v>
      </c>
      <c r="AR859" s="46" t="s">
        <v>69</v>
      </c>
      <c r="AS859" s="41"/>
      <c r="AT859" s="41"/>
      <c r="AU859" s="41"/>
      <c r="AV859" s="41"/>
    </row>
    <row r="860">
      <c r="A860" s="31" t="s">
        <v>2212</v>
      </c>
      <c r="B860" s="31" t="s">
        <v>295</v>
      </c>
      <c r="C860" s="31" t="s">
        <v>7141</v>
      </c>
      <c r="D860" s="31" t="s">
        <v>1430</v>
      </c>
      <c r="E860" s="193" t="s">
        <v>2770</v>
      </c>
      <c r="F860" s="193" t="s">
        <v>7142</v>
      </c>
      <c r="G860" s="195">
        <v>42476.0</v>
      </c>
      <c r="H860" s="41"/>
      <c r="I860" s="184"/>
      <c r="J860" s="143"/>
      <c r="K860" s="196"/>
      <c r="L860" s="196">
        <v>220.0</v>
      </c>
      <c r="M860" s="143" t="str">
        <f t="shared" si="26"/>
        <v>$130.00</v>
      </c>
      <c r="N860" s="144">
        <v>130.0</v>
      </c>
      <c r="O860" s="31">
        <v>120.0</v>
      </c>
      <c r="P860" s="31" t="s">
        <v>132</v>
      </c>
      <c r="Q860" s="41"/>
      <c r="R860" s="41"/>
      <c r="S860" s="41"/>
      <c r="T860" s="41"/>
      <c r="U860" s="31">
        <v>10.0</v>
      </c>
      <c r="V860" s="31" t="s">
        <v>7143</v>
      </c>
      <c r="W860" s="41"/>
      <c r="X860" s="41"/>
      <c r="Y860" s="41"/>
      <c r="Z860" s="41"/>
      <c r="AA860" s="41"/>
      <c r="AB860" s="41"/>
      <c r="AC860" s="41"/>
      <c r="AD860" s="41"/>
      <c r="AE860" s="41"/>
      <c r="AF860" s="41"/>
      <c r="AG860" s="41"/>
      <c r="AH860" s="41"/>
      <c r="AI860" s="41"/>
      <c r="AJ860" s="41"/>
      <c r="AK860" s="193" t="s">
        <v>2773</v>
      </c>
      <c r="AL860" s="193" t="s">
        <v>2492</v>
      </c>
      <c r="AM860" s="193" t="s">
        <v>2493</v>
      </c>
      <c r="AN860" s="31" t="s">
        <v>1334</v>
      </c>
      <c r="AO860" s="195">
        <v>42476.0</v>
      </c>
      <c r="AP860" s="45" t="s">
        <v>4124</v>
      </c>
      <c r="AQ860" s="46" t="s">
        <v>69</v>
      </c>
      <c r="AR860" s="46" t="s">
        <v>69</v>
      </c>
      <c r="AS860" s="41"/>
      <c r="AT860" s="41"/>
      <c r="AU860" s="41"/>
      <c r="AV860" s="41"/>
    </row>
    <row r="861">
      <c r="A861" s="31" t="s">
        <v>2212</v>
      </c>
      <c r="B861" s="31" t="s">
        <v>295</v>
      </c>
      <c r="C861" s="31" t="s">
        <v>7144</v>
      </c>
      <c r="D861" s="31" t="s">
        <v>1476</v>
      </c>
      <c r="E861" s="193" t="s">
        <v>2853</v>
      </c>
      <c r="F861" s="193" t="s">
        <v>7145</v>
      </c>
      <c r="G861" s="195">
        <v>42473.0</v>
      </c>
      <c r="H861" s="41"/>
      <c r="I861" s="184"/>
      <c r="J861" s="143"/>
      <c r="K861" s="196"/>
      <c r="L861" s="196">
        <v>160.0</v>
      </c>
      <c r="M861" s="143" t="str">
        <f t="shared" si="26"/>
        <v>$150.00</v>
      </c>
      <c r="N861" s="144">
        <v>150.0</v>
      </c>
      <c r="O861" s="31">
        <v>150.0</v>
      </c>
      <c r="P861" s="31" t="s">
        <v>132</v>
      </c>
      <c r="Q861" s="41"/>
      <c r="R861" s="41"/>
      <c r="S861" s="41"/>
      <c r="T861" s="41"/>
      <c r="U861" s="41"/>
      <c r="V861" s="41"/>
      <c r="W861" s="41"/>
      <c r="X861" s="41"/>
      <c r="Y861" s="41"/>
      <c r="Z861" s="41"/>
      <c r="AA861" s="41"/>
      <c r="AB861" s="41"/>
      <c r="AC861" s="41"/>
      <c r="AD861" s="41"/>
      <c r="AE861" s="41"/>
      <c r="AF861" s="41"/>
      <c r="AG861" s="41"/>
      <c r="AH861" s="41"/>
      <c r="AI861" s="41"/>
      <c r="AJ861" s="41"/>
      <c r="AK861" s="193" t="s">
        <v>2763</v>
      </c>
      <c r="AL861" s="193" t="s">
        <v>2764</v>
      </c>
      <c r="AM861" s="193" t="s">
        <v>2765</v>
      </c>
      <c r="AN861" s="31" t="s">
        <v>1334</v>
      </c>
      <c r="AO861" s="195">
        <v>42473.0</v>
      </c>
      <c r="AP861" s="45" t="s">
        <v>4124</v>
      </c>
      <c r="AQ861" s="46" t="s">
        <v>69</v>
      </c>
      <c r="AR861" s="46" t="s">
        <v>69</v>
      </c>
      <c r="AS861" s="41"/>
      <c r="AT861" s="41"/>
      <c r="AU861" s="41"/>
      <c r="AV861" s="41"/>
    </row>
    <row r="862">
      <c r="A862" s="31" t="s">
        <v>2212</v>
      </c>
      <c r="B862" s="31" t="s">
        <v>295</v>
      </c>
      <c r="C862" s="31" t="s">
        <v>7146</v>
      </c>
      <c r="D862" s="31" t="s">
        <v>690</v>
      </c>
      <c r="E862" s="193" t="s">
        <v>3469</v>
      </c>
      <c r="F862" s="193" t="s">
        <v>7147</v>
      </c>
      <c r="G862" s="195">
        <v>42489.0</v>
      </c>
      <c r="H862" s="41"/>
      <c r="I862" s="184"/>
      <c r="J862" s="143"/>
      <c r="K862" s="196"/>
      <c r="L862" s="196">
        <v>900.0</v>
      </c>
      <c r="M862" s="143" t="str">
        <f t="shared" si="26"/>
        <v>$320.00</v>
      </c>
      <c r="N862" s="144">
        <v>320.0</v>
      </c>
      <c r="O862" s="41"/>
      <c r="P862" s="41"/>
      <c r="Q862" s="41"/>
      <c r="R862" s="41"/>
      <c r="S862" s="41"/>
      <c r="T862" s="41"/>
      <c r="U862" s="41"/>
      <c r="V862" s="41"/>
      <c r="W862" s="41"/>
      <c r="X862" s="41"/>
      <c r="Y862" s="41"/>
      <c r="Z862" s="41"/>
      <c r="AA862" s="41"/>
      <c r="AB862" s="41"/>
      <c r="AC862" s="41"/>
      <c r="AD862" s="41"/>
      <c r="AE862" s="41"/>
      <c r="AF862" s="41"/>
      <c r="AG862" s="31">
        <v>220.0</v>
      </c>
      <c r="AH862" s="31" t="s">
        <v>7148</v>
      </c>
      <c r="AI862" s="31">
        <v>100.0</v>
      </c>
      <c r="AJ862" s="31" t="s">
        <v>7149</v>
      </c>
      <c r="AK862" s="193" t="s">
        <v>7150</v>
      </c>
      <c r="AL862" s="193" t="s">
        <v>7151</v>
      </c>
      <c r="AM862" s="193" t="s">
        <v>7152</v>
      </c>
      <c r="AN862" s="31" t="s">
        <v>1334</v>
      </c>
      <c r="AO862" s="195">
        <v>42491.0</v>
      </c>
      <c r="AP862" s="45" t="s">
        <v>4124</v>
      </c>
      <c r="AQ862" s="46" t="s">
        <v>69</v>
      </c>
      <c r="AR862" s="46" t="s">
        <v>69</v>
      </c>
      <c r="AS862" s="41"/>
      <c r="AT862" s="41"/>
      <c r="AU862" s="41"/>
      <c r="AV862" s="41"/>
    </row>
    <row r="863">
      <c r="A863" s="31" t="s">
        <v>2212</v>
      </c>
      <c r="B863" s="31" t="s">
        <v>436</v>
      </c>
      <c r="C863" s="31" t="s">
        <v>7153</v>
      </c>
      <c r="D863" s="31" t="s">
        <v>2735</v>
      </c>
      <c r="E863" s="193" t="s">
        <v>208</v>
      </c>
      <c r="F863" s="193" t="s">
        <v>7154</v>
      </c>
      <c r="G863" s="195">
        <v>42474.0</v>
      </c>
      <c r="H863" s="41"/>
      <c r="I863" s="184"/>
      <c r="J863" s="143"/>
      <c r="K863" s="196"/>
      <c r="L863" s="196">
        <v>1700.0</v>
      </c>
      <c r="M863" s="143" t="str">
        <f t="shared" si="26"/>
        <v>$240.00</v>
      </c>
      <c r="N863" s="144">
        <v>240.0</v>
      </c>
      <c r="O863" s="31">
        <v>240.0</v>
      </c>
      <c r="P863" s="31" t="s">
        <v>3176</v>
      </c>
      <c r="Q863" s="41"/>
      <c r="R863" s="41"/>
      <c r="S863" s="41"/>
      <c r="T863" s="41"/>
      <c r="U863" s="41"/>
      <c r="V863" s="41"/>
      <c r="W863" s="41"/>
      <c r="X863" s="41"/>
      <c r="Y863" s="41"/>
      <c r="Z863" s="41"/>
      <c r="AA863" s="41"/>
      <c r="AB863" s="41"/>
      <c r="AC863" s="41"/>
      <c r="AD863" s="41"/>
      <c r="AE863" s="41"/>
      <c r="AF863" s="41"/>
      <c r="AG863" s="41"/>
      <c r="AH863" s="41"/>
      <c r="AI863" s="41"/>
      <c r="AJ863" s="41"/>
      <c r="AK863" s="193" t="s">
        <v>220</v>
      </c>
      <c r="AL863" s="193" t="s">
        <v>221</v>
      </c>
      <c r="AM863" s="193" t="s">
        <v>222</v>
      </c>
      <c r="AN863" s="31" t="s">
        <v>1334</v>
      </c>
      <c r="AO863" s="195">
        <v>42474.0</v>
      </c>
      <c r="AP863" s="45" t="s">
        <v>4124</v>
      </c>
      <c r="AQ863" s="46" t="s">
        <v>69</v>
      </c>
      <c r="AR863" s="46" t="s">
        <v>69</v>
      </c>
      <c r="AS863" s="41"/>
      <c r="AT863" s="41"/>
      <c r="AU863" s="41"/>
      <c r="AV863" s="41"/>
    </row>
    <row r="864">
      <c r="A864" s="31" t="s">
        <v>4950</v>
      </c>
      <c r="B864" s="31" t="s">
        <v>295</v>
      </c>
      <c r="C864" s="31" t="s">
        <v>7155</v>
      </c>
      <c r="D864" s="31" t="s">
        <v>1324</v>
      </c>
      <c r="E864" s="193" t="s">
        <v>7156</v>
      </c>
      <c r="F864" s="193" t="s">
        <v>7157</v>
      </c>
      <c r="G864" s="195">
        <v>42476.0</v>
      </c>
      <c r="H864" s="41"/>
      <c r="I864" s="184"/>
      <c r="J864" s="143"/>
      <c r="K864" s="196"/>
      <c r="L864" s="196">
        <v>400.0</v>
      </c>
      <c r="M864" s="143" t="str">
        <f t="shared" si="26"/>
        <v>$140.00</v>
      </c>
      <c r="N864" s="144">
        <v>140.0</v>
      </c>
      <c r="O864" s="31">
        <v>60.0</v>
      </c>
      <c r="P864" s="41"/>
      <c r="Q864" s="41"/>
      <c r="R864" s="41"/>
      <c r="S864" s="41"/>
      <c r="T864" s="41"/>
      <c r="U864" s="31">
        <v>40.0</v>
      </c>
      <c r="V864" s="41"/>
      <c r="W864" s="41"/>
      <c r="X864" s="41"/>
      <c r="Y864" s="31">
        <v>40.0</v>
      </c>
      <c r="Z864" s="41"/>
      <c r="AA864" s="41"/>
      <c r="AB864" s="41"/>
      <c r="AC864" s="41"/>
      <c r="AD864" s="41"/>
      <c r="AE864" s="41"/>
      <c r="AF864" s="41"/>
      <c r="AG864" s="41"/>
      <c r="AH864" s="41"/>
      <c r="AI864" s="41"/>
      <c r="AJ864" s="41"/>
      <c r="AK864" s="193" t="s">
        <v>790</v>
      </c>
      <c r="AL864" s="193" t="s">
        <v>7158</v>
      </c>
      <c r="AM864" s="193" t="s">
        <v>7159</v>
      </c>
      <c r="AN864" s="31" t="s">
        <v>1334</v>
      </c>
      <c r="AO864" s="195">
        <v>42476.0</v>
      </c>
      <c r="AP864" s="45" t="s">
        <v>4124</v>
      </c>
      <c r="AQ864" s="46" t="s">
        <v>69</v>
      </c>
      <c r="AR864" s="46" t="s">
        <v>69</v>
      </c>
      <c r="AS864" s="41"/>
      <c r="AT864" s="41"/>
      <c r="AU864" s="41"/>
      <c r="AV864" s="41"/>
    </row>
    <row r="865">
      <c r="A865" s="31" t="s">
        <v>2212</v>
      </c>
      <c r="B865" s="31" t="s">
        <v>295</v>
      </c>
      <c r="C865" s="31" t="s">
        <v>7160</v>
      </c>
      <c r="D865" s="31" t="s">
        <v>7161</v>
      </c>
      <c r="E865" s="193" t="s">
        <v>268</v>
      </c>
      <c r="F865" s="193" t="s">
        <v>7162</v>
      </c>
      <c r="G865" s="195">
        <v>42483.0</v>
      </c>
      <c r="H865" s="41"/>
      <c r="I865" s="184"/>
      <c r="J865" s="143"/>
      <c r="K865" s="196"/>
      <c r="L865" s="196">
        <v>1700.0</v>
      </c>
      <c r="M865" s="143" t="str">
        <f t="shared" si="26"/>
        <v>$650.00</v>
      </c>
      <c r="N865" s="144">
        <v>650.0</v>
      </c>
      <c r="O865" s="149">
        <v>450.0</v>
      </c>
      <c r="P865" s="31" t="s">
        <v>132</v>
      </c>
      <c r="Q865" s="41"/>
      <c r="R865" s="41"/>
      <c r="S865" s="41"/>
      <c r="T865" s="41"/>
      <c r="U865" s="149">
        <v>0.0</v>
      </c>
      <c r="V865" s="31" t="s">
        <v>7163</v>
      </c>
      <c r="W865" s="41"/>
      <c r="X865" s="41"/>
      <c r="Y865" s="41"/>
      <c r="Z865" s="41"/>
      <c r="AA865" s="41"/>
      <c r="AB865" s="41"/>
      <c r="AC865" s="41"/>
      <c r="AD865" s="41"/>
      <c r="AE865" s="149">
        <v>200.0</v>
      </c>
      <c r="AF865" s="31" t="s">
        <v>132</v>
      </c>
      <c r="AG865" s="41"/>
      <c r="AH865" s="41"/>
      <c r="AI865" s="41"/>
      <c r="AJ865" s="41"/>
      <c r="AK865" s="193" t="s">
        <v>276</v>
      </c>
      <c r="AL865" s="193" t="s">
        <v>278</v>
      </c>
      <c r="AM865" s="193" t="s">
        <v>281</v>
      </c>
      <c r="AN865" s="31" t="s">
        <v>1334</v>
      </c>
      <c r="AO865" s="195">
        <v>42483.0</v>
      </c>
      <c r="AP865" s="45" t="s">
        <v>7164</v>
      </c>
      <c r="AQ865" s="46" t="s">
        <v>69</v>
      </c>
      <c r="AR865" s="46" t="s">
        <v>69</v>
      </c>
      <c r="AS865" s="41"/>
      <c r="AT865" s="41"/>
      <c r="AU865" s="41"/>
      <c r="AV865" s="41"/>
    </row>
    <row r="866">
      <c r="A866" s="41"/>
      <c r="B866" s="41"/>
      <c r="C866" s="31" t="s">
        <v>7165</v>
      </c>
      <c r="D866" s="31" t="s">
        <v>727</v>
      </c>
      <c r="E866" s="193" t="s">
        <v>5974</v>
      </c>
      <c r="F866" s="193" t="s">
        <v>5975</v>
      </c>
      <c r="G866" s="195">
        <v>42475.0</v>
      </c>
      <c r="H866" s="41"/>
      <c r="I866" s="184"/>
      <c r="J866" s="143"/>
      <c r="K866" s="196"/>
      <c r="L866" s="196">
        <v>150.0</v>
      </c>
      <c r="M866" s="143" t="str">
        <f t="shared" si="26"/>
        <v>$0.00</v>
      </c>
      <c r="N866" s="143"/>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193" t="s">
        <v>3641</v>
      </c>
      <c r="AL866" s="193" t="s">
        <v>1580</v>
      </c>
      <c r="AM866" s="193" t="s">
        <v>4580</v>
      </c>
      <c r="AN866" s="31" t="s">
        <v>1334</v>
      </c>
      <c r="AO866" s="195">
        <v>42476.0</v>
      </c>
      <c r="AP866" s="45" t="s">
        <v>7164</v>
      </c>
      <c r="AQ866" s="46" t="s">
        <v>69</v>
      </c>
      <c r="AR866" s="41"/>
      <c r="AS866" s="41"/>
      <c r="AT866" s="41"/>
      <c r="AU866" s="41"/>
      <c r="AV866" s="41"/>
    </row>
    <row r="867">
      <c r="A867" s="41"/>
      <c r="B867" s="41"/>
      <c r="C867" s="31" t="s">
        <v>7166</v>
      </c>
      <c r="D867" s="31" t="s">
        <v>1406</v>
      </c>
      <c r="E867" s="193" t="s">
        <v>7167</v>
      </c>
      <c r="F867" s="193" t="s">
        <v>7168</v>
      </c>
      <c r="G867" s="195">
        <v>42496.0</v>
      </c>
      <c r="H867" s="41"/>
      <c r="I867" s="184"/>
      <c r="J867" s="143"/>
      <c r="K867" s="196"/>
      <c r="L867" s="196">
        <v>400.0</v>
      </c>
      <c r="M867" s="143" t="str">
        <f t="shared" si="26"/>
        <v>$400.00</v>
      </c>
      <c r="N867" s="143"/>
      <c r="O867" s="31">
        <v>150.0</v>
      </c>
      <c r="P867" s="41"/>
      <c r="Q867" s="41"/>
      <c r="R867" s="41"/>
      <c r="S867" s="31">
        <v>15.0</v>
      </c>
      <c r="T867" s="41"/>
      <c r="U867" s="31">
        <v>235.0</v>
      </c>
      <c r="V867" s="41"/>
      <c r="W867" s="41"/>
      <c r="X867" s="41"/>
      <c r="Y867" s="41"/>
      <c r="Z867" s="41"/>
      <c r="AA867" s="41"/>
      <c r="AB867" s="41"/>
      <c r="AC867" s="41"/>
      <c r="AD867" s="41"/>
      <c r="AE867" s="41"/>
      <c r="AF867" s="41"/>
      <c r="AG867" s="41"/>
      <c r="AH867" s="41"/>
      <c r="AI867" s="41"/>
      <c r="AJ867" s="41"/>
      <c r="AK867" s="193" t="s">
        <v>7169</v>
      </c>
      <c r="AL867" s="193" t="s">
        <v>7170</v>
      </c>
      <c r="AM867" s="193" t="s">
        <v>7171</v>
      </c>
      <c r="AN867" s="31" t="s">
        <v>1334</v>
      </c>
      <c r="AO867" s="195">
        <v>42496.0</v>
      </c>
      <c r="AP867" s="45" t="s">
        <v>7164</v>
      </c>
      <c r="AQ867" s="46" t="s">
        <v>69</v>
      </c>
      <c r="AR867" s="46" t="s">
        <v>69</v>
      </c>
      <c r="AS867" s="41"/>
      <c r="AT867" s="41"/>
      <c r="AU867" s="41"/>
      <c r="AV867" s="41"/>
    </row>
    <row r="868">
      <c r="A868" s="41"/>
      <c r="B868" s="41"/>
      <c r="C868" s="31" t="s">
        <v>7172</v>
      </c>
      <c r="D868" s="41"/>
      <c r="E868" s="193" t="s">
        <v>1325</v>
      </c>
      <c r="F868" s="193" t="s">
        <v>6117</v>
      </c>
      <c r="G868" s="195">
        <v>42468.0</v>
      </c>
      <c r="H868" s="41"/>
      <c r="I868" s="184"/>
      <c r="J868" s="143"/>
      <c r="K868" s="196"/>
      <c r="L868" s="196">
        <v>375.0</v>
      </c>
      <c r="M868" s="143" t="str">
        <f t="shared" si="26"/>
        <v>$0.00</v>
      </c>
      <c r="N868" s="143"/>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193" t="s">
        <v>5968</v>
      </c>
      <c r="AL868" s="193" t="s">
        <v>2051</v>
      </c>
      <c r="AM868" s="193" t="s">
        <v>5969</v>
      </c>
      <c r="AN868" s="31" t="s">
        <v>1334</v>
      </c>
      <c r="AO868" s="195">
        <v>42469.0</v>
      </c>
      <c r="AP868" s="45" t="s">
        <v>7164</v>
      </c>
      <c r="AQ868" s="46" t="s">
        <v>69</v>
      </c>
      <c r="AR868" s="41"/>
      <c r="AS868" s="41"/>
      <c r="AT868" s="41"/>
      <c r="AU868" s="41"/>
      <c r="AV868" s="41"/>
    </row>
    <row r="869">
      <c r="A869" s="41"/>
      <c r="B869" s="41"/>
      <c r="C869" s="31" t="s">
        <v>7173</v>
      </c>
      <c r="D869" s="41"/>
      <c r="E869" s="193" t="s">
        <v>1325</v>
      </c>
      <c r="F869" s="193" t="s">
        <v>6124</v>
      </c>
      <c r="G869" s="195">
        <v>42476.0</v>
      </c>
      <c r="H869" s="41"/>
      <c r="I869" s="184"/>
      <c r="J869" s="143"/>
      <c r="K869" s="196"/>
      <c r="L869" s="196">
        <v>270.0</v>
      </c>
      <c r="M869" s="143" t="str">
        <f t="shared" si="26"/>
        <v>$0.00</v>
      </c>
      <c r="N869" s="143"/>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193" t="s">
        <v>5968</v>
      </c>
      <c r="AL869" s="193" t="s">
        <v>2051</v>
      </c>
      <c r="AM869" s="193" t="s">
        <v>5969</v>
      </c>
      <c r="AN869" s="31" t="s">
        <v>1334</v>
      </c>
      <c r="AO869" s="195">
        <v>42477.0</v>
      </c>
      <c r="AP869" s="45" t="s">
        <v>7164</v>
      </c>
      <c r="AQ869" s="46" t="s">
        <v>69</v>
      </c>
      <c r="AR869" s="41"/>
      <c r="AS869" s="41"/>
      <c r="AT869" s="41"/>
      <c r="AU869" s="41"/>
      <c r="AV869" s="41"/>
    </row>
    <row r="870">
      <c r="A870" s="41"/>
      <c r="B870" s="41"/>
      <c r="C870" s="31" t="s">
        <v>7174</v>
      </c>
      <c r="D870" s="41"/>
      <c r="E870" s="193" t="s">
        <v>1761</v>
      </c>
      <c r="F870" s="193" t="s">
        <v>6127</v>
      </c>
      <c r="G870" s="195">
        <v>42477.0</v>
      </c>
      <c r="H870" s="41"/>
      <c r="I870" s="184"/>
      <c r="J870" s="143"/>
      <c r="K870" s="196"/>
      <c r="L870" s="196">
        <v>300.0</v>
      </c>
      <c r="M870" s="143" t="str">
        <f t="shared" si="26"/>
        <v>$0.00</v>
      </c>
      <c r="N870" s="143"/>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193" t="s">
        <v>1767</v>
      </c>
      <c r="AL870" s="193" t="s">
        <v>1768</v>
      </c>
      <c r="AM870" s="193" t="s">
        <v>1769</v>
      </c>
      <c r="AN870" s="31" t="s">
        <v>1334</v>
      </c>
      <c r="AO870" s="195">
        <v>42477.0</v>
      </c>
      <c r="AP870" s="45" t="s">
        <v>4151</v>
      </c>
      <c r="AQ870" s="46" t="s">
        <v>69</v>
      </c>
      <c r="AR870" s="41"/>
      <c r="AS870" s="41"/>
      <c r="AT870" s="41"/>
      <c r="AU870" s="41"/>
      <c r="AV870" s="41"/>
    </row>
    <row r="871">
      <c r="A871" s="41"/>
      <c r="B871" s="41"/>
      <c r="C871" s="31" t="s">
        <v>7175</v>
      </c>
      <c r="D871" s="41"/>
      <c r="E871" s="193" t="s">
        <v>4115</v>
      </c>
      <c r="F871" s="193" t="s">
        <v>6130</v>
      </c>
      <c r="G871" s="195">
        <v>42476.0</v>
      </c>
      <c r="H871" s="41"/>
      <c r="I871" s="184"/>
      <c r="J871" s="143"/>
      <c r="K871" s="196"/>
      <c r="L871" s="196">
        <v>132.0</v>
      </c>
      <c r="M871" s="143" t="str">
        <f t="shared" si="26"/>
        <v>$0.00</v>
      </c>
      <c r="N871" s="143"/>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193" t="s">
        <v>5162</v>
      </c>
      <c r="AL871" s="193" t="s">
        <v>5163</v>
      </c>
      <c r="AM871" s="193" t="s">
        <v>5164</v>
      </c>
      <c r="AN871" s="31" t="s">
        <v>1334</v>
      </c>
      <c r="AO871" s="195">
        <v>42476.0</v>
      </c>
      <c r="AP871" s="45" t="s">
        <v>4151</v>
      </c>
      <c r="AQ871" s="46" t="s">
        <v>69</v>
      </c>
      <c r="AR871" s="41"/>
      <c r="AS871" s="41"/>
      <c r="AT871" s="41"/>
      <c r="AU871" s="41"/>
      <c r="AV871" s="41"/>
    </row>
    <row r="872">
      <c r="A872" s="41"/>
      <c r="B872" s="41"/>
      <c r="C872" s="31" t="s">
        <v>7176</v>
      </c>
      <c r="D872" s="31" t="s">
        <v>727</v>
      </c>
      <c r="E872" s="193" t="s">
        <v>6149</v>
      </c>
      <c r="F872" s="193" t="s">
        <v>6151</v>
      </c>
      <c r="G872" s="195">
        <v>42471.0</v>
      </c>
      <c r="H872" s="41"/>
      <c r="I872" s="184"/>
      <c r="J872" s="143"/>
      <c r="K872" s="196"/>
      <c r="L872" s="196">
        <v>1144.0</v>
      </c>
      <c r="M872" s="143" t="str">
        <f t="shared" si="26"/>
        <v>$0.00</v>
      </c>
      <c r="N872" s="143"/>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193" t="s">
        <v>6153</v>
      </c>
      <c r="AL872" s="193" t="s">
        <v>6155</v>
      </c>
      <c r="AM872" s="193" t="s">
        <v>6157</v>
      </c>
      <c r="AN872" s="31" t="s">
        <v>1334</v>
      </c>
      <c r="AO872" s="195">
        <v>42472.0</v>
      </c>
      <c r="AP872" s="45" t="s">
        <v>4151</v>
      </c>
      <c r="AQ872" s="46" t="s">
        <v>69</v>
      </c>
      <c r="AR872" s="41"/>
      <c r="AS872" s="41"/>
      <c r="AT872" s="41"/>
      <c r="AU872" s="41"/>
      <c r="AV872" s="41"/>
    </row>
    <row r="873">
      <c r="A873" s="41"/>
      <c r="B873" s="41"/>
      <c r="C873" s="31" t="s">
        <v>7177</v>
      </c>
      <c r="D873" s="41"/>
      <c r="E873" s="193" t="s">
        <v>2813</v>
      </c>
      <c r="F873" s="193" t="s">
        <v>6161</v>
      </c>
      <c r="G873" s="195">
        <v>42477.0</v>
      </c>
      <c r="H873" s="41"/>
      <c r="I873" s="184"/>
      <c r="J873" s="143"/>
      <c r="K873" s="196"/>
      <c r="L873" s="196">
        <v>620.0</v>
      </c>
      <c r="M873" s="143" t="str">
        <f t="shared" si="26"/>
        <v>$0.00</v>
      </c>
      <c r="N873" s="143"/>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193" t="s">
        <v>6166</v>
      </c>
      <c r="AL873" s="193" t="s">
        <v>6167</v>
      </c>
      <c r="AM873" s="193" t="s">
        <v>6168</v>
      </c>
      <c r="AN873" s="31" t="s">
        <v>1334</v>
      </c>
      <c r="AO873" s="195">
        <v>42477.0</v>
      </c>
      <c r="AP873" s="45" t="s">
        <v>4151</v>
      </c>
      <c r="AQ873" s="46" t="s">
        <v>69</v>
      </c>
      <c r="AR873" s="41"/>
      <c r="AS873" s="41"/>
      <c r="AT873" s="41"/>
      <c r="AU873" s="41"/>
      <c r="AV873" s="41"/>
    </row>
    <row r="874">
      <c r="A874" s="41"/>
      <c r="B874" s="41"/>
      <c r="C874" s="31" t="s">
        <v>7178</v>
      </c>
      <c r="D874" s="41"/>
      <c r="E874" s="193" t="s">
        <v>2456</v>
      </c>
      <c r="F874" s="193" t="s">
        <v>3992</v>
      </c>
      <c r="G874" s="195">
        <v>42452.0</v>
      </c>
      <c r="H874" s="41"/>
      <c r="I874" s="184"/>
      <c r="J874" s="143"/>
      <c r="K874" s="196"/>
      <c r="L874" s="196">
        <v>1000.0</v>
      </c>
      <c r="M874" s="143" t="str">
        <f t="shared" si="26"/>
        <v>$0.00</v>
      </c>
      <c r="N874" s="143"/>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193" t="s">
        <v>4875</v>
      </c>
      <c r="AL874" s="193" t="s">
        <v>4876</v>
      </c>
      <c r="AM874" s="193" t="s">
        <v>4877</v>
      </c>
      <c r="AN874" s="31" t="s">
        <v>1334</v>
      </c>
      <c r="AO874" s="195">
        <v>42487.0</v>
      </c>
      <c r="AP874" s="45" t="s">
        <v>4151</v>
      </c>
      <c r="AQ874" s="46" t="s">
        <v>69</v>
      </c>
      <c r="AR874" s="41"/>
      <c r="AS874" s="41"/>
      <c r="AT874" s="41"/>
      <c r="AU874" s="41"/>
      <c r="AV874" s="41"/>
    </row>
    <row r="875">
      <c r="A875" s="41"/>
      <c r="B875" s="41"/>
      <c r="C875" s="31" t="s">
        <v>7181</v>
      </c>
      <c r="D875" s="41"/>
      <c r="E875" s="193" t="s">
        <v>516</v>
      </c>
      <c r="F875" s="193" t="s">
        <v>6181</v>
      </c>
      <c r="G875" s="195">
        <v>42470.0</v>
      </c>
      <c r="H875" s="41"/>
      <c r="I875" s="184"/>
      <c r="J875" s="143"/>
      <c r="K875" s="196"/>
      <c r="L875" s="196">
        <v>160.0</v>
      </c>
      <c r="M875" s="143" t="str">
        <f t="shared" si="26"/>
        <v>$0.00</v>
      </c>
      <c r="N875" s="143"/>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193" t="s">
        <v>5985</v>
      </c>
      <c r="AL875" s="193" t="s">
        <v>2220</v>
      </c>
      <c r="AM875" s="193" t="s">
        <v>2221</v>
      </c>
      <c r="AN875" s="31" t="s">
        <v>1334</v>
      </c>
      <c r="AO875" s="195">
        <v>42470.0</v>
      </c>
      <c r="AP875" s="45" t="s">
        <v>7186</v>
      </c>
      <c r="AQ875" s="46" t="s">
        <v>69</v>
      </c>
      <c r="AR875" s="41"/>
      <c r="AS875" s="41"/>
      <c r="AT875" s="41"/>
      <c r="AU875" s="41"/>
      <c r="AV875" s="41"/>
    </row>
    <row r="876">
      <c r="A876" s="41"/>
      <c r="B876" s="41"/>
      <c r="C876" s="31" t="s">
        <v>7189</v>
      </c>
      <c r="D876" s="41"/>
      <c r="E876" s="193" t="s">
        <v>4115</v>
      </c>
      <c r="F876" s="193" t="s">
        <v>6188</v>
      </c>
      <c r="G876" s="195">
        <v>42476.0</v>
      </c>
      <c r="H876" s="41"/>
      <c r="I876" s="184"/>
      <c r="J876" s="143"/>
      <c r="K876" s="196"/>
      <c r="L876" s="196">
        <v>280.0</v>
      </c>
      <c r="M876" s="143" t="str">
        <f t="shared" si="26"/>
        <v>$0.00</v>
      </c>
      <c r="N876" s="143"/>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193" t="s">
        <v>5162</v>
      </c>
      <c r="AL876" s="193" t="s">
        <v>5163</v>
      </c>
      <c r="AM876" s="193" t="s">
        <v>5164</v>
      </c>
      <c r="AN876" s="31" t="s">
        <v>1334</v>
      </c>
      <c r="AO876" s="195">
        <v>42476.0</v>
      </c>
      <c r="AP876" s="45" t="s">
        <v>7186</v>
      </c>
      <c r="AQ876" s="46" t="s">
        <v>69</v>
      </c>
      <c r="AR876" s="41"/>
      <c r="AS876" s="41"/>
      <c r="AT876" s="41"/>
      <c r="AU876" s="41"/>
      <c r="AV876" s="41"/>
    </row>
    <row r="877">
      <c r="A877" s="41"/>
      <c r="B877" s="41"/>
      <c r="C877" s="31" t="s">
        <v>7194</v>
      </c>
      <c r="D877" s="41"/>
      <c r="E877" s="193" t="s">
        <v>5200</v>
      </c>
      <c r="F877" s="193" t="s">
        <v>6197</v>
      </c>
      <c r="G877" s="195">
        <v>42475.0</v>
      </c>
      <c r="H877" s="41"/>
      <c r="I877" s="184"/>
      <c r="J877" s="143"/>
      <c r="K877" s="196"/>
      <c r="L877" s="196">
        <v>955.0</v>
      </c>
      <c r="M877" s="143" t="str">
        <f t="shared" si="26"/>
        <v>$0.00</v>
      </c>
      <c r="N877" s="143"/>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193" t="s">
        <v>6166</v>
      </c>
      <c r="AL877" s="193" t="s">
        <v>6167</v>
      </c>
      <c r="AM877" s="193" t="s">
        <v>6203</v>
      </c>
      <c r="AN877" s="31" t="s">
        <v>1334</v>
      </c>
      <c r="AO877" s="195">
        <v>42475.0</v>
      </c>
      <c r="AP877" s="45" t="s">
        <v>7186</v>
      </c>
      <c r="AQ877" s="46" t="s">
        <v>69</v>
      </c>
      <c r="AR877" s="41"/>
      <c r="AS877" s="41"/>
      <c r="AT877" s="41"/>
      <c r="AU877" s="41"/>
      <c r="AV877" s="41"/>
    </row>
    <row r="878">
      <c r="A878" s="41"/>
      <c r="B878" s="41"/>
      <c r="C878" s="31" t="s">
        <v>7199</v>
      </c>
      <c r="D878" s="41"/>
      <c r="E878" s="193" t="s">
        <v>771</v>
      </c>
      <c r="F878" s="193" t="s">
        <v>6209</v>
      </c>
      <c r="G878" s="195">
        <v>42471.0</v>
      </c>
      <c r="H878" s="41"/>
      <c r="I878" s="184"/>
      <c r="J878" s="143"/>
      <c r="K878" s="196"/>
      <c r="L878" s="196">
        <v>120.0</v>
      </c>
      <c r="M878" s="143" t="str">
        <f t="shared" si="26"/>
        <v>$0.00</v>
      </c>
      <c r="N878" s="143"/>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193" t="s">
        <v>2652</v>
      </c>
      <c r="AL878" s="193" t="s">
        <v>2653</v>
      </c>
      <c r="AM878" s="193" t="s">
        <v>2357</v>
      </c>
      <c r="AN878" s="31" t="s">
        <v>1334</v>
      </c>
      <c r="AO878" s="195">
        <v>42471.0</v>
      </c>
      <c r="AP878" s="45" t="s">
        <v>7186</v>
      </c>
      <c r="AQ878" s="46" t="s">
        <v>69</v>
      </c>
      <c r="AR878" s="41"/>
      <c r="AS878" s="41"/>
      <c r="AT878" s="41"/>
      <c r="AU878" s="41"/>
      <c r="AV878" s="41"/>
    </row>
    <row r="879">
      <c r="A879" s="41"/>
      <c r="B879" s="41"/>
      <c r="C879" s="31" t="s">
        <v>7205</v>
      </c>
      <c r="D879" s="41"/>
      <c r="E879" s="193" t="s">
        <v>771</v>
      </c>
      <c r="F879" s="193" t="s">
        <v>6217</v>
      </c>
      <c r="G879" s="195">
        <v>42477.0</v>
      </c>
      <c r="H879" s="41"/>
      <c r="I879" s="184"/>
      <c r="J879" s="143"/>
      <c r="K879" s="196"/>
      <c r="L879" s="196">
        <v>450.0</v>
      </c>
      <c r="M879" s="143" t="str">
        <f t="shared" si="26"/>
        <v>$0.00</v>
      </c>
      <c r="N879" s="143"/>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193" t="s">
        <v>2652</v>
      </c>
      <c r="AL879" s="193" t="s">
        <v>2653</v>
      </c>
      <c r="AM879" s="193" t="s">
        <v>2357</v>
      </c>
      <c r="AN879" s="31" t="s">
        <v>1334</v>
      </c>
      <c r="AO879" s="195">
        <v>42477.0</v>
      </c>
      <c r="AP879" s="45" t="s">
        <v>7186</v>
      </c>
      <c r="AQ879" s="46" t="s">
        <v>69</v>
      </c>
      <c r="AR879" s="41"/>
      <c r="AS879" s="41"/>
      <c r="AT879" s="41"/>
      <c r="AU879" s="41"/>
      <c r="AV879" s="41"/>
    </row>
    <row r="880">
      <c r="A880" s="31" t="s">
        <v>2212</v>
      </c>
      <c r="B880" s="31" t="s">
        <v>295</v>
      </c>
      <c r="C880" s="31" t="s">
        <v>7210</v>
      </c>
      <c r="D880" s="31" t="s">
        <v>2735</v>
      </c>
      <c r="E880" s="135" t="s">
        <v>6959</v>
      </c>
      <c r="F880" s="31" t="s">
        <v>7213</v>
      </c>
      <c r="G880" s="238">
        <v>42480.0</v>
      </c>
      <c r="H880" s="41"/>
      <c r="I880" s="184"/>
      <c r="J880" s="143"/>
      <c r="K880" s="144" t="s">
        <v>2929</v>
      </c>
      <c r="L880" s="144">
        <v>2000.0</v>
      </c>
      <c r="M880" s="143" t="str">
        <f t="shared" si="26"/>
        <v>$1,315.00</v>
      </c>
      <c r="N880" s="144">
        <v>1315.0</v>
      </c>
      <c r="O880" s="31">
        <v>800.0</v>
      </c>
      <c r="P880" s="31" t="s">
        <v>132</v>
      </c>
      <c r="Q880" s="41"/>
      <c r="R880" s="41"/>
      <c r="S880" s="31">
        <v>15.0</v>
      </c>
      <c r="T880" s="31" t="s">
        <v>132</v>
      </c>
      <c r="U880" s="31">
        <v>500.0</v>
      </c>
      <c r="V880" s="31" t="s">
        <v>2843</v>
      </c>
      <c r="W880" s="41"/>
      <c r="X880" s="41"/>
      <c r="Y880" s="41"/>
      <c r="Z880" s="41"/>
      <c r="AA880" s="41"/>
      <c r="AB880" s="41"/>
      <c r="AC880" s="41"/>
      <c r="AD880" s="41"/>
      <c r="AE880" s="41"/>
      <c r="AF880" s="41"/>
      <c r="AG880" s="41"/>
      <c r="AH880" s="41"/>
      <c r="AI880" s="41"/>
      <c r="AJ880" s="41"/>
      <c r="AK880" s="235" t="s">
        <v>7216</v>
      </c>
      <c r="AL880" s="235" t="s">
        <v>3820</v>
      </c>
      <c r="AM880" s="235" t="s">
        <v>3821</v>
      </c>
      <c r="AN880" s="31" t="s">
        <v>1334</v>
      </c>
      <c r="AO880" s="238">
        <v>42480.0</v>
      </c>
      <c r="AP880" s="45" t="s">
        <v>7217</v>
      </c>
      <c r="AQ880" s="46" t="s">
        <v>69</v>
      </c>
      <c r="AR880" s="46" t="s">
        <v>69</v>
      </c>
      <c r="AS880" s="41"/>
      <c r="AT880" s="41"/>
      <c r="AU880" s="41"/>
      <c r="AV880" s="41"/>
    </row>
    <row r="881">
      <c r="A881" s="31" t="s">
        <v>3122</v>
      </c>
      <c r="B881" s="31" t="s">
        <v>436</v>
      </c>
      <c r="C881" s="31" t="s">
        <v>7221</v>
      </c>
      <c r="D881" s="31" t="s">
        <v>1476</v>
      </c>
      <c r="E881" s="135" t="s">
        <v>3531</v>
      </c>
      <c r="F881" s="31" t="s">
        <v>7223</v>
      </c>
      <c r="G881" s="71"/>
      <c r="H881" s="41"/>
      <c r="I881" s="184"/>
      <c r="J881" s="143"/>
      <c r="K881" s="144"/>
      <c r="L881" s="144">
        <v>180.0</v>
      </c>
      <c r="M881" s="143" t="str">
        <f t="shared" si="26"/>
        <v>$135.00</v>
      </c>
      <c r="N881" s="144">
        <v>135.0</v>
      </c>
      <c r="O881" s="31">
        <v>135.0</v>
      </c>
      <c r="P881" s="31" t="s">
        <v>132</v>
      </c>
      <c r="Q881" s="41"/>
      <c r="R881" s="41"/>
      <c r="S881" s="41"/>
      <c r="T881" s="41"/>
      <c r="U881" s="41"/>
      <c r="V881" s="41"/>
      <c r="W881" s="41"/>
      <c r="X881" s="41"/>
      <c r="Y881" s="41"/>
      <c r="Z881" s="41"/>
      <c r="AA881" s="41"/>
      <c r="AB881" s="41"/>
      <c r="AC881" s="41"/>
      <c r="AD881" s="41"/>
      <c r="AE881" s="41"/>
      <c r="AF881" s="41"/>
      <c r="AG881" s="41"/>
      <c r="AH881" s="41"/>
      <c r="AI881" s="41"/>
      <c r="AJ881" s="41"/>
      <c r="AK881" s="31" t="s">
        <v>7226</v>
      </c>
      <c r="AL881" s="31" t="s">
        <v>4807</v>
      </c>
      <c r="AM881" s="31" t="s">
        <v>7227</v>
      </c>
      <c r="AN881" s="31" t="s">
        <v>2677</v>
      </c>
      <c r="AO881" s="71"/>
      <c r="AP881" s="45" t="s">
        <v>7217</v>
      </c>
      <c r="AQ881" s="46" t="s">
        <v>69</v>
      </c>
      <c r="AR881" s="46" t="s">
        <v>69</v>
      </c>
      <c r="AS881" s="41"/>
      <c r="AT881" s="41"/>
      <c r="AU881" s="41"/>
      <c r="AV881" s="41"/>
    </row>
    <row r="882">
      <c r="A882" s="31" t="s">
        <v>5704</v>
      </c>
      <c r="B882" s="31" t="s">
        <v>436</v>
      </c>
      <c r="C882" s="31" t="s">
        <v>7221</v>
      </c>
      <c r="D882" s="31" t="s">
        <v>1324</v>
      </c>
      <c r="E882" s="135" t="s">
        <v>6692</v>
      </c>
      <c r="F882" s="31" t="s">
        <v>7231</v>
      </c>
      <c r="G882" s="71"/>
      <c r="H882" s="41"/>
      <c r="I882" s="184"/>
      <c r="J882" s="143"/>
      <c r="K882" s="144" t="s">
        <v>4061</v>
      </c>
      <c r="L882" s="144">
        <v>1263.9</v>
      </c>
      <c r="M882" s="143" t="str">
        <f t="shared" si="26"/>
        <v>$1,153.50</v>
      </c>
      <c r="N882" s="144">
        <v>1153.5</v>
      </c>
      <c r="O882" s="31">
        <v>456.0</v>
      </c>
      <c r="P882" s="41"/>
      <c r="Q882" s="31">
        <v>697.5</v>
      </c>
      <c r="R882" s="41"/>
      <c r="S882" s="41"/>
      <c r="T882" s="41"/>
      <c r="U882" s="41"/>
      <c r="V882" s="41"/>
      <c r="W882" s="41"/>
      <c r="X882" s="41"/>
      <c r="Y882" s="41"/>
      <c r="Z882" s="41"/>
      <c r="AA882" s="41"/>
      <c r="AB882" s="41"/>
      <c r="AC882" s="41"/>
      <c r="AD882" s="41"/>
      <c r="AE882" s="41"/>
      <c r="AF882" s="41"/>
      <c r="AG882" s="41"/>
      <c r="AH882" s="41"/>
      <c r="AI882" s="41"/>
      <c r="AJ882" s="41"/>
      <c r="AK882" s="31" t="s">
        <v>7234</v>
      </c>
      <c r="AL882" s="27" t="s">
        <v>7235</v>
      </c>
      <c r="AM882" s="31" t="s">
        <v>7236</v>
      </c>
      <c r="AN882" s="31" t="s">
        <v>2677</v>
      </c>
      <c r="AO882" s="71"/>
      <c r="AP882" s="45"/>
      <c r="AQ882" s="41"/>
      <c r="AR882" s="46" t="s">
        <v>69</v>
      </c>
      <c r="AS882" s="41"/>
      <c r="AT882" s="41"/>
      <c r="AU882" s="41"/>
      <c r="AV882" s="41"/>
    </row>
    <row r="883">
      <c r="A883" s="31"/>
      <c r="B883" s="31" t="s">
        <v>295</v>
      </c>
      <c r="C883" s="31" t="s">
        <v>7239</v>
      </c>
      <c r="D883" s="31" t="s">
        <v>7241</v>
      </c>
      <c r="E883" s="193" t="s">
        <v>5934</v>
      </c>
      <c r="F883" s="193" t="s">
        <v>5935</v>
      </c>
      <c r="G883" s="195">
        <v>42475.0</v>
      </c>
      <c r="H883" s="41"/>
      <c r="I883" s="184"/>
      <c r="J883" s="143"/>
      <c r="K883" s="196"/>
      <c r="L883" s="196">
        <v>200.0</v>
      </c>
      <c r="M883" s="143" t="str">
        <f t="shared" si="26"/>
        <v>$0.00</v>
      </c>
      <c r="N883" s="144"/>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193" t="s">
        <v>3282</v>
      </c>
      <c r="AL883" s="193" t="s">
        <v>3283</v>
      </c>
      <c r="AM883" s="193" t="s">
        <v>3284</v>
      </c>
      <c r="AN883" s="31" t="s">
        <v>1334</v>
      </c>
      <c r="AO883" s="195">
        <v>42475.0</v>
      </c>
      <c r="AP883" s="45" t="s">
        <v>349</v>
      </c>
      <c r="AQ883" s="46" t="s">
        <v>69</v>
      </c>
      <c r="AR883" s="46" t="s">
        <v>69</v>
      </c>
      <c r="AS883" s="41"/>
      <c r="AT883" s="41"/>
      <c r="AU883" s="41"/>
      <c r="AV883" s="41"/>
    </row>
    <row r="884">
      <c r="A884" s="41"/>
      <c r="B884" s="41"/>
      <c r="C884" s="31" t="s">
        <v>7247</v>
      </c>
      <c r="D884" s="31" t="s">
        <v>230</v>
      </c>
      <c r="E884" s="139" t="s">
        <v>5600</v>
      </c>
      <c r="F884" s="139" t="s">
        <v>5601</v>
      </c>
      <c r="G884" s="140">
        <v>42482.0</v>
      </c>
      <c r="H884" s="41"/>
      <c r="I884" s="184"/>
      <c r="J884" s="143"/>
      <c r="K884" s="142"/>
      <c r="L884" s="142">
        <v>2700.0</v>
      </c>
      <c r="M884" s="143" t="str">
        <f t="shared" si="26"/>
        <v>$865.00</v>
      </c>
      <c r="N884" s="143"/>
      <c r="O884" s="31">
        <v>800.0</v>
      </c>
      <c r="P884" s="31" t="s">
        <v>5603</v>
      </c>
      <c r="Q884" s="41"/>
      <c r="R884" s="41"/>
      <c r="S884" s="31">
        <v>15.0</v>
      </c>
      <c r="T884" s="31" t="s">
        <v>5604</v>
      </c>
      <c r="U884" s="41"/>
      <c r="V884" s="41"/>
      <c r="W884" s="41"/>
      <c r="X884" s="41"/>
      <c r="Y884" s="31">
        <v>50.0</v>
      </c>
      <c r="Z884" s="31"/>
      <c r="AA884" s="31"/>
      <c r="AB884" s="31"/>
      <c r="AC884" s="41"/>
      <c r="AD884" s="41"/>
      <c r="AE884" s="41"/>
      <c r="AF884" s="41"/>
      <c r="AG884" s="41"/>
      <c r="AH884" s="41"/>
      <c r="AI884" s="31"/>
      <c r="AJ884" s="31"/>
      <c r="AK884" s="139" t="s">
        <v>5608</v>
      </c>
      <c r="AL884" s="139" t="s">
        <v>5609</v>
      </c>
      <c r="AM884" s="139" t="s">
        <v>5610</v>
      </c>
      <c r="AN884" s="31" t="s">
        <v>1334</v>
      </c>
      <c r="AO884" s="140">
        <v>42482.0</v>
      </c>
      <c r="AP884" s="45" t="s">
        <v>917</v>
      </c>
      <c r="AQ884" s="46" t="s">
        <v>69</v>
      </c>
      <c r="AR884" s="41"/>
      <c r="AS884" s="41"/>
      <c r="AT884" s="41"/>
      <c r="AU884" s="41"/>
      <c r="AV884" s="41"/>
    </row>
    <row r="885">
      <c r="A885" s="41"/>
      <c r="B885" s="41"/>
      <c r="C885" s="41"/>
      <c r="D885" s="41"/>
      <c r="E885" s="269"/>
      <c r="F885" s="41"/>
      <c r="G885" s="71"/>
      <c r="H885" s="41"/>
      <c r="I885" s="184"/>
      <c r="J885" s="143"/>
      <c r="K885" s="143"/>
      <c r="L885" s="143"/>
      <c r="M885" s="143" t="str">
        <f t="shared" ref="M885:M972" si="27">Sum(O885:AJ885)</f>
        <v>$0.00</v>
      </c>
      <c r="N885" s="143"/>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31"/>
      <c r="AO885" s="71"/>
      <c r="AP885" s="67"/>
      <c r="AQ885" s="41"/>
      <c r="AR885" s="41"/>
      <c r="AS885" s="41"/>
      <c r="AT885" s="41"/>
      <c r="AU885" s="41"/>
      <c r="AV885" s="41"/>
    </row>
    <row r="886">
      <c r="A886" s="41"/>
      <c r="B886" s="41"/>
      <c r="C886" s="41"/>
      <c r="D886" s="41"/>
      <c r="E886" s="269"/>
      <c r="F886" s="41"/>
      <c r="G886" s="71"/>
      <c r="H886" s="41"/>
      <c r="I886" s="184"/>
      <c r="J886" s="143"/>
      <c r="K886" s="143"/>
      <c r="L886" s="143"/>
      <c r="M886" s="143" t="str">
        <f t="shared" si="27"/>
        <v>$0.00</v>
      </c>
      <c r="N886" s="143"/>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31"/>
      <c r="AO886" s="71"/>
      <c r="AP886" s="67"/>
      <c r="AQ886" s="41"/>
      <c r="AR886" s="41"/>
      <c r="AS886" s="41"/>
      <c r="AT886" s="41"/>
      <c r="AU886" s="41"/>
      <c r="AV886" s="41"/>
    </row>
    <row r="887">
      <c r="A887" s="41"/>
      <c r="B887" s="41"/>
      <c r="C887" s="41"/>
      <c r="D887" s="41"/>
      <c r="E887" s="269"/>
      <c r="F887" s="41"/>
      <c r="G887" s="71"/>
      <c r="H887" s="41"/>
      <c r="I887" s="184"/>
      <c r="J887" s="143"/>
      <c r="K887" s="143"/>
      <c r="L887" s="143"/>
      <c r="M887" s="143" t="str">
        <f t="shared" si="27"/>
        <v>$0.00</v>
      </c>
      <c r="N887" s="143"/>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31"/>
      <c r="AO887" s="71"/>
      <c r="AP887" s="67"/>
      <c r="AQ887" s="41"/>
      <c r="AR887" s="41"/>
      <c r="AS887" s="41"/>
      <c r="AT887" s="41"/>
      <c r="AU887" s="41"/>
      <c r="AV887" s="41"/>
    </row>
    <row r="888">
      <c r="A888" s="41"/>
      <c r="B888" s="41"/>
      <c r="C888" s="41"/>
      <c r="D888" s="41"/>
      <c r="E888" s="269"/>
      <c r="F888" s="41"/>
      <c r="G888" s="71"/>
      <c r="H888" s="41"/>
      <c r="I888" s="184"/>
      <c r="J888" s="143"/>
      <c r="K888" s="143"/>
      <c r="L888" s="143"/>
      <c r="M888" s="143" t="str">
        <f t="shared" si="27"/>
        <v>$0.00</v>
      </c>
      <c r="N888" s="143"/>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31"/>
      <c r="AO888" s="71"/>
      <c r="AP888" s="67"/>
      <c r="AQ888" s="41"/>
      <c r="AR888" s="41"/>
      <c r="AS888" s="41"/>
      <c r="AT888" s="41"/>
      <c r="AU888" s="41"/>
      <c r="AV888" s="41"/>
    </row>
    <row r="889">
      <c r="A889" s="41"/>
      <c r="B889" s="41"/>
      <c r="C889" s="41"/>
      <c r="D889" s="41"/>
      <c r="E889" s="269"/>
      <c r="F889" s="41"/>
      <c r="G889" s="71"/>
      <c r="H889" s="41"/>
      <c r="I889" s="184"/>
      <c r="J889" s="143"/>
      <c r="K889" s="143"/>
      <c r="L889" s="143"/>
      <c r="M889" s="143" t="str">
        <f t="shared" si="27"/>
        <v>$0.00</v>
      </c>
      <c r="N889" s="143"/>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31"/>
      <c r="AO889" s="71"/>
      <c r="AP889" s="67"/>
      <c r="AQ889" s="41"/>
      <c r="AR889" s="41"/>
      <c r="AS889" s="41"/>
      <c r="AT889" s="41"/>
      <c r="AU889" s="41"/>
      <c r="AV889" s="41"/>
    </row>
    <row r="890">
      <c r="A890" s="41"/>
      <c r="B890" s="41"/>
      <c r="C890" s="41"/>
      <c r="D890" s="41"/>
      <c r="E890" s="269"/>
      <c r="F890" s="41"/>
      <c r="G890" s="71"/>
      <c r="H890" s="41"/>
      <c r="I890" s="184"/>
      <c r="J890" s="143"/>
      <c r="K890" s="143"/>
      <c r="L890" s="143"/>
      <c r="M890" s="143" t="str">
        <f t="shared" si="27"/>
        <v>$0.00</v>
      </c>
      <c r="N890" s="143"/>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31"/>
      <c r="AO890" s="71"/>
      <c r="AP890" s="67"/>
      <c r="AQ890" s="41"/>
      <c r="AR890" s="41"/>
      <c r="AS890" s="41"/>
      <c r="AT890" s="41"/>
      <c r="AU890" s="41"/>
      <c r="AV890" s="41"/>
    </row>
    <row r="891">
      <c r="A891" s="41"/>
      <c r="B891" s="41"/>
      <c r="C891" s="41"/>
      <c r="D891" s="41"/>
      <c r="E891" s="269"/>
      <c r="F891" s="41"/>
      <c r="G891" s="71"/>
      <c r="H891" s="41"/>
      <c r="I891" s="184"/>
      <c r="J891" s="143"/>
      <c r="K891" s="143"/>
      <c r="L891" s="143"/>
      <c r="M891" s="143" t="str">
        <f t="shared" si="27"/>
        <v>$0.00</v>
      </c>
      <c r="N891" s="143"/>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31"/>
      <c r="AO891" s="71"/>
      <c r="AP891" s="67"/>
      <c r="AQ891" s="41"/>
      <c r="AR891" s="41"/>
      <c r="AS891" s="41"/>
      <c r="AT891" s="41"/>
      <c r="AU891" s="41"/>
      <c r="AV891" s="41"/>
    </row>
    <row r="892">
      <c r="A892" s="41"/>
      <c r="B892" s="41"/>
      <c r="C892" s="41"/>
      <c r="D892" s="41"/>
      <c r="E892" s="269"/>
      <c r="F892" s="41"/>
      <c r="G892" s="71"/>
      <c r="H892" s="41"/>
      <c r="I892" s="184"/>
      <c r="J892" s="143"/>
      <c r="K892" s="143"/>
      <c r="L892" s="143"/>
      <c r="M892" s="143" t="str">
        <f t="shared" si="27"/>
        <v>$0.00</v>
      </c>
      <c r="N892" s="143"/>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31"/>
      <c r="AO892" s="71"/>
      <c r="AP892" s="67"/>
      <c r="AQ892" s="41"/>
      <c r="AR892" s="41"/>
      <c r="AS892" s="41"/>
      <c r="AT892" s="41"/>
      <c r="AU892" s="41"/>
      <c r="AV892" s="41"/>
    </row>
    <row r="893">
      <c r="A893" s="41"/>
      <c r="B893" s="41"/>
      <c r="C893" s="41"/>
      <c r="D893" s="41"/>
      <c r="E893" s="269"/>
      <c r="F893" s="41"/>
      <c r="G893" s="71"/>
      <c r="H893" s="41"/>
      <c r="I893" s="184"/>
      <c r="J893" s="143"/>
      <c r="K893" s="143"/>
      <c r="L893" s="143"/>
      <c r="M893" s="143" t="str">
        <f t="shared" si="27"/>
        <v>$0.00</v>
      </c>
      <c r="N893" s="143"/>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31"/>
      <c r="AO893" s="71"/>
      <c r="AP893" s="67"/>
      <c r="AQ893" s="41"/>
      <c r="AR893" s="41"/>
      <c r="AS893" s="41"/>
      <c r="AT893" s="41"/>
      <c r="AU893" s="41"/>
      <c r="AV893" s="41"/>
    </row>
    <row r="894">
      <c r="A894" s="41"/>
      <c r="B894" s="41"/>
      <c r="C894" s="41"/>
      <c r="D894" s="41"/>
      <c r="E894" s="269"/>
      <c r="F894" s="41"/>
      <c r="G894" s="71"/>
      <c r="H894" s="41"/>
      <c r="I894" s="184"/>
      <c r="J894" s="143"/>
      <c r="K894" s="143"/>
      <c r="L894" s="143"/>
      <c r="M894" s="143" t="str">
        <f t="shared" si="27"/>
        <v>$0.00</v>
      </c>
      <c r="N894" s="143"/>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31"/>
      <c r="AO894" s="71"/>
      <c r="AP894" s="67"/>
      <c r="AQ894" s="41"/>
      <c r="AR894" s="41"/>
      <c r="AS894" s="41"/>
      <c r="AT894" s="41"/>
      <c r="AU894" s="41"/>
      <c r="AV894" s="41"/>
    </row>
    <row r="895">
      <c r="A895" s="41"/>
      <c r="B895" s="41"/>
      <c r="C895" s="41"/>
      <c r="D895" s="41"/>
      <c r="E895" s="269"/>
      <c r="F895" s="41"/>
      <c r="G895" s="71"/>
      <c r="H895" s="41"/>
      <c r="I895" s="184"/>
      <c r="J895" s="143"/>
      <c r="K895" s="143"/>
      <c r="L895" s="143"/>
      <c r="M895" s="143" t="str">
        <f t="shared" si="27"/>
        <v>$0.00</v>
      </c>
      <c r="N895" s="143"/>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31"/>
      <c r="AO895" s="71"/>
      <c r="AP895" s="67"/>
      <c r="AQ895" s="41"/>
      <c r="AR895" s="41"/>
      <c r="AS895" s="41"/>
      <c r="AT895" s="41"/>
      <c r="AU895" s="41"/>
      <c r="AV895" s="41"/>
    </row>
    <row r="896">
      <c r="A896" s="41"/>
      <c r="B896" s="41"/>
      <c r="C896" s="41"/>
      <c r="D896" s="41"/>
      <c r="E896" s="269"/>
      <c r="F896" s="41"/>
      <c r="G896" s="71"/>
      <c r="H896" s="41"/>
      <c r="I896" s="184"/>
      <c r="J896" s="143"/>
      <c r="K896" s="143"/>
      <c r="L896" s="143"/>
      <c r="M896" s="143" t="str">
        <f t="shared" si="27"/>
        <v>$0.00</v>
      </c>
      <c r="N896" s="143"/>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31"/>
      <c r="AO896" s="71"/>
      <c r="AP896" s="67"/>
      <c r="AQ896" s="41"/>
      <c r="AR896" s="41"/>
      <c r="AS896" s="41"/>
      <c r="AT896" s="41"/>
      <c r="AU896" s="41"/>
      <c r="AV896" s="41"/>
    </row>
    <row r="897">
      <c r="A897" s="41"/>
      <c r="B897" s="41"/>
      <c r="C897" s="41"/>
      <c r="D897" s="41"/>
      <c r="E897" s="269"/>
      <c r="F897" s="41"/>
      <c r="G897" s="71"/>
      <c r="H897" s="41"/>
      <c r="I897" s="184"/>
      <c r="J897" s="143"/>
      <c r="K897" s="143"/>
      <c r="L897" s="143"/>
      <c r="M897" s="143" t="str">
        <f t="shared" si="27"/>
        <v>$0.00</v>
      </c>
      <c r="N897" s="143"/>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31"/>
      <c r="AO897" s="71"/>
      <c r="AP897" s="67"/>
      <c r="AQ897" s="41"/>
      <c r="AR897" s="41"/>
      <c r="AS897" s="41"/>
      <c r="AT897" s="41"/>
      <c r="AU897" s="41"/>
      <c r="AV897" s="41"/>
    </row>
    <row r="898">
      <c r="A898" s="41"/>
      <c r="B898" s="41"/>
      <c r="C898" s="41"/>
      <c r="D898" s="41"/>
      <c r="E898" s="269"/>
      <c r="F898" s="41"/>
      <c r="G898" s="71"/>
      <c r="H898" s="41"/>
      <c r="I898" s="184"/>
      <c r="J898" s="143"/>
      <c r="K898" s="143"/>
      <c r="L898" s="143"/>
      <c r="M898" s="143" t="str">
        <f t="shared" si="27"/>
        <v>$0.00</v>
      </c>
      <c r="N898" s="143"/>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31"/>
      <c r="AO898" s="71"/>
      <c r="AP898" s="67"/>
      <c r="AQ898" s="41"/>
      <c r="AR898" s="41"/>
      <c r="AS898" s="41"/>
      <c r="AT898" s="41"/>
      <c r="AU898" s="41"/>
      <c r="AV898" s="41"/>
    </row>
    <row r="899">
      <c r="A899" s="41"/>
      <c r="B899" s="41"/>
      <c r="C899" s="41"/>
      <c r="D899" s="41"/>
      <c r="E899" s="269"/>
      <c r="F899" s="41"/>
      <c r="G899" s="71"/>
      <c r="H899" s="41"/>
      <c r="I899" s="184"/>
      <c r="J899" s="143"/>
      <c r="K899" s="143"/>
      <c r="L899" s="143"/>
      <c r="M899" s="143" t="str">
        <f t="shared" si="27"/>
        <v>$0.00</v>
      </c>
      <c r="N899" s="143"/>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31"/>
      <c r="AO899" s="71"/>
      <c r="AP899" s="67"/>
      <c r="AQ899" s="41"/>
      <c r="AR899" s="41"/>
      <c r="AS899" s="41"/>
      <c r="AT899" s="41"/>
      <c r="AU899" s="41"/>
      <c r="AV899" s="41"/>
    </row>
    <row r="900">
      <c r="A900" s="41"/>
      <c r="B900" s="41"/>
      <c r="C900" s="41"/>
      <c r="D900" s="41"/>
      <c r="E900" s="269"/>
      <c r="F900" s="41"/>
      <c r="G900" s="71"/>
      <c r="H900" s="41"/>
      <c r="I900" s="184"/>
      <c r="J900" s="143"/>
      <c r="K900" s="143"/>
      <c r="L900" s="143"/>
      <c r="M900" s="143" t="str">
        <f t="shared" si="27"/>
        <v>$0.00</v>
      </c>
      <c r="N900" s="143"/>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31"/>
      <c r="AO900" s="71"/>
      <c r="AP900" s="67"/>
      <c r="AQ900" s="41"/>
      <c r="AR900" s="41"/>
      <c r="AS900" s="41"/>
      <c r="AT900" s="41"/>
      <c r="AU900" s="41"/>
      <c r="AV900" s="41"/>
    </row>
    <row r="901">
      <c r="A901" s="41"/>
      <c r="B901" s="41"/>
      <c r="C901" s="41"/>
      <c r="D901" s="41"/>
      <c r="E901" s="269"/>
      <c r="F901" s="41"/>
      <c r="G901" s="71"/>
      <c r="H901" s="41"/>
      <c r="I901" s="184"/>
      <c r="J901" s="143"/>
      <c r="K901" s="143"/>
      <c r="L901" s="143"/>
      <c r="M901" s="143" t="str">
        <f t="shared" si="27"/>
        <v>$0.00</v>
      </c>
      <c r="N901" s="143"/>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31"/>
      <c r="AO901" s="71"/>
      <c r="AP901" s="67"/>
      <c r="AQ901" s="41"/>
      <c r="AR901" s="41"/>
      <c r="AS901" s="41"/>
      <c r="AT901" s="41"/>
      <c r="AU901" s="41"/>
      <c r="AV901" s="41"/>
    </row>
    <row r="902">
      <c r="A902" s="41"/>
      <c r="B902" s="41"/>
      <c r="C902" s="41"/>
      <c r="D902" s="41"/>
      <c r="E902" s="269"/>
      <c r="F902" s="41"/>
      <c r="G902" s="71"/>
      <c r="H902" s="41"/>
      <c r="I902" s="184"/>
      <c r="J902" s="143"/>
      <c r="K902" s="143"/>
      <c r="L902" s="143"/>
      <c r="M902" s="143" t="str">
        <f t="shared" si="27"/>
        <v>$0.00</v>
      </c>
      <c r="N902" s="143"/>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31"/>
      <c r="AO902" s="71"/>
      <c r="AP902" s="67"/>
      <c r="AQ902" s="41"/>
      <c r="AR902" s="41"/>
      <c r="AS902" s="41"/>
      <c r="AT902" s="41"/>
      <c r="AU902" s="41"/>
      <c r="AV902" s="41"/>
    </row>
    <row r="903">
      <c r="A903" s="41"/>
      <c r="B903" s="41"/>
      <c r="C903" s="41"/>
      <c r="D903" s="41"/>
      <c r="E903" s="269"/>
      <c r="F903" s="41"/>
      <c r="G903" s="71"/>
      <c r="H903" s="41"/>
      <c r="I903" s="184"/>
      <c r="J903" s="143"/>
      <c r="K903" s="143"/>
      <c r="L903" s="143"/>
      <c r="M903" s="143" t="str">
        <f t="shared" si="27"/>
        <v>$0.00</v>
      </c>
      <c r="N903" s="143"/>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31"/>
      <c r="AO903" s="71"/>
      <c r="AP903" s="67"/>
      <c r="AQ903" s="41"/>
      <c r="AR903" s="41"/>
      <c r="AS903" s="41"/>
      <c r="AT903" s="41"/>
      <c r="AU903" s="41"/>
      <c r="AV903" s="41"/>
    </row>
    <row r="904">
      <c r="A904" s="41"/>
      <c r="B904" s="41"/>
      <c r="C904" s="41"/>
      <c r="D904" s="41"/>
      <c r="E904" s="269"/>
      <c r="F904" s="41"/>
      <c r="G904" s="71"/>
      <c r="H904" s="41"/>
      <c r="I904" s="184"/>
      <c r="J904" s="143"/>
      <c r="K904" s="143"/>
      <c r="L904" s="143"/>
      <c r="M904" s="143" t="str">
        <f t="shared" si="27"/>
        <v>$0.00</v>
      </c>
      <c r="N904" s="143"/>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71"/>
      <c r="AP904" s="67"/>
      <c r="AQ904" s="41"/>
      <c r="AR904" s="41"/>
      <c r="AS904" s="41"/>
      <c r="AT904" s="41"/>
      <c r="AU904" s="41"/>
      <c r="AV904" s="41"/>
    </row>
    <row r="905">
      <c r="A905" s="41"/>
      <c r="B905" s="41"/>
      <c r="C905" s="41"/>
      <c r="D905" s="41"/>
      <c r="E905" s="269"/>
      <c r="F905" s="41"/>
      <c r="G905" s="71"/>
      <c r="H905" s="41"/>
      <c r="I905" s="184"/>
      <c r="J905" s="143"/>
      <c r="K905" s="143"/>
      <c r="L905" s="143"/>
      <c r="M905" s="143" t="str">
        <f t="shared" si="27"/>
        <v>$0.00</v>
      </c>
      <c r="N905" s="143"/>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71"/>
      <c r="AP905" s="67"/>
      <c r="AQ905" s="41"/>
      <c r="AR905" s="41"/>
      <c r="AS905" s="41"/>
      <c r="AT905" s="41"/>
      <c r="AU905" s="41"/>
      <c r="AV905" s="41"/>
    </row>
    <row r="906">
      <c r="A906" s="41"/>
      <c r="B906" s="41"/>
      <c r="C906" s="41"/>
      <c r="D906" s="41"/>
      <c r="E906" s="269"/>
      <c r="F906" s="41"/>
      <c r="G906" s="71"/>
      <c r="H906" s="41"/>
      <c r="I906" s="184"/>
      <c r="J906" s="143"/>
      <c r="K906" s="143"/>
      <c r="L906" s="143"/>
      <c r="M906" s="143" t="str">
        <f t="shared" si="27"/>
        <v>$0.00</v>
      </c>
      <c r="N906" s="143"/>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71"/>
      <c r="AP906" s="67"/>
      <c r="AQ906" s="41"/>
      <c r="AR906" s="41"/>
      <c r="AS906" s="41"/>
      <c r="AT906" s="41"/>
      <c r="AU906" s="41"/>
      <c r="AV906" s="41"/>
    </row>
    <row r="907">
      <c r="A907" s="41"/>
      <c r="B907" s="41"/>
      <c r="C907" s="41"/>
      <c r="D907" s="41"/>
      <c r="E907" s="269"/>
      <c r="F907" s="41"/>
      <c r="G907" s="71"/>
      <c r="H907" s="41"/>
      <c r="I907" s="184"/>
      <c r="J907" s="143"/>
      <c r="K907" s="143"/>
      <c r="L907" s="143"/>
      <c r="M907" s="143" t="str">
        <f t="shared" si="27"/>
        <v>$0.00</v>
      </c>
      <c r="N907" s="143"/>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71"/>
      <c r="AP907" s="67"/>
      <c r="AQ907" s="41"/>
      <c r="AR907" s="41"/>
      <c r="AS907" s="41"/>
      <c r="AT907" s="41"/>
      <c r="AU907" s="41"/>
      <c r="AV907" s="41"/>
    </row>
    <row r="908">
      <c r="A908" s="41"/>
      <c r="B908" s="41"/>
      <c r="C908" s="41"/>
      <c r="D908" s="41"/>
      <c r="E908" s="269"/>
      <c r="F908" s="41"/>
      <c r="G908" s="71"/>
      <c r="H908" s="41"/>
      <c r="I908" s="184"/>
      <c r="J908" s="143"/>
      <c r="K908" s="143"/>
      <c r="L908" s="143"/>
      <c r="M908" s="143" t="str">
        <f t="shared" si="27"/>
        <v>$0.00</v>
      </c>
      <c r="N908" s="143"/>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71"/>
      <c r="AP908" s="67"/>
      <c r="AQ908" s="41"/>
      <c r="AR908" s="41"/>
      <c r="AS908" s="41"/>
      <c r="AT908" s="41"/>
      <c r="AU908" s="41"/>
      <c r="AV908" s="41"/>
    </row>
    <row r="909">
      <c r="A909" s="41"/>
      <c r="B909" s="41"/>
      <c r="C909" s="41"/>
      <c r="D909" s="41"/>
      <c r="E909" s="269"/>
      <c r="F909" s="41"/>
      <c r="G909" s="71"/>
      <c r="H909" s="41"/>
      <c r="I909" s="184"/>
      <c r="J909" s="143"/>
      <c r="K909" s="143"/>
      <c r="L909" s="143"/>
      <c r="M909" s="143" t="str">
        <f t="shared" si="27"/>
        <v>$0.00</v>
      </c>
      <c r="N909" s="143"/>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71"/>
      <c r="AP909" s="67"/>
      <c r="AQ909" s="41"/>
      <c r="AR909" s="41"/>
      <c r="AS909" s="41"/>
      <c r="AT909" s="41"/>
      <c r="AU909" s="41"/>
      <c r="AV909" s="41"/>
    </row>
    <row r="910">
      <c r="A910" s="41"/>
      <c r="B910" s="41"/>
      <c r="C910" s="41"/>
      <c r="D910" s="41"/>
      <c r="E910" s="269"/>
      <c r="F910" s="41"/>
      <c r="G910" s="71"/>
      <c r="H910" s="41"/>
      <c r="I910" s="184"/>
      <c r="J910" s="143"/>
      <c r="K910" s="143"/>
      <c r="L910" s="143"/>
      <c r="M910" s="143" t="str">
        <f t="shared" si="27"/>
        <v>$0.00</v>
      </c>
      <c r="N910" s="143"/>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71"/>
      <c r="AP910" s="67"/>
      <c r="AQ910" s="41"/>
      <c r="AR910" s="41"/>
      <c r="AS910" s="41"/>
      <c r="AT910" s="41"/>
      <c r="AU910" s="41"/>
      <c r="AV910" s="41"/>
    </row>
    <row r="911">
      <c r="A911" s="41"/>
      <c r="B911" s="41"/>
      <c r="C911" s="41"/>
      <c r="D911" s="41"/>
      <c r="E911" s="269"/>
      <c r="F911" s="41"/>
      <c r="G911" s="71"/>
      <c r="H911" s="41"/>
      <c r="I911" s="184"/>
      <c r="J911" s="143"/>
      <c r="K911" s="143"/>
      <c r="L911" s="143"/>
      <c r="M911" s="143" t="str">
        <f t="shared" si="27"/>
        <v>$0.00</v>
      </c>
      <c r="N911" s="143"/>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71"/>
      <c r="AP911" s="67"/>
      <c r="AQ911" s="41"/>
      <c r="AR911" s="41"/>
      <c r="AS911" s="41"/>
      <c r="AT911" s="41"/>
      <c r="AU911" s="41"/>
      <c r="AV911" s="41"/>
    </row>
    <row r="912">
      <c r="A912" s="41"/>
      <c r="B912" s="41"/>
      <c r="C912" s="41"/>
      <c r="D912" s="41"/>
      <c r="E912" s="269"/>
      <c r="F912" s="41"/>
      <c r="G912" s="71"/>
      <c r="H912" s="41"/>
      <c r="I912" s="184"/>
      <c r="J912" s="143"/>
      <c r="K912" s="143"/>
      <c r="L912" s="143"/>
      <c r="M912" s="143" t="str">
        <f t="shared" si="27"/>
        <v>$0.00</v>
      </c>
      <c r="N912" s="143"/>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71"/>
      <c r="AP912" s="67"/>
      <c r="AQ912" s="41"/>
      <c r="AR912" s="41"/>
      <c r="AS912" s="41"/>
      <c r="AT912" s="41"/>
      <c r="AU912" s="41"/>
      <c r="AV912" s="41"/>
    </row>
    <row r="913">
      <c r="A913" s="41"/>
      <c r="B913" s="41"/>
      <c r="C913" s="41"/>
      <c r="D913" s="41"/>
      <c r="E913" s="269"/>
      <c r="F913" s="41"/>
      <c r="G913" s="71"/>
      <c r="H913" s="41"/>
      <c r="I913" s="184"/>
      <c r="J913" s="143"/>
      <c r="K913" s="143"/>
      <c r="L913" s="143"/>
      <c r="M913" s="143" t="str">
        <f t="shared" si="27"/>
        <v>$0.00</v>
      </c>
      <c r="N913" s="143"/>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71"/>
      <c r="AP913" s="67"/>
      <c r="AQ913" s="41"/>
      <c r="AR913" s="41"/>
      <c r="AS913" s="41"/>
      <c r="AT913" s="41"/>
      <c r="AU913" s="41"/>
      <c r="AV913" s="41"/>
    </row>
    <row r="914">
      <c r="A914" s="41"/>
      <c r="B914" s="41"/>
      <c r="C914" s="41"/>
      <c r="D914" s="41"/>
      <c r="E914" s="269"/>
      <c r="F914" s="41"/>
      <c r="G914" s="71"/>
      <c r="H914" s="41"/>
      <c r="I914" s="184"/>
      <c r="J914" s="143"/>
      <c r="K914" s="143"/>
      <c r="L914" s="143"/>
      <c r="M914" s="143" t="str">
        <f t="shared" si="27"/>
        <v>$0.00</v>
      </c>
      <c r="N914" s="143"/>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71"/>
      <c r="AP914" s="67"/>
      <c r="AQ914" s="41"/>
      <c r="AR914" s="41"/>
      <c r="AS914" s="41"/>
      <c r="AT914" s="41"/>
      <c r="AU914" s="41"/>
      <c r="AV914" s="41"/>
    </row>
    <row r="915">
      <c r="A915" s="41"/>
      <c r="B915" s="41"/>
      <c r="C915" s="41"/>
      <c r="D915" s="41"/>
      <c r="E915" s="269"/>
      <c r="F915" s="41"/>
      <c r="G915" s="71"/>
      <c r="H915" s="41"/>
      <c r="I915" s="184"/>
      <c r="J915" s="143"/>
      <c r="K915" s="143"/>
      <c r="L915" s="143"/>
      <c r="M915" s="143" t="str">
        <f t="shared" si="27"/>
        <v>$0.00</v>
      </c>
      <c r="N915" s="143"/>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71"/>
      <c r="AP915" s="67"/>
      <c r="AQ915" s="41"/>
      <c r="AR915" s="41"/>
      <c r="AS915" s="41"/>
      <c r="AT915" s="41"/>
      <c r="AU915" s="41"/>
      <c r="AV915" s="41"/>
    </row>
    <row r="916">
      <c r="A916" s="41"/>
      <c r="B916" s="41"/>
      <c r="C916" s="41"/>
      <c r="D916" s="41"/>
      <c r="E916" s="269"/>
      <c r="F916" s="41"/>
      <c r="G916" s="71"/>
      <c r="H916" s="41"/>
      <c r="I916" s="184"/>
      <c r="J916" s="143"/>
      <c r="K916" s="143"/>
      <c r="L916" s="143"/>
      <c r="M916" s="143" t="str">
        <f t="shared" si="27"/>
        <v>$0.00</v>
      </c>
      <c r="N916" s="143"/>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71"/>
      <c r="AP916" s="67"/>
      <c r="AQ916" s="41"/>
      <c r="AR916" s="41"/>
      <c r="AS916" s="41"/>
      <c r="AT916" s="41"/>
      <c r="AU916" s="41"/>
      <c r="AV916" s="41"/>
    </row>
    <row r="917">
      <c r="A917" s="41"/>
      <c r="B917" s="41"/>
      <c r="C917" s="41"/>
      <c r="D917" s="41"/>
      <c r="E917" s="269"/>
      <c r="F917" s="41"/>
      <c r="G917" s="71"/>
      <c r="H917" s="41"/>
      <c r="I917" s="184"/>
      <c r="J917" s="143"/>
      <c r="K917" s="143"/>
      <c r="L917" s="143"/>
      <c r="M917" s="143" t="str">
        <f t="shared" si="27"/>
        <v>$0.00</v>
      </c>
      <c r="N917" s="143"/>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71"/>
      <c r="AP917" s="67"/>
      <c r="AQ917" s="41"/>
      <c r="AR917" s="41"/>
      <c r="AS917" s="41"/>
      <c r="AT917" s="41"/>
      <c r="AU917" s="41"/>
      <c r="AV917" s="41"/>
    </row>
    <row r="918">
      <c r="A918" s="41"/>
      <c r="B918" s="41"/>
      <c r="C918" s="41"/>
      <c r="D918" s="41"/>
      <c r="E918" s="269"/>
      <c r="F918" s="41"/>
      <c r="G918" s="71"/>
      <c r="H918" s="41"/>
      <c r="I918" s="184"/>
      <c r="J918" s="143"/>
      <c r="K918" s="143"/>
      <c r="L918" s="143"/>
      <c r="M918" s="143" t="str">
        <f t="shared" si="27"/>
        <v>$0.00</v>
      </c>
      <c r="N918" s="143"/>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71"/>
      <c r="AP918" s="67"/>
      <c r="AQ918" s="41"/>
      <c r="AR918" s="41"/>
      <c r="AS918" s="41"/>
      <c r="AT918" s="41"/>
      <c r="AU918" s="41"/>
      <c r="AV918" s="41"/>
    </row>
    <row r="919">
      <c r="A919" s="41"/>
      <c r="B919" s="41"/>
      <c r="C919" s="41"/>
      <c r="D919" s="41"/>
      <c r="E919" s="269"/>
      <c r="F919" s="41"/>
      <c r="G919" s="71"/>
      <c r="H919" s="41"/>
      <c r="I919" s="184"/>
      <c r="J919" s="143"/>
      <c r="K919" s="143"/>
      <c r="L919" s="143"/>
      <c r="M919" s="143" t="str">
        <f t="shared" si="27"/>
        <v>$0.00</v>
      </c>
      <c r="N919" s="143"/>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71"/>
      <c r="AP919" s="67"/>
      <c r="AQ919" s="41"/>
      <c r="AR919" s="41"/>
      <c r="AS919" s="41"/>
      <c r="AT919" s="41"/>
      <c r="AU919" s="41"/>
      <c r="AV919" s="41"/>
    </row>
    <row r="920">
      <c r="A920" s="41"/>
      <c r="B920" s="41"/>
      <c r="C920" s="41"/>
      <c r="D920" s="41"/>
      <c r="E920" s="269"/>
      <c r="F920" s="41"/>
      <c r="G920" s="71"/>
      <c r="H920" s="41"/>
      <c r="I920" s="184"/>
      <c r="J920" s="143"/>
      <c r="K920" s="143"/>
      <c r="L920" s="143"/>
      <c r="M920" s="143" t="str">
        <f t="shared" si="27"/>
        <v>$0.00</v>
      </c>
      <c r="N920" s="143"/>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71"/>
      <c r="AP920" s="67"/>
      <c r="AQ920" s="41"/>
      <c r="AR920" s="41"/>
      <c r="AS920" s="41"/>
      <c r="AT920" s="41"/>
      <c r="AU920" s="41"/>
      <c r="AV920" s="41"/>
    </row>
    <row r="921">
      <c r="A921" s="41"/>
      <c r="B921" s="41"/>
      <c r="C921" s="41"/>
      <c r="D921" s="41"/>
      <c r="E921" s="269"/>
      <c r="F921" s="41"/>
      <c r="G921" s="71"/>
      <c r="H921" s="41"/>
      <c r="I921" s="184"/>
      <c r="J921" s="143"/>
      <c r="K921" s="143"/>
      <c r="L921" s="143"/>
      <c r="M921" s="143" t="str">
        <f t="shared" si="27"/>
        <v>$0.00</v>
      </c>
      <c r="N921" s="143"/>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71"/>
      <c r="AP921" s="67"/>
      <c r="AQ921" s="41"/>
      <c r="AR921" s="41"/>
      <c r="AS921" s="41"/>
      <c r="AT921" s="41"/>
      <c r="AU921" s="41"/>
      <c r="AV921" s="41"/>
    </row>
    <row r="922">
      <c r="A922" s="41"/>
      <c r="B922" s="41"/>
      <c r="C922" s="41"/>
      <c r="D922" s="41"/>
      <c r="E922" s="269"/>
      <c r="F922" s="41"/>
      <c r="G922" s="71"/>
      <c r="H922" s="41"/>
      <c r="I922" s="184"/>
      <c r="J922" s="143"/>
      <c r="K922" s="143"/>
      <c r="L922" s="143"/>
      <c r="M922" s="143" t="str">
        <f t="shared" si="27"/>
        <v>$0.00</v>
      </c>
      <c r="N922" s="143"/>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71"/>
      <c r="AP922" s="67"/>
      <c r="AQ922" s="41"/>
      <c r="AR922" s="41"/>
      <c r="AS922" s="41"/>
      <c r="AT922" s="41"/>
      <c r="AU922" s="41"/>
      <c r="AV922" s="41"/>
    </row>
    <row r="923">
      <c r="A923" s="41"/>
      <c r="B923" s="41"/>
      <c r="C923" s="41"/>
      <c r="D923" s="41"/>
      <c r="E923" s="269"/>
      <c r="F923" s="41"/>
      <c r="G923" s="71"/>
      <c r="H923" s="41"/>
      <c r="I923" s="184"/>
      <c r="J923" s="143"/>
      <c r="K923" s="143"/>
      <c r="L923" s="143"/>
      <c r="M923" s="143" t="str">
        <f t="shared" si="27"/>
        <v>$0.00</v>
      </c>
      <c r="N923" s="143"/>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71"/>
      <c r="AP923" s="67"/>
      <c r="AQ923" s="41"/>
      <c r="AR923" s="41"/>
      <c r="AS923" s="41"/>
      <c r="AT923" s="41"/>
      <c r="AU923" s="41"/>
      <c r="AV923" s="41"/>
    </row>
    <row r="924">
      <c r="A924" s="41"/>
      <c r="B924" s="41"/>
      <c r="C924" s="41"/>
      <c r="D924" s="41"/>
      <c r="E924" s="269"/>
      <c r="F924" s="41"/>
      <c r="G924" s="71"/>
      <c r="H924" s="41"/>
      <c r="I924" s="184"/>
      <c r="J924" s="143"/>
      <c r="K924" s="143"/>
      <c r="L924" s="143"/>
      <c r="M924" s="143" t="str">
        <f t="shared" si="27"/>
        <v>$0.00</v>
      </c>
      <c r="N924" s="143"/>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71"/>
      <c r="AP924" s="67"/>
      <c r="AQ924" s="41"/>
      <c r="AR924" s="41"/>
      <c r="AS924" s="41"/>
      <c r="AT924" s="41"/>
      <c r="AU924" s="41"/>
      <c r="AV924" s="41"/>
    </row>
    <row r="925">
      <c r="A925" s="41"/>
      <c r="B925" s="41"/>
      <c r="C925" s="41"/>
      <c r="D925" s="41"/>
      <c r="E925" s="269"/>
      <c r="F925" s="41"/>
      <c r="G925" s="71"/>
      <c r="H925" s="41"/>
      <c r="I925" s="184"/>
      <c r="J925" s="143"/>
      <c r="K925" s="143"/>
      <c r="L925" s="143"/>
      <c r="M925" s="143" t="str">
        <f t="shared" si="27"/>
        <v>$0.00</v>
      </c>
      <c r="N925" s="143"/>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71"/>
      <c r="AP925" s="67"/>
      <c r="AQ925" s="41"/>
      <c r="AR925" s="41"/>
      <c r="AS925" s="41"/>
      <c r="AT925" s="41"/>
      <c r="AU925" s="41"/>
      <c r="AV925" s="41"/>
    </row>
    <row r="926">
      <c r="A926" s="41"/>
      <c r="B926" s="41"/>
      <c r="C926" s="41"/>
      <c r="D926" s="41"/>
      <c r="E926" s="269"/>
      <c r="F926" s="41"/>
      <c r="G926" s="71"/>
      <c r="H926" s="41"/>
      <c r="I926" s="184"/>
      <c r="J926" s="143"/>
      <c r="K926" s="143"/>
      <c r="L926" s="143"/>
      <c r="M926" s="143" t="str">
        <f t="shared" si="27"/>
        <v>$0.00</v>
      </c>
      <c r="N926" s="143"/>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71"/>
      <c r="AP926" s="67"/>
      <c r="AQ926" s="41"/>
      <c r="AR926" s="41"/>
      <c r="AS926" s="41"/>
      <c r="AT926" s="41"/>
      <c r="AU926" s="41"/>
      <c r="AV926" s="41"/>
    </row>
    <row r="927">
      <c r="A927" s="41"/>
      <c r="B927" s="41"/>
      <c r="C927" s="41"/>
      <c r="D927" s="41"/>
      <c r="E927" s="269"/>
      <c r="F927" s="41"/>
      <c r="G927" s="71"/>
      <c r="H927" s="41"/>
      <c r="I927" s="184"/>
      <c r="J927" s="143"/>
      <c r="K927" s="143"/>
      <c r="L927" s="143"/>
      <c r="M927" s="143" t="str">
        <f t="shared" si="27"/>
        <v>$0.00</v>
      </c>
      <c r="N927" s="143"/>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71"/>
      <c r="AP927" s="67"/>
      <c r="AQ927" s="41"/>
      <c r="AR927" s="41"/>
      <c r="AS927" s="41"/>
      <c r="AT927" s="41"/>
      <c r="AU927" s="41"/>
      <c r="AV927" s="41"/>
    </row>
    <row r="928">
      <c r="A928" s="41"/>
      <c r="B928" s="41"/>
      <c r="C928" s="41"/>
      <c r="D928" s="41"/>
      <c r="E928" s="269"/>
      <c r="F928" s="41"/>
      <c r="G928" s="71"/>
      <c r="H928" s="41"/>
      <c r="I928" s="184"/>
      <c r="J928" s="143"/>
      <c r="K928" s="143"/>
      <c r="L928" s="143"/>
      <c r="M928" s="143" t="str">
        <f t="shared" si="27"/>
        <v>$0.00</v>
      </c>
      <c r="N928" s="143"/>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71"/>
      <c r="AP928" s="67"/>
      <c r="AQ928" s="41"/>
      <c r="AR928" s="41"/>
      <c r="AS928" s="41"/>
      <c r="AT928" s="41"/>
      <c r="AU928" s="41"/>
      <c r="AV928" s="41"/>
    </row>
    <row r="929">
      <c r="A929" s="41"/>
      <c r="B929" s="41"/>
      <c r="C929" s="41"/>
      <c r="D929" s="41"/>
      <c r="E929" s="269"/>
      <c r="F929" s="41"/>
      <c r="G929" s="71"/>
      <c r="H929" s="41"/>
      <c r="I929" s="184"/>
      <c r="J929" s="143"/>
      <c r="K929" s="143"/>
      <c r="L929" s="143"/>
      <c r="M929" s="143" t="str">
        <f t="shared" si="27"/>
        <v>$0.00</v>
      </c>
      <c r="N929" s="143"/>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71"/>
      <c r="AP929" s="67"/>
      <c r="AQ929" s="41"/>
      <c r="AR929" s="41"/>
      <c r="AS929" s="41"/>
      <c r="AT929" s="41"/>
      <c r="AU929" s="41"/>
      <c r="AV929" s="41"/>
    </row>
    <row r="930">
      <c r="A930" s="41"/>
      <c r="B930" s="41"/>
      <c r="C930" s="41"/>
      <c r="D930" s="41"/>
      <c r="E930" s="269"/>
      <c r="F930" s="41"/>
      <c r="G930" s="71"/>
      <c r="H930" s="41"/>
      <c r="I930" s="184"/>
      <c r="J930" s="143"/>
      <c r="K930" s="143"/>
      <c r="L930" s="143"/>
      <c r="M930" s="143" t="str">
        <f t="shared" si="27"/>
        <v>$0.00</v>
      </c>
      <c r="N930" s="143"/>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71"/>
      <c r="AP930" s="67"/>
      <c r="AQ930" s="41"/>
      <c r="AR930" s="41"/>
      <c r="AS930" s="41"/>
      <c r="AT930" s="41"/>
      <c r="AU930" s="41"/>
      <c r="AV930" s="41"/>
    </row>
    <row r="931">
      <c r="A931" s="41"/>
      <c r="B931" s="41"/>
      <c r="C931" s="41"/>
      <c r="D931" s="41"/>
      <c r="E931" s="269"/>
      <c r="F931" s="41"/>
      <c r="G931" s="71"/>
      <c r="H931" s="41"/>
      <c r="I931" s="184"/>
      <c r="J931" s="143"/>
      <c r="K931" s="143"/>
      <c r="L931" s="143"/>
      <c r="M931" s="143" t="str">
        <f t="shared" si="27"/>
        <v>$0.00</v>
      </c>
      <c r="N931" s="143"/>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71"/>
      <c r="AP931" s="67"/>
      <c r="AQ931" s="41"/>
      <c r="AR931" s="41"/>
      <c r="AS931" s="41"/>
      <c r="AT931" s="41"/>
      <c r="AU931" s="41"/>
      <c r="AV931" s="41"/>
    </row>
    <row r="932">
      <c r="A932" s="41"/>
      <c r="B932" s="41"/>
      <c r="C932" s="41"/>
      <c r="D932" s="41"/>
      <c r="E932" s="269"/>
      <c r="F932" s="41"/>
      <c r="G932" s="71"/>
      <c r="H932" s="41"/>
      <c r="I932" s="184"/>
      <c r="J932" s="143"/>
      <c r="K932" s="143"/>
      <c r="L932" s="143"/>
      <c r="M932" s="143" t="str">
        <f t="shared" si="27"/>
        <v>$0.00</v>
      </c>
      <c r="N932" s="143"/>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71"/>
      <c r="AP932" s="67"/>
      <c r="AQ932" s="41"/>
      <c r="AR932" s="41"/>
      <c r="AS932" s="41"/>
      <c r="AT932" s="41"/>
      <c r="AU932" s="41"/>
      <c r="AV932" s="41"/>
    </row>
    <row r="933">
      <c r="A933" s="41"/>
      <c r="B933" s="41"/>
      <c r="C933" s="41"/>
      <c r="D933" s="41"/>
      <c r="E933" s="269"/>
      <c r="F933" s="41"/>
      <c r="G933" s="71"/>
      <c r="H933" s="41"/>
      <c r="I933" s="184"/>
      <c r="J933" s="143"/>
      <c r="K933" s="143"/>
      <c r="L933" s="143"/>
      <c r="M933" s="143" t="str">
        <f t="shared" si="27"/>
        <v>$0.00</v>
      </c>
      <c r="N933" s="143"/>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71"/>
      <c r="AP933" s="67"/>
      <c r="AQ933" s="41"/>
      <c r="AR933" s="41"/>
      <c r="AS933" s="41"/>
      <c r="AT933" s="41"/>
      <c r="AU933" s="41"/>
      <c r="AV933" s="41"/>
    </row>
    <row r="934">
      <c r="A934" s="41"/>
      <c r="B934" s="41"/>
      <c r="C934" s="41"/>
      <c r="D934" s="41"/>
      <c r="E934" s="269"/>
      <c r="F934" s="41"/>
      <c r="G934" s="71"/>
      <c r="H934" s="41"/>
      <c r="I934" s="184"/>
      <c r="J934" s="143"/>
      <c r="K934" s="143"/>
      <c r="L934" s="143"/>
      <c r="M934" s="143" t="str">
        <f t="shared" si="27"/>
        <v>$0.00</v>
      </c>
      <c r="N934" s="143"/>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71"/>
      <c r="AP934" s="67"/>
      <c r="AQ934" s="41"/>
      <c r="AR934" s="41"/>
      <c r="AS934" s="41"/>
      <c r="AT934" s="41"/>
      <c r="AU934" s="41"/>
      <c r="AV934" s="41"/>
    </row>
    <row r="935">
      <c r="A935" s="41"/>
      <c r="B935" s="41"/>
      <c r="C935" s="41"/>
      <c r="D935" s="41"/>
      <c r="E935" s="269"/>
      <c r="F935" s="41"/>
      <c r="G935" s="71"/>
      <c r="H935" s="41"/>
      <c r="I935" s="184"/>
      <c r="J935" s="143"/>
      <c r="K935" s="143"/>
      <c r="L935" s="143"/>
      <c r="M935" s="143" t="str">
        <f t="shared" si="27"/>
        <v>$0.00</v>
      </c>
      <c r="N935" s="143"/>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71"/>
      <c r="AP935" s="67"/>
      <c r="AQ935" s="41"/>
      <c r="AR935" s="41"/>
      <c r="AS935" s="41"/>
      <c r="AT935" s="41"/>
      <c r="AU935" s="41"/>
      <c r="AV935" s="41"/>
    </row>
    <row r="936">
      <c r="A936" s="41"/>
      <c r="B936" s="41"/>
      <c r="C936" s="41"/>
      <c r="D936" s="41"/>
      <c r="E936" s="269"/>
      <c r="F936" s="41"/>
      <c r="G936" s="71"/>
      <c r="H936" s="41"/>
      <c r="I936" s="184"/>
      <c r="J936" s="143"/>
      <c r="K936" s="143"/>
      <c r="L936" s="143"/>
      <c r="M936" s="143" t="str">
        <f t="shared" si="27"/>
        <v>$0.00</v>
      </c>
      <c r="N936" s="143"/>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71"/>
      <c r="AP936" s="67"/>
      <c r="AQ936" s="41"/>
      <c r="AR936" s="41"/>
      <c r="AS936" s="41"/>
      <c r="AT936" s="41"/>
      <c r="AU936" s="41"/>
      <c r="AV936" s="41"/>
    </row>
    <row r="937">
      <c r="A937" s="41"/>
      <c r="B937" s="41"/>
      <c r="C937" s="41"/>
      <c r="D937" s="41"/>
      <c r="E937" s="269"/>
      <c r="F937" s="41"/>
      <c r="G937" s="71"/>
      <c r="H937" s="41"/>
      <c r="I937" s="184"/>
      <c r="J937" s="143"/>
      <c r="K937" s="143"/>
      <c r="L937" s="143"/>
      <c r="M937" s="143" t="str">
        <f t="shared" si="27"/>
        <v>$0.00</v>
      </c>
      <c r="N937" s="143"/>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71"/>
      <c r="AP937" s="67"/>
      <c r="AQ937" s="41"/>
      <c r="AR937" s="41"/>
      <c r="AS937" s="41"/>
      <c r="AT937" s="41"/>
      <c r="AU937" s="41"/>
      <c r="AV937" s="41"/>
    </row>
    <row r="938">
      <c r="A938" s="41"/>
      <c r="B938" s="41"/>
      <c r="C938" s="41"/>
      <c r="D938" s="41"/>
      <c r="E938" s="269"/>
      <c r="F938" s="41"/>
      <c r="G938" s="71"/>
      <c r="H938" s="41"/>
      <c r="I938" s="184"/>
      <c r="J938" s="143"/>
      <c r="K938" s="143"/>
      <c r="L938" s="143"/>
      <c r="M938" s="143" t="str">
        <f t="shared" si="27"/>
        <v>$0.00</v>
      </c>
      <c r="N938" s="143"/>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71"/>
      <c r="AP938" s="67"/>
      <c r="AQ938" s="41"/>
      <c r="AR938" s="41"/>
      <c r="AS938" s="41"/>
      <c r="AT938" s="41"/>
      <c r="AU938" s="41"/>
      <c r="AV938" s="41"/>
    </row>
    <row r="939">
      <c r="A939" s="41"/>
      <c r="B939" s="41"/>
      <c r="C939" s="41"/>
      <c r="D939" s="41"/>
      <c r="E939" s="269"/>
      <c r="F939" s="41"/>
      <c r="G939" s="71"/>
      <c r="H939" s="41"/>
      <c r="I939" s="184"/>
      <c r="J939" s="143"/>
      <c r="K939" s="143"/>
      <c r="L939" s="143"/>
      <c r="M939" s="143" t="str">
        <f t="shared" si="27"/>
        <v>$0.00</v>
      </c>
      <c r="N939" s="143"/>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71"/>
      <c r="AP939" s="67"/>
      <c r="AQ939" s="41"/>
      <c r="AR939" s="41"/>
      <c r="AS939" s="41"/>
      <c r="AT939" s="41"/>
      <c r="AU939" s="41"/>
      <c r="AV939" s="41"/>
    </row>
    <row r="940">
      <c r="A940" s="41"/>
      <c r="B940" s="41"/>
      <c r="C940" s="41"/>
      <c r="D940" s="41"/>
      <c r="E940" s="269"/>
      <c r="F940" s="41"/>
      <c r="G940" s="71"/>
      <c r="H940" s="41"/>
      <c r="I940" s="184"/>
      <c r="J940" s="143"/>
      <c r="K940" s="143"/>
      <c r="L940" s="143"/>
      <c r="M940" s="143" t="str">
        <f t="shared" si="27"/>
        <v>$0.00</v>
      </c>
      <c r="N940" s="143"/>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71"/>
      <c r="AP940" s="67"/>
      <c r="AQ940" s="41"/>
      <c r="AR940" s="41"/>
      <c r="AS940" s="41"/>
      <c r="AT940" s="41"/>
      <c r="AU940" s="41"/>
      <c r="AV940" s="41"/>
    </row>
    <row r="941">
      <c r="A941" s="41"/>
      <c r="B941" s="41"/>
      <c r="C941" s="41"/>
      <c r="D941" s="41"/>
      <c r="E941" s="269"/>
      <c r="F941" s="41"/>
      <c r="G941" s="71"/>
      <c r="H941" s="41"/>
      <c r="I941" s="184"/>
      <c r="J941" s="143"/>
      <c r="K941" s="143"/>
      <c r="L941" s="143"/>
      <c r="M941" s="143" t="str">
        <f t="shared" si="27"/>
        <v>$0.00</v>
      </c>
      <c r="N941" s="143"/>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71"/>
      <c r="AP941" s="67"/>
      <c r="AQ941" s="41"/>
      <c r="AR941" s="41"/>
      <c r="AS941" s="41"/>
      <c r="AT941" s="41"/>
      <c r="AU941" s="41"/>
      <c r="AV941" s="41"/>
    </row>
    <row r="942">
      <c r="A942" s="41"/>
      <c r="B942" s="41"/>
      <c r="C942" s="41"/>
      <c r="D942" s="41"/>
      <c r="E942" s="269"/>
      <c r="F942" s="41"/>
      <c r="G942" s="71"/>
      <c r="H942" s="41"/>
      <c r="I942" s="184"/>
      <c r="J942" s="143"/>
      <c r="K942" s="143"/>
      <c r="L942" s="143"/>
      <c r="M942" s="143" t="str">
        <f t="shared" si="27"/>
        <v>$0.00</v>
      </c>
      <c r="N942" s="143"/>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71"/>
      <c r="AP942" s="67"/>
      <c r="AQ942" s="41"/>
      <c r="AR942" s="41"/>
      <c r="AS942" s="41"/>
      <c r="AT942" s="41"/>
      <c r="AU942" s="41"/>
      <c r="AV942" s="41"/>
    </row>
    <row r="943">
      <c r="A943" s="41"/>
      <c r="B943" s="41"/>
      <c r="C943" s="41"/>
      <c r="D943" s="41"/>
      <c r="E943" s="269"/>
      <c r="F943" s="41"/>
      <c r="G943" s="71"/>
      <c r="H943" s="41"/>
      <c r="I943" s="184"/>
      <c r="J943" s="143"/>
      <c r="K943" s="143"/>
      <c r="L943" s="143"/>
      <c r="M943" s="143" t="str">
        <f t="shared" si="27"/>
        <v>$0.00</v>
      </c>
      <c r="N943" s="143"/>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71"/>
      <c r="AP943" s="67"/>
      <c r="AQ943" s="41"/>
      <c r="AR943" s="41"/>
      <c r="AS943" s="41"/>
      <c r="AT943" s="41"/>
      <c r="AU943" s="41"/>
      <c r="AV943" s="41"/>
    </row>
    <row r="944">
      <c r="A944" s="41"/>
      <c r="B944" s="41"/>
      <c r="C944" s="41"/>
      <c r="D944" s="41"/>
      <c r="E944" s="269"/>
      <c r="F944" s="41"/>
      <c r="G944" s="71"/>
      <c r="H944" s="41"/>
      <c r="I944" s="184"/>
      <c r="J944" s="143"/>
      <c r="K944" s="143"/>
      <c r="L944" s="143"/>
      <c r="M944" s="143" t="str">
        <f t="shared" si="27"/>
        <v>$0.00</v>
      </c>
      <c r="N944" s="143"/>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71"/>
      <c r="AP944" s="67"/>
      <c r="AQ944" s="41"/>
      <c r="AR944" s="41"/>
      <c r="AS944" s="41"/>
      <c r="AT944" s="41"/>
      <c r="AU944" s="41"/>
      <c r="AV944" s="41"/>
    </row>
    <row r="945">
      <c r="A945" s="41"/>
      <c r="B945" s="41"/>
      <c r="C945" s="41"/>
      <c r="D945" s="41"/>
      <c r="E945" s="269"/>
      <c r="F945" s="41"/>
      <c r="G945" s="71"/>
      <c r="H945" s="41"/>
      <c r="I945" s="184"/>
      <c r="J945" s="143"/>
      <c r="K945" s="143"/>
      <c r="L945" s="143"/>
      <c r="M945" s="143" t="str">
        <f t="shared" si="27"/>
        <v>$0.00</v>
      </c>
      <c r="N945" s="143"/>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71"/>
      <c r="AP945" s="67"/>
      <c r="AQ945" s="41"/>
      <c r="AR945" s="41"/>
      <c r="AS945" s="41"/>
      <c r="AT945" s="41"/>
      <c r="AU945" s="41"/>
      <c r="AV945" s="41"/>
    </row>
    <row r="946">
      <c r="A946" s="41"/>
      <c r="B946" s="41"/>
      <c r="C946" s="41"/>
      <c r="D946" s="41"/>
      <c r="E946" s="269"/>
      <c r="F946" s="41"/>
      <c r="G946" s="71"/>
      <c r="H946" s="41"/>
      <c r="I946" s="184"/>
      <c r="J946" s="143"/>
      <c r="K946" s="143"/>
      <c r="L946" s="143"/>
      <c r="M946" s="143" t="str">
        <f t="shared" si="27"/>
        <v>$0.00</v>
      </c>
      <c r="N946" s="143"/>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71"/>
      <c r="AP946" s="67"/>
      <c r="AQ946" s="41"/>
      <c r="AR946" s="41"/>
      <c r="AS946" s="41"/>
      <c r="AT946" s="41"/>
      <c r="AU946" s="41"/>
      <c r="AV946" s="41"/>
    </row>
    <row r="947">
      <c r="A947" s="41"/>
      <c r="B947" s="41"/>
      <c r="C947" s="41"/>
      <c r="D947" s="41"/>
      <c r="E947" s="269"/>
      <c r="F947" s="41"/>
      <c r="G947" s="71"/>
      <c r="H947" s="41"/>
      <c r="I947" s="184"/>
      <c r="J947" s="143"/>
      <c r="K947" s="143"/>
      <c r="L947" s="143"/>
      <c r="M947" s="143" t="str">
        <f t="shared" si="27"/>
        <v>$0.00</v>
      </c>
      <c r="N947" s="143"/>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71"/>
      <c r="AP947" s="67"/>
      <c r="AQ947" s="41"/>
      <c r="AR947" s="41"/>
      <c r="AS947" s="41"/>
      <c r="AT947" s="41"/>
      <c r="AU947" s="41"/>
      <c r="AV947" s="41"/>
    </row>
    <row r="948">
      <c r="A948" s="41"/>
      <c r="B948" s="41"/>
      <c r="C948" s="41"/>
      <c r="D948" s="41"/>
      <c r="E948" s="269"/>
      <c r="F948" s="41"/>
      <c r="G948" s="71"/>
      <c r="H948" s="41"/>
      <c r="I948" s="184"/>
      <c r="J948" s="143"/>
      <c r="K948" s="143"/>
      <c r="L948" s="143"/>
      <c r="M948" s="143" t="str">
        <f t="shared" si="27"/>
        <v>$0.00</v>
      </c>
      <c r="N948" s="143"/>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71"/>
      <c r="AP948" s="67"/>
      <c r="AQ948" s="41"/>
      <c r="AR948" s="41"/>
      <c r="AS948" s="41"/>
      <c r="AT948" s="41"/>
      <c r="AU948" s="41"/>
      <c r="AV948" s="41"/>
    </row>
    <row r="949">
      <c r="A949" s="41"/>
      <c r="B949" s="41"/>
      <c r="C949" s="41"/>
      <c r="D949" s="41"/>
      <c r="E949" s="269"/>
      <c r="F949" s="41"/>
      <c r="G949" s="71"/>
      <c r="H949" s="41"/>
      <c r="I949" s="184"/>
      <c r="J949" s="143"/>
      <c r="K949" s="143"/>
      <c r="L949" s="143"/>
      <c r="M949" s="143" t="str">
        <f t="shared" si="27"/>
        <v>$0.00</v>
      </c>
      <c r="N949" s="143"/>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71"/>
      <c r="AP949" s="67"/>
      <c r="AQ949" s="41"/>
      <c r="AR949" s="41"/>
      <c r="AS949" s="41"/>
      <c r="AT949" s="41"/>
      <c r="AU949" s="41"/>
      <c r="AV949" s="41"/>
    </row>
    <row r="950">
      <c r="A950" s="41"/>
      <c r="B950" s="41"/>
      <c r="C950" s="41"/>
      <c r="D950" s="41"/>
      <c r="E950" s="269"/>
      <c r="F950" s="41"/>
      <c r="G950" s="71"/>
      <c r="H950" s="41"/>
      <c r="I950" s="184"/>
      <c r="J950" s="143"/>
      <c r="K950" s="143"/>
      <c r="L950" s="143"/>
      <c r="M950" s="143" t="str">
        <f t="shared" si="27"/>
        <v>$0.00</v>
      </c>
      <c r="N950" s="143"/>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71"/>
      <c r="AP950" s="67"/>
      <c r="AQ950" s="41"/>
      <c r="AR950" s="41"/>
      <c r="AS950" s="41"/>
      <c r="AT950" s="41"/>
      <c r="AU950" s="41"/>
      <c r="AV950" s="41"/>
    </row>
    <row r="951">
      <c r="A951" s="41"/>
      <c r="B951" s="41"/>
      <c r="C951" s="41"/>
      <c r="D951" s="41"/>
      <c r="E951" s="269"/>
      <c r="F951" s="41"/>
      <c r="G951" s="71"/>
      <c r="H951" s="41"/>
      <c r="I951" s="184"/>
      <c r="J951" s="143"/>
      <c r="K951" s="143"/>
      <c r="L951" s="143"/>
      <c r="M951" s="143" t="str">
        <f t="shared" si="27"/>
        <v>$0.00</v>
      </c>
      <c r="N951" s="143"/>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71"/>
      <c r="AP951" s="67"/>
      <c r="AQ951" s="41"/>
      <c r="AR951" s="41"/>
      <c r="AS951" s="41"/>
      <c r="AT951" s="41"/>
      <c r="AU951" s="41"/>
      <c r="AV951" s="41"/>
    </row>
    <row r="952">
      <c r="A952" s="41"/>
      <c r="B952" s="41"/>
      <c r="C952" s="41"/>
      <c r="D952" s="41"/>
      <c r="E952" s="269"/>
      <c r="F952" s="41"/>
      <c r="G952" s="71"/>
      <c r="H952" s="41"/>
      <c r="I952" s="184"/>
      <c r="J952" s="143"/>
      <c r="K952" s="143"/>
      <c r="L952" s="143"/>
      <c r="M952" s="143" t="str">
        <f t="shared" si="27"/>
        <v>$0.00</v>
      </c>
      <c r="N952" s="143"/>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71"/>
      <c r="AP952" s="67"/>
      <c r="AQ952" s="41"/>
      <c r="AR952" s="41"/>
      <c r="AS952" s="41"/>
      <c r="AT952" s="41"/>
      <c r="AU952" s="41"/>
      <c r="AV952" s="41"/>
    </row>
    <row r="953">
      <c r="A953" s="41"/>
      <c r="B953" s="41"/>
      <c r="C953" s="41"/>
      <c r="D953" s="41"/>
      <c r="E953" s="269"/>
      <c r="F953" s="41"/>
      <c r="G953" s="71"/>
      <c r="H953" s="41"/>
      <c r="I953" s="184"/>
      <c r="J953" s="143"/>
      <c r="K953" s="143"/>
      <c r="L953" s="143"/>
      <c r="M953" s="143" t="str">
        <f t="shared" si="27"/>
        <v>$0.00</v>
      </c>
      <c r="N953" s="143"/>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71"/>
      <c r="AP953" s="67"/>
      <c r="AQ953" s="41"/>
      <c r="AR953" s="41"/>
      <c r="AS953" s="41"/>
      <c r="AT953" s="41"/>
      <c r="AU953" s="41"/>
      <c r="AV953" s="41"/>
    </row>
    <row r="954">
      <c r="A954" s="41"/>
      <c r="B954" s="41"/>
      <c r="C954" s="41"/>
      <c r="D954" s="41"/>
      <c r="E954" s="269"/>
      <c r="F954" s="41"/>
      <c r="G954" s="71"/>
      <c r="H954" s="41"/>
      <c r="I954" s="184"/>
      <c r="J954" s="143"/>
      <c r="K954" s="143"/>
      <c r="L954" s="143"/>
      <c r="M954" s="143" t="str">
        <f t="shared" si="27"/>
        <v>$0.00</v>
      </c>
      <c r="N954" s="143"/>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71"/>
      <c r="AP954" s="67"/>
      <c r="AQ954" s="41"/>
      <c r="AR954" s="41"/>
      <c r="AS954" s="41"/>
      <c r="AT954" s="41"/>
      <c r="AU954" s="41"/>
      <c r="AV954" s="41"/>
    </row>
    <row r="955">
      <c r="A955" s="41"/>
      <c r="B955" s="41"/>
      <c r="C955" s="41"/>
      <c r="D955" s="41"/>
      <c r="E955" s="269"/>
      <c r="F955" s="41"/>
      <c r="G955" s="71"/>
      <c r="H955" s="41"/>
      <c r="I955" s="184"/>
      <c r="J955" s="143"/>
      <c r="K955" s="143"/>
      <c r="L955" s="143"/>
      <c r="M955" s="143" t="str">
        <f t="shared" si="27"/>
        <v>$0.00</v>
      </c>
      <c r="N955" s="143"/>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71"/>
      <c r="AP955" s="67"/>
      <c r="AQ955" s="41"/>
      <c r="AR955" s="41"/>
      <c r="AS955" s="41"/>
      <c r="AT955" s="41"/>
      <c r="AU955" s="41"/>
      <c r="AV955" s="41"/>
    </row>
    <row r="956">
      <c r="A956" s="41"/>
      <c r="B956" s="41"/>
      <c r="C956" s="41"/>
      <c r="D956" s="41"/>
      <c r="E956" s="269"/>
      <c r="F956" s="41"/>
      <c r="G956" s="71"/>
      <c r="H956" s="41"/>
      <c r="I956" s="184"/>
      <c r="J956" s="143"/>
      <c r="K956" s="143"/>
      <c r="L956" s="143"/>
      <c r="M956" s="143" t="str">
        <f t="shared" si="27"/>
        <v>$0.00</v>
      </c>
      <c r="N956" s="143"/>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71"/>
      <c r="AP956" s="67"/>
      <c r="AQ956" s="41"/>
      <c r="AR956" s="41"/>
      <c r="AS956" s="41"/>
      <c r="AT956" s="41"/>
      <c r="AU956" s="41"/>
      <c r="AV956" s="41"/>
    </row>
    <row r="957">
      <c r="A957" s="41"/>
      <c r="B957" s="41"/>
      <c r="C957" s="41"/>
      <c r="D957" s="41"/>
      <c r="E957" s="269"/>
      <c r="F957" s="41"/>
      <c r="G957" s="71"/>
      <c r="H957" s="41"/>
      <c r="I957" s="184"/>
      <c r="J957" s="143"/>
      <c r="K957" s="143"/>
      <c r="L957" s="143"/>
      <c r="M957" s="143" t="str">
        <f t="shared" si="27"/>
        <v>$0.00</v>
      </c>
      <c r="N957" s="143"/>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71"/>
      <c r="AP957" s="67"/>
      <c r="AQ957" s="41"/>
      <c r="AR957" s="41"/>
      <c r="AS957" s="41"/>
      <c r="AT957" s="41"/>
      <c r="AU957" s="41"/>
      <c r="AV957" s="41"/>
    </row>
    <row r="958">
      <c r="A958" s="41"/>
      <c r="B958" s="41"/>
      <c r="C958" s="41"/>
      <c r="D958" s="41"/>
      <c r="E958" s="269"/>
      <c r="F958" s="41"/>
      <c r="G958" s="71"/>
      <c r="H958" s="41"/>
      <c r="I958" s="184"/>
      <c r="J958" s="143"/>
      <c r="K958" s="143"/>
      <c r="L958" s="143"/>
      <c r="M958" s="143" t="str">
        <f t="shared" si="27"/>
        <v>$0.00</v>
      </c>
      <c r="N958" s="143"/>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71"/>
      <c r="AP958" s="67"/>
      <c r="AQ958" s="41"/>
      <c r="AR958" s="41"/>
      <c r="AS958" s="41"/>
      <c r="AT958" s="41"/>
      <c r="AU958" s="41"/>
      <c r="AV958" s="41"/>
    </row>
    <row r="959">
      <c r="A959" s="41"/>
      <c r="B959" s="41"/>
      <c r="C959" s="41"/>
      <c r="D959" s="41"/>
      <c r="E959" s="269"/>
      <c r="F959" s="41"/>
      <c r="G959" s="71"/>
      <c r="H959" s="41"/>
      <c r="I959" s="184"/>
      <c r="J959" s="143"/>
      <c r="K959" s="143"/>
      <c r="L959" s="143"/>
      <c r="M959" s="143" t="str">
        <f t="shared" si="27"/>
        <v>$0.00</v>
      </c>
      <c r="N959" s="143"/>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71"/>
      <c r="AP959" s="67"/>
      <c r="AQ959" s="41"/>
      <c r="AR959" s="41"/>
      <c r="AS959" s="41"/>
      <c r="AT959" s="41"/>
      <c r="AU959" s="41"/>
      <c r="AV959" s="41"/>
    </row>
    <row r="960">
      <c r="A960" s="41"/>
      <c r="B960" s="41"/>
      <c r="C960" s="41"/>
      <c r="D960" s="41"/>
      <c r="E960" s="269"/>
      <c r="F960" s="41"/>
      <c r="G960" s="71"/>
      <c r="H960" s="41"/>
      <c r="I960" s="184"/>
      <c r="J960" s="143"/>
      <c r="K960" s="143"/>
      <c r="L960" s="143"/>
      <c r="M960" s="143" t="str">
        <f t="shared" si="27"/>
        <v>$0.00</v>
      </c>
      <c r="N960" s="143"/>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71"/>
      <c r="AP960" s="67"/>
      <c r="AQ960" s="41"/>
      <c r="AR960" s="41"/>
      <c r="AS960" s="41"/>
      <c r="AT960" s="41"/>
      <c r="AU960" s="41"/>
      <c r="AV960" s="41"/>
    </row>
    <row r="961">
      <c r="A961" s="41"/>
      <c r="B961" s="41"/>
      <c r="C961" s="41"/>
      <c r="D961" s="41"/>
      <c r="E961" s="269"/>
      <c r="F961" s="41"/>
      <c r="G961" s="71"/>
      <c r="H961" s="41"/>
      <c r="I961" s="184"/>
      <c r="J961" s="143"/>
      <c r="K961" s="143"/>
      <c r="L961" s="143"/>
      <c r="M961" s="143" t="str">
        <f t="shared" si="27"/>
        <v>$0.00</v>
      </c>
      <c r="N961" s="143"/>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71"/>
      <c r="AP961" s="67"/>
      <c r="AQ961" s="41"/>
      <c r="AR961" s="41"/>
      <c r="AS961" s="41"/>
      <c r="AT961" s="41"/>
      <c r="AU961" s="41"/>
      <c r="AV961" s="41"/>
    </row>
    <row r="962">
      <c r="A962" s="41"/>
      <c r="B962" s="41"/>
      <c r="C962" s="41"/>
      <c r="D962" s="41"/>
      <c r="E962" s="269"/>
      <c r="F962" s="41"/>
      <c r="G962" s="71"/>
      <c r="H962" s="41"/>
      <c r="I962" s="184"/>
      <c r="J962" s="143"/>
      <c r="K962" s="143"/>
      <c r="L962" s="143"/>
      <c r="M962" s="143" t="str">
        <f t="shared" si="27"/>
        <v>$0.00</v>
      </c>
      <c r="N962" s="143"/>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71"/>
      <c r="AP962" s="67"/>
      <c r="AQ962" s="41"/>
      <c r="AR962" s="41"/>
      <c r="AS962" s="41"/>
      <c r="AT962" s="41"/>
      <c r="AU962" s="41"/>
      <c r="AV962" s="41"/>
    </row>
    <row r="963">
      <c r="A963" s="41"/>
      <c r="B963" s="41"/>
      <c r="C963" s="41"/>
      <c r="D963" s="41"/>
      <c r="E963" s="269"/>
      <c r="F963" s="41"/>
      <c r="G963" s="71"/>
      <c r="H963" s="41"/>
      <c r="I963" s="184"/>
      <c r="J963" s="143"/>
      <c r="K963" s="143"/>
      <c r="L963" s="143"/>
      <c r="M963" s="143" t="str">
        <f t="shared" si="27"/>
        <v>$0.00</v>
      </c>
      <c r="N963" s="143"/>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71"/>
      <c r="AP963" s="67"/>
      <c r="AQ963" s="41"/>
      <c r="AR963" s="41"/>
      <c r="AS963" s="41"/>
      <c r="AT963" s="41"/>
      <c r="AU963" s="41"/>
      <c r="AV963" s="41"/>
    </row>
    <row r="964">
      <c r="A964" s="41"/>
      <c r="B964" s="41"/>
      <c r="C964" s="41"/>
      <c r="D964" s="41"/>
      <c r="E964" s="269"/>
      <c r="F964" s="41"/>
      <c r="G964" s="71"/>
      <c r="H964" s="41"/>
      <c r="I964" s="184"/>
      <c r="J964" s="143"/>
      <c r="K964" s="143"/>
      <c r="L964" s="143"/>
      <c r="M964" s="143" t="str">
        <f t="shared" si="27"/>
        <v>$0.00</v>
      </c>
      <c r="N964" s="143"/>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71"/>
      <c r="AP964" s="67"/>
      <c r="AQ964" s="41"/>
      <c r="AR964" s="41"/>
      <c r="AS964" s="41"/>
      <c r="AT964" s="41"/>
      <c r="AU964" s="41"/>
      <c r="AV964" s="41"/>
    </row>
    <row r="965">
      <c r="A965" s="41"/>
      <c r="B965" s="41"/>
      <c r="C965" s="41"/>
      <c r="D965" s="41"/>
      <c r="E965" s="269"/>
      <c r="F965" s="41"/>
      <c r="G965" s="71"/>
      <c r="H965" s="41"/>
      <c r="I965" s="184"/>
      <c r="J965" s="143"/>
      <c r="K965" s="143"/>
      <c r="L965" s="143"/>
      <c r="M965" s="143" t="str">
        <f t="shared" si="27"/>
        <v>$0.00</v>
      </c>
      <c r="N965" s="143"/>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71"/>
      <c r="AP965" s="67"/>
      <c r="AQ965" s="41"/>
      <c r="AR965" s="41"/>
      <c r="AS965" s="41"/>
      <c r="AT965" s="41"/>
      <c r="AU965" s="41"/>
      <c r="AV965" s="41"/>
    </row>
    <row r="966">
      <c r="A966" s="41"/>
      <c r="B966" s="41"/>
      <c r="C966" s="41"/>
      <c r="D966" s="41"/>
      <c r="E966" s="269"/>
      <c r="F966" s="41"/>
      <c r="G966" s="71"/>
      <c r="H966" s="41"/>
      <c r="I966" s="184"/>
      <c r="J966" s="143"/>
      <c r="K966" s="143"/>
      <c r="L966" s="143"/>
      <c r="M966" s="143" t="str">
        <f t="shared" si="27"/>
        <v>$0.00</v>
      </c>
      <c r="N966" s="143"/>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71"/>
      <c r="AP966" s="67"/>
      <c r="AQ966" s="41"/>
      <c r="AR966" s="41"/>
      <c r="AS966" s="41"/>
      <c r="AT966" s="41"/>
      <c r="AU966" s="41"/>
      <c r="AV966" s="41"/>
    </row>
    <row r="967">
      <c r="A967" s="41"/>
      <c r="B967" s="41"/>
      <c r="C967" s="41"/>
      <c r="D967" s="41"/>
      <c r="E967" s="269"/>
      <c r="F967" s="41"/>
      <c r="G967" s="71"/>
      <c r="H967" s="41"/>
      <c r="I967" s="184"/>
      <c r="J967" s="143"/>
      <c r="K967" s="143"/>
      <c r="L967" s="143"/>
      <c r="M967" s="143" t="str">
        <f t="shared" si="27"/>
        <v>$0.00</v>
      </c>
      <c r="N967" s="143"/>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71"/>
      <c r="AP967" s="67"/>
      <c r="AQ967" s="41"/>
      <c r="AR967" s="41"/>
      <c r="AS967" s="41"/>
      <c r="AT967" s="41"/>
      <c r="AU967" s="41"/>
      <c r="AV967" s="41"/>
    </row>
    <row r="968">
      <c r="A968" s="41"/>
      <c r="B968" s="41"/>
      <c r="C968" s="41"/>
      <c r="D968" s="41"/>
      <c r="E968" s="269"/>
      <c r="F968" s="41"/>
      <c r="G968" s="71"/>
      <c r="H968" s="41"/>
      <c r="I968" s="184"/>
      <c r="J968" s="143"/>
      <c r="K968" s="143"/>
      <c r="L968" s="143"/>
      <c r="M968" s="143" t="str">
        <f t="shared" si="27"/>
        <v>$0.00</v>
      </c>
      <c r="N968" s="143"/>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71"/>
      <c r="AP968" s="67"/>
      <c r="AQ968" s="41"/>
      <c r="AR968" s="41"/>
      <c r="AS968" s="41"/>
      <c r="AT968" s="41"/>
      <c r="AU968" s="41"/>
      <c r="AV968" s="41"/>
    </row>
    <row r="969">
      <c r="A969" s="41"/>
      <c r="B969" s="41"/>
      <c r="C969" s="41"/>
      <c r="D969" s="41"/>
      <c r="E969" s="269"/>
      <c r="F969" s="41"/>
      <c r="G969" s="71"/>
      <c r="H969" s="41"/>
      <c r="I969" s="184"/>
      <c r="J969" s="143"/>
      <c r="K969" s="143"/>
      <c r="L969" s="143"/>
      <c r="M969" s="143" t="str">
        <f t="shared" si="27"/>
        <v>$0.00</v>
      </c>
      <c r="N969" s="143"/>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71"/>
      <c r="AP969" s="67"/>
      <c r="AQ969" s="41"/>
      <c r="AR969" s="41"/>
      <c r="AS969" s="41"/>
      <c r="AT969" s="41"/>
      <c r="AU969" s="41"/>
      <c r="AV969" s="41"/>
    </row>
    <row r="970">
      <c r="A970" s="41"/>
      <c r="B970" s="41"/>
      <c r="C970" s="41"/>
      <c r="D970" s="41"/>
      <c r="E970" s="269"/>
      <c r="F970" s="41"/>
      <c r="G970" s="71"/>
      <c r="H970" s="41"/>
      <c r="I970" s="184"/>
      <c r="J970" s="143"/>
      <c r="K970" s="143"/>
      <c r="L970" s="143"/>
      <c r="M970" s="143" t="str">
        <f t="shared" si="27"/>
        <v>$0.00</v>
      </c>
      <c r="N970" s="143"/>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71"/>
      <c r="AP970" s="67"/>
      <c r="AQ970" s="41"/>
      <c r="AR970" s="41"/>
      <c r="AS970" s="41"/>
      <c r="AT970" s="41"/>
      <c r="AU970" s="41"/>
      <c r="AV970" s="41"/>
    </row>
    <row r="971">
      <c r="A971" s="41"/>
      <c r="B971" s="41"/>
      <c r="C971" s="41"/>
      <c r="D971" s="41"/>
      <c r="E971" s="269"/>
      <c r="F971" s="41"/>
      <c r="G971" s="71"/>
      <c r="H971" s="41"/>
      <c r="I971" s="184"/>
      <c r="J971" s="143"/>
      <c r="K971" s="143"/>
      <c r="L971" s="143"/>
      <c r="M971" s="143" t="str">
        <f t="shared" si="27"/>
        <v>$0.00</v>
      </c>
      <c r="N971" s="143"/>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71"/>
      <c r="AP971" s="67"/>
      <c r="AQ971" s="41"/>
      <c r="AR971" s="41"/>
      <c r="AS971" s="41"/>
      <c r="AT971" s="41"/>
      <c r="AU971" s="41"/>
      <c r="AV971" s="41"/>
    </row>
    <row r="972">
      <c r="A972" s="41"/>
      <c r="B972" s="41"/>
      <c r="C972" s="41"/>
      <c r="D972" s="41"/>
      <c r="E972" s="269"/>
      <c r="F972" s="41"/>
      <c r="G972" s="71"/>
      <c r="H972" s="41"/>
      <c r="I972" s="184"/>
      <c r="J972" s="143"/>
      <c r="K972" s="143"/>
      <c r="L972" s="143"/>
      <c r="M972" s="143" t="str">
        <f t="shared" si="27"/>
        <v>$0.00</v>
      </c>
      <c r="N972" s="143"/>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71"/>
      <c r="AP972" s="45"/>
      <c r="AQ972" s="41"/>
      <c r="AR972" s="41"/>
      <c r="AS972" s="41"/>
      <c r="AT972" s="41"/>
      <c r="AU972" s="41"/>
      <c r="AV972" s="41"/>
    </row>
  </sheetData>
  <mergeCells count="19">
    <mergeCell ref="AL1:AL2"/>
    <mergeCell ref="AK1:AK2"/>
    <mergeCell ref="AG1:AH1"/>
    <mergeCell ref="AE1:AF1"/>
    <mergeCell ref="AO1:AO2"/>
    <mergeCell ref="AN1:AN2"/>
    <mergeCell ref="AP1:AP2"/>
    <mergeCell ref="AQ2:AS2"/>
    <mergeCell ref="AI1:AJ1"/>
    <mergeCell ref="O1:P1"/>
    <mergeCell ref="G1:G2"/>
    <mergeCell ref="B1:B2"/>
    <mergeCell ref="AC1:AD1"/>
    <mergeCell ref="Y1:Z1"/>
    <mergeCell ref="W1:X1"/>
    <mergeCell ref="S1:T1"/>
    <mergeCell ref="U1:V1"/>
    <mergeCell ref="AA1:AB1"/>
    <mergeCell ref="Q1:R1"/>
  </mergeCells>
  <conditionalFormatting sqref="M:M">
    <cfRule type="cellIs" dxfId="2" priority="1" operator="greaterThanOrEqual">
      <formula>1350</formula>
    </cfRule>
  </conditionalFormatting>
  <conditionalFormatting sqref="M:M">
    <cfRule type="cellIs" dxfId="3" priority="2" operator="equal">
      <formula>0</formula>
    </cfRule>
  </conditionalFormatting>
  <conditionalFormatting sqref="G1:G972 AO1:AO972">
    <cfRule type="expression" dxfId="3" priority="3">
      <formula>G1&gt;42487.0</formula>
    </cfRule>
  </conditionalFormatting>
  <conditionalFormatting sqref="A3:A619 B3:G972 H3:J972 K3:K812 L3:S972 T3:T605 U3:AH972 AI3:AI725 AJ3:AV972 T607:T972 A621:A972 AI727:AI972 K814:K972">
    <cfRule type="expression" dxfId="7" priority="4">
      <formula>ISEVEN(ROW())</formula>
    </cfRule>
  </conditionalFormatting>
  <conditionalFormatting sqref="A3:A619 B3:G972 H3:J972 K3:K812 L3:S972 T3:T605 U3:AH972 AI3:AI725 AJ3:AV972 T607:T972 A621:A972 AI727:AI972 K814:K972">
    <cfRule type="expression" dxfId="8" priority="5">
      <formula>ISODD(Row())</formula>
    </cfRule>
  </conditionalFormatting>
  <conditionalFormatting sqref="I8">
    <cfRule type="notContainsBlanks" dxfId="2" priority="6">
      <formula>LEN(TRIM(I8))&gt;0</formula>
    </cfRule>
  </conditionalFormatting>
  <dataValidations>
    <dataValidation type="list" allowBlank="1" sqref="B3:B447 B449:B511 B515:B972">
      <formula1>"Yes,No"</formula1>
    </dataValidation>
    <dataValidation type="list" allowBlank="1" sqref="D3:D447 D449:D511 D515:D972">
      <formula1>'Data Validation'!$A$2:$A$51</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A4C2F4"/>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75"/>
  <cols>
    <col customWidth="1" min="1" max="1" width="11.86"/>
    <col customWidth="1" min="2" max="2" width="32.71"/>
    <col customWidth="1" min="3" max="3" width="19.0"/>
    <col customWidth="1" min="4" max="4" width="18.0"/>
    <col customWidth="1" min="5" max="5" width="15.71"/>
    <col customWidth="1" min="6" max="6" width="10.43"/>
    <col customWidth="1" min="23" max="23" width="21.29"/>
    <col customWidth="1" min="24" max="24" width="18.14"/>
    <col customWidth="1" min="25" max="25" width="27.0"/>
    <col customWidth="1" min="26" max="27" width="21.29"/>
  </cols>
  <sheetData>
    <row r="1">
      <c r="A1" s="1" t="s">
        <v>0</v>
      </c>
      <c r="B1" s="3" t="s">
        <v>2</v>
      </c>
      <c r="C1" s="3" t="s">
        <v>5</v>
      </c>
      <c r="D1" s="5" t="s">
        <v>6</v>
      </c>
      <c r="E1" s="5" t="s">
        <v>8</v>
      </c>
      <c r="F1" s="7" t="s">
        <v>9</v>
      </c>
      <c r="G1" s="9" t="s">
        <v>11</v>
      </c>
      <c r="H1" s="9" t="s">
        <v>14</v>
      </c>
      <c r="I1" s="12" t="s">
        <v>15</v>
      </c>
      <c r="J1" s="12" t="s">
        <v>18</v>
      </c>
      <c r="K1" s="12" t="s">
        <v>19</v>
      </c>
      <c r="L1" s="12" t="s">
        <v>20</v>
      </c>
      <c r="M1" s="12" t="s">
        <v>21</v>
      </c>
      <c r="N1" s="12" t="s">
        <v>23</v>
      </c>
      <c r="O1" s="12" t="s">
        <v>24</v>
      </c>
      <c r="P1" s="12" t="s">
        <v>25</v>
      </c>
      <c r="Q1" s="12" t="s">
        <v>26</v>
      </c>
      <c r="R1" s="12" t="s">
        <v>27</v>
      </c>
      <c r="S1" s="12" t="s">
        <v>28</v>
      </c>
      <c r="T1" s="16" t="s">
        <v>29</v>
      </c>
      <c r="U1" s="17"/>
      <c r="V1" s="17"/>
      <c r="W1" s="20"/>
      <c r="X1" s="3" t="s">
        <v>36</v>
      </c>
      <c r="Y1" s="3" t="s">
        <v>37</v>
      </c>
      <c r="Z1" s="20"/>
      <c r="AA1" s="20" t="s">
        <v>38</v>
      </c>
    </row>
    <row r="2">
      <c r="A2" s="1"/>
      <c r="B2" s="3"/>
      <c r="C2" s="3"/>
      <c r="D2" s="5" t="str">
        <f t="shared" ref="D2:E2" si="1">SUM(D3:D1000)</f>
        <v>$470,628.93</v>
      </c>
      <c r="E2" s="5" t="str">
        <f t="shared" si="1"/>
        <v>$307,975.23</v>
      </c>
      <c r="F2" s="7" t="str">
        <f>Average(F3:F1000)</f>
        <v>85.66%</v>
      </c>
      <c r="G2" s="9"/>
      <c r="H2" s="9"/>
      <c r="I2" s="12"/>
      <c r="J2" s="12"/>
      <c r="K2" s="12"/>
      <c r="L2" s="12"/>
      <c r="M2" s="12"/>
      <c r="N2" s="12"/>
      <c r="O2" s="12"/>
      <c r="P2" s="12"/>
      <c r="Q2" s="12"/>
      <c r="R2" s="12"/>
      <c r="S2" s="12"/>
      <c r="T2" s="16"/>
      <c r="U2" s="17"/>
      <c r="V2" s="17"/>
      <c r="W2" s="20"/>
      <c r="X2" s="48" t="s">
        <v>48</v>
      </c>
      <c r="Y2" s="3"/>
      <c r="Z2" s="20"/>
      <c r="AA2" s="20"/>
    </row>
    <row r="3" ht="16.5" customHeight="1">
      <c r="A3" s="52" t="s">
        <v>84</v>
      </c>
      <c r="B3" s="53" t="s">
        <v>86</v>
      </c>
      <c r="C3" s="53" t="s">
        <v>92</v>
      </c>
      <c r="D3" s="54">
        <v>101.65</v>
      </c>
      <c r="E3" s="54">
        <v>101.65</v>
      </c>
      <c r="F3" s="55"/>
      <c r="G3" s="56" t="s">
        <v>99</v>
      </c>
      <c r="H3" s="56" t="s">
        <v>104</v>
      </c>
      <c r="I3" s="54">
        <v>101.65</v>
      </c>
      <c r="J3" s="57"/>
      <c r="K3" s="57"/>
      <c r="L3" s="57"/>
      <c r="M3" s="57"/>
      <c r="N3" s="57"/>
      <c r="O3" s="57"/>
      <c r="P3" s="57"/>
      <c r="Q3" s="57"/>
      <c r="R3" s="57"/>
      <c r="S3" s="57"/>
      <c r="T3" s="58"/>
      <c r="U3" s="59"/>
      <c r="V3" s="59"/>
      <c r="W3" s="57"/>
      <c r="X3" s="56" t="s">
        <v>111</v>
      </c>
      <c r="Y3" s="56" t="s">
        <v>113</v>
      </c>
      <c r="Z3" s="57"/>
      <c r="AA3" s="57"/>
    </row>
    <row r="4" ht="16.5" customHeight="1">
      <c r="A4" s="52" t="s">
        <v>114</v>
      </c>
      <c r="B4" s="53" t="s">
        <v>115</v>
      </c>
      <c r="C4" s="53" t="s">
        <v>116</v>
      </c>
      <c r="D4" s="54">
        <v>38.63</v>
      </c>
      <c r="E4" s="54">
        <v>38.63</v>
      </c>
      <c r="F4" s="61"/>
      <c r="G4" s="56" t="s">
        <v>118</v>
      </c>
      <c r="H4" s="56" t="s">
        <v>119</v>
      </c>
      <c r="I4" s="62">
        <v>38.63</v>
      </c>
      <c r="J4" s="63"/>
      <c r="K4" s="63"/>
      <c r="L4" s="57"/>
      <c r="M4" s="57"/>
      <c r="N4" s="63"/>
      <c r="O4" s="63"/>
      <c r="P4" s="63"/>
      <c r="Q4" s="63"/>
      <c r="R4" s="63"/>
      <c r="S4" s="63"/>
      <c r="T4" s="58"/>
      <c r="U4" s="59"/>
      <c r="V4" s="59"/>
      <c r="W4" s="63"/>
      <c r="X4" s="64" t="s">
        <v>122</v>
      </c>
      <c r="Y4" s="56" t="s">
        <v>113</v>
      </c>
      <c r="Z4" s="63"/>
      <c r="AA4" s="63"/>
    </row>
    <row r="5" ht="16.5" customHeight="1">
      <c r="A5" s="52" t="s">
        <v>126</v>
      </c>
      <c r="B5" s="53" t="s">
        <v>128</v>
      </c>
      <c r="C5" s="53" t="s">
        <v>116</v>
      </c>
      <c r="D5" s="54">
        <v>238.88</v>
      </c>
      <c r="E5" s="54">
        <v>188.88</v>
      </c>
      <c r="F5" s="61"/>
      <c r="G5" s="56" t="s">
        <v>118</v>
      </c>
      <c r="H5" s="56" t="s">
        <v>119</v>
      </c>
      <c r="I5" s="54">
        <v>38.88</v>
      </c>
      <c r="J5" s="57"/>
      <c r="K5" s="63"/>
      <c r="L5" s="63"/>
      <c r="M5" s="63"/>
      <c r="N5" s="63"/>
      <c r="O5" s="63"/>
      <c r="P5" s="63"/>
      <c r="Q5" s="63"/>
      <c r="R5" s="66" t="s">
        <v>131</v>
      </c>
      <c r="S5" s="63"/>
      <c r="T5" s="58"/>
      <c r="U5" s="59"/>
      <c r="V5" s="59"/>
      <c r="W5" s="63"/>
      <c r="X5" s="64" t="s">
        <v>122</v>
      </c>
      <c r="Y5" s="56" t="s">
        <v>113</v>
      </c>
      <c r="Z5" s="63"/>
      <c r="AA5" s="63"/>
    </row>
    <row r="6" ht="16.5" customHeight="1">
      <c r="A6" s="52" t="s">
        <v>134</v>
      </c>
      <c r="B6" s="53" t="s">
        <v>137</v>
      </c>
      <c r="C6" s="53" t="s">
        <v>139</v>
      </c>
      <c r="D6" s="54">
        <v>295.31</v>
      </c>
      <c r="E6" s="54">
        <v>283.31</v>
      </c>
      <c r="F6" s="61"/>
      <c r="G6" s="56" t="s">
        <v>141</v>
      </c>
      <c r="H6" s="56" t="s">
        <v>143</v>
      </c>
      <c r="I6" s="54">
        <v>264.31</v>
      </c>
      <c r="J6" s="63"/>
      <c r="K6" s="54">
        <v>15.0</v>
      </c>
      <c r="L6" s="66" t="s">
        <v>145</v>
      </c>
      <c r="M6" s="63"/>
      <c r="N6" s="63"/>
      <c r="O6" s="57"/>
      <c r="P6" s="63"/>
      <c r="Q6" s="63"/>
      <c r="R6" s="63"/>
      <c r="S6" s="63"/>
      <c r="T6" s="68"/>
      <c r="U6" s="59"/>
      <c r="V6" s="59"/>
      <c r="W6" s="63"/>
      <c r="X6" s="56" t="s">
        <v>148</v>
      </c>
      <c r="Y6" s="56" t="s">
        <v>113</v>
      </c>
      <c r="Z6" s="63"/>
      <c r="AA6" s="63"/>
    </row>
    <row r="7" ht="16.5" customHeight="1">
      <c r="A7" s="52" t="s">
        <v>151</v>
      </c>
      <c r="B7" s="69" t="s">
        <v>152</v>
      </c>
      <c r="C7" s="53" t="s">
        <v>154</v>
      </c>
      <c r="D7" s="54">
        <v>38.0</v>
      </c>
      <c r="E7" s="54">
        <v>38.0</v>
      </c>
      <c r="F7" s="61"/>
      <c r="G7" s="56" t="s">
        <v>155</v>
      </c>
      <c r="H7" s="56" t="s">
        <v>156</v>
      </c>
      <c r="I7" s="54">
        <v>38.0</v>
      </c>
      <c r="J7" s="63"/>
      <c r="K7" s="63"/>
      <c r="L7" s="57"/>
      <c r="M7" s="57"/>
      <c r="N7" s="63"/>
      <c r="O7" s="63"/>
      <c r="P7" s="63"/>
      <c r="Q7" s="63"/>
      <c r="R7" s="63"/>
      <c r="S7" s="63"/>
      <c r="T7" s="58"/>
      <c r="U7" s="59"/>
      <c r="V7" s="59"/>
      <c r="W7" s="63"/>
      <c r="X7" s="56" t="s">
        <v>157</v>
      </c>
      <c r="Y7" s="56" t="s">
        <v>113</v>
      </c>
      <c r="Z7" s="63"/>
      <c r="AA7" s="63"/>
    </row>
    <row r="8" ht="16.5" customHeight="1">
      <c r="A8" s="52" t="s">
        <v>160</v>
      </c>
      <c r="B8" s="69" t="s">
        <v>161</v>
      </c>
      <c r="C8" s="53" t="s">
        <v>92</v>
      </c>
      <c r="D8" s="54">
        <v>56.18</v>
      </c>
      <c r="E8" s="54">
        <v>56.18</v>
      </c>
      <c r="F8" s="61"/>
      <c r="G8" s="56" t="s">
        <v>162</v>
      </c>
      <c r="H8" s="56" t="s">
        <v>163</v>
      </c>
      <c r="I8" s="54">
        <v>56.18</v>
      </c>
      <c r="J8" s="63"/>
      <c r="K8" s="57"/>
      <c r="L8" s="57"/>
      <c r="M8" s="63"/>
      <c r="N8" s="63"/>
      <c r="O8" s="63"/>
      <c r="P8" s="63"/>
      <c r="Q8" s="63"/>
      <c r="R8" s="63"/>
      <c r="S8" s="63"/>
      <c r="T8" s="58"/>
      <c r="U8" s="59"/>
      <c r="V8" s="59"/>
      <c r="W8" s="63"/>
      <c r="X8" s="56" t="s">
        <v>111</v>
      </c>
      <c r="Y8" s="56" t="s">
        <v>113</v>
      </c>
      <c r="Z8" s="63"/>
      <c r="AA8" s="63"/>
    </row>
    <row r="9" ht="16.5" customHeight="1">
      <c r="A9" s="52" t="s">
        <v>164</v>
      </c>
      <c r="B9" s="53" t="s">
        <v>166</v>
      </c>
      <c r="C9" s="53" t="s">
        <v>168</v>
      </c>
      <c r="D9" s="54">
        <v>135.0</v>
      </c>
      <c r="E9" s="54">
        <v>135.0</v>
      </c>
      <c r="F9" s="55"/>
      <c r="G9" s="56" t="s">
        <v>170</v>
      </c>
      <c r="H9" s="56" t="s">
        <v>172</v>
      </c>
      <c r="I9" s="57"/>
      <c r="J9" s="57"/>
      <c r="K9" s="57"/>
      <c r="L9" s="57"/>
      <c r="M9" s="57"/>
      <c r="N9" s="57"/>
      <c r="O9" s="57"/>
      <c r="P9" s="57"/>
      <c r="Q9" s="57"/>
      <c r="R9" s="57"/>
      <c r="S9" s="57"/>
      <c r="T9" s="58"/>
      <c r="U9" s="59"/>
      <c r="V9" s="59"/>
      <c r="W9" s="57"/>
      <c r="X9" s="64" t="s">
        <v>122</v>
      </c>
      <c r="Y9" s="56" t="s">
        <v>173</v>
      </c>
      <c r="Z9" s="57"/>
      <c r="AA9" s="57"/>
    </row>
    <row r="10" ht="16.5" customHeight="1">
      <c r="A10" s="52" t="s">
        <v>174</v>
      </c>
      <c r="B10" s="53" t="s">
        <v>176</v>
      </c>
      <c r="C10" s="53" t="s">
        <v>179</v>
      </c>
      <c r="D10" s="54">
        <v>80.0</v>
      </c>
      <c r="E10" s="54">
        <v>80.0</v>
      </c>
      <c r="F10" s="61"/>
      <c r="G10" s="56" t="s">
        <v>181</v>
      </c>
      <c r="H10" s="56" t="s">
        <v>182</v>
      </c>
      <c r="I10" s="54">
        <v>80.0</v>
      </c>
      <c r="J10" s="63"/>
      <c r="K10" s="63"/>
      <c r="L10" s="57"/>
      <c r="M10" s="57"/>
      <c r="N10" s="63"/>
      <c r="O10" s="63"/>
      <c r="P10" s="63"/>
      <c r="Q10" s="70"/>
      <c r="R10" s="63"/>
      <c r="S10" s="63"/>
      <c r="T10" s="58"/>
      <c r="U10" s="59"/>
      <c r="V10" s="59"/>
      <c r="W10" s="63"/>
      <c r="X10" s="64" t="s">
        <v>122</v>
      </c>
      <c r="Y10" s="56" t="s">
        <v>173</v>
      </c>
      <c r="Z10" s="63"/>
      <c r="AA10" s="63"/>
    </row>
    <row r="11" ht="16.5" customHeight="1">
      <c r="A11" s="52" t="s">
        <v>188</v>
      </c>
      <c r="B11" s="53" t="s">
        <v>189</v>
      </c>
      <c r="C11" s="53" t="s">
        <v>190</v>
      </c>
      <c r="D11" s="54">
        <v>100.81</v>
      </c>
      <c r="E11" s="54">
        <v>100.81</v>
      </c>
      <c r="F11" s="61"/>
      <c r="G11" s="56" t="s">
        <v>169</v>
      </c>
      <c r="H11" s="56" t="s">
        <v>171</v>
      </c>
      <c r="I11" s="54">
        <v>100.81</v>
      </c>
      <c r="J11" s="63"/>
      <c r="K11" s="63"/>
      <c r="L11" s="63"/>
      <c r="M11" s="63"/>
      <c r="N11" s="63"/>
      <c r="O11" s="63"/>
      <c r="P11" s="63"/>
      <c r="Q11" s="63"/>
      <c r="R11" s="63"/>
      <c r="S11" s="63"/>
      <c r="T11" s="58"/>
      <c r="U11" s="59"/>
      <c r="V11" s="59"/>
      <c r="W11" s="63"/>
      <c r="X11" s="56" t="s">
        <v>113</v>
      </c>
      <c r="Y11" s="56" t="s">
        <v>113</v>
      </c>
      <c r="Z11" s="63"/>
      <c r="AA11" s="63"/>
    </row>
    <row r="12" ht="16.5" customHeight="1">
      <c r="A12" s="52" t="s">
        <v>193</v>
      </c>
      <c r="B12" s="53" t="s">
        <v>194</v>
      </c>
      <c r="C12" s="53" t="s">
        <v>195</v>
      </c>
      <c r="D12" s="54">
        <v>86.41</v>
      </c>
      <c r="E12" s="54">
        <v>86.41</v>
      </c>
      <c r="F12" s="61"/>
      <c r="G12" s="56" t="s">
        <v>197</v>
      </c>
      <c r="H12" s="56" t="s">
        <v>200</v>
      </c>
      <c r="I12" s="54">
        <v>86.41</v>
      </c>
      <c r="J12" s="63"/>
      <c r="K12" s="63"/>
      <c r="L12" s="63"/>
      <c r="M12" s="63"/>
      <c r="N12" s="63"/>
      <c r="O12" s="63"/>
      <c r="P12" s="63"/>
      <c r="Q12" s="63"/>
      <c r="R12" s="63"/>
      <c r="S12" s="63"/>
      <c r="T12" s="58"/>
      <c r="U12" s="59"/>
      <c r="V12" s="59"/>
      <c r="W12" s="63"/>
      <c r="X12" s="56" t="s">
        <v>111</v>
      </c>
      <c r="Y12" s="56" t="s">
        <v>113</v>
      </c>
      <c r="Z12" s="63"/>
      <c r="AA12" s="63"/>
    </row>
    <row r="13" ht="16.5" customHeight="1">
      <c r="A13" s="52" t="s">
        <v>203</v>
      </c>
      <c r="B13" s="53" t="s">
        <v>205</v>
      </c>
      <c r="C13" s="53" t="s">
        <v>206</v>
      </c>
      <c r="D13" s="54">
        <v>55.13</v>
      </c>
      <c r="E13" s="54">
        <v>55.13</v>
      </c>
      <c r="F13" s="61"/>
      <c r="G13" s="56" t="s">
        <v>207</v>
      </c>
      <c r="H13" s="56" t="s">
        <v>209</v>
      </c>
      <c r="I13" s="63"/>
      <c r="J13" s="63"/>
      <c r="K13" s="54">
        <v>15.0</v>
      </c>
      <c r="L13" s="54">
        <v>40.13</v>
      </c>
      <c r="M13" s="63"/>
      <c r="N13" s="63"/>
      <c r="O13" s="63"/>
      <c r="P13" s="63"/>
      <c r="Q13" s="63"/>
      <c r="R13" s="63"/>
      <c r="S13" s="63"/>
      <c r="T13" s="58"/>
      <c r="U13" s="59"/>
      <c r="V13" s="59"/>
      <c r="W13" s="63"/>
      <c r="X13" s="56" t="s">
        <v>113</v>
      </c>
      <c r="Y13" s="56" t="s">
        <v>113</v>
      </c>
      <c r="Z13" s="63"/>
      <c r="AA13" s="63"/>
    </row>
    <row r="14" ht="16.5" customHeight="1">
      <c r="A14" s="52" t="s">
        <v>213</v>
      </c>
      <c r="B14" s="53" t="s">
        <v>96</v>
      </c>
      <c r="C14" s="53" t="s">
        <v>206</v>
      </c>
      <c r="D14" s="54">
        <v>36.11</v>
      </c>
      <c r="E14" s="54">
        <v>36.11</v>
      </c>
      <c r="F14" s="61"/>
      <c r="G14" s="56" t="s">
        <v>207</v>
      </c>
      <c r="H14" s="56" t="s">
        <v>209</v>
      </c>
      <c r="I14" s="54">
        <v>36.11</v>
      </c>
      <c r="J14" s="63"/>
      <c r="K14" s="63"/>
      <c r="L14" s="63"/>
      <c r="M14" s="63"/>
      <c r="N14" s="63"/>
      <c r="O14" s="63"/>
      <c r="P14" s="63"/>
      <c r="Q14" s="63"/>
      <c r="R14" s="63"/>
      <c r="S14" s="63"/>
      <c r="T14" s="58"/>
      <c r="U14" s="59"/>
      <c r="V14" s="59"/>
      <c r="W14" s="63"/>
      <c r="X14" s="56" t="s">
        <v>113</v>
      </c>
      <c r="Y14" s="56" t="s">
        <v>113</v>
      </c>
      <c r="Z14" s="63"/>
      <c r="AA14" s="63"/>
    </row>
    <row r="15" ht="16.5" customHeight="1">
      <c r="A15" s="52" t="s">
        <v>216</v>
      </c>
      <c r="B15" s="53" t="s">
        <v>150</v>
      </c>
      <c r="C15" s="53" t="s">
        <v>217</v>
      </c>
      <c r="D15" s="54">
        <v>177.7</v>
      </c>
      <c r="E15" s="54">
        <v>177.7</v>
      </c>
      <c r="F15" s="61"/>
      <c r="G15" s="56" t="s">
        <v>218</v>
      </c>
      <c r="H15" s="56" t="s">
        <v>219</v>
      </c>
      <c r="I15" s="57"/>
      <c r="J15" s="63"/>
      <c r="K15" s="63"/>
      <c r="L15" s="63"/>
      <c r="M15" s="63"/>
      <c r="N15" s="63"/>
      <c r="O15" s="63"/>
      <c r="P15" s="63"/>
      <c r="Q15" s="63"/>
      <c r="R15" s="63"/>
      <c r="S15" s="57"/>
      <c r="T15" s="58"/>
      <c r="U15" s="59"/>
      <c r="V15" s="59"/>
      <c r="W15" s="63"/>
      <c r="X15" s="64" t="s">
        <v>122</v>
      </c>
      <c r="Y15" s="56" t="s">
        <v>173</v>
      </c>
      <c r="Z15" s="63"/>
      <c r="AA15" s="63"/>
    </row>
    <row r="16" ht="16.5" customHeight="1">
      <c r="A16" s="52" t="s">
        <v>223</v>
      </c>
      <c r="B16" s="53" t="s">
        <v>205</v>
      </c>
      <c r="C16" s="53" t="s">
        <v>224</v>
      </c>
      <c r="D16" s="54">
        <v>15.0</v>
      </c>
      <c r="E16" s="73">
        <v>15.0</v>
      </c>
      <c r="F16" s="61"/>
      <c r="G16" s="56" t="s">
        <v>228</v>
      </c>
      <c r="H16" s="56" t="s">
        <v>231</v>
      </c>
      <c r="I16" s="57"/>
      <c r="J16" s="57"/>
      <c r="K16" s="57"/>
      <c r="L16" s="57"/>
      <c r="M16" s="57"/>
      <c r="N16" s="63"/>
      <c r="O16" s="63"/>
      <c r="P16" s="63"/>
      <c r="Q16" s="63"/>
      <c r="R16" s="63"/>
      <c r="S16" s="63"/>
      <c r="T16" s="58"/>
      <c r="U16" s="59"/>
      <c r="V16" s="59"/>
      <c r="W16" s="63"/>
      <c r="X16" s="64" t="s">
        <v>122</v>
      </c>
      <c r="Y16" s="58"/>
      <c r="Z16" s="63"/>
      <c r="AA16" s="63"/>
    </row>
    <row r="17" ht="15.75" customHeight="1">
      <c r="A17" s="52" t="s">
        <v>234</v>
      </c>
      <c r="B17" s="53" t="s">
        <v>235</v>
      </c>
      <c r="C17" s="53" t="s">
        <v>236</v>
      </c>
      <c r="D17" s="54">
        <v>50.0</v>
      </c>
      <c r="E17" s="54">
        <v>50.0</v>
      </c>
      <c r="F17" s="61"/>
      <c r="G17" s="56" t="s">
        <v>237</v>
      </c>
      <c r="H17" s="56" t="s">
        <v>238</v>
      </c>
      <c r="I17" s="57"/>
      <c r="J17" s="63"/>
      <c r="K17" s="57"/>
      <c r="L17" s="57"/>
      <c r="M17" s="63"/>
      <c r="N17" s="63"/>
      <c r="O17" s="57"/>
      <c r="P17" s="63"/>
      <c r="Q17" s="63"/>
      <c r="R17" s="63"/>
      <c r="S17" s="63"/>
      <c r="T17" s="58"/>
      <c r="U17" s="59"/>
      <c r="V17" s="59"/>
      <c r="W17" s="63"/>
      <c r="X17" s="75">
        <v>10679.0</v>
      </c>
      <c r="Y17" s="56" t="s">
        <v>173</v>
      </c>
      <c r="Z17" s="63"/>
      <c r="AA17" s="63"/>
    </row>
    <row r="18" ht="16.5" customHeight="1">
      <c r="A18" s="52" t="s">
        <v>244</v>
      </c>
      <c r="B18" s="53" t="s">
        <v>245</v>
      </c>
      <c r="C18" s="53" t="s">
        <v>236</v>
      </c>
      <c r="D18" s="54">
        <v>120.0</v>
      </c>
      <c r="E18" s="54">
        <v>120.0</v>
      </c>
      <c r="F18" s="61"/>
      <c r="G18" s="56" t="s">
        <v>237</v>
      </c>
      <c r="H18" s="56" t="s">
        <v>238</v>
      </c>
      <c r="I18" s="57"/>
      <c r="J18" s="63"/>
      <c r="K18" s="57"/>
      <c r="L18" s="57"/>
      <c r="M18" s="57"/>
      <c r="N18" s="63"/>
      <c r="O18" s="63"/>
      <c r="P18" s="63"/>
      <c r="Q18" s="57"/>
      <c r="R18" s="63"/>
      <c r="S18" s="63"/>
      <c r="T18" s="58"/>
      <c r="U18" s="59"/>
      <c r="V18" s="59"/>
      <c r="W18" s="63"/>
      <c r="X18" s="75">
        <v>10679.0</v>
      </c>
      <c r="Y18" s="56" t="s">
        <v>173</v>
      </c>
      <c r="Z18" s="63"/>
      <c r="AA18" s="63"/>
    </row>
    <row r="19" ht="16.5" customHeight="1">
      <c r="A19" s="52" t="s">
        <v>249</v>
      </c>
      <c r="B19" s="53" t="s">
        <v>250</v>
      </c>
      <c r="C19" s="53" t="s">
        <v>251</v>
      </c>
      <c r="D19" s="54">
        <v>500.0</v>
      </c>
      <c r="E19" s="54">
        <v>500.0</v>
      </c>
      <c r="F19" s="61"/>
      <c r="G19" s="56" t="s">
        <v>252</v>
      </c>
      <c r="H19" s="56" t="s">
        <v>253</v>
      </c>
      <c r="I19" s="63"/>
      <c r="J19" s="63"/>
      <c r="K19" s="63"/>
      <c r="L19" s="63"/>
      <c r="M19" s="63"/>
      <c r="N19" s="63"/>
      <c r="O19" s="63"/>
      <c r="P19" s="63"/>
      <c r="Q19" s="63"/>
      <c r="R19" s="63"/>
      <c r="S19" s="63"/>
      <c r="T19" s="76"/>
      <c r="U19" s="59"/>
      <c r="V19" s="59"/>
      <c r="W19" s="63"/>
      <c r="X19" s="75">
        <v>10662.0</v>
      </c>
      <c r="Y19" s="56" t="s">
        <v>173</v>
      </c>
      <c r="Z19" s="63"/>
      <c r="AA19" s="63"/>
    </row>
    <row r="20" ht="16.5" customHeight="1">
      <c r="A20" s="52" t="s">
        <v>257</v>
      </c>
      <c r="B20" s="53" t="s">
        <v>258</v>
      </c>
      <c r="C20" s="53" t="s">
        <v>258</v>
      </c>
      <c r="D20" s="54">
        <v>3000.0</v>
      </c>
      <c r="E20" s="54">
        <v>0.0</v>
      </c>
      <c r="F20" s="61"/>
      <c r="G20" s="56" t="s">
        <v>259</v>
      </c>
      <c r="H20" s="56" t="s">
        <v>260</v>
      </c>
      <c r="I20" s="63"/>
      <c r="J20" s="63"/>
      <c r="K20" s="54">
        <v>15.0</v>
      </c>
      <c r="L20" s="57"/>
      <c r="M20" s="54">
        <v>200.0</v>
      </c>
      <c r="N20" s="63"/>
      <c r="O20" s="57"/>
      <c r="P20" s="63"/>
      <c r="Q20" s="63"/>
      <c r="R20" s="63"/>
      <c r="S20" s="63"/>
      <c r="T20" s="56" t="s">
        <v>262</v>
      </c>
      <c r="U20" s="59"/>
      <c r="V20" s="59"/>
      <c r="W20" s="63"/>
      <c r="X20" s="77" t="s">
        <v>113</v>
      </c>
      <c r="Y20" s="77" t="s">
        <v>113</v>
      </c>
      <c r="Z20" s="63"/>
      <c r="AA20" s="63"/>
    </row>
    <row r="21" ht="16.5" customHeight="1">
      <c r="A21" s="52" t="s">
        <v>266</v>
      </c>
      <c r="B21" s="53" t="s">
        <v>269</v>
      </c>
      <c r="C21" s="64" t="s">
        <v>271</v>
      </c>
      <c r="D21" s="54">
        <v>1000.0</v>
      </c>
      <c r="E21" s="54">
        <v>1000.0</v>
      </c>
      <c r="F21" s="61"/>
      <c r="G21" s="56" t="s">
        <v>272</v>
      </c>
      <c r="H21" s="56" t="s">
        <v>273</v>
      </c>
      <c r="I21" s="57"/>
      <c r="J21" s="63"/>
      <c r="K21" s="57"/>
      <c r="L21" s="63"/>
      <c r="M21" s="63"/>
      <c r="N21" s="63"/>
      <c r="O21" s="63"/>
      <c r="P21" s="63"/>
      <c r="Q21" s="63"/>
      <c r="R21" s="63"/>
      <c r="S21" s="63"/>
      <c r="T21" s="76"/>
      <c r="U21" s="59"/>
      <c r="V21" s="59"/>
      <c r="W21" s="63"/>
      <c r="X21" s="64" t="s">
        <v>122</v>
      </c>
      <c r="Y21" s="77" t="s">
        <v>173</v>
      </c>
      <c r="Z21" s="63"/>
      <c r="AA21" s="63"/>
    </row>
    <row r="22" ht="16.5" customHeight="1">
      <c r="A22" s="52" t="s">
        <v>274</v>
      </c>
      <c r="B22" s="53" t="s">
        <v>275</v>
      </c>
      <c r="C22" s="64" t="s">
        <v>271</v>
      </c>
      <c r="D22" s="54">
        <v>1000.0</v>
      </c>
      <c r="E22" s="54">
        <v>1000.0</v>
      </c>
      <c r="F22" s="61"/>
      <c r="G22" s="56" t="s">
        <v>279</v>
      </c>
      <c r="H22" s="56" t="s">
        <v>283</v>
      </c>
      <c r="I22" s="78"/>
      <c r="J22" s="63"/>
      <c r="K22" s="63"/>
      <c r="L22" s="63"/>
      <c r="M22" s="63"/>
      <c r="N22" s="63"/>
      <c r="O22" s="63"/>
      <c r="P22" s="63"/>
      <c r="Q22" s="63"/>
      <c r="R22" s="63"/>
      <c r="S22" s="57"/>
      <c r="T22" s="58"/>
      <c r="U22" s="59"/>
      <c r="V22" s="59"/>
      <c r="W22" s="63"/>
      <c r="X22" s="64" t="s">
        <v>122</v>
      </c>
      <c r="Y22" s="56" t="s">
        <v>173</v>
      </c>
      <c r="Z22" s="63"/>
      <c r="AA22" s="63"/>
    </row>
    <row r="23" ht="16.5" customHeight="1">
      <c r="A23" s="52" t="s">
        <v>286</v>
      </c>
      <c r="B23" s="53" t="s">
        <v>288</v>
      </c>
      <c r="C23" s="53" t="s">
        <v>289</v>
      </c>
      <c r="D23" s="54">
        <v>250.0</v>
      </c>
      <c r="E23" s="54">
        <v>250.0</v>
      </c>
      <c r="F23" s="61"/>
      <c r="G23" s="56" t="s">
        <v>292</v>
      </c>
      <c r="H23" s="56" t="s">
        <v>293</v>
      </c>
      <c r="I23" s="54">
        <v>250.0</v>
      </c>
      <c r="J23" s="63"/>
      <c r="K23" s="57"/>
      <c r="L23" s="57"/>
      <c r="M23" s="63"/>
      <c r="N23" s="63"/>
      <c r="O23" s="63"/>
      <c r="P23" s="63"/>
      <c r="Q23" s="63"/>
      <c r="R23" s="63"/>
      <c r="S23" s="57"/>
      <c r="T23" s="58"/>
      <c r="U23" s="59"/>
      <c r="V23" s="59"/>
      <c r="W23" s="63"/>
      <c r="X23" s="56" t="s">
        <v>111</v>
      </c>
      <c r="Y23" s="56" t="s">
        <v>113</v>
      </c>
      <c r="Z23" s="63"/>
      <c r="AA23" s="63"/>
    </row>
    <row r="24" ht="16.5" customHeight="1">
      <c r="A24" s="52" t="s">
        <v>300</v>
      </c>
      <c r="B24" s="53" t="s">
        <v>302</v>
      </c>
      <c r="C24" s="53" t="s">
        <v>304</v>
      </c>
      <c r="D24" s="54">
        <v>1300.0</v>
      </c>
      <c r="E24" s="54">
        <v>500.0</v>
      </c>
      <c r="F24" s="61"/>
      <c r="G24" s="56" t="s">
        <v>308</v>
      </c>
      <c r="H24" s="56" t="s">
        <v>310</v>
      </c>
      <c r="I24" s="63"/>
      <c r="J24" s="63"/>
      <c r="K24" s="63"/>
      <c r="L24" s="63"/>
      <c r="M24" s="63"/>
      <c r="N24" s="63"/>
      <c r="O24" s="63"/>
      <c r="P24" s="54">
        <v>500.0</v>
      </c>
      <c r="Q24" s="63"/>
      <c r="R24" s="63"/>
      <c r="S24" s="63"/>
      <c r="T24" s="76"/>
      <c r="U24" s="59"/>
      <c r="V24" s="59"/>
      <c r="W24" s="63"/>
      <c r="X24" s="64" t="s">
        <v>122</v>
      </c>
      <c r="Y24" s="56" t="s">
        <v>113</v>
      </c>
      <c r="Z24" s="63"/>
      <c r="AA24" s="63"/>
    </row>
    <row r="25" ht="16.5" customHeight="1">
      <c r="A25" s="52" t="s">
        <v>313</v>
      </c>
      <c r="B25" s="53" t="s">
        <v>315</v>
      </c>
      <c r="C25" s="53" t="s">
        <v>317</v>
      </c>
      <c r="D25" s="54">
        <v>200.0</v>
      </c>
      <c r="E25" s="54">
        <v>200.0</v>
      </c>
      <c r="F25" s="61"/>
      <c r="G25" s="56" t="s">
        <v>319</v>
      </c>
      <c r="H25" s="56" t="s">
        <v>320</v>
      </c>
      <c r="I25" s="63"/>
      <c r="J25" s="63"/>
      <c r="K25" s="63"/>
      <c r="L25" s="63"/>
      <c r="M25" s="63"/>
      <c r="N25" s="63"/>
      <c r="O25" s="63"/>
      <c r="P25" s="63"/>
      <c r="Q25" s="63"/>
      <c r="R25" s="63"/>
      <c r="S25" s="57"/>
      <c r="T25" s="58"/>
      <c r="U25" s="59"/>
      <c r="V25" s="59"/>
      <c r="W25" s="63"/>
      <c r="X25" s="64" t="s">
        <v>122</v>
      </c>
      <c r="Y25" s="56" t="s">
        <v>173</v>
      </c>
      <c r="Z25" s="63"/>
      <c r="AA25" s="63"/>
    </row>
    <row r="26" ht="16.5" customHeight="1">
      <c r="A26" s="52" t="s">
        <v>324</v>
      </c>
      <c r="B26" s="69" t="s">
        <v>326</v>
      </c>
      <c r="C26" s="53" t="s">
        <v>328</v>
      </c>
      <c r="D26" s="54">
        <v>80.95</v>
      </c>
      <c r="E26" s="54">
        <v>80.95</v>
      </c>
      <c r="F26" s="61"/>
      <c r="G26" s="56" t="s">
        <v>331</v>
      </c>
      <c r="H26" s="56" t="s">
        <v>333</v>
      </c>
      <c r="I26" s="54">
        <v>65.95</v>
      </c>
      <c r="J26" s="63"/>
      <c r="K26" s="63"/>
      <c r="L26" s="54">
        <v>15.0</v>
      </c>
      <c r="M26" s="63"/>
      <c r="N26" s="63"/>
      <c r="O26" s="63"/>
      <c r="P26" s="63"/>
      <c r="Q26" s="63"/>
      <c r="R26" s="63"/>
      <c r="S26" s="63"/>
      <c r="T26" s="58"/>
      <c r="U26" s="59"/>
      <c r="V26" s="59"/>
      <c r="W26" s="63"/>
      <c r="X26" s="56" t="s">
        <v>111</v>
      </c>
      <c r="Y26" s="56" t="s">
        <v>113</v>
      </c>
      <c r="Z26" s="63"/>
      <c r="AA26" s="63"/>
    </row>
    <row r="27" ht="16.5" customHeight="1">
      <c r="A27" s="52" t="s">
        <v>336</v>
      </c>
      <c r="B27" s="53" t="s">
        <v>338</v>
      </c>
      <c r="C27" s="53" t="s">
        <v>340</v>
      </c>
      <c r="D27" s="54">
        <v>1200.0</v>
      </c>
      <c r="E27" s="54">
        <v>1000.0</v>
      </c>
      <c r="F27" s="61"/>
      <c r="G27" s="56" t="s">
        <v>342</v>
      </c>
      <c r="H27" s="56" t="s">
        <v>343</v>
      </c>
      <c r="I27" s="70"/>
      <c r="J27" s="63"/>
      <c r="K27" s="63"/>
      <c r="L27" s="70"/>
      <c r="M27" s="63"/>
      <c r="N27" s="63"/>
      <c r="O27" s="63"/>
      <c r="P27" s="63"/>
      <c r="Q27" s="63"/>
      <c r="R27" s="63"/>
      <c r="S27" s="63"/>
      <c r="T27" s="76"/>
      <c r="U27" s="59"/>
      <c r="V27" s="59"/>
      <c r="W27" s="63"/>
      <c r="X27" s="56" t="s">
        <v>345</v>
      </c>
      <c r="Y27" s="56" t="s">
        <v>113</v>
      </c>
      <c r="Z27" s="63"/>
      <c r="AA27" s="63"/>
    </row>
    <row r="28" ht="16.5" customHeight="1">
      <c r="A28" s="52" t="s">
        <v>350</v>
      </c>
      <c r="B28" s="53" t="s">
        <v>353</v>
      </c>
      <c r="C28" s="53" t="s">
        <v>355</v>
      </c>
      <c r="D28" s="54">
        <v>400.0</v>
      </c>
      <c r="E28" s="54">
        <v>400.0</v>
      </c>
      <c r="F28" s="61"/>
      <c r="G28" s="56" t="s">
        <v>356</v>
      </c>
      <c r="H28" s="56" t="s">
        <v>359</v>
      </c>
      <c r="I28" s="63"/>
      <c r="J28" s="63"/>
      <c r="K28" s="63"/>
      <c r="L28" s="63"/>
      <c r="M28" s="63"/>
      <c r="N28" s="63"/>
      <c r="O28" s="63"/>
      <c r="P28" s="63"/>
      <c r="Q28" s="63"/>
      <c r="R28" s="63"/>
      <c r="S28" s="63"/>
      <c r="T28" s="58"/>
      <c r="U28" s="59"/>
      <c r="V28" s="59"/>
      <c r="W28" s="63"/>
      <c r="X28" s="56" t="s">
        <v>111</v>
      </c>
      <c r="Y28" s="56" t="s">
        <v>173</v>
      </c>
      <c r="Z28" s="63"/>
      <c r="AA28" s="63"/>
    </row>
    <row r="29" ht="16.5" customHeight="1">
      <c r="A29" s="52" t="s">
        <v>361</v>
      </c>
      <c r="B29" s="53" t="s">
        <v>362</v>
      </c>
      <c r="C29" s="53" t="s">
        <v>363</v>
      </c>
      <c r="D29" s="54">
        <v>120.0</v>
      </c>
      <c r="E29" s="54">
        <v>120.0</v>
      </c>
      <c r="F29" s="61"/>
      <c r="G29" s="56" t="s">
        <v>364</v>
      </c>
      <c r="H29" s="56" t="s">
        <v>365</v>
      </c>
      <c r="I29" s="54">
        <v>120.0</v>
      </c>
      <c r="J29" s="63"/>
      <c r="K29" s="63"/>
      <c r="L29" s="63"/>
      <c r="M29" s="63"/>
      <c r="N29" s="63"/>
      <c r="O29" s="63"/>
      <c r="P29" s="63"/>
      <c r="Q29" s="63"/>
      <c r="R29" s="63"/>
      <c r="S29" s="63"/>
      <c r="T29" s="56" t="s">
        <v>367</v>
      </c>
      <c r="U29" s="59"/>
      <c r="V29" s="59"/>
      <c r="W29" s="63"/>
      <c r="X29" s="56" t="s">
        <v>148</v>
      </c>
      <c r="Y29" s="56" t="s">
        <v>113</v>
      </c>
      <c r="Z29" s="63"/>
      <c r="AA29" s="63"/>
    </row>
    <row r="30" ht="16.5" customHeight="1">
      <c r="A30" s="52" t="s">
        <v>368</v>
      </c>
      <c r="B30" s="53" t="s">
        <v>370</v>
      </c>
      <c r="C30" s="53" t="s">
        <v>363</v>
      </c>
      <c r="D30" s="54">
        <v>216.29</v>
      </c>
      <c r="E30" s="54">
        <v>216.29</v>
      </c>
      <c r="F30" s="61"/>
      <c r="G30" s="56" t="s">
        <v>364</v>
      </c>
      <c r="H30" s="56" t="s">
        <v>365</v>
      </c>
      <c r="I30" s="54">
        <v>140.0</v>
      </c>
      <c r="J30" s="63"/>
      <c r="K30" s="63"/>
      <c r="L30" s="54">
        <v>76.28</v>
      </c>
      <c r="M30" s="63"/>
      <c r="N30" s="63"/>
      <c r="O30" s="63"/>
      <c r="P30" s="63"/>
      <c r="Q30" s="63"/>
      <c r="R30" s="63"/>
      <c r="S30" s="63"/>
      <c r="T30" s="56" t="s">
        <v>375</v>
      </c>
      <c r="U30" s="59"/>
      <c r="V30" s="59"/>
      <c r="W30" s="63"/>
      <c r="X30" s="81" t="s">
        <v>122</v>
      </c>
      <c r="Y30" s="56" t="s">
        <v>113</v>
      </c>
      <c r="Z30" s="63"/>
      <c r="AA30" s="63"/>
    </row>
    <row r="31" ht="16.5" customHeight="1">
      <c r="A31" s="52" t="s">
        <v>380</v>
      </c>
      <c r="B31" s="53" t="s">
        <v>381</v>
      </c>
      <c r="C31" s="53" t="s">
        <v>363</v>
      </c>
      <c r="D31" s="54">
        <v>71.0</v>
      </c>
      <c r="E31" s="54">
        <v>71.0</v>
      </c>
      <c r="F31" s="61"/>
      <c r="G31" s="56" t="s">
        <v>364</v>
      </c>
      <c r="H31" s="56" t="s">
        <v>365</v>
      </c>
      <c r="I31" s="63"/>
      <c r="J31" s="63"/>
      <c r="K31" s="63"/>
      <c r="L31" s="63"/>
      <c r="M31" s="63"/>
      <c r="N31" s="63"/>
      <c r="O31" s="63"/>
      <c r="P31" s="63"/>
      <c r="Q31" s="63"/>
      <c r="R31" s="63"/>
      <c r="S31" s="63"/>
      <c r="T31" s="58"/>
      <c r="U31" s="59"/>
      <c r="V31" s="59"/>
      <c r="W31" s="63"/>
      <c r="X31" s="81" t="s">
        <v>122</v>
      </c>
      <c r="Y31" s="56" t="s">
        <v>113</v>
      </c>
      <c r="Z31" s="63"/>
      <c r="AA31" s="63"/>
    </row>
    <row r="32" ht="16.5" customHeight="1">
      <c r="A32" s="52" t="s">
        <v>384</v>
      </c>
      <c r="B32" s="53" t="s">
        <v>385</v>
      </c>
      <c r="C32" s="64" t="s">
        <v>271</v>
      </c>
      <c r="D32" s="54">
        <v>1000.0</v>
      </c>
      <c r="E32" s="54">
        <v>1000.0</v>
      </c>
      <c r="F32" s="61"/>
      <c r="G32" s="56" t="s">
        <v>388</v>
      </c>
      <c r="H32" s="56" t="s">
        <v>389</v>
      </c>
      <c r="I32" s="63"/>
      <c r="J32" s="63"/>
      <c r="K32" s="63"/>
      <c r="L32" s="63"/>
      <c r="M32" s="63"/>
      <c r="N32" s="63"/>
      <c r="O32" s="63"/>
      <c r="P32" s="63"/>
      <c r="Q32" s="63"/>
      <c r="R32" s="63"/>
      <c r="S32" s="63"/>
      <c r="T32" s="76"/>
      <c r="U32" s="59"/>
      <c r="V32" s="59"/>
      <c r="W32" s="63"/>
      <c r="X32" s="75">
        <v>10663.0</v>
      </c>
      <c r="Y32" s="56" t="s">
        <v>173</v>
      </c>
      <c r="Z32" s="63"/>
      <c r="AA32" s="63"/>
    </row>
    <row r="33" ht="16.5" customHeight="1">
      <c r="A33" s="52" t="s">
        <v>392</v>
      </c>
      <c r="B33" s="53" t="s">
        <v>394</v>
      </c>
      <c r="C33" s="53" t="s">
        <v>396</v>
      </c>
      <c r="D33" s="54">
        <v>890.0</v>
      </c>
      <c r="E33" s="54">
        <v>890.0</v>
      </c>
      <c r="F33" s="61"/>
      <c r="G33" s="56" t="s">
        <v>398</v>
      </c>
      <c r="H33" s="56" t="s">
        <v>399</v>
      </c>
      <c r="I33" s="63"/>
      <c r="J33" s="63"/>
      <c r="K33" s="63"/>
      <c r="L33" s="63"/>
      <c r="M33" s="63"/>
      <c r="N33" s="63"/>
      <c r="O33" s="63"/>
      <c r="P33" s="63"/>
      <c r="Q33" s="63"/>
      <c r="R33" s="63"/>
      <c r="S33" s="57"/>
      <c r="T33" s="76"/>
      <c r="U33" s="59"/>
      <c r="V33" s="59"/>
      <c r="W33" s="63"/>
      <c r="X33" s="75">
        <v>10684.0</v>
      </c>
      <c r="Y33" s="56" t="s">
        <v>173</v>
      </c>
      <c r="Z33" s="63"/>
      <c r="AA33" s="63"/>
    </row>
    <row r="34" ht="16.5" customHeight="1">
      <c r="A34" s="52" t="s">
        <v>402</v>
      </c>
      <c r="B34" s="53" t="s">
        <v>403</v>
      </c>
      <c r="C34" s="64" t="s">
        <v>271</v>
      </c>
      <c r="D34" s="54">
        <v>1000.0</v>
      </c>
      <c r="E34" s="54">
        <v>1000.0</v>
      </c>
      <c r="F34" s="61"/>
      <c r="G34" s="56" t="s">
        <v>279</v>
      </c>
      <c r="H34" s="56" t="s">
        <v>283</v>
      </c>
      <c r="I34" s="63"/>
      <c r="J34" s="63"/>
      <c r="K34" s="63"/>
      <c r="L34" s="63"/>
      <c r="M34" s="63"/>
      <c r="N34" s="63"/>
      <c r="O34" s="63"/>
      <c r="P34" s="63"/>
      <c r="Q34" s="63"/>
      <c r="R34" s="63"/>
      <c r="S34" s="63"/>
      <c r="T34" s="76"/>
      <c r="U34" s="59"/>
      <c r="V34" s="59"/>
      <c r="W34" s="63"/>
      <c r="X34" s="64" t="s">
        <v>122</v>
      </c>
      <c r="Y34" s="56" t="s">
        <v>173</v>
      </c>
      <c r="Z34" s="63"/>
      <c r="AA34" s="63"/>
    </row>
    <row r="35" ht="16.5" customHeight="1">
      <c r="A35" s="52" t="s">
        <v>410</v>
      </c>
      <c r="B35" s="53" t="s">
        <v>411</v>
      </c>
      <c r="C35" s="53" t="s">
        <v>236</v>
      </c>
      <c r="D35" s="54">
        <v>200.0</v>
      </c>
      <c r="E35" s="54">
        <v>200.0</v>
      </c>
      <c r="F35" s="61"/>
      <c r="G35" s="56" t="s">
        <v>237</v>
      </c>
      <c r="H35" s="56" t="s">
        <v>238</v>
      </c>
      <c r="I35" s="63"/>
      <c r="J35" s="63"/>
      <c r="K35" s="63"/>
      <c r="L35" s="63"/>
      <c r="M35" s="63"/>
      <c r="N35" s="63"/>
      <c r="O35" s="63"/>
      <c r="P35" s="63"/>
      <c r="Q35" s="63"/>
      <c r="R35" s="63"/>
      <c r="S35" s="63"/>
      <c r="T35" s="56" t="s">
        <v>413</v>
      </c>
      <c r="U35" s="59"/>
      <c r="V35" s="59"/>
      <c r="W35" s="63"/>
      <c r="X35" s="75">
        <v>10679.0</v>
      </c>
      <c r="Y35" s="56" t="s">
        <v>173</v>
      </c>
      <c r="Z35" s="63"/>
      <c r="AA35" s="63"/>
    </row>
    <row r="36" ht="16.5" customHeight="1">
      <c r="A36" s="52" t="s">
        <v>414</v>
      </c>
      <c r="B36" s="53" t="s">
        <v>416</v>
      </c>
      <c r="C36" s="53" t="s">
        <v>236</v>
      </c>
      <c r="D36" s="54">
        <v>85.0</v>
      </c>
      <c r="E36" s="54">
        <v>85.0</v>
      </c>
      <c r="F36" s="61"/>
      <c r="G36" s="56" t="s">
        <v>237</v>
      </c>
      <c r="H36" s="56" t="s">
        <v>238</v>
      </c>
      <c r="I36" s="63"/>
      <c r="J36" s="63"/>
      <c r="K36" s="63"/>
      <c r="L36" s="63"/>
      <c r="M36" s="63"/>
      <c r="N36" s="63"/>
      <c r="O36" s="63"/>
      <c r="P36" s="63"/>
      <c r="Q36" s="63"/>
      <c r="R36" s="63"/>
      <c r="S36" s="63"/>
      <c r="T36" s="56" t="s">
        <v>413</v>
      </c>
      <c r="U36" s="59"/>
      <c r="V36" s="59"/>
      <c r="W36" s="63"/>
      <c r="X36" s="75">
        <v>10679.0</v>
      </c>
      <c r="Y36" s="56" t="s">
        <v>173</v>
      </c>
      <c r="Z36" s="63"/>
      <c r="AA36" s="63"/>
    </row>
    <row r="37" ht="16.5" customHeight="1">
      <c r="A37" s="52" t="s">
        <v>417</v>
      </c>
      <c r="B37" s="53" t="s">
        <v>418</v>
      </c>
      <c r="C37" s="64" t="s">
        <v>271</v>
      </c>
      <c r="D37" s="54">
        <v>1000.0</v>
      </c>
      <c r="E37" s="54">
        <v>1000.0</v>
      </c>
      <c r="F37" s="61"/>
      <c r="G37" s="56" t="s">
        <v>419</v>
      </c>
      <c r="H37" s="56" t="s">
        <v>421</v>
      </c>
      <c r="I37" s="57"/>
      <c r="J37" s="63"/>
      <c r="K37" s="57"/>
      <c r="L37" s="63"/>
      <c r="M37" s="57"/>
      <c r="N37" s="63"/>
      <c r="O37" s="63"/>
      <c r="P37" s="63"/>
      <c r="Q37" s="63"/>
      <c r="R37" s="63"/>
      <c r="S37" s="63"/>
      <c r="T37" s="76"/>
      <c r="U37" s="59"/>
      <c r="V37" s="59"/>
      <c r="W37" s="63"/>
      <c r="X37" s="75">
        <v>10664.0</v>
      </c>
      <c r="Y37" s="56" t="s">
        <v>173</v>
      </c>
      <c r="Z37" s="63"/>
      <c r="AA37" s="63"/>
    </row>
    <row r="38" ht="16.5" customHeight="1">
      <c r="A38" s="52" t="s">
        <v>424</v>
      </c>
      <c r="B38" s="53" t="s">
        <v>426</v>
      </c>
      <c r="C38" s="53" t="s">
        <v>427</v>
      </c>
      <c r="D38" s="54">
        <v>1000.0</v>
      </c>
      <c r="E38" s="54">
        <v>1000.0</v>
      </c>
      <c r="F38" s="61"/>
      <c r="G38" s="56" t="s">
        <v>429</v>
      </c>
      <c r="H38" s="56" t="s">
        <v>430</v>
      </c>
      <c r="I38" s="63"/>
      <c r="J38" s="63"/>
      <c r="K38" s="63"/>
      <c r="L38" s="63"/>
      <c r="M38" s="63"/>
      <c r="N38" s="63"/>
      <c r="O38" s="63"/>
      <c r="P38" s="63"/>
      <c r="Q38" s="63"/>
      <c r="R38" s="63"/>
      <c r="S38" s="63"/>
      <c r="T38" s="56" t="s">
        <v>434</v>
      </c>
      <c r="U38" s="59"/>
      <c r="V38" s="59"/>
      <c r="W38" s="63"/>
      <c r="X38" s="56" t="s">
        <v>111</v>
      </c>
      <c r="Y38" s="56" t="s">
        <v>173</v>
      </c>
      <c r="Z38" s="63"/>
      <c r="AA38" s="63"/>
    </row>
    <row r="39" ht="16.5" customHeight="1">
      <c r="A39" s="52" t="s">
        <v>437</v>
      </c>
      <c r="B39" s="53" t="s">
        <v>440</v>
      </c>
      <c r="C39" s="64" t="s">
        <v>271</v>
      </c>
      <c r="D39" s="54">
        <v>1000.0</v>
      </c>
      <c r="E39" s="54">
        <v>1000.0</v>
      </c>
      <c r="F39" s="61"/>
      <c r="G39" s="56" t="s">
        <v>444</v>
      </c>
      <c r="H39" s="56" t="s">
        <v>445</v>
      </c>
      <c r="I39" s="63"/>
      <c r="J39" s="63"/>
      <c r="K39" s="63"/>
      <c r="L39" s="63"/>
      <c r="M39" s="63"/>
      <c r="N39" s="63"/>
      <c r="O39" s="63"/>
      <c r="P39" s="63"/>
      <c r="Q39" s="63"/>
      <c r="R39" s="63"/>
      <c r="S39" s="63"/>
      <c r="T39" s="58"/>
      <c r="U39" s="59"/>
      <c r="V39" s="59"/>
      <c r="W39" s="63"/>
      <c r="X39" s="75">
        <v>10061.0</v>
      </c>
      <c r="Y39" s="56" t="s">
        <v>173</v>
      </c>
      <c r="Z39" s="63"/>
      <c r="AA39" s="63"/>
    </row>
    <row r="40" ht="16.5" customHeight="1">
      <c r="A40" s="52" t="s">
        <v>447</v>
      </c>
      <c r="B40" s="53" t="s">
        <v>449</v>
      </c>
      <c r="C40" s="53" t="s">
        <v>450</v>
      </c>
      <c r="D40" s="54">
        <v>1500.0</v>
      </c>
      <c r="E40" s="54">
        <v>1211.65</v>
      </c>
      <c r="F40" s="61"/>
      <c r="G40" s="56" t="s">
        <v>451</v>
      </c>
      <c r="H40" s="56" t="s">
        <v>453</v>
      </c>
      <c r="I40" s="54">
        <v>800.0</v>
      </c>
      <c r="J40" s="63"/>
      <c r="K40" s="63"/>
      <c r="L40" s="63"/>
      <c r="M40" s="54">
        <v>200.0</v>
      </c>
      <c r="N40" s="63"/>
      <c r="O40" s="63"/>
      <c r="P40" s="63"/>
      <c r="Q40" s="54">
        <v>211.65</v>
      </c>
      <c r="R40" s="63"/>
      <c r="S40" s="63"/>
      <c r="T40" s="76"/>
      <c r="U40" s="59"/>
      <c r="V40" s="59"/>
      <c r="W40" s="63"/>
      <c r="X40" s="56" t="s">
        <v>111</v>
      </c>
      <c r="Y40" s="56" t="s">
        <v>113</v>
      </c>
      <c r="Z40" s="63"/>
      <c r="AA40" s="63"/>
    </row>
    <row r="41" ht="16.5" customHeight="1">
      <c r="A41" s="52" t="s">
        <v>456</v>
      </c>
      <c r="B41" s="53" t="s">
        <v>457</v>
      </c>
      <c r="C41" s="64" t="s">
        <v>458</v>
      </c>
      <c r="D41" s="54">
        <v>200.0</v>
      </c>
      <c r="E41" s="54">
        <v>200.0</v>
      </c>
      <c r="F41" s="61"/>
      <c r="G41" s="56" t="s">
        <v>329</v>
      </c>
      <c r="H41" s="56" t="s">
        <v>461</v>
      </c>
      <c r="I41" s="57"/>
      <c r="J41" s="63"/>
      <c r="K41" s="63"/>
      <c r="L41" s="63"/>
      <c r="M41" s="57"/>
      <c r="N41" s="63"/>
      <c r="O41" s="63"/>
      <c r="P41" s="63"/>
      <c r="Q41" s="57"/>
      <c r="R41" s="63"/>
      <c r="S41" s="63"/>
      <c r="T41" s="76"/>
      <c r="U41" s="59"/>
      <c r="V41" s="59"/>
      <c r="W41" s="63"/>
      <c r="X41" s="56" t="s">
        <v>157</v>
      </c>
      <c r="Y41" s="56" t="s">
        <v>173</v>
      </c>
      <c r="Z41" s="63"/>
      <c r="AA41" s="63"/>
    </row>
    <row r="42" ht="16.5" customHeight="1">
      <c r="A42" s="82" t="s">
        <v>467</v>
      </c>
      <c r="B42" s="82" t="s">
        <v>470</v>
      </c>
      <c r="C42" s="82" t="s">
        <v>471</v>
      </c>
      <c r="D42" s="83">
        <v>2000.0</v>
      </c>
      <c r="E42" s="83">
        <v>0.0</v>
      </c>
      <c r="F42" s="84" t="str">
        <f t="shared" ref="F42:F210" si="2">E42/D42</f>
        <v>0.00%</v>
      </c>
      <c r="G42" s="85" t="s">
        <v>476</v>
      </c>
      <c r="H42" s="86"/>
      <c r="I42" s="87"/>
      <c r="J42" s="87"/>
      <c r="K42" s="87"/>
      <c r="L42" s="87"/>
      <c r="M42" s="87"/>
      <c r="N42" s="87"/>
      <c r="O42" s="87"/>
      <c r="P42" s="87"/>
      <c r="Q42" s="87"/>
      <c r="R42" s="87"/>
      <c r="S42" s="87"/>
      <c r="T42" s="86"/>
      <c r="U42" s="59"/>
      <c r="V42" s="59"/>
      <c r="W42" s="88"/>
      <c r="X42" s="86"/>
      <c r="Y42" s="86"/>
      <c r="Z42" s="88"/>
      <c r="AA42" s="88" t="s">
        <v>484</v>
      </c>
    </row>
    <row r="43" ht="16.5" customHeight="1">
      <c r="A43" s="82" t="s">
        <v>485</v>
      </c>
      <c r="B43" s="82" t="s">
        <v>488</v>
      </c>
      <c r="C43" s="82" t="s">
        <v>489</v>
      </c>
      <c r="D43" s="83">
        <v>200.0</v>
      </c>
      <c r="E43" s="83">
        <v>180.0</v>
      </c>
      <c r="F43" s="84" t="str">
        <f t="shared" si="2"/>
        <v>90.00%</v>
      </c>
      <c r="G43" s="86"/>
      <c r="H43" s="86"/>
      <c r="I43" s="87"/>
      <c r="J43" s="87"/>
      <c r="K43" s="87"/>
      <c r="L43" s="87"/>
      <c r="M43" s="87"/>
      <c r="N43" s="87"/>
      <c r="O43" s="87"/>
      <c r="P43" s="87"/>
      <c r="Q43" s="87"/>
      <c r="R43" s="87"/>
      <c r="S43" s="87"/>
      <c r="T43" s="86"/>
      <c r="U43" s="59"/>
      <c r="V43" s="59"/>
      <c r="W43" s="88"/>
      <c r="X43" s="86"/>
      <c r="Y43" s="86"/>
      <c r="Z43" s="88"/>
      <c r="AA43" s="88" t="s">
        <v>492</v>
      </c>
    </row>
    <row r="44" ht="16.5" customHeight="1">
      <c r="A44" s="82" t="s">
        <v>494</v>
      </c>
      <c r="B44" s="82" t="s">
        <v>495</v>
      </c>
      <c r="C44" s="82" t="s">
        <v>496</v>
      </c>
      <c r="D44" s="83">
        <v>126.0</v>
      </c>
      <c r="E44" s="83">
        <v>120.0</v>
      </c>
      <c r="F44" s="84" t="str">
        <f t="shared" si="2"/>
        <v>95.24%</v>
      </c>
      <c r="G44" s="86"/>
      <c r="H44" s="86"/>
      <c r="I44" s="87"/>
      <c r="J44" s="87"/>
      <c r="K44" s="87"/>
      <c r="L44" s="87"/>
      <c r="M44" s="87"/>
      <c r="N44" s="87"/>
      <c r="O44" s="87"/>
      <c r="P44" s="87"/>
      <c r="Q44" s="87"/>
      <c r="R44" s="87"/>
      <c r="S44" s="87"/>
      <c r="T44" s="86"/>
      <c r="U44" s="59"/>
      <c r="V44" s="59"/>
      <c r="W44" s="88"/>
      <c r="X44" s="86"/>
      <c r="Y44" s="86"/>
      <c r="Z44" s="88"/>
      <c r="AA44" s="88" t="s">
        <v>500</v>
      </c>
    </row>
    <row r="45" ht="16.5" customHeight="1">
      <c r="A45" s="82" t="s">
        <v>501</v>
      </c>
      <c r="B45" s="82" t="s">
        <v>503</v>
      </c>
      <c r="C45" s="82" t="s">
        <v>489</v>
      </c>
      <c r="D45" s="83">
        <v>200.0</v>
      </c>
      <c r="E45" s="83">
        <v>196.74</v>
      </c>
      <c r="F45" s="84" t="str">
        <f t="shared" si="2"/>
        <v>98.37%</v>
      </c>
      <c r="G45" s="86"/>
      <c r="H45" s="86"/>
      <c r="I45" s="87"/>
      <c r="J45" s="87"/>
      <c r="K45" s="87"/>
      <c r="L45" s="87"/>
      <c r="M45" s="87"/>
      <c r="N45" s="87"/>
      <c r="O45" s="87"/>
      <c r="P45" s="87"/>
      <c r="Q45" s="87"/>
      <c r="R45" s="87"/>
      <c r="S45" s="87"/>
      <c r="T45" s="86"/>
      <c r="U45" s="59"/>
      <c r="V45" s="59"/>
      <c r="W45" s="88"/>
      <c r="X45" s="86"/>
      <c r="Y45" s="86"/>
      <c r="Z45" s="88"/>
      <c r="AA45" s="88" t="s">
        <v>492</v>
      </c>
    </row>
    <row r="46" ht="16.5" customHeight="1">
      <c r="A46" s="82" t="s">
        <v>506</v>
      </c>
      <c r="B46" s="82" t="s">
        <v>508</v>
      </c>
      <c r="C46" s="82" t="s">
        <v>509</v>
      </c>
      <c r="D46" s="83">
        <v>300.0</v>
      </c>
      <c r="E46" s="83">
        <v>300.0</v>
      </c>
      <c r="F46" s="84" t="str">
        <f t="shared" si="2"/>
        <v>100.00%</v>
      </c>
      <c r="G46" s="86"/>
      <c r="H46" s="86"/>
      <c r="I46" s="87"/>
      <c r="J46" s="87"/>
      <c r="K46" s="87"/>
      <c r="L46" s="87"/>
      <c r="M46" s="87"/>
      <c r="N46" s="87"/>
      <c r="O46" s="87"/>
      <c r="P46" s="87"/>
      <c r="Q46" s="87"/>
      <c r="R46" s="87"/>
      <c r="S46" s="87"/>
      <c r="T46" s="86"/>
      <c r="U46" s="59"/>
      <c r="V46" s="59"/>
      <c r="W46" s="90"/>
      <c r="X46" s="86"/>
      <c r="Y46" s="86"/>
      <c r="Z46" s="90"/>
      <c r="AA46" s="90" t="s">
        <v>484</v>
      </c>
    </row>
    <row r="47" ht="16.5" customHeight="1">
      <c r="A47" s="82" t="s">
        <v>514</v>
      </c>
      <c r="B47" s="82" t="s">
        <v>515</v>
      </c>
      <c r="C47" s="82" t="s">
        <v>516</v>
      </c>
      <c r="D47" s="83">
        <v>100.0</v>
      </c>
      <c r="E47" s="83">
        <v>100.0</v>
      </c>
      <c r="F47" s="84" t="str">
        <f t="shared" si="2"/>
        <v>100.00%</v>
      </c>
      <c r="G47" s="86"/>
      <c r="H47" s="86"/>
      <c r="I47" s="87"/>
      <c r="J47" s="87"/>
      <c r="K47" s="87"/>
      <c r="L47" s="87"/>
      <c r="M47" s="87"/>
      <c r="N47" s="87"/>
      <c r="O47" s="87"/>
      <c r="P47" s="87"/>
      <c r="Q47" s="87"/>
      <c r="R47" s="87"/>
      <c r="S47" s="87"/>
      <c r="T47" s="86"/>
      <c r="U47" s="59"/>
      <c r="V47" s="59"/>
      <c r="W47" s="88"/>
      <c r="X47" s="86"/>
      <c r="Y47" s="86"/>
      <c r="Z47" s="88"/>
      <c r="AA47" s="88" t="s">
        <v>522</v>
      </c>
    </row>
    <row r="48" ht="16.5" customHeight="1">
      <c r="A48" s="82" t="s">
        <v>523</v>
      </c>
      <c r="B48" s="82" t="s">
        <v>525</v>
      </c>
      <c r="C48" s="82" t="s">
        <v>516</v>
      </c>
      <c r="D48" s="83">
        <v>150.0</v>
      </c>
      <c r="E48" s="83">
        <v>150.0</v>
      </c>
      <c r="F48" s="84" t="str">
        <f t="shared" si="2"/>
        <v>100.00%</v>
      </c>
      <c r="G48" s="86"/>
      <c r="H48" s="86"/>
      <c r="I48" s="87"/>
      <c r="J48" s="87"/>
      <c r="K48" s="87"/>
      <c r="L48" s="87"/>
      <c r="M48" s="87"/>
      <c r="N48" s="87"/>
      <c r="O48" s="87"/>
      <c r="P48" s="87"/>
      <c r="Q48" s="87"/>
      <c r="R48" s="87"/>
      <c r="S48" s="87"/>
      <c r="T48" s="86"/>
      <c r="U48" s="59"/>
      <c r="V48" s="59"/>
      <c r="W48" s="88"/>
      <c r="X48" s="86"/>
      <c r="Y48" s="86"/>
      <c r="Z48" s="88"/>
      <c r="AA48" s="88" t="s">
        <v>522</v>
      </c>
    </row>
    <row r="49" ht="16.5" customHeight="1">
      <c r="A49" s="82" t="s">
        <v>530</v>
      </c>
      <c r="B49" s="82" t="s">
        <v>531</v>
      </c>
      <c r="C49" s="82" t="s">
        <v>516</v>
      </c>
      <c r="D49" s="83">
        <v>250.0</v>
      </c>
      <c r="E49" s="83">
        <v>250.0</v>
      </c>
      <c r="F49" s="84" t="str">
        <f t="shared" si="2"/>
        <v>100.00%</v>
      </c>
      <c r="G49" s="86"/>
      <c r="H49" s="86"/>
      <c r="I49" s="87"/>
      <c r="J49" s="87"/>
      <c r="K49" s="87"/>
      <c r="L49" s="87"/>
      <c r="M49" s="87"/>
      <c r="N49" s="87"/>
      <c r="O49" s="87"/>
      <c r="P49" s="87"/>
      <c r="Q49" s="87"/>
      <c r="R49" s="87"/>
      <c r="S49" s="87"/>
      <c r="T49" s="86"/>
      <c r="U49" s="59"/>
      <c r="V49" s="59"/>
      <c r="W49" s="88"/>
      <c r="X49" s="86"/>
      <c r="Y49" s="86"/>
      <c r="Z49" s="88"/>
      <c r="AA49" s="88" t="s">
        <v>522</v>
      </c>
    </row>
    <row r="50" ht="16.5" customHeight="1">
      <c r="A50" s="82" t="s">
        <v>537</v>
      </c>
      <c r="B50" s="82" t="s">
        <v>539</v>
      </c>
      <c r="C50" s="82" t="s">
        <v>516</v>
      </c>
      <c r="D50" s="83">
        <v>300.0</v>
      </c>
      <c r="E50" s="83">
        <v>300.0</v>
      </c>
      <c r="F50" s="84" t="str">
        <f t="shared" si="2"/>
        <v>100.00%</v>
      </c>
      <c r="G50" s="86"/>
      <c r="H50" s="86"/>
      <c r="I50" s="87"/>
      <c r="J50" s="87"/>
      <c r="K50" s="87"/>
      <c r="L50" s="87"/>
      <c r="M50" s="87"/>
      <c r="N50" s="87"/>
      <c r="O50" s="87"/>
      <c r="P50" s="87"/>
      <c r="Q50" s="87"/>
      <c r="R50" s="87"/>
      <c r="S50" s="87"/>
      <c r="T50" s="86"/>
      <c r="U50" s="59"/>
      <c r="V50" s="59"/>
      <c r="W50" s="88"/>
      <c r="X50" s="86"/>
      <c r="Y50" s="86"/>
      <c r="Z50" s="88"/>
      <c r="AA50" s="88" t="s">
        <v>522</v>
      </c>
    </row>
    <row r="51" ht="16.5" customHeight="1">
      <c r="A51" s="82" t="s">
        <v>544</v>
      </c>
      <c r="B51" s="82" t="s">
        <v>545</v>
      </c>
      <c r="C51" s="82" t="s">
        <v>516</v>
      </c>
      <c r="D51" s="83">
        <v>310.0</v>
      </c>
      <c r="E51" s="83">
        <v>310.0</v>
      </c>
      <c r="F51" s="84" t="str">
        <f t="shared" si="2"/>
        <v>100.00%</v>
      </c>
      <c r="G51" s="86"/>
      <c r="H51" s="86"/>
      <c r="I51" s="87"/>
      <c r="J51" s="87"/>
      <c r="K51" s="87"/>
      <c r="L51" s="87"/>
      <c r="M51" s="87"/>
      <c r="N51" s="87"/>
      <c r="O51" s="87"/>
      <c r="P51" s="87"/>
      <c r="Q51" s="87"/>
      <c r="R51" s="87"/>
      <c r="S51" s="87"/>
      <c r="T51" s="86"/>
      <c r="U51" s="59"/>
      <c r="V51" s="59"/>
      <c r="W51" s="88"/>
      <c r="X51" s="86"/>
      <c r="Y51" s="86"/>
      <c r="Z51" s="88"/>
      <c r="AA51" s="88" t="s">
        <v>522</v>
      </c>
    </row>
    <row r="52" ht="16.5" customHeight="1">
      <c r="A52" s="82" t="s">
        <v>547</v>
      </c>
      <c r="B52" s="82" t="s">
        <v>549</v>
      </c>
      <c r="C52" s="82" t="s">
        <v>516</v>
      </c>
      <c r="D52" s="83">
        <v>400.0</v>
      </c>
      <c r="E52" s="83">
        <v>400.0</v>
      </c>
      <c r="F52" s="84" t="str">
        <f t="shared" si="2"/>
        <v>100.00%</v>
      </c>
      <c r="G52" s="86"/>
      <c r="H52" s="86"/>
      <c r="I52" s="87"/>
      <c r="J52" s="87"/>
      <c r="K52" s="87"/>
      <c r="L52" s="87"/>
      <c r="M52" s="87"/>
      <c r="N52" s="87"/>
      <c r="O52" s="87"/>
      <c r="P52" s="87"/>
      <c r="Q52" s="87"/>
      <c r="R52" s="87"/>
      <c r="S52" s="87"/>
      <c r="T52" s="86"/>
      <c r="U52" s="59"/>
      <c r="V52" s="59"/>
      <c r="W52" s="88"/>
      <c r="X52" s="86"/>
      <c r="Y52" s="86"/>
      <c r="Z52" s="88"/>
      <c r="AA52" s="88" t="s">
        <v>522</v>
      </c>
    </row>
    <row r="53" ht="16.5" customHeight="1">
      <c r="A53" s="82" t="s">
        <v>564</v>
      </c>
      <c r="B53" s="82" t="s">
        <v>566</v>
      </c>
      <c r="C53" s="82" t="s">
        <v>566</v>
      </c>
      <c r="D53" s="83">
        <v>500.0</v>
      </c>
      <c r="E53" s="83">
        <v>0.0</v>
      </c>
      <c r="F53" s="84" t="str">
        <f t="shared" si="2"/>
        <v>0.00%</v>
      </c>
      <c r="G53" s="86"/>
      <c r="H53" s="86"/>
      <c r="I53" s="87"/>
      <c r="J53" s="87"/>
      <c r="K53" s="87"/>
      <c r="L53" s="87"/>
      <c r="M53" s="87"/>
      <c r="N53" s="87"/>
      <c r="O53" s="87"/>
      <c r="P53" s="87"/>
      <c r="Q53" s="87"/>
      <c r="R53" s="87"/>
      <c r="S53" s="87"/>
      <c r="T53" s="86"/>
      <c r="U53" s="59"/>
      <c r="V53" s="59"/>
      <c r="W53" s="88"/>
      <c r="X53" s="86"/>
      <c r="Y53" s="86"/>
      <c r="Z53" s="88"/>
      <c r="AA53" s="88" t="s">
        <v>569</v>
      </c>
    </row>
    <row r="54" ht="16.5" customHeight="1">
      <c r="A54" s="82" t="s">
        <v>570</v>
      </c>
      <c r="B54" s="82" t="s">
        <v>572</v>
      </c>
      <c r="C54" s="82" t="s">
        <v>95</v>
      </c>
      <c r="D54" s="83">
        <v>34.63</v>
      </c>
      <c r="E54" s="83">
        <v>34.63</v>
      </c>
      <c r="F54" s="84" t="str">
        <f t="shared" si="2"/>
        <v>100.00%</v>
      </c>
      <c r="G54" s="86"/>
      <c r="H54" s="86"/>
      <c r="I54" s="87"/>
      <c r="J54" s="87"/>
      <c r="K54" s="87"/>
      <c r="L54" s="87"/>
      <c r="M54" s="87"/>
      <c r="N54" s="87"/>
      <c r="O54" s="87"/>
      <c r="P54" s="87"/>
      <c r="Q54" s="87"/>
      <c r="R54" s="87"/>
      <c r="S54" s="87"/>
      <c r="T54" s="86"/>
      <c r="U54" s="59"/>
      <c r="V54" s="59"/>
      <c r="W54" s="88"/>
      <c r="X54" s="86"/>
      <c r="Y54" s="86"/>
      <c r="Z54" s="88"/>
      <c r="AA54" s="88" t="s">
        <v>522</v>
      </c>
    </row>
    <row r="55" ht="16.5" customHeight="1">
      <c r="A55" s="82" t="s">
        <v>577</v>
      </c>
      <c r="B55" s="82" t="s">
        <v>578</v>
      </c>
      <c r="C55" s="82" t="s">
        <v>95</v>
      </c>
      <c r="D55" s="83">
        <v>161.14</v>
      </c>
      <c r="E55" s="83">
        <v>161.14</v>
      </c>
      <c r="F55" s="84" t="str">
        <f t="shared" si="2"/>
        <v>100.00%</v>
      </c>
      <c r="G55" s="86"/>
      <c r="H55" s="86"/>
      <c r="I55" s="87"/>
      <c r="J55" s="87"/>
      <c r="K55" s="87"/>
      <c r="L55" s="87"/>
      <c r="M55" s="87"/>
      <c r="N55" s="87"/>
      <c r="O55" s="87"/>
      <c r="P55" s="87"/>
      <c r="Q55" s="87"/>
      <c r="R55" s="87"/>
      <c r="S55" s="87"/>
      <c r="T55" s="86"/>
      <c r="U55" s="59"/>
      <c r="V55" s="59"/>
      <c r="W55" s="88"/>
      <c r="X55" s="86"/>
      <c r="Y55" s="86"/>
      <c r="Z55" s="88"/>
      <c r="AA55" s="88" t="s">
        <v>522</v>
      </c>
    </row>
    <row r="56" ht="16.5" customHeight="1">
      <c r="A56" s="82" t="s">
        <v>585</v>
      </c>
      <c r="B56" s="82" t="s">
        <v>586</v>
      </c>
      <c r="C56" s="82" t="s">
        <v>587</v>
      </c>
      <c r="D56" s="83">
        <v>120.0</v>
      </c>
      <c r="E56" s="83">
        <v>120.0</v>
      </c>
      <c r="F56" s="84" t="str">
        <f t="shared" si="2"/>
        <v>100.00%</v>
      </c>
      <c r="G56" s="86"/>
      <c r="H56" s="86"/>
      <c r="I56" s="87"/>
      <c r="J56" s="87"/>
      <c r="K56" s="87"/>
      <c r="L56" s="87"/>
      <c r="M56" s="87"/>
      <c r="N56" s="87"/>
      <c r="O56" s="87"/>
      <c r="P56" s="87"/>
      <c r="Q56" s="87"/>
      <c r="R56" s="87"/>
      <c r="S56" s="87"/>
      <c r="T56" s="86"/>
      <c r="U56" s="59"/>
      <c r="V56" s="59"/>
      <c r="W56" s="88"/>
      <c r="X56" s="86"/>
      <c r="Y56" s="86"/>
      <c r="Z56" s="88"/>
      <c r="AA56" s="88" t="s">
        <v>588</v>
      </c>
    </row>
    <row r="57" ht="16.5" customHeight="1">
      <c r="A57" s="82" t="s">
        <v>589</v>
      </c>
      <c r="B57" s="82" t="s">
        <v>590</v>
      </c>
      <c r="C57" s="82" t="s">
        <v>268</v>
      </c>
      <c r="D57" s="83">
        <v>13.18</v>
      </c>
      <c r="E57" s="83">
        <v>13.18</v>
      </c>
      <c r="F57" s="84" t="str">
        <f t="shared" si="2"/>
        <v>100.00%</v>
      </c>
      <c r="G57" s="86"/>
      <c r="H57" s="86"/>
      <c r="I57" s="87"/>
      <c r="J57" s="87"/>
      <c r="K57" s="87"/>
      <c r="L57" s="87"/>
      <c r="M57" s="87"/>
      <c r="N57" s="87"/>
      <c r="O57" s="87"/>
      <c r="P57" s="87"/>
      <c r="Q57" s="87"/>
      <c r="R57" s="87"/>
      <c r="S57" s="87"/>
      <c r="T57" s="86"/>
      <c r="U57" s="59"/>
      <c r="V57" s="59"/>
      <c r="W57" s="88"/>
      <c r="X57" s="86"/>
      <c r="Y57" s="86"/>
      <c r="Z57" s="88"/>
      <c r="AA57" s="88" t="s">
        <v>492</v>
      </c>
    </row>
    <row r="58" ht="16.5" customHeight="1">
      <c r="A58" s="82" t="s">
        <v>596</v>
      </c>
      <c r="B58" s="82" t="s">
        <v>597</v>
      </c>
      <c r="C58" s="82" t="s">
        <v>268</v>
      </c>
      <c r="D58" s="83">
        <v>35.89</v>
      </c>
      <c r="E58" s="83">
        <v>35.89</v>
      </c>
      <c r="F58" s="84" t="str">
        <f t="shared" si="2"/>
        <v>100.00%</v>
      </c>
      <c r="G58" s="86"/>
      <c r="H58" s="86"/>
      <c r="I58" s="87"/>
      <c r="J58" s="87"/>
      <c r="K58" s="87"/>
      <c r="L58" s="87"/>
      <c r="M58" s="87"/>
      <c r="N58" s="87"/>
      <c r="O58" s="87"/>
      <c r="P58" s="87"/>
      <c r="Q58" s="87"/>
      <c r="R58" s="87"/>
      <c r="S58" s="87"/>
      <c r="T58" s="86"/>
      <c r="U58" s="59"/>
      <c r="V58" s="59"/>
      <c r="W58" s="88"/>
      <c r="X58" s="86"/>
      <c r="Y58" s="86"/>
      <c r="Z58" s="88"/>
      <c r="AA58" s="88" t="s">
        <v>492</v>
      </c>
    </row>
    <row r="59" ht="16.5" customHeight="1">
      <c r="A59" s="82" t="s">
        <v>601</v>
      </c>
      <c r="B59" s="82" t="s">
        <v>602</v>
      </c>
      <c r="C59" s="82" t="s">
        <v>603</v>
      </c>
      <c r="D59" s="83">
        <v>156.0</v>
      </c>
      <c r="E59" s="83">
        <v>156.0</v>
      </c>
      <c r="F59" s="84" t="str">
        <f t="shared" si="2"/>
        <v>100.00%</v>
      </c>
      <c r="G59" s="86"/>
      <c r="H59" s="86"/>
      <c r="I59" s="87"/>
      <c r="J59" s="87"/>
      <c r="K59" s="87"/>
      <c r="L59" s="87"/>
      <c r="M59" s="87"/>
      <c r="N59" s="87"/>
      <c r="O59" s="87"/>
      <c r="P59" s="87"/>
      <c r="Q59" s="87"/>
      <c r="R59" s="87"/>
      <c r="S59" s="87"/>
      <c r="T59" s="86"/>
      <c r="U59" s="59"/>
      <c r="V59" s="59"/>
      <c r="W59" s="88"/>
      <c r="X59" s="86"/>
      <c r="Y59" s="86"/>
      <c r="Z59" s="88"/>
      <c r="AA59" s="88" t="s">
        <v>605</v>
      </c>
    </row>
    <row r="60" ht="16.5" customHeight="1">
      <c r="A60" s="82" t="s">
        <v>607</v>
      </c>
      <c r="B60" s="82" t="s">
        <v>608</v>
      </c>
      <c r="C60" s="82" t="s">
        <v>179</v>
      </c>
      <c r="D60" s="83">
        <v>12.0</v>
      </c>
      <c r="E60" s="83">
        <v>12.0</v>
      </c>
      <c r="F60" s="84" t="str">
        <f t="shared" si="2"/>
        <v>100.00%</v>
      </c>
      <c r="G60" s="86"/>
      <c r="H60" s="86"/>
      <c r="I60" s="87"/>
      <c r="J60" s="87"/>
      <c r="K60" s="87"/>
      <c r="L60" s="87"/>
      <c r="M60" s="87"/>
      <c r="N60" s="87"/>
      <c r="O60" s="87"/>
      <c r="P60" s="87"/>
      <c r="Q60" s="87"/>
      <c r="R60" s="87"/>
      <c r="S60" s="87"/>
      <c r="T60" s="86"/>
      <c r="U60" s="59"/>
      <c r="V60" s="59"/>
      <c r="W60" s="88"/>
      <c r="X60" s="86"/>
      <c r="Y60" s="86"/>
      <c r="Z60" s="88"/>
      <c r="AA60" s="88" t="s">
        <v>569</v>
      </c>
    </row>
    <row r="61" ht="16.5" customHeight="1">
      <c r="A61" s="82" t="s">
        <v>611</v>
      </c>
      <c r="B61" s="82" t="s">
        <v>612</v>
      </c>
      <c r="C61" s="82" t="s">
        <v>452</v>
      </c>
      <c r="D61" s="83">
        <v>89.82</v>
      </c>
      <c r="E61" s="83">
        <v>89.82</v>
      </c>
      <c r="F61" s="84" t="str">
        <f t="shared" si="2"/>
        <v>100.00%</v>
      </c>
      <c r="G61" s="86"/>
      <c r="H61" s="86"/>
      <c r="I61" s="87"/>
      <c r="J61" s="87"/>
      <c r="K61" s="87"/>
      <c r="L61" s="87"/>
      <c r="M61" s="87"/>
      <c r="N61" s="87"/>
      <c r="O61" s="87"/>
      <c r="P61" s="87"/>
      <c r="Q61" s="87"/>
      <c r="R61" s="87"/>
      <c r="S61" s="87"/>
      <c r="T61" s="86"/>
      <c r="U61" s="59"/>
      <c r="V61" s="59"/>
      <c r="W61" s="88"/>
      <c r="X61" s="86"/>
      <c r="Y61" s="86"/>
      <c r="Z61" s="88"/>
      <c r="AA61" s="88" t="s">
        <v>522</v>
      </c>
    </row>
    <row r="62" ht="16.5" customHeight="1">
      <c r="A62" s="82" t="s">
        <v>618</v>
      </c>
      <c r="B62" s="82" t="s">
        <v>619</v>
      </c>
      <c r="C62" s="82" t="s">
        <v>452</v>
      </c>
      <c r="D62" s="83">
        <v>124.18</v>
      </c>
      <c r="E62" s="83">
        <v>124.18</v>
      </c>
      <c r="F62" s="84" t="str">
        <f t="shared" si="2"/>
        <v>100.00%</v>
      </c>
      <c r="G62" s="86"/>
      <c r="H62" s="86"/>
      <c r="I62" s="87"/>
      <c r="J62" s="87"/>
      <c r="K62" s="87"/>
      <c r="L62" s="87"/>
      <c r="M62" s="87"/>
      <c r="N62" s="87"/>
      <c r="O62" s="87"/>
      <c r="P62" s="87"/>
      <c r="Q62" s="87"/>
      <c r="R62" s="87"/>
      <c r="S62" s="87"/>
      <c r="T62" s="86"/>
      <c r="U62" s="59"/>
      <c r="V62" s="59"/>
      <c r="W62" s="88"/>
      <c r="X62" s="86"/>
      <c r="Y62" s="86"/>
      <c r="Z62" s="88"/>
      <c r="AA62" s="88" t="s">
        <v>522</v>
      </c>
    </row>
    <row r="63" ht="16.5" customHeight="1">
      <c r="A63" s="82" t="s">
        <v>624</v>
      </c>
      <c r="B63" s="82" t="s">
        <v>625</v>
      </c>
      <c r="C63" s="82" t="s">
        <v>289</v>
      </c>
      <c r="D63" s="83">
        <v>44.94</v>
      </c>
      <c r="E63" s="83">
        <v>44.94</v>
      </c>
      <c r="F63" s="84" t="str">
        <f t="shared" si="2"/>
        <v>100.00%</v>
      </c>
      <c r="G63" s="86"/>
      <c r="H63" s="86"/>
      <c r="I63" s="87"/>
      <c r="J63" s="87"/>
      <c r="K63" s="87"/>
      <c r="L63" s="87"/>
      <c r="M63" s="87"/>
      <c r="N63" s="87"/>
      <c r="O63" s="87"/>
      <c r="P63" s="87"/>
      <c r="Q63" s="87"/>
      <c r="R63" s="87"/>
      <c r="S63" s="87"/>
      <c r="T63" s="86"/>
      <c r="U63" s="59"/>
      <c r="V63" s="59"/>
      <c r="W63" s="91"/>
      <c r="X63" s="86"/>
      <c r="Y63" s="86"/>
      <c r="Z63" s="91"/>
      <c r="AA63" s="91" t="s">
        <v>492</v>
      </c>
    </row>
    <row r="64" ht="16.5" customHeight="1">
      <c r="A64" s="82" t="s">
        <v>631</v>
      </c>
      <c r="B64" s="82" t="s">
        <v>632</v>
      </c>
      <c r="C64" s="82" t="s">
        <v>634</v>
      </c>
      <c r="D64" s="83">
        <v>1000.0</v>
      </c>
      <c r="E64" s="83">
        <v>144.0</v>
      </c>
      <c r="F64" s="84" t="str">
        <f t="shared" si="2"/>
        <v>14.40%</v>
      </c>
      <c r="G64" s="86"/>
      <c r="H64" s="86"/>
      <c r="I64" s="87"/>
      <c r="J64" s="87"/>
      <c r="K64" s="87"/>
      <c r="L64" s="87"/>
      <c r="M64" s="87"/>
      <c r="N64" s="87"/>
      <c r="O64" s="87"/>
      <c r="P64" s="87"/>
      <c r="Q64" s="87"/>
      <c r="R64" s="87"/>
      <c r="S64" s="87"/>
      <c r="T64" s="86"/>
      <c r="U64" s="59"/>
      <c r="V64" s="59"/>
      <c r="W64" s="88"/>
      <c r="X64" s="86"/>
      <c r="Y64" s="86"/>
      <c r="Z64" s="88"/>
      <c r="AA64" s="88" t="s">
        <v>484</v>
      </c>
    </row>
    <row r="65" ht="16.5" customHeight="1">
      <c r="A65" s="82" t="s">
        <v>635</v>
      </c>
      <c r="B65" s="82" t="s">
        <v>637</v>
      </c>
      <c r="C65" s="82" t="s">
        <v>271</v>
      </c>
      <c r="D65" s="83">
        <v>1000.0</v>
      </c>
      <c r="E65" s="83">
        <v>1000.0</v>
      </c>
      <c r="F65" s="84" t="str">
        <f t="shared" si="2"/>
        <v>100.00%</v>
      </c>
      <c r="G65" s="86"/>
      <c r="H65" s="86"/>
      <c r="I65" s="87"/>
      <c r="J65" s="87"/>
      <c r="K65" s="87"/>
      <c r="L65" s="87"/>
      <c r="M65" s="87"/>
      <c r="N65" s="87"/>
      <c r="O65" s="87"/>
      <c r="P65" s="87"/>
      <c r="Q65" s="87"/>
      <c r="R65" s="87"/>
      <c r="S65" s="87"/>
      <c r="T65" s="86"/>
      <c r="U65" s="59"/>
      <c r="V65" s="59"/>
      <c r="W65" s="88"/>
      <c r="X65" s="86"/>
      <c r="Y65" s="86"/>
      <c r="Z65" s="88"/>
      <c r="AA65" s="88" t="s">
        <v>484</v>
      </c>
    </row>
    <row r="66" ht="16.5" customHeight="1">
      <c r="A66" s="82" t="s">
        <v>640</v>
      </c>
      <c r="B66" s="82" t="s">
        <v>641</v>
      </c>
      <c r="C66" s="82" t="s">
        <v>271</v>
      </c>
      <c r="D66" s="83">
        <v>1000.0</v>
      </c>
      <c r="E66" s="83">
        <v>1000.0</v>
      </c>
      <c r="F66" s="84" t="str">
        <f t="shared" si="2"/>
        <v>100.00%</v>
      </c>
      <c r="G66" s="86"/>
      <c r="H66" s="86"/>
      <c r="I66" s="87"/>
      <c r="J66" s="87"/>
      <c r="K66" s="87"/>
      <c r="L66" s="87"/>
      <c r="M66" s="87"/>
      <c r="N66" s="87"/>
      <c r="O66" s="87"/>
      <c r="P66" s="87"/>
      <c r="Q66" s="87"/>
      <c r="R66" s="87"/>
      <c r="S66" s="87"/>
      <c r="T66" s="86"/>
      <c r="U66" s="59"/>
      <c r="V66" s="59"/>
      <c r="W66" s="88"/>
      <c r="X66" s="86"/>
      <c r="Y66" s="86"/>
      <c r="Z66" s="88"/>
      <c r="AA66" s="88" t="s">
        <v>484</v>
      </c>
    </row>
    <row r="67">
      <c r="A67" s="82" t="s">
        <v>647</v>
      </c>
      <c r="B67" s="82" t="s">
        <v>648</v>
      </c>
      <c r="C67" s="82" t="s">
        <v>271</v>
      </c>
      <c r="D67" s="83">
        <v>1000.0</v>
      </c>
      <c r="E67" s="83">
        <v>1000.0</v>
      </c>
      <c r="F67" s="84" t="str">
        <f t="shared" si="2"/>
        <v>100.00%</v>
      </c>
      <c r="G67" s="86"/>
      <c r="H67" s="86"/>
      <c r="I67" s="87"/>
      <c r="J67" s="87"/>
      <c r="K67" s="87"/>
      <c r="L67" s="87"/>
      <c r="M67" s="87"/>
      <c r="N67" s="87"/>
      <c r="O67" s="87"/>
      <c r="P67" s="87"/>
      <c r="Q67" s="87"/>
      <c r="R67" s="87"/>
      <c r="S67" s="87"/>
      <c r="T67" s="86"/>
      <c r="U67" s="59"/>
      <c r="V67" s="59"/>
      <c r="W67" s="88"/>
      <c r="X67" s="86"/>
      <c r="Y67" s="86"/>
      <c r="Z67" s="88"/>
      <c r="AA67" s="88" t="s">
        <v>484</v>
      </c>
    </row>
    <row r="68">
      <c r="A68" s="82" t="s">
        <v>654</v>
      </c>
      <c r="B68" s="82" t="s">
        <v>655</v>
      </c>
      <c r="C68" s="82" t="s">
        <v>271</v>
      </c>
      <c r="D68" s="83">
        <v>1000.0</v>
      </c>
      <c r="E68" s="83">
        <v>1000.0</v>
      </c>
      <c r="F68" s="84" t="str">
        <f t="shared" si="2"/>
        <v>100.00%</v>
      </c>
      <c r="G68" s="86"/>
      <c r="H68" s="86"/>
      <c r="I68" s="87"/>
      <c r="J68" s="87"/>
      <c r="K68" s="87"/>
      <c r="L68" s="87"/>
      <c r="M68" s="87"/>
      <c r="N68" s="87"/>
      <c r="O68" s="87"/>
      <c r="P68" s="87"/>
      <c r="Q68" s="87"/>
      <c r="R68" s="87"/>
      <c r="S68" s="87"/>
      <c r="T68" s="86"/>
      <c r="U68" s="59"/>
      <c r="V68" s="59"/>
      <c r="W68" s="88"/>
      <c r="X68" s="86"/>
      <c r="Y68" s="86"/>
      <c r="Z68" s="88"/>
      <c r="AA68" s="88" t="s">
        <v>484</v>
      </c>
    </row>
    <row r="69">
      <c r="A69" s="82" t="s">
        <v>659</v>
      </c>
      <c r="B69" s="82" t="s">
        <v>660</v>
      </c>
      <c r="C69" s="82" t="s">
        <v>271</v>
      </c>
      <c r="D69" s="83">
        <v>1000.0</v>
      </c>
      <c r="E69" s="83">
        <v>1000.0</v>
      </c>
      <c r="F69" s="84" t="str">
        <f t="shared" si="2"/>
        <v>100.00%</v>
      </c>
      <c r="G69" s="86"/>
      <c r="H69" s="86"/>
      <c r="I69" s="87"/>
      <c r="J69" s="87"/>
      <c r="K69" s="87"/>
      <c r="L69" s="87"/>
      <c r="M69" s="87"/>
      <c r="N69" s="87"/>
      <c r="O69" s="87"/>
      <c r="P69" s="87"/>
      <c r="Q69" s="87"/>
      <c r="R69" s="87"/>
      <c r="S69" s="87"/>
      <c r="T69" s="86"/>
      <c r="U69" s="59"/>
      <c r="V69" s="59"/>
      <c r="W69" s="88"/>
      <c r="X69" s="86"/>
      <c r="Y69" s="86"/>
      <c r="Z69" s="88"/>
      <c r="AA69" s="88" t="s">
        <v>484</v>
      </c>
    </row>
    <row r="70">
      <c r="A70" s="82" t="s">
        <v>669</v>
      </c>
      <c r="B70" s="82" t="s">
        <v>670</v>
      </c>
      <c r="C70" s="82" t="s">
        <v>271</v>
      </c>
      <c r="D70" s="83">
        <v>1000.0</v>
      </c>
      <c r="E70" s="83">
        <v>1000.0</v>
      </c>
      <c r="F70" s="84" t="str">
        <f t="shared" si="2"/>
        <v>100.00%</v>
      </c>
      <c r="G70" s="86"/>
      <c r="H70" s="86"/>
      <c r="I70" s="87"/>
      <c r="J70" s="87"/>
      <c r="K70" s="87"/>
      <c r="L70" s="87"/>
      <c r="M70" s="87"/>
      <c r="N70" s="87"/>
      <c r="O70" s="87"/>
      <c r="P70" s="87"/>
      <c r="Q70" s="87"/>
      <c r="R70" s="87"/>
      <c r="S70" s="87"/>
      <c r="T70" s="86"/>
      <c r="U70" s="59"/>
      <c r="V70" s="59"/>
      <c r="W70" s="88"/>
      <c r="X70" s="86"/>
      <c r="Y70" s="86"/>
      <c r="Z70" s="88"/>
      <c r="AA70" s="88" t="s">
        <v>484</v>
      </c>
    </row>
    <row r="71">
      <c r="A71" s="82" t="s">
        <v>674</v>
      </c>
      <c r="B71" s="82" t="s">
        <v>675</v>
      </c>
      <c r="C71" s="82" t="s">
        <v>195</v>
      </c>
      <c r="D71" s="83">
        <v>50.37</v>
      </c>
      <c r="E71" s="83">
        <v>50.37</v>
      </c>
      <c r="F71" s="84" t="str">
        <f t="shared" si="2"/>
        <v>100.00%</v>
      </c>
      <c r="G71" s="86"/>
      <c r="H71" s="86"/>
      <c r="I71" s="87"/>
      <c r="J71" s="87"/>
      <c r="K71" s="87"/>
      <c r="L71" s="87"/>
      <c r="M71" s="87"/>
      <c r="N71" s="87"/>
      <c r="O71" s="87"/>
      <c r="P71" s="87"/>
      <c r="Q71" s="87"/>
      <c r="R71" s="87"/>
      <c r="S71" s="87"/>
      <c r="T71" s="86"/>
      <c r="U71" s="59"/>
      <c r="V71" s="59"/>
      <c r="W71" s="88"/>
      <c r="X71" s="86"/>
      <c r="Y71" s="86"/>
      <c r="Z71" s="88"/>
      <c r="AA71" s="88" t="s">
        <v>588</v>
      </c>
    </row>
    <row r="72">
      <c r="A72" s="82" t="s">
        <v>679</v>
      </c>
      <c r="B72" s="82" t="s">
        <v>680</v>
      </c>
      <c r="C72" s="82" t="s">
        <v>195</v>
      </c>
      <c r="D72" s="83">
        <v>89.75</v>
      </c>
      <c r="E72" s="83">
        <v>89.75</v>
      </c>
      <c r="F72" s="84" t="str">
        <f t="shared" si="2"/>
        <v>100.00%</v>
      </c>
      <c r="G72" s="86"/>
      <c r="H72" s="86"/>
      <c r="I72" s="87"/>
      <c r="J72" s="87"/>
      <c r="K72" s="87"/>
      <c r="L72" s="87"/>
      <c r="M72" s="87"/>
      <c r="N72" s="87"/>
      <c r="O72" s="87"/>
      <c r="P72" s="87"/>
      <c r="Q72" s="87"/>
      <c r="R72" s="87"/>
      <c r="S72" s="87"/>
      <c r="T72" s="86"/>
      <c r="U72" s="59"/>
      <c r="V72" s="59"/>
      <c r="W72" s="88"/>
      <c r="X72" s="86"/>
      <c r="Y72" s="86"/>
      <c r="Z72" s="88"/>
      <c r="AA72" s="88" t="s">
        <v>588</v>
      </c>
    </row>
    <row r="73">
      <c r="A73" s="82" t="s">
        <v>687</v>
      </c>
      <c r="B73" s="82" t="s">
        <v>688</v>
      </c>
      <c r="C73" s="82" t="s">
        <v>691</v>
      </c>
      <c r="D73" s="83">
        <v>300.0</v>
      </c>
      <c r="E73" s="83">
        <v>300.0</v>
      </c>
      <c r="F73" s="84" t="str">
        <f t="shared" si="2"/>
        <v>100.00%</v>
      </c>
      <c r="G73" s="86"/>
      <c r="H73" s="86"/>
      <c r="I73" s="87"/>
      <c r="J73" s="87"/>
      <c r="K73" s="87"/>
      <c r="L73" s="87"/>
      <c r="M73" s="87"/>
      <c r="N73" s="87"/>
      <c r="O73" s="87"/>
      <c r="P73" s="87"/>
      <c r="Q73" s="87"/>
      <c r="R73" s="87"/>
      <c r="S73" s="87"/>
      <c r="T73" s="86"/>
      <c r="U73" s="59"/>
      <c r="V73" s="59"/>
      <c r="W73" s="88"/>
      <c r="X73" s="86"/>
      <c r="Y73" s="86"/>
      <c r="Z73" s="88"/>
      <c r="AA73" s="88" t="s">
        <v>484</v>
      </c>
    </row>
    <row r="74">
      <c r="A74" s="82" t="s">
        <v>697</v>
      </c>
      <c r="B74" s="82" t="s">
        <v>698</v>
      </c>
      <c r="C74" s="82" t="s">
        <v>71</v>
      </c>
      <c r="D74" s="83">
        <v>32.0</v>
      </c>
      <c r="E74" s="83">
        <v>32.0</v>
      </c>
      <c r="F74" s="84" t="str">
        <f t="shared" si="2"/>
        <v>100.00%</v>
      </c>
      <c r="G74" s="86"/>
      <c r="H74" s="86"/>
      <c r="I74" s="87"/>
      <c r="J74" s="87"/>
      <c r="K74" s="87"/>
      <c r="L74" s="87"/>
      <c r="M74" s="87"/>
      <c r="N74" s="87"/>
      <c r="O74" s="87"/>
      <c r="P74" s="87"/>
      <c r="Q74" s="87"/>
      <c r="R74" s="87"/>
      <c r="S74" s="87"/>
      <c r="T74" s="86"/>
      <c r="U74" s="59"/>
      <c r="V74" s="59"/>
      <c r="W74" s="90"/>
      <c r="X74" s="86"/>
      <c r="Y74" s="86"/>
      <c r="Z74" s="90"/>
      <c r="AA74" s="90" t="s">
        <v>605</v>
      </c>
    </row>
    <row r="75">
      <c r="A75" s="82" t="s">
        <v>703</v>
      </c>
      <c r="B75" s="82" t="s">
        <v>705</v>
      </c>
      <c r="C75" s="82" t="s">
        <v>706</v>
      </c>
      <c r="D75" s="83">
        <v>201.18</v>
      </c>
      <c r="E75" s="83">
        <v>50.0</v>
      </c>
      <c r="F75" s="84" t="str">
        <f t="shared" si="2"/>
        <v>24.85%</v>
      </c>
      <c r="G75" s="86"/>
      <c r="H75" s="86"/>
      <c r="I75" s="87"/>
      <c r="J75" s="87"/>
      <c r="K75" s="87"/>
      <c r="L75" s="87"/>
      <c r="M75" s="87"/>
      <c r="N75" s="87"/>
      <c r="O75" s="87"/>
      <c r="P75" s="87"/>
      <c r="Q75" s="87"/>
      <c r="R75" s="87"/>
      <c r="S75" s="87"/>
      <c r="T75" s="86"/>
      <c r="U75" s="59"/>
      <c r="V75" s="59"/>
      <c r="W75" s="88"/>
      <c r="X75" s="86"/>
      <c r="Y75" s="86"/>
      <c r="Z75" s="88"/>
      <c r="AA75" s="88" t="s">
        <v>484</v>
      </c>
    </row>
    <row r="76">
      <c r="A76" s="82" t="s">
        <v>708</v>
      </c>
      <c r="B76" s="82" t="s">
        <v>709</v>
      </c>
      <c r="C76" s="82" t="s">
        <v>71</v>
      </c>
      <c r="D76" s="83">
        <v>50.99</v>
      </c>
      <c r="E76" s="83">
        <v>50.99</v>
      </c>
      <c r="F76" s="84" t="str">
        <f t="shared" si="2"/>
        <v>100.00%</v>
      </c>
      <c r="G76" s="86"/>
      <c r="H76" s="86"/>
      <c r="I76" s="87"/>
      <c r="J76" s="87"/>
      <c r="K76" s="87"/>
      <c r="L76" s="87"/>
      <c r="M76" s="87"/>
      <c r="N76" s="87"/>
      <c r="O76" s="87"/>
      <c r="P76" s="87"/>
      <c r="Q76" s="87"/>
      <c r="R76" s="87"/>
      <c r="S76" s="87"/>
      <c r="T76" s="86"/>
      <c r="U76" s="59"/>
      <c r="V76" s="59"/>
      <c r="W76" s="90"/>
      <c r="X76" s="86"/>
      <c r="Y76" s="86"/>
      <c r="Z76" s="90"/>
      <c r="AA76" s="90" t="s">
        <v>605</v>
      </c>
    </row>
    <row r="77">
      <c r="A77" s="82" t="s">
        <v>714</v>
      </c>
      <c r="B77" s="82" t="s">
        <v>715</v>
      </c>
      <c r="C77" s="82" t="s">
        <v>71</v>
      </c>
      <c r="D77" s="83">
        <v>177.17</v>
      </c>
      <c r="E77" s="83">
        <v>177.17</v>
      </c>
      <c r="F77" s="84" t="str">
        <f t="shared" si="2"/>
        <v>100.00%</v>
      </c>
      <c r="G77" s="86"/>
      <c r="H77" s="86"/>
      <c r="I77" s="87"/>
      <c r="J77" s="87"/>
      <c r="K77" s="87"/>
      <c r="L77" s="87"/>
      <c r="M77" s="87"/>
      <c r="N77" s="87"/>
      <c r="O77" s="87"/>
      <c r="P77" s="87"/>
      <c r="Q77" s="87"/>
      <c r="R77" s="87"/>
      <c r="S77" s="87"/>
      <c r="T77" s="86"/>
      <c r="U77" s="59"/>
      <c r="V77" s="59"/>
      <c r="W77" s="90"/>
      <c r="X77" s="86"/>
      <c r="Y77" s="86"/>
      <c r="Z77" s="90"/>
      <c r="AA77" s="90" t="s">
        <v>605</v>
      </c>
    </row>
    <row r="78">
      <c r="A78" s="82" t="s">
        <v>720</v>
      </c>
      <c r="B78" s="82" t="s">
        <v>721</v>
      </c>
      <c r="C78" s="82" t="s">
        <v>340</v>
      </c>
      <c r="D78" s="83">
        <v>300.0</v>
      </c>
      <c r="E78" s="83">
        <v>300.0</v>
      </c>
      <c r="F78" s="84" t="str">
        <f t="shared" si="2"/>
        <v>100.00%</v>
      </c>
      <c r="G78" s="86"/>
      <c r="H78" s="86"/>
      <c r="I78" s="87"/>
      <c r="J78" s="87"/>
      <c r="K78" s="87"/>
      <c r="L78" s="87"/>
      <c r="M78" s="87"/>
      <c r="N78" s="87"/>
      <c r="O78" s="87"/>
      <c r="P78" s="87"/>
      <c r="Q78" s="87"/>
      <c r="R78" s="87"/>
      <c r="S78" s="87"/>
      <c r="T78" s="86"/>
      <c r="U78" s="59"/>
      <c r="V78" s="59"/>
      <c r="W78" s="88"/>
      <c r="X78" s="86"/>
      <c r="Y78" s="86"/>
      <c r="Z78" s="88"/>
      <c r="AA78" s="88" t="s">
        <v>484</v>
      </c>
    </row>
    <row r="79">
      <c r="A79" s="82" t="s">
        <v>722</v>
      </c>
      <c r="B79" s="82" t="s">
        <v>724</v>
      </c>
      <c r="C79" s="82" t="s">
        <v>565</v>
      </c>
      <c r="D79" s="83">
        <v>20.13</v>
      </c>
      <c r="E79" s="83">
        <v>20.13</v>
      </c>
      <c r="F79" s="84" t="str">
        <f t="shared" si="2"/>
        <v>100.00%</v>
      </c>
      <c r="G79" s="86"/>
      <c r="H79" s="86"/>
      <c r="I79" s="87"/>
      <c r="J79" s="87"/>
      <c r="K79" s="87"/>
      <c r="L79" s="87"/>
      <c r="M79" s="87"/>
      <c r="N79" s="87"/>
      <c r="O79" s="87"/>
      <c r="P79" s="87"/>
      <c r="Q79" s="87"/>
      <c r="R79" s="87"/>
      <c r="S79" s="87"/>
      <c r="T79" s="86"/>
      <c r="U79" s="59"/>
      <c r="V79" s="59"/>
      <c r="W79" s="88"/>
      <c r="X79" s="86"/>
      <c r="Y79" s="86"/>
      <c r="Z79" s="88"/>
      <c r="AA79" s="88" t="s">
        <v>522</v>
      </c>
    </row>
    <row r="80">
      <c r="A80" s="82" t="s">
        <v>728</v>
      </c>
      <c r="B80" s="82" t="s">
        <v>729</v>
      </c>
      <c r="C80" s="82" t="s">
        <v>565</v>
      </c>
      <c r="D80" s="83">
        <v>58.44</v>
      </c>
      <c r="E80" s="83">
        <v>58.44</v>
      </c>
      <c r="F80" s="84" t="str">
        <f t="shared" si="2"/>
        <v>100.00%</v>
      </c>
      <c r="G80" s="86"/>
      <c r="H80" s="86"/>
      <c r="I80" s="87"/>
      <c r="J80" s="87"/>
      <c r="K80" s="87"/>
      <c r="L80" s="87"/>
      <c r="M80" s="87"/>
      <c r="N80" s="87"/>
      <c r="O80" s="87"/>
      <c r="P80" s="87"/>
      <c r="Q80" s="87"/>
      <c r="R80" s="87"/>
      <c r="S80" s="87"/>
      <c r="T80" s="86"/>
      <c r="U80" s="59"/>
      <c r="V80" s="59"/>
      <c r="W80" s="88"/>
      <c r="X80" s="86"/>
      <c r="Y80" s="86"/>
      <c r="Z80" s="88"/>
      <c r="AA80" s="88" t="s">
        <v>522</v>
      </c>
    </row>
    <row r="81">
      <c r="A81" s="82" t="s">
        <v>733</v>
      </c>
      <c r="B81" s="82" t="s">
        <v>734</v>
      </c>
      <c r="C81" s="82" t="s">
        <v>496</v>
      </c>
      <c r="D81" s="83">
        <v>24.6</v>
      </c>
      <c r="E81" s="83">
        <v>24.6</v>
      </c>
      <c r="F81" s="84" t="str">
        <f t="shared" si="2"/>
        <v>100.00%</v>
      </c>
      <c r="G81" s="86"/>
      <c r="H81" s="86"/>
      <c r="I81" s="87"/>
      <c r="J81" s="87"/>
      <c r="K81" s="87"/>
      <c r="L81" s="87"/>
      <c r="M81" s="87"/>
      <c r="N81" s="87"/>
      <c r="O81" s="87"/>
      <c r="P81" s="87"/>
      <c r="Q81" s="87"/>
      <c r="R81" s="87"/>
      <c r="S81" s="87"/>
      <c r="T81" s="86"/>
      <c r="U81" s="59"/>
      <c r="V81" s="59"/>
      <c r="W81" s="88"/>
      <c r="X81" s="86"/>
      <c r="Y81" s="86"/>
      <c r="Z81" s="88"/>
      <c r="AA81" s="88" t="s">
        <v>500</v>
      </c>
    </row>
    <row r="82">
      <c r="A82" s="82" t="s">
        <v>738</v>
      </c>
      <c r="B82" s="82" t="s">
        <v>739</v>
      </c>
      <c r="C82" s="82" t="s">
        <v>496</v>
      </c>
      <c r="D82" s="83">
        <v>25.0</v>
      </c>
      <c r="E82" s="83">
        <v>25.0</v>
      </c>
      <c r="F82" s="84" t="str">
        <f t="shared" si="2"/>
        <v>100.00%</v>
      </c>
      <c r="G82" s="86"/>
      <c r="H82" s="86"/>
      <c r="I82" s="87"/>
      <c r="J82" s="87"/>
      <c r="K82" s="87"/>
      <c r="L82" s="87"/>
      <c r="M82" s="87"/>
      <c r="N82" s="87"/>
      <c r="O82" s="87"/>
      <c r="P82" s="87"/>
      <c r="Q82" s="87"/>
      <c r="R82" s="87"/>
      <c r="S82" s="87"/>
      <c r="T82" s="86"/>
      <c r="U82" s="59"/>
      <c r="V82" s="59"/>
      <c r="W82" s="88"/>
      <c r="X82" s="86"/>
      <c r="Y82" s="86"/>
      <c r="Z82" s="88"/>
      <c r="AA82" s="88" t="s">
        <v>500</v>
      </c>
    </row>
    <row r="83">
      <c r="A83" s="82" t="s">
        <v>744</v>
      </c>
      <c r="B83" s="82" t="s">
        <v>746</v>
      </c>
      <c r="C83" s="82" t="s">
        <v>496</v>
      </c>
      <c r="D83" s="83">
        <v>48.46</v>
      </c>
      <c r="E83" s="83">
        <v>48.46</v>
      </c>
      <c r="F83" s="84" t="str">
        <f t="shared" si="2"/>
        <v>100.00%</v>
      </c>
      <c r="G83" s="86"/>
      <c r="H83" s="86"/>
      <c r="I83" s="87"/>
      <c r="J83" s="87"/>
      <c r="K83" s="87"/>
      <c r="L83" s="87"/>
      <c r="M83" s="87"/>
      <c r="N83" s="87"/>
      <c r="O83" s="87"/>
      <c r="P83" s="87"/>
      <c r="Q83" s="87"/>
      <c r="R83" s="87"/>
      <c r="S83" s="87"/>
      <c r="T83" s="86"/>
      <c r="U83" s="59"/>
      <c r="V83" s="59"/>
      <c r="W83" s="88"/>
      <c r="X83" s="86"/>
      <c r="Y83" s="86"/>
      <c r="Z83" s="88"/>
      <c r="AA83" s="88" t="s">
        <v>500</v>
      </c>
    </row>
    <row r="84">
      <c r="A84" s="82" t="s">
        <v>749</v>
      </c>
      <c r="B84" s="82" t="s">
        <v>750</v>
      </c>
      <c r="C84" s="82" t="s">
        <v>496</v>
      </c>
      <c r="D84" s="83">
        <v>60.0</v>
      </c>
      <c r="E84" s="83">
        <v>60.0</v>
      </c>
      <c r="F84" s="84" t="str">
        <f t="shared" si="2"/>
        <v>100.00%</v>
      </c>
      <c r="G84" s="86"/>
      <c r="H84" s="86"/>
      <c r="I84" s="87"/>
      <c r="J84" s="87"/>
      <c r="K84" s="87"/>
      <c r="L84" s="87"/>
      <c r="M84" s="87"/>
      <c r="N84" s="87"/>
      <c r="O84" s="87"/>
      <c r="P84" s="87"/>
      <c r="Q84" s="87"/>
      <c r="R84" s="87"/>
      <c r="S84" s="87"/>
      <c r="T84" s="86"/>
      <c r="U84" s="59"/>
      <c r="V84" s="59"/>
      <c r="W84" s="88"/>
      <c r="X84" s="86"/>
      <c r="Y84" s="86"/>
      <c r="Z84" s="88"/>
      <c r="AA84" s="88" t="s">
        <v>500</v>
      </c>
    </row>
    <row r="85">
      <c r="A85" s="82" t="s">
        <v>759</v>
      </c>
      <c r="B85" s="82" t="s">
        <v>760</v>
      </c>
      <c r="C85" s="82" t="s">
        <v>496</v>
      </c>
      <c r="D85" s="83">
        <v>70.0</v>
      </c>
      <c r="E85" s="83">
        <v>70.0</v>
      </c>
      <c r="F85" s="84" t="str">
        <f t="shared" si="2"/>
        <v>100.00%</v>
      </c>
      <c r="G85" s="86"/>
      <c r="H85" s="86"/>
      <c r="I85" s="87"/>
      <c r="J85" s="87"/>
      <c r="K85" s="87"/>
      <c r="L85" s="87"/>
      <c r="M85" s="87"/>
      <c r="N85" s="87"/>
      <c r="O85" s="87"/>
      <c r="P85" s="87"/>
      <c r="Q85" s="87"/>
      <c r="R85" s="87"/>
      <c r="S85" s="87"/>
      <c r="T85" s="86"/>
      <c r="U85" s="59"/>
      <c r="V85" s="59"/>
      <c r="W85" s="88"/>
      <c r="X85" s="86"/>
      <c r="Y85" s="86"/>
      <c r="Z85" s="88"/>
      <c r="AA85" s="88" t="s">
        <v>500</v>
      </c>
    </row>
    <row r="86">
      <c r="A86" s="82" t="s">
        <v>767</v>
      </c>
      <c r="B86" s="82" t="s">
        <v>769</v>
      </c>
      <c r="C86" s="82" t="s">
        <v>771</v>
      </c>
      <c r="D86" s="83">
        <v>2200.0</v>
      </c>
      <c r="E86" s="83">
        <v>639.0</v>
      </c>
      <c r="F86" s="84" t="str">
        <f t="shared" si="2"/>
        <v>29.05%</v>
      </c>
      <c r="G86" s="86"/>
      <c r="H86" s="86"/>
      <c r="I86" s="87"/>
      <c r="J86" s="87"/>
      <c r="K86" s="87"/>
      <c r="L86" s="87"/>
      <c r="M86" s="87"/>
      <c r="N86" s="87"/>
      <c r="O86" s="87"/>
      <c r="P86" s="87"/>
      <c r="Q86" s="87"/>
      <c r="R86" s="87"/>
      <c r="S86" s="87"/>
      <c r="T86" s="86"/>
      <c r="U86" s="59"/>
      <c r="V86" s="59"/>
      <c r="W86" s="88"/>
      <c r="X86" s="86"/>
      <c r="Y86" s="86"/>
      <c r="Z86" s="88"/>
      <c r="AA86" s="88" t="s">
        <v>492</v>
      </c>
    </row>
    <row r="87">
      <c r="A87" s="82" t="s">
        <v>776</v>
      </c>
      <c r="B87" s="82" t="s">
        <v>777</v>
      </c>
      <c r="C87" s="82" t="s">
        <v>496</v>
      </c>
      <c r="D87" s="83">
        <v>80.0</v>
      </c>
      <c r="E87" s="83">
        <v>80.0</v>
      </c>
      <c r="F87" s="84" t="str">
        <f t="shared" si="2"/>
        <v>100.00%</v>
      </c>
      <c r="G87" s="86"/>
      <c r="H87" s="86"/>
      <c r="I87" s="87"/>
      <c r="J87" s="87"/>
      <c r="K87" s="87"/>
      <c r="L87" s="87"/>
      <c r="M87" s="87"/>
      <c r="N87" s="87"/>
      <c r="O87" s="87"/>
      <c r="P87" s="87"/>
      <c r="Q87" s="87"/>
      <c r="R87" s="87"/>
      <c r="S87" s="87"/>
      <c r="T87" s="86"/>
      <c r="U87" s="59"/>
      <c r="V87" s="59"/>
      <c r="W87" s="88"/>
      <c r="X87" s="86"/>
      <c r="Y87" s="86"/>
      <c r="Z87" s="88"/>
      <c r="AA87" s="88" t="s">
        <v>500</v>
      </c>
    </row>
    <row r="88">
      <c r="A88" s="82" t="s">
        <v>784</v>
      </c>
      <c r="B88" s="82" t="s">
        <v>785</v>
      </c>
      <c r="C88" s="82" t="s">
        <v>496</v>
      </c>
      <c r="D88" s="83">
        <v>80.0</v>
      </c>
      <c r="E88" s="83">
        <v>80.0</v>
      </c>
      <c r="F88" s="84" t="str">
        <f t="shared" si="2"/>
        <v>100.00%</v>
      </c>
      <c r="G88" s="86"/>
      <c r="H88" s="86"/>
      <c r="I88" s="87"/>
      <c r="J88" s="87"/>
      <c r="K88" s="87"/>
      <c r="L88" s="87"/>
      <c r="M88" s="87"/>
      <c r="N88" s="87"/>
      <c r="O88" s="87"/>
      <c r="P88" s="87"/>
      <c r="Q88" s="87"/>
      <c r="R88" s="87"/>
      <c r="S88" s="87"/>
      <c r="T88" s="86"/>
      <c r="U88" s="59"/>
      <c r="V88" s="59"/>
      <c r="W88" s="88"/>
      <c r="X88" s="86"/>
      <c r="Y88" s="86"/>
      <c r="Z88" s="88"/>
      <c r="AA88" s="88" t="s">
        <v>500</v>
      </c>
    </row>
    <row r="89">
      <c r="A89" s="82" t="s">
        <v>794</v>
      </c>
      <c r="B89" s="82" t="s">
        <v>795</v>
      </c>
      <c r="C89" s="82" t="s">
        <v>496</v>
      </c>
      <c r="D89" s="83">
        <v>80.0</v>
      </c>
      <c r="E89" s="83">
        <v>80.0</v>
      </c>
      <c r="F89" s="84" t="str">
        <f t="shared" si="2"/>
        <v>100.00%</v>
      </c>
      <c r="G89" s="86"/>
      <c r="H89" s="86"/>
      <c r="I89" s="87"/>
      <c r="J89" s="87"/>
      <c r="K89" s="87"/>
      <c r="L89" s="87"/>
      <c r="M89" s="87"/>
      <c r="N89" s="87"/>
      <c r="O89" s="87"/>
      <c r="P89" s="87"/>
      <c r="Q89" s="87"/>
      <c r="R89" s="87"/>
      <c r="S89" s="87"/>
      <c r="T89" s="86"/>
      <c r="U89" s="59"/>
      <c r="V89" s="59"/>
      <c r="W89" s="88"/>
      <c r="X89" s="86"/>
      <c r="Y89" s="86"/>
      <c r="Z89" s="88"/>
      <c r="AA89" s="88" t="s">
        <v>500</v>
      </c>
    </row>
    <row r="90">
      <c r="A90" s="82" t="s">
        <v>800</v>
      </c>
      <c r="B90" s="82" t="s">
        <v>801</v>
      </c>
      <c r="C90" s="82" t="s">
        <v>496</v>
      </c>
      <c r="D90" s="83">
        <v>90.0</v>
      </c>
      <c r="E90" s="83">
        <v>90.0</v>
      </c>
      <c r="F90" s="84" t="str">
        <f t="shared" si="2"/>
        <v>100.00%</v>
      </c>
      <c r="G90" s="86"/>
      <c r="H90" s="86"/>
      <c r="I90" s="87"/>
      <c r="J90" s="87"/>
      <c r="K90" s="87"/>
      <c r="L90" s="87"/>
      <c r="M90" s="87"/>
      <c r="N90" s="87"/>
      <c r="O90" s="87"/>
      <c r="P90" s="87"/>
      <c r="Q90" s="87"/>
      <c r="R90" s="87"/>
      <c r="S90" s="87"/>
      <c r="T90" s="86"/>
      <c r="U90" s="59"/>
      <c r="V90" s="59"/>
      <c r="W90" s="88"/>
      <c r="X90" s="86"/>
      <c r="Y90" s="86"/>
      <c r="Z90" s="88"/>
      <c r="AA90" s="88" t="s">
        <v>500</v>
      </c>
    </row>
    <row r="91">
      <c r="A91" s="82" t="s">
        <v>803</v>
      </c>
      <c r="B91" s="82" t="s">
        <v>805</v>
      </c>
      <c r="C91" s="82" t="s">
        <v>496</v>
      </c>
      <c r="D91" s="83">
        <v>90.0</v>
      </c>
      <c r="E91" s="83">
        <v>90.0</v>
      </c>
      <c r="F91" s="84" t="str">
        <f t="shared" si="2"/>
        <v>100.00%</v>
      </c>
      <c r="G91" s="86"/>
      <c r="H91" s="86"/>
      <c r="I91" s="87"/>
      <c r="J91" s="87"/>
      <c r="K91" s="87"/>
      <c r="L91" s="87"/>
      <c r="M91" s="87"/>
      <c r="N91" s="87"/>
      <c r="O91" s="87"/>
      <c r="P91" s="87"/>
      <c r="Q91" s="87"/>
      <c r="R91" s="87"/>
      <c r="S91" s="87"/>
      <c r="T91" s="86"/>
      <c r="U91" s="59"/>
      <c r="V91" s="59"/>
      <c r="W91" s="88"/>
      <c r="X91" s="86"/>
      <c r="Y91" s="86"/>
      <c r="Z91" s="88"/>
      <c r="AA91" s="88" t="s">
        <v>500</v>
      </c>
    </row>
    <row r="92">
      <c r="A92" s="82" t="s">
        <v>808</v>
      </c>
      <c r="B92" s="82" t="s">
        <v>809</v>
      </c>
      <c r="C92" s="82" t="s">
        <v>496</v>
      </c>
      <c r="D92" s="83">
        <v>90.0</v>
      </c>
      <c r="E92" s="83">
        <v>90.0</v>
      </c>
      <c r="F92" s="84" t="str">
        <f t="shared" si="2"/>
        <v>100.00%</v>
      </c>
      <c r="G92" s="86"/>
      <c r="H92" s="86"/>
      <c r="I92" s="87"/>
      <c r="J92" s="87"/>
      <c r="K92" s="87"/>
      <c r="L92" s="87"/>
      <c r="M92" s="87"/>
      <c r="N92" s="87"/>
      <c r="O92" s="87"/>
      <c r="P92" s="87"/>
      <c r="Q92" s="87"/>
      <c r="R92" s="87"/>
      <c r="S92" s="87"/>
      <c r="T92" s="86"/>
      <c r="U92" s="59"/>
      <c r="V92" s="59"/>
      <c r="W92" s="88"/>
      <c r="X92" s="86"/>
      <c r="Y92" s="86"/>
      <c r="Z92" s="88"/>
      <c r="AA92" s="88" t="s">
        <v>500</v>
      </c>
    </row>
    <row r="93">
      <c r="A93" s="82" t="s">
        <v>815</v>
      </c>
      <c r="B93" s="82" t="s">
        <v>818</v>
      </c>
      <c r="C93" s="82" t="s">
        <v>496</v>
      </c>
      <c r="D93" s="83">
        <v>96.64</v>
      </c>
      <c r="E93" s="83">
        <v>96.64</v>
      </c>
      <c r="F93" s="84" t="str">
        <f t="shared" si="2"/>
        <v>100.00%</v>
      </c>
      <c r="G93" s="86"/>
      <c r="H93" s="86"/>
      <c r="I93" s="87"/>
      <c r="J93" s="87"/>
      <c r="K93" s="87"/>
      <c r="L93" s="87"/>
      <c r="M93" s="87"/>
      <c r="N93" s="87"/>
      <c r="O93" s="87"/>
      <c r="P93" s="87"/>
      <c r="Q93" s="87"/>
      <c r="R93" s="87"/>
      <c r="S93" s="87"/>
      <c r="T93" s="86"/>
      <c r="U93" s="59"/>
      <c r="V93" s="59"/>
      <c r="W93" s="88"/>
      <c r="X93" s="86"/>
      <c r="Y93" s="86"/>
      <c r="Z93" s="88"/>
      <c r="AA93" s="88" t="s">
        <v>500</v>
      </c>
    </row>
    <row r="94">
      <c r="A94" s="82" t="s">
        <v>822</v>
      </c>
      <c r="B94" s="82" t="s">
        <v>823</v>
      </c>
      <c r="C94" s="82" t="s">
        <v>496</v>
      </c>
      <c r="D94" s="83">
        <v>100.0</v>
      </c>
      <c r="E94" s="83">
        <v>100.0</v>
      </c>
      <c r="F94" s="84" t="str">
        <f t="shared" si="2"/>
        <v>100.00%</v>
      </c>
      <c r="G94" s="86"/>
      <c r="H94" s="86"/>
      <c r="I94" s="87"/>
      <c r="J94" s="87"/>
      <c r="K94" s="87"/>
      <c r="L94" s="87"/>
      <c r="M94" s="87"/>
      <c r="N94" s="87"/>
      <c r="O94" s="87"/>
      <c r="P94" s="87"/>
      <c r="Q94" s="87"/>
      <c r="R94" s="87"/>
      <c r="S94" s="87"/>
      <c r="T94" s="86"/>
      <c r="U94" s="59"/>
      <c r="V94" s="59"/>
      <c r="W94" s="88"/>
      <c r="X94" s="86"/>
      <c r="Y94" s="86"/>
      <c r="Z94" s="88"/>
      <c r="AA94" s="88" t="s">
        <v>500</v>
      </c>
    </row>
    <row r="95">
      <c r="A95" s="82" t="s">
        <v>833</v>
      </c>
      <c r="B95" s="82" t="s">
        <v>834</v>
      </c>
      <c r="C95" s="82" t="s">
        <v>835</v>
      </c>
      <c r="D95" s="83">
        <v>30.0</v>
      </c>
      <c r="E95" s="83">
        <v>30.0</v>
      </c>
      <c r="F95" s="84" t="str">
        <f t="shared" si="2"/>
        <v>100.00%</v>
      </c>
      <c r="G95" s="86"/>
      <c r="H95" s="86"/>
      <c r="I95" s="87"/>
      <c r="J95" s="87"/>
      <c r="K95" s="87"/>
      <c r="L95" s="87"/>
      <c r="M95" s="87"/>
      <c r="N95" s="87"/>
      <c r="O95" s="87"/>
      <c r="P95" s="87"/>
      <c r="Q95" s="87"/>
      <c r="R95" s="87"/>
      <c r="S95" s="87"/>
      <c r="T95" s="86"/>
      <c r="U95" s="59"/>
      <c r="V95" s="59"/>
      <c r="W95" s="90"/>
      <c r="X95" s="86"/>
      <c r="Y95" s="86"/>
      <c r="Z95" s="90"/>
      <c r="AA95" s="90" t="s">
        <v>842</v>
      </c>
    </row>
    <row r="96">
      <c r="A96" s="82" t="s">
        <v>843</v>
      </c>
      <c r="B96" s="82" t="s">
        <v>844</v>
      </c>
      <c r="C96" s="82" t="s">
        <v>835</v>
      </c>
      <c r="D96" s="83">
        <v>60.0</v>
      </c>
      <c r="E96" s="83">
        <v>60.0</v>
      </c>
      <c r="F96" s="84" t="str">
        <f t="shared" si="2"/>
        <v>100.00%</v>
      </c>
      <c r="G96" s="86"/>
      <c r="H96" s="86"/>
      <c r="I96" s="87"/>
      <c r="J96" s="87"/>
      <c r="K96" s="87"/>
      <c r="L96" s="87"/>
      <c r="M96" s="87"/>
      <c r="N96" s="87"/>
      <c r="O96" s="87"/>
      <c r="P96" s="87"/>
      <c r="Q96" s="87"/>
      <c r="R96" s="87"/>
      <c r="S96" s="87"/>
      <c r="T96" s="86"/>
      <c r="U96" s="59"/>
      <c r="V96" s="59"/>
      <c r="W96" s="90"/>
      <c r="X96" s="86"/>
      <c r="Y96" s="86"/>
      <c r="Z96" s="90"/>
      <c r="AA96" s="90" t="s">
        <v>842</v>
      </c>
    </row>
    <row r="97">
      <c r="A97" s="82" t="s">
        <v>855</v>
      </c>
      <c r="B97" s="82" t="s">
        <v>856</v>
      </c>
      <c r="C97" s="82" t="s">
        <v>90</v>
      </c>
      <c r="D97" s="83">
        <v>45.0</v>
      </c>
      <c r="E97" s="83">
        <v>26.07</v>
      </c>
      <c r="F97" s="84" t="str">
        <f t="shared" si="2"/>
        <v>57.93%</v>
      </c>
      <c r="G97" s="86"/>
      <c r="H97" s="86"/>
      <c r="I97" s="87"/>
      <c r="J97" s="87"/>
      <c r="K97" s="87"/>
      <c r="L97" s="87"/>
      <c r="M97" s="87"/>
      <c r="N97" s="87"/>
      <c r="O97" s="87"/>
      <c r="P97" s="87"/>
      <c r="Q97" s="87"/>
      <c r="R97" s="87"/>
      <c r="S97" s="87"/>
      <c r="T97" s="86"/>
      <c r="U97" s="59"/>
      <c r="V97" s="59"/>
      <c r="W97" s="88"/>
      <c r="X97" s="86"/>
      <c r="Y97" s="86"/>
      <c r="Z97" s="88"/>
      <c r="AA97" s="88" t="s">
        <v>484</v>
      </c>
    </row>
    <row r="98">
      <c r="A98" s="82" t="s">
        <v>866</v>
      </c>
      <c r="B98" s="82" t="s">
        <v>867</v>
      </c>
      <c r="C98" s="82" t="s">
        <v>835</v>
      </c>
      <c r="D98" s="83">
        <v>500.0</v>
      </c>
      <c r="E98" s="83">
        <v>500.0</v>
      </c>
      <c r="F98" s="84" t="str">
        <f t="shared" si="2"/>
        <v>100.00%</v>
      </c>
      <c r="G98" s="86"/>
      <c r="H98" s="86"/>
      <c r="I98" s="87"/>
      <c r="J98" s="87"/>
      <c r="K98" s="87"/>
      <c r="L98" s="87"/>
      <c r="M98" s="87"/>
      <c r="N98" s="87"/>
      <c r="O98" s="87"/>
      <c r="P98" s="87"/>
      <c r="Q98" s="87"/>
      <c r="R98" s="87"/>
      <c r="S98" s="87"/>
      <c r="T98" s="86"/>
      <c r="U98" s="59"/>
      <c r="V98" s="59"/>
      <c r="W98" s="90"/>
      <c r="X98" s="86"/>
      <c r="Y98" s="86"/>
      <c r="Z98" s="90"/>
      <c r="AA98" s="90" t="s">
        <v>842</v>
      </c>
    </row>
    <row r="99">
      <c r="A99" s="82" t="s">
        <v>873</v>
      </c>
      <c r="B99" s="82" t="s">
        <v>874</v>
      </c>
      <c r="C99" s="82" t="s">
        <v>692</v>
      </c>
      <c r="D99" s="83">
        <v>50.0</v>
      </c>
      <c r="E99" s="83">
        <v>50.0</v>
      </c>
      <c r="F99" s="84" t="str">
        <f t="shared" si="2"/>
        <v>100.00%</v>
      </c>
      <c r="G99" s="86"/>
      <c r="H99" s="86"/>
      <c r="I99" s="87"/>
      <c r="J99" s="87"/>
      <c r="K99" s="87"/>
      <c r="L99" s="87"/>
      <c r="M99" s="87"/>
      <c r="N99" s="87"/>
      <c r="O99" s="87"/>
      <c r="P99" s="87"/>
      <c r="Q99" s="87"/>
      <c r="R99" s="87"/>
      <c r="S99" s="87"/>
      <c r="T99" s="86"/>
      <c r="U99" s="59"/>
      <c r="V99" s="59"/>
      <c r="W99" s="88"/>
      <c r="X99" s="86"/>
      <c r="Y99" s="86"/>
      <c r="Z99" s="88"/>
      <c r="AA99" s="88" t="s">
        <v>569</v>
      </c>
    </row>
    <row r="100">
      <c r="A100" s="82" t="s">
        <v>882</v>
      </c>
      <c r="B100" s="82" t="s">
        <v>883</v>
      </c>
      <c r="C100" s="82" t="s">
        <v>885</v>
      </c>
      <c r="D100" s="83">
        <v>500.0</v>
      </c>
      <c r="E100" s="83">
        <v>500.0</v>
      </c>
      <c r="F100" s="84" t="str">
        <f t="shared" si="2"/>
        <v>100.00%</v>
      </c>
      <c r="G100" s="86"/>
      <c r="H100" s="86"/>
      <c r="I100" s="87"/>
      <c r="J100" s="87"/>
      <c r="K100" s="87"/>
      <c r="L100" s="87"/>
      <c r="M100" s="87"/>
      <c r="N100" s="87"/>
      <c r="O100" s="87"/>
      <c r="P100" s="87"/>
      <c r="Q100" s="87"/>
      <c r="R100" s="87"/>
      <c r="S100" s="87"/>
      <c r="T100" s="86"/>
      <c r="U100" s="59"/>
      <c r="V100" s="59"/>
      <c r="W100" s="88"/>
      <c r="X100" s="86"/>
      <c r="Y100" s="86"/>
      <c r="Z100" s="88"/>
      <c r="AA100" s="88" t="s">
        <v>842</v>
      </c>
    </row>
    <row r="101">
      <c r="A101" s="82" t="s">
        <v>896</v>
      </c>
      <c r="B101" s="82" t="s">
        <v>897</v>
      </c>
      <c r="C101" s="82" t="s">
        <v>899</v>
      </c>
      <c r="D101" s="83">
        <v>500.0</v>
      </c>
      <c r="E101" s="83">
        <v>500.0</v>
      </c>
      <c r="F101" s="84" t="str">
        <f t="shared" si="2"/>
        <v>100.00%</v>
      </c>
      <c r="G101" s="86"/>
      <c r="H101" s="86"/>
      <c r="I101" s="87"/>
      <c r="J101" s="87"/>
      <c r="K101" s="87"/>
      <c r="L101" s="87"/>
      <c r="M101" s="87"/>
      <c r="N101" s="87"/>
      <c r="O101" s="87"/>
      <c r="P101" s="87"/>
      <c r="Q101" s="87"/>
      <c r="R101" s="87"/>
      <c r="S101" s="87"/>
      <c r="T101" s="86"/>
      <c r="U101" s="59"/>
      <c r="V101" s="59"/>
      <c r="W101" s="88"/>
      <c r="X101" s="86"/>
      <c r="Y101" s="86"/>
      <c r="Z101" s="88"/>
      <c r="AA101" s="88" t="s">
        <v>842</v>
      </c>
    </row>
    <row r="102">
      <c r="A102" s="82" t="s">
        <v>904</v>
      </c>
      <c r="B102" s="82" t="s">
        <v>905</v>
      </c>
      <c r="C102" s="82" t="s">
        <v>906</v>
      </c>
      <c r="D102" s="83">
        <v>500.0</v>
      </c>
      <c r="E102" s="83">
        <v>500.0</v>
      </c>
      <c r="F102" s="84" t="str">
        <f t="shared" si="2"/>
        <v>100.00%</v>
      </c>
      <c r="G102" s="86"/>
      <c r="H102" s="86"/>
      <c r="I102" s="87"/>
      <c r="J102" s="87"/>
      <c r="K102" s="87"/>
      <c r="L102" s="87"/>
      <c r="M102" s="87"/>
      <c r="N102" s="87"/>
      <c r="O102" s="87"/>
      <c r="P102" s="87"/>
      <c r="Q102" s="87"/>
      <c r="R102" s="87"/>
      <c r="S102" s="87"/>
      <c r="T102" s="86"/>
      <c r="U102" s="59"/>
      <c r="V102" s="59"/>
      <c r="W102" s="88"/>
      <c r="X102" s="86"/>
      <c r="Y102" s="86"/>
      <c r="Z102" s="88"/>
      <c r="AA102" s="88" t="s">
        <v>492</v>
      </c>
    </row>
    <row r="103">
      <c r="A103" s="82" t="s">
        <v>910</v>
      </c>
      <c r="B103" s="82" t="s">
        <v>912</v>
      </c>
      <c r="C103" s="82" t="s">
        <v>565</v>
      </c>
      <c r="D103" s="83">
        <v>39.14</v>
      </c>
      <c r="E103" s="83">
        <v>25.0</v>
      </c>
      <c r="F103" s="84" t="str">
        <f t="shared" si="2"/>
        <v>63.87%</v>
      </c>
      <c r="G103" s="86"/>
      <c r="H103" s="86"/>
      <c r="I103" s="87"/>
      <c r="J103" s="87"/>
      <c r="K103" s="87"/>
      <c r="L103" s="87"/>
      <c r="M103" s="87"/>
      <c r="N103" s="87"/>
      <c r="O103" s="87"/>
      <c r="P103" s="87"/>
      <c r="Q103" s="87"/>
      <c r="R103" s="87"/>
      <c r="S103" s="87"/>
      <c r="T103" s="86"/>
      <c r="U103" s="59"/>
      <c r="V103" s="59"/>
      <c r="W103" s="88"/>
      <c r="X103" s="86"/>
      <c r="Y103" s="86"/>
      <c r="Z103" s="88"/>
      <c r="AA103" s="88" t="s">
        <v>522</v>
      </c>
    </row>
    <row r="104">
      <c r="A104" s="82" t="s">
        <v>918</v>
      </c>
      <c r="B104" s="82" t="s">
        <v>919</v>
      </c>
      <c r="C104" s="82" t="s">
        <v>452</v>
      </c>
      <c r="D104" s="83">
        <v>102.51</v>
      </c>
      <c r="E104" s="83">
        <v>72.7</v>
      </c>
      <c r="F104" s="84" t="str">
        <f t="shared" si="2"/>
        <v>70.92%</v>
      </c>
      <c r="G104" s="86"/>
      <c r="H104" s="86"/>
      <c r="I104" s="87"/>
      <c r="J104" s="87"/>
      <c r="K104" s="87"/>
      <c r="L104" s="87"/>
      <c r="M104" s="87"/>
      <c r="N104" s="87"/>
      <c r="O104" s="87"/>
      <c r="P104" s="87"/>
      <c r="Q104" s="87"/>
      <c r="R104" s="87"/>
      <c r="S104" s="87"/>
      <c r="T104" s="86"/>
      <c r="U104" s="59"/>
      <c r="V104" s="59"/>
      <c r="W104" s="88"/>
      <c r="X104" s="86"/>
      <c r="Y104" s="86"/>
      <c r="Z104" s="88"/>
      <c r="AA104" s="88" t="s">
        <v>522</v>
      </c>
    </row>
    <row r="105">
      <c r="A105" s="82" t="s">
        <v>927</v>
      </c>
      <c r="B105" s="82" t="s">
        <v>928</v>
      </c>
      <c r="C105" s="82" t="s">
        <v>929</v>
      </c>
      <c r="D105" s="83">
        <v>270.0</v>
      </c>
      <c r="E105" s="83">
        <v>220.0</v>
      </c>
      <c r="F105" s="84" t="str">
        <f t="shared" si="2"/>
        <v>81.48%</v>
      </c>
      <c r="G105" s="86"/>
      <c r="H105" s="86"/>
      <c r="I105" s="87"/>
      <c r="J105" s="87"/>
      <c r="K105" s="87"/>
      <c r="L105" s="87"/>
      <c r="M105" s="87"/>
      <c r="N105" s="87"/>
      <c r="O105" s="87"/>
      <c r="P105" s="87"/>
      <c r="Q105" s="87"/>
      <c r="R105" s="87"/>
      <c r="S105" s="87"/>
      <c r="T105" s="86"/>
      <c r="U105" s="59"/>
      <c r="V105" s="59"/>
      <c r="W105" s="88"/>
      <c r="X105" s="86"/>
      <c r="Y105" s="86"/>
      <c r="Z105" s="88"/>
      <c r="AA105" s="88" t="s">
        <v>522</v>
      </c>
    </row>
    <row r="106">
      <c r="A106" s="82" t="s">
        <v>935</v>
      </c>
      <c r="B106" s="85" t="s">
        <v>937</v>
      </c>
      <c r="C106" s="85" t="s">
        <v>938</v>
      </c>
      <c r="D106" s="96">
        <v>210.0</v>
      </c>
      <c r="E106" s="96">
        <v>100.0</v>
      </c>
      <c r="F106" s="84" t="str">
        <f t="shared" si="2"/>
        <v>47.62%</v>
      </c>
      <c r="G106" s="86"/>
      <c r="H106" s="86"/>
      <c r="I106" s="87"/>
      <c r="J106" s="87"/>
      <c r="K106" s="87"/>
      <c r="L106" s="87"/>
      <c r="M106" s="87"/>
      <c r="N106" s="87"/>
      <c r="O106" s="87"/>
      <c r="P106" s="87"/>
      <c r="Q106" s="87"/>
      <c r="R106" s="87"/>
      <c r="S106" s="87"/>
      <c r="T106" s="97" t="s">
        <v>945</v>
      </c>
      <c r="U106" s="59"/>
      <c r="V106" s="59"/>
      <c r="W106" s="90"/>
      <c r="X106" s="86"/>
      <c r="Y106" s="86"/>
      <c r="Z106" s="90"/>
      <c r="AA106" s="90" t="s">
        <v>484</v>
      </c>
    </row>
    <row r="107">
      <c r="A107" s="82" t="s">
        <v>957</v>
      </c>
      <c r="B107" s="85" t="s">
        <v>960</v>
      </c>
      <c r="C107" s="85" t="s">
        <v>961</v>
      </c>
      <c r="D107" s="96">
        <v>400.0</v>
      </c>
      <c r="E107" s="96">
        <v>275.0</v>
      </c>
      <c r="F107" s="84" t="str">
        <f t="shared" si="2"/>
        <v>68.75%</v>
      </c>
      <c r="G107" s="86"/>
      <c r="H107" s="86"/>
      <c r="I107" s="87"/>
      <c r="J107" s="87"/>
      <c r="K107" s="87"/>
      <c r="L107" s="87"/>
      <c r="M107" s="87"/>
      <c r="N107" s="87"/>
      <c r="O107" s="87"/>
      <c r="P107" s="87"/>
      <c r="Q107" s="87"/>
      <c r="R107" s="87"/>
      <c r="S107" s="87"/>
      <c r="T107" s="87"/>
      <c r="U107" s="59"/>
      <c r="V107" s="59"/>
      <c r="W107" s="90"/>
      <c r="X107" s="86"/>
      <c r="Y107" s="86"/>
      <c r="Z107" s="90"/>
      <c r="AA107" s="90" t="s">
        <v>492</v>
      </c>
    </row>
    <row r="108">
      <c r="A108" s="82" t="s">
        <v>967</v>
      </c>
      <c r="B108" s="85" t="s">
        <v>968</v>
      </c>
      <c r="C108" s="85" t="s">
        <v>969</v>
      </c>
      <c r="D108" s="96">
        <v>500.0</v>
      </c>
      <c r="E108" s="96">
        <v>350.0</v>
      </c>
      <c r="F108" s="84" t="str">
        <f t="shared" si="2"/>
        <v>70.00%</v>
      </c>
      <c r="G108" s="86"/>
      <c r="H108" s="86"/>
      <c r="I108" s="87"/>
      <c r="J108" s="87"/>
      <c r="K108" s="87"/>
      <c r="L108" s="87"/>
      <c r="M108" s="87"/>
      <c r="N108" s="87"/>
      <c r="O108" s="87"/>
      <c r="P108" s="87"/>
      <c r="Q108" s="87"/>
      <c r="R108" s="87"/>
      <c r="S108" s="87"/>
      <c r="T108" s="97" t="s">
        <v>974</v>
      </c>
      <c r="U108" s="59"/>
      <c r="V108" s="59"/>
      <c r="W108" s="90"/>
      <c r="X108" s="86"/>
      <c r="Y108" s="86"/>
      <c r="Z108" s="90"/>
      <c r="AA108" s="90" t="s">
        <v>522</v>
      </c>
    </row>
    <row r="109">
      <c r="A109" s="82" t="s">
        <v>977</v>
      </c>
      <c r="B109" s="85" t="s">
        <v>979</v>
      </c>
      <c r="C109" s="85" t="s">
        <v>271</v>
      </c>
      <c r="D109" s="96">
        <v>1370.0</v>
      </c>
      <c r="E109" s="96">
        <v>1000.0</v>
      </c>
      <c r="F109" s="84" t="str">
        <f t="shared" si="2"/>
        <v>72.99%</v>
      </c>
      <c r="G109" s="86"/>
      <c r="H109" s="86"/>
      <c r="I109" s="87"/>
      <c r="J109" s="87"/>
      <c r="K109" s="87"/>
      <c r="L109" s="87"/>
      <c r="M109" s="87"/>
      <c r="N109" s="87"/>
      <c r="O109" s="87"/>
      <c r="P109" s="87"/>
      <c r="Q109" s="87"/>
      <c r="R109" s="87"/>
      <c r="S109" s="87"/>
      <c r="T109" s="97" t="s">
        <v>981</v>
      </c>
      <c r="U109" s="59"/>
      <c r="V109" s="59"/>
      <c r="W109" s="88"/>
      <c r="X109" s="86"/>
      <c r="Y109" s="86"/>
      <c r="Z109" s="88"/>
      <c r="AA109" s="88" t="s">
        <v>484</v>
      </c>
    </row>
    <row r="110">
      <c r="A110" s="82" t="s">
        <v>982</v>
      </c>
      <c r="B110" s="82" t="s">
        <v>983</v>
      </c>
      <c r="C110" s="85" t="s">
        <v>271</v>
      </c>
      <c r="D110" s="96">
        <v>1200.0</v>
      </c>
      <c r="E110" s="96">
        <v>1000.0</v>
      </c>
      <c r="F110" s="84" t="str">
        <f t="shared" si="2"/>
        <v>83.33%</v>
      </c>
      <c r="G110" s="86"/>
      <c r="H110" s="86"/>
      <c r="I110" s="87"/>
      <c r="J110" s="87"/>
      <c r="K110" s="87"/>
      <c r="L110" s="87"/>
      <c r="M110" s="87"/>
      <c r="N110" s="87"/>
      <c r="O110" s="87"/>
      <c r="P110" s="87"/>
      <c r="Q110" s="87"/>
      <c r="R110" s="87"/>
      <c r="S110" s="87"/>
      <c r="T110" s="87"/>
      <c r="U110" s="59"/>
      <c r="V110" s="59"/>
      <c r="W110" s="88"/>
      <c r="X110" s="86"/>
      <c r="Y110" s="86"/>
      <c r="Z110" s="88"/>
      <c r="AA110" s="88" t="s">
        <v>484</v>
      </c>
    </row>
    <row r="111">
      <c r="A111" s="82" t="s">
        <v>989</v>
      </c>
      <c r="B111" s="85" t="s">
        <v>991</v>
      </c>
      <c r="C111" s="86" t="s">
        <v>271</v>
      </c>
      <c r="D111" s="96">
        <v>1200.0</v>
      </c>
      <c r="E111" s="96">
        <v>1000.0</v>
      </c>
      <c r="F111" s="84" t="str">
        <f t="shared" si="2"/>
        <v>83.33%</v>
      </c>
      <c r="G111" s="86"/>
      <c r="H111" s="86"/>
      <c r="I111" s="87"/>
      <c r="J111" s="87"/>
      <c r="K111" s="87"/>
      <c r="L111" s="87"/>
      <c r="M111" s="87"/>
      <c r="N111" s="87"/>
      <c r="O111" s="87"/>
      <c r="P111" s="87"/>
      <c r="Q111" s="87"/>
      <c r="R111" s="87"/>
      <c r="S111" s="87"/>
      <c r="T111" s="97" t="s">
        <v>993</v>
      </c>
      <c r="U111" s="59"/>
      <c r="V111" s="59"/>
      <c r="W111" s="90"/>
      <c r="X111" s="86"/>
      <c r="Y111" s="86"/>
      <c r="Z111" s="90"/>
      <c r="AA111" s="90" t="s">
        <v>484</v>
      </c>
    </row>
    <row r="112">
      <c r="A112" s="82" t="s">
        <v>1000</v>
      </c>
      <c r="B112" s="85" t="s">
        <v>1002</v>
      </c>
      <c r="C112" s="85" t="s">
        <v>1004</v>
      </c>
      <c r="D112" s="96">
        <v>1000.0</v>
      </c>
      <c r="E112" s="96">
        <v>896.6</v>
      </c>
      <c r="F112" s="84" t="str">
        <f t="shared" si="2"/>
        <v>89.66%</v>
      </c>
      <c r="G112" s="86"/>
      <c r="H112" s="86"/>
      <c r="I112" s="87"/>
      <c r="J112" s="87"/>
      <c r="K112" s="87"/>
      <c r="L112" s="87"/>
      <c r="M112" s="87"/>
      <c r="N112" s="87"/>
      <c r="O112" s="87"/>
      <c r="P112" s="87"/>
      <c r="Q112" s="87"/>
      <c r="R112" s="87"/>
      <c r="S112" s="87"/>
      <c r="T112" s="87"/>
      <c r="U112" s="59"/>
      <c r="V112" s="59"/>
      <c r="W112" s="90"/>
      <c r="X112" s="86"/>
      <c r="Y112" s="86"/>
      <c r="Z112" s="90"/>
      <c r="AA112" s="90" t="s">
        <v>484</v>
      </c>
    </row>
    <row r="113">
      <c r="A113" s="82" t="s">
        <v>1009</v>
      </c>
      <c r="B113" s="85" t="s">
        <v>1011</v>
      </c>
      <c r="C113" s="85" t="s">
        <v>1012</v>
      </c>
      <c r="D113" s="96">
        <v>3000.0</v>
      </c>
      <c r="E113" s="96">
        <v>2732.0</v>
      </c>
      <c r="F113" s="84" t="str">
        <f t="shared" si="2"/>
        <v>91.07%</v>
      </c>
      <c r="G113" s="86"/>
      <c r="H113" s="86"/>
      <c r="I113" s="87"/>
      <c r="J113" s="87"/>
      <c r="K113" s="87"/>
      <c r="L113" s="87"/>
      <c r="M113" s="87"/>
      <c r="N113" s="87"/>
      <c r="O113" s="87"/>
      <c r="P113" s="87"/>
      <c r="Q113" s="87"/>
      <c r="R113" s="87"/>
      <c r="S113" s="87"/>
      <c r="T113" s="97" t="s">
        <v>1014</v>
      </c>
      <c r="U113" s="59"/>
      <c r="V113" s="59"/>
      <c r="W113" s="90"/>
      <c r="X113" s="86"/>
      <c r="Y113" s="86"/>
      <c r="Z113" s="90"/>
      <c r="AA113" s="90" t="s">
        <v>522</v>
      </c>
    </row>
    <row r="114">
      <c r="A114" s="82" t="s">
        <v>1019</v>
      </c>
      <c r="B114" s="85" t="s">
        <v>1020</v>
      </c>
      <c r="C114" s="85" t="s">
        <v>294</v>
      </c>
      <c r="D114" s="96">
        <v>1000.0</v>
      </c>
      <c r="E114" s="96">
        <v>925.0</v>
      </c>
      <c r="F114" s="84" t="str">
        <f t="shared" si="2"/>
        <v>92.50%</v>
      </c>
      <c r="G114" s="86"/>
      <c r="H114" s="86"/>
      <c r="I114" s="87"/>
      <c r="J114" s="87"/>
      <c r="K114" s="87"/>
      <c r="L114" s="87"/>
      <c r="M114" s="87"/>
      <c r="N114" s="87"/>
      <c r="O114" s="87"/>
      <c r="P114" s="87"/>
      <c r="Q114" s="87"/>
      <c r="R114" s="87"/>
      <c r="S114" s="87"/>
      <c r="T114" s="97" t="s">
        <v>1023</v>
      </c>
      <c r="U114" s="59"/>
      <c r="V114" s="59"/>
      <c r="W114" s="90"/>
      <c r="X114" s="86"/>
      <c r="Y114" s="86"/>
      <c r="Z114" s="90"/>
      <c r="AA114" s="90" t="s">
        <v>522</v>
      </c>
    </row>
    <row r="115">
      <c r="A115" s="82" t="s">
        <v>1026</v>
      </c>
      <c r="B115" s="85" t="s">
        <v>1027</v>
      </c>
      <c r="C115" s="85" t="s">
        <v>425</v>
      </c>
      <c r="D115" s="96">
        <v>500.0</v>
      </c>
      <c r="E115" s="96">
        <v>500.0</v>
      </c>
      <c r="F115" s="84" t="str">
        <f t="shared" si="2"/>
        <v>100.00%</v>
      </c>
      <c r="G115" s="86"/>
      <c r="H115" s="86"/>
      <c r="I115" s="87"/>
      <c r="J115" s="87"/>
      <c r="K115" s="87"/>
      <c r="L115" s="87"/>
      <c r="M115" s="87"/>
      <c r="N115" s="87"/>
      <c r="O115" s="87"/>
      <c r="P115" s="87"/>
      <c r="Q115" s="87"/>
      <c r="R115" s="87"/>
      <c r="S115" s="87"/>
      <c r="T115" s="97" t="s">
        <v>1031</v>
      </c>
      <c r="U115" s="59"/>
      <c r="V115" s="59"/>
      <c r="W115" s="90"/>
      <c r="X115" s="86"/>
      <c r="Y115" s="86"/>
      <c r="Z115" s="90"/>
      <c r="AA115" s="90" t="s">
        <v>842</v>
      </c>
    </row>
    <row r="116">
      <c r="A116" s="82" t="s">
        <v>1034</v>
      </c>
      <c r="B116" s="85" t="s">
        <v>1035</v>
      </c>
      <c r="C116" s="85" t="s">
        <v>271</v>
      </c>
      <c r="D116" s="96">
        <v>800.0</v>
      </c>
      <c r="E116" s="96">
        <v>800.0</v>
      </c>
      <c r="F116" s="84" t="str">
        <f t="shared" si="2"/>
        <v>100.00%</v>
      </c>
      <c r="G116" s="86"/>
      <c r="H116" s="86"/>
      <c r="I116" s="87"/>
      <c r="J116" s="87"/>
      <c r="K116" s="87"/>
      <c r="L116" s="87"/>
      <c r="M116" s="87"/>
      <c r="N116" s="87"/>
      <c r="O116" s="87"/>
      <c r="P116" s="87"/>
      <c r="Q116" s="87"/>
      <c r="R116" s="87"/>
      <c r="S116" s="87"/>
      <c r="T116" s="87"/>
      <c r="U116" s="59"/>
      <c r="V116" s="59"/>
      <c r="W116" s="88"/>
      <c r="X116" s="86"/>
      <c r="Y116" s="86"/>
      <c r="Z116" s="88"/>
      <c r="AA116" s="88" t="s">
        <v>484</v>
      </c>
    </row>
    <row r="117">
      <c r="A117" s="82" t="s">
        <v>1046</v>
      </c>
      <c r="B117" s="85" t="s">
        <v>1048</v>
      </c>
      <c r="C117" s="85" t="s">
        <v>271</v>
      </c>
      <c r="D117" s="96">
        <v>900.0</v>
      </c>
      <c r="E117" s="96">
        <v>900.0</v>
      </c>
      <c r="F117" s="84" t="str">
        <f t="shared" si="2"/>
        <v>100.00%</v>
      </c>
      <c r="G117" s="86"/>
      <c r="H117" s="86"/>
      <c r="I117" s="87"/>
      <c r="J117" s="87"/>
      <c r="K117" s="87"/>
      <c r="L117" s="87"/>
      <c r="M117" s="87"/>
      <c r="N117" s="87"/>
      <c r="O117" s="87"/>
      <c r="P117" s="87"/>
      <c r="Q117" s="87"/>
      <c r="R117" s="87"/>
      <c r="S117" s="87"/>
      <c r="T117" s="87"/>
      <c r="U117" s="59"/>
      <c r="V117" s="59"/>
      <c r="W117" s="88"/>
      <c r="X117" s="86"/>
      <c r="Y117" s="86"/>
      <c r="Z117" s="88"/>
      <c r="AA117" s="88" t="s">
        <v>484</v>
      </c>
    </row>
    <row r="118">
      <c r="A118" s="82" t="s">
        <v>1058</v>
      </c>
      <c r="B118" s="85" t="s">
        <v>1059</v>
      </c>
      <c r="C118" s="86" t="s">
        <v>271</v>
      </c>
      <c r="D118" s="96">
        <v>1000.0</v>
      </c>
      <c r="E118" s="96">
        <v>1000.0</v>
      </c>
      <c r="F118" s="84" t="str">
        <f t="shared" si="2"/>
        <v>100.00%</v>
      </c>
      <c r="G118" s="86"/>
      <c r="H118" s="86"/>
      <c r="I118" s="87"/>
      <c r="J118" s="87"/>
      <c r="K118" s="87"/>
      <c r="L118" s="87"/>
      <c r="M118" s="87"/>
      <c r="N118" s="87"/>
      <c r="O118" s="87"/>
      <c r="P118" s="87"/>
      <c r="Q118" s="87"/>
      <c r="R118" s="87"/>
      <c r="S118" s="87"/>
      <c r="T118" s="87"/>
      <c r="U118" s="59"/>
      <c r="V118" s="59"/>
      <c r="W118" s="90"/>
      <c r="X118" s="86"/>
      <c r="Y118" s="86"/>
      <c r="Z118" s="90"/>
      <c r="AA118" s="90" t="s">
        <v>484</v>
      </c>
    </row>
    <row r="119">
      <c r="A119" s="82" t="s">
        <v>1066</v>
      </c>
      <c r="B119" s="85" t="s">
        <v>1067</v>
      </c>
      <c r="C119" s="85" t="s">
        <v>1069</v>
      </c>
      <c r="D119" s="96">
        <v>500.0</v>
      </c>
      <c r="E119" s="96">
        <v>500.0</v>
      </c>
      <c r="F119" s="84" t="str">
        <f t="shared" si="2"/>
        <v>100.00%</v>
      </c>
      <c r="G119" s="86"/>
      <c r="H119" s="86"/>
      <c r="I119" s="87"/>
      <c r="J119" s="87"/>
      <c r="K119" s="87"/>
      <c r="L119" s="87"/>
      <c r="M119" s="87"/>
      <c r="N119" s="87"/>
      <c r="O119" s="87"/>
      <c r="P119" s="87"/>
      <c r="Q119" s="87"/>
      <c r="R119" s="87"/>
      <c r="S119" s="87"/>
      <c r="T119" s="87"/>
      <c r="U119" s="59"/>
      <c r="V119" s="59"/>
      <c r="W119" s="90"/>
      <c r="X119" s="86"/>
      <c r="Y119" s="86"/>
      <c r="Z119" s="90"/>
      <c r="AA119" s="90" t="s">
        <v>842</v>
      </c>
    </row>
    <row r="120">
      <c r="A120" s="82" t="s">
        <v>1078</v>
      </c>
      <c r="B120" s="85" t="s">
        <v>1079</v>
      </c>
      <c r="C120" s="85" t="s">
        <v>1080</v>
      </c>
      <c r="D120" s="96">
        <v>800.0</v>
      </c>
      <c r="E120" s="96">
        <v>800.0</v>
      </c>
      <c r="F120" s="84" t="str">
        <f t="shared" si="2"/>
        <v>100.00%</v>
      </c>
      <c r="G120" s="86"/>
      <c r="H120" s="86"/>
      <c r="I120" s="87"/>
      <c r="J120" s="87"/>
      <c r="K120" s="87"/>
      <c r="L120" s="87"/>
      <c r="M120" s="87"/>
      <c r="N120" s="87"/>
      <c r="O120" s="87"/>
      <c r="P120" s="87"/>
      <c r="Q120" s="87"/>
      <c r="R120" s="87"/>
      <c r="S120" s="87"/>
      <c r="T120" s="97" t="s">
        <v>1082</v>
      </c>
      <c r="U120" s="59"/>
      <c r="V120" s="59"/>
      <c r="W120" s="90"/>
      <c r="X120" s="86"/>
      <c r="Y120" s="86"/>
      <c r="Z120" s="90"/>
      <c r="AA120" s="90" t="s">
        <v>484</v>
      </c>
    </row>
    <row r="121">
      <c r="A121" s="82" t="s">
        <v>1084</v>
      </c>
      <c r="B121" s="86" t="s">
        <v>1085</v>
      </c>
      <c r="C121" s="86" t="s">
        <v>1086</v>
      </c>
      <c r="D121" s="101">
        <v>54.83</v>
      </c>
      <c r="E121" s="101">
        <v>15.0</v>
      </c>
      <c r="F121" s="84" t="str">
        <f t="shared" si="2"/>
        <v>27.36%</v>
      </c>
      <c r="G121" s="86" t="s">
        <v>228</v>
      </c>
      <c r="H121" s="86" t="s">
        <v>231</v>
      </c>
      <c r="I121" s="87"/>
      <c r="J121" s="87"/>
      <c r="K121" s="87" t="s">
        <v>1090</v>
      </c>
      <c r="L121" s="87"/>
      <c r="M121" s="87"/>
      <c r="N121" s="87"/>
      <c r="O121" s="87"/>
      <c r="P121" s="87"/>
      <c r="Q121" s="87"/>
      <c r="R121" s="87"/>
      <c r="S121" s="87"/>
      <c r="T121" s="86"/>
      <c r="U121" s="59"/>
      <c r="V121" s="59"/>
      <c r="W121" s="90"/>
      <c r="X121" s="86"/>
      <c r="Y121" s="86" t="s">
        <v>1092</v>
      </c>
      <c r="Z121" s="90"/>
      <c r="AA121" s="90" t="s">
        <v>522</v>
      </c>
    </row>
    <row r="122">
      <c r="A122" s="82" t="s">
        <v>1093</v>
      </c>
      <c r="B122" s="86" t="s">
        <v>1094</v>
      </c>
      <c r="C122" s="86" t="s">
        <v>566</v>
      </c>
      <c r="D122" s="101">
        <v>1080.0</v>
      </c>
      <c r="E122" s="101">
        <v>381.0</v>
      </c>
      <c r="F122" s="84" t="str">
        <f t="shared" si="2"/>
        <v>35.28%</v>
      </c>
      <c r="G122" s="86" t="s">
        <v>1095</v>
      </c>
      <c r="H122" s="86" t="s">
        <v>1097</v>
      </c>
      <c r="I122" s="87" t="s">
        <v>1099</v>
      </c>
      <c r="J122" s="87"/>
      <c r="K122" s="101">
        <v>15.0</v>
      </c>
      <c r="L122" s="101">
        <v>150.0</v>
      </c>
      <c r="M122" s="87"/>
      <c r="N122" s="87"/>
      <c r="O122" s="87"/>
      <c r="P122" s="87"/>
      <c r="Q122" s="87"/>
      <c r="R122" s="87"/>
      <c r="S122" s="87"/>
      <c r="T122" s="86" t="s">
        <v>1101</v>
      </c>
      <c r="U122" s="59"/>
      <c r="V122" s="59"/>
      <c r="W122" s="88"/>
      <c r="X122" s="86"/>
      <c r="Y122" s="86" t="s">
        <v>1102</v>
      </c>
      <c r="Z122" s="88"/>
      <c r="AA122" s="88" t="s">
        <v>569</v>
      </c>
    </row>
    <row r="123">
      <c r="A123" s="82" t="s">
        <v>1105</v>
      </c>
      <c r="B123" s="86" t="s">
        <v>96</v>
      </c>
      <c r="C123" s="86" t="s">
        <v>1106</v>
      </c>
      <c r="D123" s="101">
        <v>182.0</v>
      </c>
      <c r="E123" s="101">
        <v>90.0</v>
      </c>
      <c r="F123" s="84" t="str">
        <f t="shared" si="2"/>
        <v>49.45%</v>
      </c>
      <c r="G123" s="86" t="s">
        <v>1107</v>
      </c>
      <c r="H123" s="86" t="s">
        <v>1109</v>
      </c>
      <c r="I123" s="101">
        <v>90.0</v>
      </c>
      <c r="J123" s="87"/>
      <c r="K123" s="87"/>
      <c r="L123" s="87"/>
      <c r="M123" s="87"/>
      <c r="N123" s="87"/>
      <c r="O123" s="87"/>
      <c r="P123" s="87"/>
      <c r="Q123" s="87"/>
      <c r="R123" s="87"/>
      <c r="S123" s="87"/>
      <c r="T123" s="86" t="s">
        <v>1110</v>
      </c>
      <c r="U123" s="59"/>
      <c r="V123" s="59"/>
      <c r="W123" s="90"/>
      <c r="X123" s="86"/>
      <c r="Y123" s="86" t="s">
        <v>1113</v>
      </c>
      <c r="Z123" s="90"/>
      <c r="AA123" s="90" t="s">
        <v>492</v>
      </c>
    </row>
    <row r="124">
      <c r="A124" s="82" t="s">
        <v>1115</v>
      </c>
      <c r="B124" s="86" t="s">
        <v>1116</v>
      </c>
      <c r="C124" s="86" t="s">
        <v>1117</v>
      </c>
      <c r="D124" s="101">
        <v>500.0</v>
      </c>
      <c r="E124" s="101">
        <v>250.0</v>
      </c>
      <c r="F124" s="84" t="str">
        <f t="shared" si="2"/>
        <v>50.00%</v>
      </c>
      <c r="G124" s="86" t="s">
        <v>1120</v>
      </c>
      <c r="H124" s="86" t="s">
        <v>1121</v>
      </c>
      <c r="I124" s="101">
        <v>250.0</v>
      </c>
      <c r="J124" s="87"/>
      <c r="K124" s="87"/>
      <c r="L124" s="87"/>
      <c r="M124" s="87"/>
      <c r="N124" s="87"/>
      <c r="O124" s="87"/>
      <c r="P124" s="87"/>
      <c r="Q124" s="87"/>
      <c r="R124" s="87"/>
      <c r="S124" s="87"/>
      <c r="T124" s="86"/>
      <c r="U124" s="59"/>
      <c r="V124" s="59"/>
      <c r="W124" s="90"/>
      <c r="X124" s="86"/>
      <c r="Y124" s="86" t="s">
        <v>1124</v>
      </c>
      <c r="Z124" s="90"/>
      <c r="AA124" s="90" t="s">
        <v>605</v>
      </c>
    </row>
    <row r="125">
      <c r="A125" s="82" t="s">
        <v>1126</v>
      </c>
      <c r="B125" s="86" t="s">
        <v>1127</v>
      </c>
      <c r="C125" s="86" t="s">
        <v>1128</v>
      </c>
      <c r="D125" s="101">
        <v>56.59</v>
      </c>
      <c r="E125" s="101">
        <v>34.28</v>
      </c>
      <c r="F125" s="84" t="str">
        <f t="shared" si="2"/>
        <v>60.58%</v>
      </c>
      <c r="G125" s="86" t="s">
        <v>1130</v>
      </c>
      <c r="H125" s="86" t="s">
        <v>1131</v>
      </c>
      <c r="I125" s="101">
        <v>9.28</v>
      </c>
      <c r="J125" s="87"/>
      <c r="K125" s="101">
        <v>15.0</v>
      </c>
      <c r="L125" s="101">
        <v>10.0</v>
      </c>
      <c r="M125" s="87"/>
      <c r="N125" s="87"/>
      <c r="O125" s="87"/>
      <c r="P125" s="87"/>
      <c r="Q125" s="87"/>
      <c r="R125" s="87"/>
      <c r="S125" s="87"/>
      <c r="T125" s="86"/>
      <c r="U125" s="59"/>
      <c r="V125" s="59"/>
      <c r="W125" s="90"/>
      <c r="X125" s="86"/>
      <c r="Y125" s="86" t="s">
        <v>113</v>
      </c>
      <c r="Z125" s="90"/>
      <c r="AA125" s="90" t="s">
        <v>569</v>
      </c>
    </row>
    <row r="126">
      <c r="A126" s="82" t="s">
        <v>1140</v>
      </c>
      <c r="B126" s="86" t="s">
        <v>1142</v>
      </c>
      <c r="C126" s="86" t="s">
        <v>1143</v>
      </c>
      <c r="D126" s="101">
        <v>90.0</v>
      </c>
      <c r="E126" s="101">
        <v>64.0</v>
      </c>
      <c r="F126" s="84" t="str">
        <f t="shared" si="2"/>
        <v>71.11%</v>
      </c>
      <c r="G126" s="86" t="s">
        <v>1145</v>
      </c>
      <c r="H126" s="86" t="s">
        <v>1147</v>
      </c>
      <c r="I126" s="87" t="s">
        <v>1148</v>
      </c>
      <c r="J126" s="87"/>
      <c r="K126" s="87"/>
      <c r="L126" s="87"/>
      <c r="M126" s="87"/>
      <c r="N126" s="87"/>
      <c r="O126" s="87"/>
      <c r="P126" s="87"/>
      <c r="Q126" s="87"/>
      <c r="R126" s="87"/>
      <c r="S126" s="87"/>
      <c r="T126" s="86" t="s">
        <v>1151</v>
      </c>
      <c r="U126" s="59"/>
      <c r="V126" s="59"/>
      <c r="W126" s="90"/>
      <c r="X126" s="86"/>
      <c r="Y126" s="86" t="s">
        <v>1102</v>
      </c>
      <c r="Z126" s="90"/>
      <c r="AA126" s="90" t="s">
        <v>492</v>
      </c>
    </row>
    <row r="127">
      <c r="A127" s="82" t="s">
        <v>1152</v>
      </c>
      <c r="B127" s="86" t="s">
        <v>1153</v>
      </c>
      <c r="C127" s="85" t="s">
        <v>271</v>
      </c>
      <c r="D127" s="97">
        <v>500.0</v>
      </c>
      <c r="E127" s="101">
        <v>380.0</v>
      </c>
      <c r="F127" s="84" t="str">
        <f t="shared" si="2"/>
        <v>76.00%</v>
      </c>
      <c r="G127" s="86" t="s">
        <v>1120</v>
      </c>
      <c r="H127" s="86" t="s">
        <v>1121</v>
      </c>
      <c r="I127" s="87"/>
      <c r="J127" s="87"/>
      <c r="K127" s="101">
        <v>15.0</v>
      </c>
      <c r="L127" s="101">
        <v>185.0</v>
      </c>
      <c r="M127" s="87"/>
      <c r="N127" s="87"/>
      <c r="O127" s="87"/>
      <c r="P127" s="87"/>
      <c r="Q127" s="87"/>
      <c r="R127" s="87"/>
      <c r="S127" s="87"/>
      <c r="T127" s="86"/>
      <c r="U127" s="59"/>
      <c r="V127" s="59"/>
      <c r="W127" s="90"/>
      <c r="X127" s="86"/>
      <c r="Y127" s="86" t="s">
        <v>1124</v>
      </c>
      <c r="Z127" s="90"/>
      <c r="AA127" s="90" t="s">
        <v>484</v>
      </c>
    </row>
    <row r="128">
      <c r="A128" s="82" t="s">
        <v>1156</v>
      </c>
      <c r="B128" s="86" t="s">
        <v>1158</v>
      </c>
      <c r="C128" s="86" t="s">
        <v>1159</v>
      </c>
      <c r="D128" s="101">
        <v>300.0</v>
      </c>
      <c r="E128" s="101">
        <v>235.0</v>
      </c>
      <c r="F128" s="84" t="str">
        <f t="shared" si="2"/>
        <v>78.33%</v>
      </c>
      <c r="G128" s="86" t="s">
        <v>1160</v>
      </c>
      <c r="H128" s="86" t="s">
        <v>1162</v>
      </c>
      <c r="I128" s="101">
        <v>200.0</v>
      </c>
      <c r="J128" s="87"/>
      <c r="K128" s="101">
        <v>15.0</v>
      </c>
      <c r="L128" s="87"/>
      <c r="M128" s="87"/>
      <c r="N128" s="101">
        <v>20.0</v>
      </c>
      <c r="O128" s="87"/>
      <c r="P128" s="87"/>
      <c r="Q128" s="87"/>
      <c r="R128" s="87"/>
      <c r="S128" s="87"/>
      <c r="T128" s="86"/>
      <c r="U128" s="59"/>
      <c r="V128" s="59"/>
      <c r="W128" s="90"/>
      <c r="X128" s="86"/>
      <c r="Y128" s="86" t="s">
        <v>1165</v>
      </c>
      <c r="Z128" s="90"/>
      <c r="AA128" s="90" t="s">
        <v>492</v>
      </c>
    </row>
    <row r="129">
      <c r="A129" s="82" t="s">
        <v>1169</v>
      </c>
      <c r="B129" s="86" t="s">
        <v>1170</v>
      </c>
      <c r="C129" s="85" t="s">
        <v>771</v>
      </c>
      <c r="D129" s="101">
        <v>400.0</v>
      </c>
      <c r="E129" s="101">
        <v>338.0</v>
      </c>
      <c r="F129" s="84" t="str">
        <f t="shared" si="2"/>
        <v>84.50%</v>
      </c>
      <c r="G129" s="86" t="s">
        <v>1174</v>
      </c>
      <c r="H129" s="86" t="s">
        <v>1176</v>
      </c>
      <c r="I129" s="101">
        <v>330.0</v>
      </c>
      <c r="J129" s="87"/>
      <c r="K129" s="101">
        <v>8.0</v>
      </c>
      <c r="L129" s="87"/>
      <c r="M129" s="87"/>
      <c r="N129" s="87"/>
      <c r="O129" s="87"/>
      <c r="P129" s="87"/>
      <c r="Q129" s="87"/>
      <c r="R129" s="87"/>
      <c r="S129" s="87"/>
      <c r="T129" s="86" t="s">
        <v>1179</v>
      </c>
      <c r="U129" s="59"/>
      <c r="V129" s="59"/>
      <c r="W129" s="88"/>
      <c r="X129" s="86"/>
      <c r="Y129" s="86" t="s">
        <v>1180</v>
      </c>
      <c r="Z129" s="88"/>
      <c r="AA129" s="88" t="s">
        <v>492</v>
      </c>
    </row>
    <row r="130">
      <c r="A130" s="82" t="s">
        <v>1183</v>
      </c>
      <c r="B130" s="86" t="s">
        <v>1184</v>
      </c>
      <c r="C130" s="86" t="s">
        <v>1185</v>
      </c>
      <c r="D130" s="101">
        <v>500.0</v>
      </c>
      <c r="E130" s="101">
        <v>500.0</v>
      </c>
      <c r="F130" s="84" t="str">
        <f t="shared" si="2"/>
        <v>100.00%</v>
      </c>
      <c r="G130" s="86" t="s">
        <v>1191</v>
      </c>
      <c r="H130" s="86" t="s">
        <v>1192</v>
      </c>
      <c r="I130" s="87" t="s">
        <v>1193</v>
      </c>
      <c r="J130" s="87"/>
      <c r="K130" s="87"/>
      <c r="L130" s="87"/>
      <c r="M130" s="87"/>
      <c r="N130" s="87"/>
      <c r="O130" s="87"/>
      <c r="P130" s="87"/>
      <c r="Q130" s="87"/>
      <c r="R130" s="87"/>
      <c r="S130" s="87"/>
      <c r="T130" s="86" t="s">
        <v>1194</v>
      </c>
      <c r="U130" s="59"/>
      <c r="V130" s="59"/>
      <c r="W130" s="90"/>
      <c r="X130" s="86"/>
      <c r="Y130" s="86" t="s">
        <v>1195</v>
      </c>
      <c r="Z130" s="90"/>
      <c r="AA130" s="90" t="s">
        <v>484</v>
      </c>
    </row>
    <row r="131">
      <c r="A131" s="82" t="s">
        <v>1196</v>
      </c>
      <c r="B131" s="86" t="s">
        <v>1198</v>
      </c>
      <c r="C131" s="85" t="s">
        <v>1200</v>
      </c>
      <c r="D131" s="101">
        <v>274.01</v>
      </c>
      <c r="E131" s="101">
        <v>274.01</v>
      </c>
      <c r="F131" s="84" t="str">
        <f t="shared" si="2"/>
        <v>100.00%</v>
      </c>
      <c r="G131" s="86" t="s">
        <v>1203</v>
      </c>
      <c r="H131" s="86" t="s">
        <v>1204</v>
      </c>
      <c r="I131" s="87"/>
      <c r="J131" s="87"/>
      <c r="K131" s="87"/>
      <c r="L131" s="87"/>
      <c r="M131" s="87"/>
      <c r="N131" s="87"/>
      <c r="O131" s="87"/>
      <c r="P131" s="87"/>
      <c r="Q131" s="87"/>
      <c r="R131" s="87"/>
      <c r="S131" s="87"/>
      <c r="T131" s="86" t="s">
        <v>1205</v>
      </c>
      <c r="U131" s="59"/>
      <c r="V131" s="59"/>
      <c r="W131" s="90"/>
      <c r="X131" s="86"/>
      <c r="Y131" s="86" t="s">
        <v>1206</v>
      </c>
      <c r="Z131" s="90"/>
      <c r="AA131" s="90" t="s">
        <v>522</v>
      </c>
    </row>
    <row r="132">
      <c r="A132" s="82" t="s">
        <v>1207</v>
      </c>
      <c r="B132" s="86" t="s">
        <v>1209</v>
      </c>
      <c r="C132" s="85" t="s">
        <v>1200</v>
      </c>
      <c r="D132" s="101">
        <v>297.86</v>
      </c>
      <c r="E132" s="101">
        <v>297.86</v>
      </c>
      <c r="F132" s="84" t="str">
        <f t="shared" si="2"/>
        <v>100.00%</v>
      </c>
      <c r="G132" s="86" t="s">
        <v>1203</v>
      </c>
      <c r="H132" s="86" t="s">
        <v>1204</v>
      </c>
      <c r="I132" s="87"/>
      <c r="J132" s="87"/>
      <c r="K132" s="87"/>
      <c r="L132" s="87"/>
      <c r="M132" s="87"/>
      <c r="N132" s="87"/>
      <c r="O132" s="87"/>
      <c r="P132" s="87"/>
      <c r="Q132" s="87"/>
      <c r="R132" s="87"/>
      <c r="S132" s="87"/>
      <c r="T132" s="86" t="s">
        <v>1213</v>
      </c>
      <c r="U132" s="59"/>
      <c r="V132" s="59"/>
      <c r="W132" s="90"/>
      <c r="X132" s="86"/>
      <c r="Y132" s="86" t="s">
        <v>1206</v>
      </c>
      <c r="Z132" s="90"/>
      <c r="AA132" s="90" t="s">
        <v>522</v>
      </c>
    </row>
    <row r="133">
      <c r="A133" s="82" t="s">
        <v>1215</v>
      </c>
      <c r="B133" s="86" t="s">
        <v>1217</v>
      </c>
      <c r="C133" s="85" t="s">
        <v>1200</v>
      </c>
      <c r="D133" s="101">
        <v>300.0</v>
      </c>
      <c r="E133" s="101">
        <v>300.0</v>
      </c>
      <c r="F133" s="84" t="str">
        <f t="shared" si="2"/>
        <v>100.00%</v>
      </c>
      <c r="G133" s="86" t="s">
        <v>1203</v>
      </c>
      <c r="H133" s="86" t="s">
        <v>1204</v>
      </c>
      <c r="I133" s="87"/>
      <c r="J133" s="87"/>
      <c r="K133" s="87"/>
      <c r="L133" s="87"/>
      <c r="M133" s="87"/>
      <c r="N133" s="87"/>
      <c r="O133" s="87"/>
      <c r="P133" s="87"/>
      <c r="Q133" s="87"/>
      <c r="R133" s="87"/>
      <c r="S133" s="87"/>
      <c r="T133" s="86" t="s">
        <v>1223</v>
      </c>
      <c r="U133" s="59"/>
      <c r="V133" s="59"/>
      <c r="W133" s="90"/>
      <c r="X133" s="86"/>
      <c r="Y133" s="86" t="s">
        <v>1206</v>
      </c>
      <c r="Z133" s="90"/>
      <c r="AA133" s="90" t="s">
        <v>522</v>
      </c>
    </row>
    <row r="134">
      <c r="A134" s="82" t="s">
        <v>1226</v>
      </c>
      <c r="B134" s="86" t="s">
        <v>1227</v>
      </c>
      <c r="C134" s="86" t="s">
        <v>1228</v>
      </c>
      <c r="D134" s="101">
        <v>200.0</v>
      </c>
      <c r="E134" s="101">
        <v>200.0</v>
      </c>
      <c r="F134" s="84" t="str">
        <f t="shared" si="2"/>
        <v>100.00%</v>
      </c>
      <c r="G134" s="86" t="s">
        <v>1231</v>
      </c>
      <c r="H134" s="86" t="s">
        <v>1233</v>
      </c>
      <c r="I134" s="87"/>
      <c r="J134" s="87"/>
      <c r="K134" s="87"/>
      <c r="L134" s="87"/>
      <c r="M134" s="87"/>
      <c r="N134" s="87"/>
      <c r="O134" s="101">
        <v>200.0</v>
      </c>
      <c r="P134" s="87"/>
      <c r="Q134" s="87"/>
      <c r="R134" s="87"/>
      <c r="S134" s="87"/>
      <c r="T134" s="86"/>
      <c r="U134" s="59"/>
      <c r="V134" s="59"/>
      <c r="W134" s="90"/>
      <c r="X134" s="86"/>
      <c r="Y134" s="86" t="s">
        <v>1235</v>
      </c>
      <c r="Z134" s="90"/>
      <c r="AA134" s="90" t="s">
        <v>1236</v>
      </c>
    </row>
    <row r="135">
      <c r="A135" s="82" t="s">
        <v>1237</v>
      </c>
      <c r="B135" s="86" t="s">
        <v>296</v>
      </c>
      <c r="C135" s="86" t="s">
        <v>1239</v>
      </c>
      <c r="D135" s="101">
        <v>269.52</v>
      </c>
      <c r="E135" s="101">
        <v>269.52</v>
      </c>
      <c r="F135" s="84" t="str">
        <f t="shared" si="2"/>
        <v>100.00%</v>
      </c>
      <c r="G135" s="86" t="s">
        <v>306</v>
      </c>
      <c r="H135" s="86" t="s">
        <v>307</v>
      </c>
      <c r="I135" s="87"/>
      <c r="J135" s="87"/>
      <c r="K135" s="87"/>
      <c r="L135" s="87"/>
      <c r="M135" s="87"/>
      <c r="N135" s="87"/>
      <c r="O135" s="87"/>
      <c r="P135" s="87"/>
      <c r="Q135" s="101">
        <v>195.0</v>
      </c>
      <c r="R135" s="87"/>
      <c r="S135" s="87"/>
      <c r="T135" s="86"/>
      <c r="U135" s="59"/>
      <c r="V135" s="59"/>
      <c r="W135" s="90"/>
      <c r="X135" s="86"/>
      <c r="Y135" s="86" t="s">
        <v>1240</v>
      </c>
      <c r="Z135" s="90"/>
      <c r="AA135" s="90" t="s">
        <v>522</v>
      </c>
    </row>
    <row r="136">
      <c r="A136" s="82" t="s">
        <v>1244</v>
      </c>
      <c r="B136" s="86" t="s">
        <v>1247</v>
      </c>
      <c r="C136" s="86" t="s">
        <v>1250</v>
      </c>
      <c r="D136" s="101">
        <v>50.0</v>
      </c>
      <c r="E136" s="101">
        <v>50.0</v>
      </c>
      <c r="F136" s="84" t="str">
        <f t="shared" si="2"/>
        <v>100.00%</v>
      </c>
      <c r="G136" s="86" t="s">
        <v>1253</v>
      </c>
      <c r="H136" s="86" t="s">
        <v>1254</v>
      </c>
      <c r="I136" s="87"/>
      <c r="J136" s="87"/>
      <c r="K136" s="101">
        <v>50.0</v>
      </c>
      <c r="L136" s="87"/>
      <c r="M136" s="87"/>
      <c r="N136" s="87"/>
      <c r="O136" s="87"/>
      <c r="P136" s="87"/>
      <c r="Q136" s="87"/>
      <c r="R136" s="87"/>
      <c r="S136" s="87"/>
      <c r="T136" s="86"/>
      <c r="U136" s="59"/>
      <c r="V136" s="59"/>
      <c r="W136" s="90"/>
      <c r="X136" s="86"/>
      <c r="Y136" s="86" t="s">
        <v>1256</v>
      </c>
      <c r="Z136" s="90"/>
      <c r="AA136" s="90" t="s">
        <v>842</v>
      </c>
    </row>
    <row r="137">
      <c r="A137" s="82" t="s">
        <v>1262</v>
      </c>
      <c r="B137" s="86" t="s">
        <v>1263</v>
      </c>
      <c r="C137" s="86" t="s">
        <v>1128</v>
      </c>
      <c r="D137" s="101">
        <v>49.0</v>
      </c>
      <c r="E137" s="101">
        <v>49.0</v>
      </c>
      <c r="F137" s="84" t="str">
        <f t="shared" si="2"/>
        <v>100.00%</v>
      </c>
      <c r="G137" s="86" t="s">
        <v>1130</v>
      </c>
      <c r="H137" s="86" t="s">
        <v>1131</v>
      </c>
      <c r="I137" s="87"/>
      <c r="J137" s="87"/>
      <c r="K137" s="87"/>
      <c r="L137" s="87"/>
      <c r="M137" s="87"/>
      <c r="N137" s="87"/>
      <c r="O137" s="101">
        <v>49.0</v>
      </c>
      <c r="P137" s="87"/>
      <c r="Q137" s="87"/>
      <c r="R137" s="87"/>
      <c r="S137" s="87"/>
      <c r="T137" s="86"/>
      <c r="U137" s="59"/>
      <c r="V137" s="59"/>
      <c r="W137" s="90"/>
      <c r="X137" s="86"/>
      <c r="Y137" s="86" t="s">
        <v>113</v>
      </c>
      <c r="Z137" s="90"/>
      <c r="AA137" s="90" t="s">
        <v>569</v>
      </c>
    </row>
    <row r="138">
      <c r="A138" s="82" t="s">
        <v>1270</v>
      </c>
      <c r="B138" s="86" t="s">
        <v>1271</v>
      </c>
      <c r="C138" s="86" t="s">
        <v>1272</v>
      </c>
      <c r="D138" s="101">
        <v>87.28</v>
      </c>
      <c r="E138" s="101">
        <v>87.28</v>
      </c>
      <c r="F138" s="84" t="str">
        <f t="shared" si="2"/>
        <v>100.00%</v>
      </c>
      <c r="G138" s="86" t="s">
        <v>1273</v>
      </c>
      <c r="H138" s="86" t="s">
        <v>1274</v>
      </c>
      <c r="I138" s="101">
        <v>87.28</v>
      </c>
      <c r="J138" s="87"/>
      <c r="K138" s="87"/>
      <c r="L138" s="87"/>
      <c r="M138" s="87"/>
      <c r="N138" s="87"/>
      <c r="O138" s="87"/>
      <c r="P138" s="87"/>
      <c r="Q138" s="87"/>
      <c r="R138" s="87"/>
      <c r="S138" s="87"/>
      <c r="T138" s="86" t="s">
        <v>1276</v>
      </c>
      <c r="U138" s="59"/>
      <c r="V138" s="59"/>
      <c r="W138" s="90"/>
      <c r="X138" s="86"/>
      <c r="Y138" s="86" t="s">
        <v>1279</v>
      </c>
      <c r="Z138" s="90"/>
      <c r="AA138" s="90" t="s">
        <v>522</v>
      </c>
    </row>
    <row r="139">
      <c r="A139" s="82" t="s">
        <v>1283</v>
      </c>
      <c r="B139" s="86" t="s">
        <v>1284</v>
      </c>
      <c r="C139" s="86" t="s">
        <v>1286</v>
      </c>
      <c r="D139" s="101">
        <v>215.0</v>
      </c>
      <c r="E139" s="101">
        <v>215.0</v>
      </c>
      <c r="F139" s="84" t="str">
        <f t="shared" si="2"/>
        <v>100.00%</v>
      </c>
      <c r="G139" s="86" t="s">
        <v>1290</v>
      </c>
      <c r="H139" s="86" t="s">
        <v>1291</v>
      </c>
      <c r="I139" s="101">
        <v>215.0</v>
      </c>
      <c r="J139" s="87"/>
      <c r="K139" s="87"/>
      <c r="L139" s="87"/>
      <c r="M139" s="87"/>
      <c r="N139" s="87"/>
      <c r="O139" s="87"/>
      <c r="P139" s="87"/>
      <c r="Q139" s="87"/>
      <c r="R139" s="87"/>
      <c r="S139" s="87"/>
      <c r="T139" s="86"/>
      <c r="U139" s="59"/>
      <c r="V139" s="59"/>
      <c r="W139" s="90"/>
      <c r="X139" s="86"/>
      <c r="Y139" s="86" t="s">
        <v>1294</v>
      </c>
      <c r="Z139" s="90"/>
      <c r="AA139" s="90" t="s">
        <v>492</v>
      </c>
    </row>
    <row r="140">
      <c r="A140" s="82" t="s">
        <v>1298</v>
      </c>
      <c r="B140" s="86" t="s">
        <v>1299</v>
      </c>
      <c r="C140" s="85" t="s">
        <v>452</v>
      </c>
      <c r="D140" s="101">
        <v>227.49</v>
      </c>
      <c r="E140" s="101">
        <v>227.49</v>
      </c>
      <c r="F140" s="84" t="str">
        <f t="shared" si="2"/>
        <v>100.00%</v>
      </c>
      <c r="G140" s="86" t="s">
        <v>1304</v>
      </c>
      <c r="H140" s="86" t="s">
        <v>1305</v>
      </c>
      <c r="I140" s="101">
        <v>227.49</v>
      </c>
      <c r="J140" s="87"/>
      <c r="K140" s="87"/>
      <c r="L140" s="87"/>
      <c r="M140" s="87"/>
      <c r="N140" s="87"/>
      <c r="O140" s="87"/>
      <c r="P140" s="87"/>
      <c r="Q140" s="87"/>
      <c r="R140" s="87"/>
      <c r="S140" s="87"/>
      <c r="T140" s="86"/>
      <c r="U140" s="59"/>
      <c r="V140" s="59"/>
      <c r="W140" s="90"/>
      <c r="X140" s="86"/>
      <c r="Y140" s="86" t="s">
        <v>1294</v>
      </c>
      <c r="Z140" s="90"/>
      <c r="AA140" s="90" t="s">
        <v>522</v>
      </c>
    </row>
    <row r="141">
      <c r="A141" s="82" t="s">
        <v>1309</v>
      </c>
      <c r="B141" s="86" t="s">
        <v>1311</v>
      </c>
      <c r="C141" s="86" t="s">
        <v>271</v>
      </c>
      <c r="D141" s="101">
        <v>1000.0</v>
      </c>
      <c r="E141" s="101">
        <v>1000.0</v>
      </c>
      <c r="F141" s="84" t="str">
        <f t="shared" si="2"/>
        <v>100.00%</v>
      </c>
      <c r="G141" s="86" t="s">
        <v>419</v>
      </c>
      <c r="H141" s="86" t="s">
        <v>421</v>
      </c>
      <c r="I141" s="87"/>
      <c r="J141" s="87"/>
      <c r="K141" s="87"/>
      <c r="L141" s="87"/>
      <c r="M141" s="87"/>
      <c r="N141" s="87"/>
      <c r="O141" s="87"/>
      <c r="P141" s="87"/>
      <c r="Q141" s="87"/>
      <c r="R141" s="87"/>
      <c r="S141" s="87"/>
      <c r="T141" s="86" t="s">
        <v>1315</v>
      </c>
      <c r="U141" s="59"/>
      <c r="V141" s="59"/>
      <c r="W141" s="88"/>
      <c r="X141" s="86"/>
      <c r="Y141" s="86" t="s">
        <v>1316</v>
      </c>
      <c r="Z141" s="88"/>
      <c r="AA141" s="88" t="s">
        <v>484</v>
      </c>
    </row>
    <row r="142">
      <c r="A142" s="82" t="s">
        <v>1318</v>
      </c>
      <c r="B142" s="86" t="s">
        <v>1321</v>
      </c>
      <c r="C142" s="86" t="s">
        <v>271</v>
      </c>
      <c r="D142" s="101">
        <v>1000.0</v>
      </c>
      <c r="E142" s="101">
        <v>1000.0</v>
      </c>
      <c r="F142" s="84" t="str">
        <f t="shared" si="2"/>
        <v>100.00%</v>
      </c>
      <c r="G142" s="86" t="s">
        <v>279</v>
      </c>
      <c r="H142" s="86" t="s">
        <v>283</v>
      </c>
      <c r="I142" s="87"/>
      <c r="J142" s="87"/>
      <c r="K142" s="87"/>
      <c r="L142" s="87"/>
      <c r="M142" s="87"/>
      <c r="N142" s="87"/>
      <c r="O142" s="87"/>
      <c r="P142" s="87"/>
      <c r="Q142" s="87"/>
      <c r="R142" s="87"/>
      <c r="S142" s="87"/>
      <c r="T142" s="86"/>
      <c r="U142" s="59"/>
      <c r="V142" s="59"/>
      <c r="W142" s="88"/>
      <c r="X142" s="86"/>
      <c r="Y142" s="86" t="s">
        <v>1240</v>
      </c>
      <c r="Z142" s="88"/>
      <c r="AA142" s="88" t="s">
        <v>484</v>
      </c>
    </row>
    <row r="143">
      <c r="A143" s="82" t="s">
        <v>1329</v>
      </c>
      <c r="B143" s="86" t="s">
        <v>1330</v>
      </c>
      <c r="C143" s="86" t="s">
        <v>195</v>
      </c>
      <c r="D143" s="101">
        <v>78.14</v>
      </c>
      <c r="E143" s="101">
        <v>78.14</v>
      </c>
      <c r="F143" s="84" t="str">
        <f t="shared" si="2"/>
        <v>100.00%</v>
      </c>
      <c r="G143" s="86" t="s">
        <v>1335</v>
      </c>
      <c r="H143" s="86" t="s">
        <v>1336</v>
      </c>
      <c r="I143" s="87"/>
      <c r="J143" s="87"/>
      <c r="K143" s="87"/>
      <c r="L143" s="87"/>
      <c r="M143" s="87"/>
      <c r="N143" s="87"/>
      <c r="O143" s="87"/>
      <c r="P143" s="87"/>
      <c r="Q143" s="87"/>
      <c r="R143" s="87"/>
      <c r="S143" s="87"/>
      <c r="T143" s="86" t="s">
        <v>1338</v>
      </c>
      <c r="U143" s="59"/>
      <c r="V143" s="59"/>
      <c r="W143" s="88"/>
      <c r="X143" s="86"/>
      <c r="Y143" s="86" t="s">
        <v>1206</v>
      </c>
      <c r="Z143" s="88"/>
      <c r="AA143" s="88" t="s">
        <v>588</v>
      </c>
    </row>
    <row r="144">
      <c r="A144" s="82" t="s">
        <v>1340</v>
      </c>
      <c r="B144" s="86" t="s">
        <v>1344</v>
      </c>
      <c r="C144" s="86" t="s">
        <v>1086</v>
      </c>
      <c r="D144" s="101">
        <v>30.67</v>
      </c>
      <c r="E144" s="101">
        <v>30.67</v>
      </c>
      <c r="F144" s="84" t="str">
        <f t="shared" si="2"/>
        <v>100.00%</v>
      </c>
      <c r="G144" s="86" t="s">
        <v>228</v>
      </c>
      <c r="H144" s="86" t="s">
        <v>231</v>
      </c>
      <c r="I144" s="87" t="s">
        <v>1351</v>
      </c>
      <c r="J144" s="87"/>
      <c r="K144" s="87"/>
      <c r="L144" s="87"/>
      <c r="M144" s="87"/>
      <c r="N144" s="87"/>
      <c r="O144" s="87"/>
      <c r="P144" s="87"/>
      <c r="Q144" s="87"/>
      <c r="R144" s="87"/>
      <c r="S144" s="87"/>
      <c r="T144" s="86"/>
      <c r="U144" s="59"/>
      <c r="V144" s="59"/>
      <c r="W144" s="90"/>
      <c r="X144" s="86"/>
      <c r="Y144" s="86" t="s">
        <v>1092</v>
      </c>
      <c r="Z144" s="90"/>
      <c r="AA144" s="90" t="s">
        <v>522</v>
      </c>
    </row>
    <row r="145">
      <c r="A145" s="82" t="s">
        <v>1357</v>
      </c>
      <c r="B145" s="86" t="s">
        <v>1358</v>
      </c>
      <c r="C145" s="86" t="s">
        <v>1360</v>
      </c>
      <c r="D145" s="101">
        <v>130.0</v>
      </c>
      <c r="E145" s="101">
        <v>130.0</v>
      </c>
      <c r="F145" s="84" t="str">
        <f t="shared" si="2"/>
        <v>100.00%</v>
      </c>
      <c r="G145" s="86" t="s">
        <v>237</v>
      </c>
      <c r="H145" s="86" t="s">
        <v>238</v>
      </c>
      <c r="I145" s="87"/>
      <c r="J145" s="87"/>
      <c r="K145" s="87"/>
      <c r="L145" s="101">
        <v>130.0</v>
      </c>
      <c r="M145" s="87"/>
      <c r="N145" s="87"/>
      <c r="O145" s="87"/>
      <c r="P145" s="87"/>
      <c r="Q145" s="87"/>
      <c r="R145" s="87"/>
      <c r="S145" s="87"/>
      <c r="T145" s="86" t="s">
        <v>1363</v>
      </c>
      <c r="U145" s="59"/>
      <c r="V145" s="59"/>
      <c r="W145" s="90"/>
      <c r="X145" s="86"/>
      <c r="Y145" s="86" t="s">
        <v>1364</v>
      </c>
      <c r="Z145" s="90"/>
      <c r="AA145" s="90" t="s">
        <v>492</v>
      </c>
    </row>
    <row r="146">
      <c r="A146" s="82" t="s">
        <v>1369</v>
      </c>
      <c r="B146" s="86" t="s">
        <v>1370</v>
      </c>
      <c r="C146" s="86" t="s">
        <v>1360</v>
      </c>
      <c r="D146" s="101">
        <v>300.0</v>
      </c>
      <c r="E146" s="101">
        <v>300.0</v>
      </c>
      <c r="F146" s="84" t="str">
        <f t="shared" si="2"/>
        <v>100.00%</v>
      </c>
      <c r="G146" s="86" t="s">
        <v>237</v>
      </c>
      <c r="H146" s="86" t="s">
        <v>238</v>
      </c>
      <c r="I146" s="87"/>
      <c r="J146" s="87"/>
      <c r="K146" s="87"/>
      <c r="L146" s="101">
        <v>300.0</v>
      </c>
      <c r="M146" s="87"/>
      <c r="N146" s="87"/>
      <c r="O146" s="87"/>
      <c r="P146" s="87"/>
      <c r="Q146" s="87"/>
      <c r="R146" s="87"/>
      <c r="S146" s="87"/>
      <c r="T146" s="86" t="s">
        <v>1372</v>
      </c>
      <c r="U146" s="59"/>
      <c r="V146" s="59"/>
      <c r="W146" s="90"/>
      <c r="X146" s="86"/>
      <c r="Y146" s="86" t="s">
        <v>1364</v>
      </c>
      <c r="Z146" s="90"/>
      <c r="AA146" s="90" t="s">
        <v>492</v>
      </c>
    </row>
    <row r="147">
      <c r="A147" s="82" t="s">
        <v>1374</v>
      </c>
      <c r="B147" s="86" t="s">
        <v>1376</v>
      </c>
      <c r="C147" s="86" t="s">
        <v>1377</v>
      </c>
      <c r="D147" s="101">
        <v>220.0</v>
      </c>
      <c r="E147" s="101">
        <v>220.0</v>
      </c>
      <c r="F147" s="84" t="str">
        <f t="shared" si="2"/>
        <v>100.00%</v>
      </c>
      <c r="G147" s="86" t="s">
        <v>1379</v>
      </c>
      <c r="H147" s="86" t="s">
        <v>1380</v>
      </c>
      <c r="I147" s="101">
        <v>220.0</v>
      </c>
      <c r="J147" s="87"/>
      <c r="K147" s="87"/>
      <c r="L147" s="87"/>
      <c r="M147" s="87"/>
      <c r="N147" s="87"/>
      <c r="O147" s="87"/>
      <c r="P147" s="87"/>
      <c r="Q147" s="87"/>
      <c r="R147" s="87"/>
      <c r="S147" s="87"/>
      <c r="T147" s="86"/>
      <c r="U147" s="59"/>
      <c r="V147" s="59"/>
      <c r="W147" s="90"/>
      <c r="X147" s="86"/>
      <c r="Y147" s="86" t="s">
        <v>1240</v>
      </c>
      <c r="Z147" s="90"/>
      <c r="AA147" s="90" t="s">
        <v>522</v>
      </c>
    </row>
    <row r="148">
      <c r="A148" s="82" t="s">
        <v>1385</v>
      </c>
      <c r="B148" s="86" t="s">
        <v>1386</v>
      </c>
      <c r="C148" s="86" t="s">
        <v>191</v>
      </c>
      <c r="D148" s="101">
        <v>45.0</v>
      </c>
      <c r="E148" s="101">
        <v>45.0</v>
      </c>
      <c r="F148" s="84" t="str">
        <f t="shared" si="2"/>
        <v>100.00%</v>
      </c>
      <c r="G148" s="86" t="s">
        <v>1387</v>
      </c>
      <c r="H148" s="86" t="s">
        <v>1388</v>
      </c>
      <c r="I148" s="87"/>
      <c r="J148" s="87"/>
      <c r="K148" s="87"/>
      <c r="L148" s="87"/>
      <c r="M148" s="87"/>
      <c r="N148" s="87"/>
      <c r="O148" s="87"/>
      <c r="P148" s="87"/>
      <c r="Q148" s="87"/>
      <c r="R148" s="87"/>
      <c r="S148" s="87"/>
      <c r="T148" s="86" t="s">
        <v>1390</v>
      </c>
      <c r="U148" s="59"/>
      <c r="V148" s="59"/>
      <c r="W148" s="90"/>
      <c r="X148" s="86"/>
      <c r="Y148" s="86" t="s">
        <v>1206</v>
      </c>
      <c r="Z148" s="90"/>
      <c r="AA148" s="90" t="s">
        <v>484</v>
      </c>
    </row>
    <row r="149" ht="15.0" customHeight="1">
      <c r="A149" s="82" t="s">
        <v>1394</v>
      </c>
      <c r="B149" s="86" t="s">
        <v>1395</v>
      </c>
      <c r="C149" s="86" t="s">
        <v>1396</v>
      </c>
      <c r="D149" s="101">
        <v>155.0</v>
      </c>
      <c r="E149" s="101">
        <v>120.0</v>
      </c>
      <c r="F149" s="84" t="str">
        <f t="shared" si="2"/>
        <v>77.42%</v>
      </c>
      <c r="G149" s="86" t="s">
        <v>826</v>
      </c>
      <c r="H149" s="86" t="s">
        <v>1398</v>
      </c>
      <c r="I149" s="101">
        <v>120.0</v>
      </c>
      <c r="J149" s="106"/>
      <c r="K149" s="106"/>
      <c r="L149" s="106"/>
      <c r="M149" s="106"/>
      <c r="N149" s="106"/>
      <c r="O149" s="106"/>
      <c r="P149" s="106"/>
      <c r="Q149" s="106"/>
      <c r="R149" s="106"/>
      <c r="S149" s="106"/>
      <c r="T149" s="107"/>
      <c r="U149" s="59"/>
      <c r="V149" s="59"/>
      <c r="W149" s="108"/>
      <c r="X149" s="86"/>
      <c r="Y149" s="86" t="s">
        <v>1406</v>
      </c>
      <c r="Z149" s="108"/>
      <c r="AA149" s="108"/>
    </row>
    <row r="150">
      <c r="A150" s="82" t="s">
        <v>1408</v>
      </c>
      <c r="B150" s="86" t="s">
        <v>1409</v>
      </c>
      <c r="C150" s="86" t="s">
        <v>1410</v>
      </c>
      <c r="D150" s="101">
        <v>441.89</v>
      </c>
      <c r="E150" s="101">
        <v>350.0</v>
      </c>
      <c r="F150" s="84" t="str">
        <f t="shared" si="2"/>
        <v>79.21%</v>
      </c>
      <c r="G150" s="86" t="s">
        <v>1417</v>
      </c>
      <c r="H150" s="86" t="s">
        <v>1418</v>
      </c>
      <c r="I150" s="106"/>
      <c r="J150" s="106"/>
      <c r="K150" s="106"/>
      <c r="L150" s="106"/>
      <c r="M150" s="106"/>
      <c r="N150" s="106"/>
      <c r="O150" s="106"/>
      <c r="P150" s="106"/>
      <c r="Q150" s="106"/>
      <c r="R150" s="106"/>
      <c r="S150" s="106"/>
      <c r="T150" s="86" t="s">
        <v>1419</v>
      </c>
      <c r="U150" s="59"/>
      <c r="V150" s="59"/>
      <c r="W150" s="90"/>
      <c r="X150" s="86"/>
      <c r="Y150" s="86" t="s">
        <v>1422</v>
      </c>
      <c r="Z150" s="90"/>
      <c r="AA150" s="90" t="s">
        <v>484</v>
      </c>
    </row>
    <row r="151">
      <c r="A151" s="82" t="s">
        <v>1424</v>
      </c>
      <c r="B151" s="86" t="s">
        <v>1425</v>
      </c>
      <c r="C151" s="86" t="s">
        <v>1426</v>
      </c>
      <c r="D151" s="101">
        <v>81.08</v>
      </c>
      <c r="E151" s="101">
        <v>66.0</v>
      </c>
      <c r="F151" s="84" t="str">
        <f t="shared" si="2"/>
        <v>81.40%</v>
      </c>
      <c r="G151" s="86" t="s">
        <v>218</v>
      </c>
      <c r="H151" s="86" t="s">
        <v>219</v>
      </c>
      <c r="I151" s="101">
        <v>66.0</v>
      </c>
      <c r="J151" s="106"/>
      <c r="K151" s="106"/>
      <c r="L151" s="106"/>
      <c r="M151" s="106"/>
      <c r="N151" s="106"/>
      <c r="O151" s="106"/>
      <c r="P151" s="106"/>
      <c r="Q151" s="106"/>
      <c r="R151" s="106"/>
      <c r="S151" s="106"/>
      <c r="T151" s="107"/>
      <c r="U151" s="59"/>
      <c r="V151" s="59"/>
      <c r="W151" s="90"/>
      <c r="X151" s="86"/>
      <c r="Y151" s="86" t="s">
        <v>1429</v>
      </c>
      <c r="Z151" s="90"/>
      <c r="AA151" s="90" t="s">
        <v>569</v>
      </c>
    </row>
    <row r="152">
      <c r="A152" s="82" t="s">
        <v>1435</v>
      </c>
      <c r="B152" s="86" t="s">
        <v>1436</v>
      </c>
      <c r="C152" s="85" t="s">
        <v>1438</v>
      </c>
      <c r="D152" s="101">
        <v>70.4</v>
      </c>
      <c r="E152" s="101">
        <v>60.0</v>
      </c>
      <c r="F152" s="84" t="str">
        <f t="shared" si="2"/>
        <v>85.23%</v>
      </c>
      <c r="G152" s="86" t="s">
        <v>1443</v>
      </c>
      <c r="H152" s="86" t="s">
        <v>1444</v>
      </c>
      <c r="I152" s="101">
        <v>60.0</v>
      </c>
      <c r="J152" s="106"/>
      <c r="K152" s="106"/>
      <c r="L152" s="106"/>
      <c r="M152" s="106"/>
      <c r="N152" s="106"/>
      <c r="O152" s="106"/>
      <c r="P152" s="106"/>
      <c r="Q152" s="106"/>
      <c r="R152" s="106"/>
      <c r="S152" s="106"/>
      <c r="T152" s="107"/>
      <c r="U152" s="59"/>
      <c r="V152" s="59"/>
      <c r="W152" s="90"/>
      <c r="X152" s="86"/>
      <c r="Y152" s="86" t="s">
        <v>1446</v>
      </c>
      <c r="Z152" s="90"/>
      <c r="AA152" s="90" t="s">
        <v>1447</v>
      </c>
    </row>
    <row r="153">
      <c r="A153" s="82" t="s">
        <v>1449</v>
      </c>
      <c r="B153" s="86" t="s">
        <v>1450</v>
      </c>
      <c r="C153" s="86" t="s">
        <v>939</v>
      </c>
      <c r="D153" s="101">
        <v>465.0</v>
      </c>
      <c r="E153" s="101">
        <v>400.0</v>
      </c>
      <c r="F153" s="84" t="str">
        <f t="shared" si="2"/>
        <v>86.02%</v>
      </c>
      <c r="G153" s="86" t="s">
        <v>1453</v>
      </c>
      <c r="H153" s="86" t="s">
        <v>1454</v>
      </c>
      <c r="I153" s="101">
        <v>465.0</v>
      </c>
      <c r="J153" s="87"/>
      <c r="K153" s="87"/>
      <c r="L153" s="87"/>
      <c r="M153" s="87"/>
      <c r="N153" s="87"/>
      <c r="O153" s="87"/>
      <c r="P153" s="87"/>
      <c r="Q153" s="87"/>
      <c r="R153" s="87"/>
      <c r="S153" s="87"/>
      <c r="T153" s="86" t="s">
        <v>1457</v>
      </c>
      <c r="U153" s="59"/>
      <c r="V153" s="59"/>
      <c r="W153" s="90"/>
      <c r="X153" s="86"/>
      <c r="Y153" s="86" t="s">
        <v>1458</v>
      </c>
      <c r="Z153" s="90"/>
      <c r="AA153" s="90" t="s">
        <v>522</v>
      </c>
    </row>
    <row r="154">
      <c r="A154" s="82" t="s">
        <v>1459</v>
      </c>
      <c r="B154" s="86" t="s">
        <v>1460</v>
      </c>
      <c r="C154" s="85" t="s">
        <v>1461</v>
      </c>
      <c r="D154" s="101">
        <v>160.0</v>
      </c>
      <c r="E154" s="101">
        <v>140.0</v>
      </c>
      <c r="F154" s="84" t="str">
        <f t="shared" si="2"/>
        <v>87.50%</v>
      </c>
      <c r="G154" s="86" t="s">
        <v>1462</v>
      </c>
      <c r="H154" s="86" t="s">
        <v>1463</v>
      </c>
      <c r="I154" s="101">
        <v>60.0</v>
      </c>
      <c r="J154" s="101">
        <v>80.0</v>
      </c>
      <c r="K154" s="106"/>
      <c r="L154" s="106"/>
      <c r="M154" s="106"/>
      <c r="N154" s="106"/>
      <c r="O154" s="106"/>
      <c r="P154" s="106"/>
      <c r="Q154" s="106"/>
      <c r="R154" s="106"/>
      <c r="S154" s="106"/>
      <c r="T154" s="107"/>
      <c r="U154" s="59"/>
      <c r="V154" s="59"/>
      <c r="W154" s="90"/>
      <c r="X154" s="86"/>
      <c r="Y154" s="86" t="s">
        <v>1464</v>
      </c>
      <c r="Z154" s="90"/>
      <c r="AA154" s="90" t="s">
        <v>522</v>
      </c>
    </row>
    <row r="155">
      <c r="A155" s="82" t="s">
        <v>1470</v>
      </c>
      <c r="B155" s="86" t="s">
        <v>1471</v>
      </c>
      <c r="C155" s="86" t="s">
        <v>886</v>
      </c>
      <c r="D155" s="101">
        <v>157.09</v>
      </c>
      <c r="E155" s="101">
        <v>148.75</v>
      </c>
      <c r="F155" s="84" t="str">
        <f t="shared" si="2"/>
        <v>94.69%</v>
      </c>
      <c r="G155" s="86" t="s">
        <v>1474</v>
      </c>
      <c r="H155" s="86" t="s">
        <v>1475</v>
      </c>
      <c r="I155" s="101">
        <v>133.75</v>
      </c>
      <c r="J155" s="106"/>
      <c r="K155" s="101">
        <v>15.0</v>
      </c>
      <c r="L155" s="106"/>
      <c r="M155" s="106"/>
      <c r="N155" s="106"/>
      <c r="O155" s="106"/>
      <c r="P155" s="106"/>
      <c r="Q155" s="106"/>
      <c r="R155" s="106"/>
      <c r="S155" s="106"/>
      <c r="T155" s="107"/>
      <c r="U155" s="59"/>
      <c r="V155" s="59"/>
      <c r="W155" s="90"/>
      <c r="X155" s="86"/>
      <c r="Y155" s="86" t="s">
        <v>1481</v>
      </c>
      <c r="Z155" s="90"/>
      <c r="AA155" s="90" t="s">
        <v>522</v>
      </c>
    </row>
    <row r="156">
      <c r="A156" s="82" t="s">
        <v>1483</v>
      </c>
      <c r="B156" s="86" t="s">
        <v>1485</v>
      </c>
      <c r="C156" s="86" t="s">
        <v>95</v>
      </c>
      <c r="D156" s="101">
        <v>162.55</v>
      </c>
      <c r="E156" s="101">
        <v>160.0</v>
      </c>
      <c r="F156" s="84" t="str">
        <f t="shared" si="2"/>
        <v>98.43%</v>
      </c>
      <c r="G156" s="86" t="s">
        <v>1488</v>
      </c>
      <c r="H156" s="86" t="s">
        <v>1489</v>
      </c>
      <c r="I156" s="87" t="s">
        <v>1491</v>
      </c>
      <c r="J156" s="106"/>
      <c r="K156" s="106"/>
      <c r="L156" s="106"/>
      <c r="M156" s="106"/>
      <c r="N156" s="106"/>
      <c r="O156" s="106"/>
      <c r="P156" s="106"/>
      <c r="Q156" s="106"/>
      <c r="R156" s="106"/>
      <c r="S156" s="106"/>
      <c r="T156" s="107"/>
      <c r="U156" s="59"/>
      <c r="V156" s="59"/>
      <c r="W156" s="88"/>
      <c r="X156" s="86"/>
      <c r="Y156" s="86" t="s">
        <v>1422</v>
      </c>
      <c r="Z156" s="88"/>
      <c r="AA156" s="88" t="s">
        <v>522</v>
      </c>
    </row>
    <row r="157">
      <c r="A157" s="82" t="s">
        <v>1500</v>
      </c>
      <c r="B157" s="86" t="s">
        <v>1501</v>
      </c>
      <c r="C157" s="86" t="s">
        <v>1012</v>
      </c>
      <c r="D157" s="101">
        <v>150.0</v>
      </c>
      <c r="E157" s="101">
        <v>150.0</v>
      </c>
      <c r="F157" s="84" t="str">
        <f t="shared" si="2"/>
        <v>100.00%</v>
      </c>
      <c r="G157" s="86" t="s">
        <v>331</v>
      </c>
      <c r="H157" s="86" t="s">
        <v>1507</v>
      </c>
      <c r="I157" s="106"/>
      <c r="J157" s="106"/>
      <c r="K157" s="106"/>
      <c r="L157" s="106"/>
      <c r="M157" s="106"/>
      <c r="N157" s="106"/>
      <c r="O157" s="101">
        <v>150.0</v>
      </c>
      <c r="P157" s="106"/>
      <c r="Q157" s="106"/>
      <c r="R157" s="106"/>
      <c r="S157" s="106"/>
      <c r="T157" s="107"/>
      <c r="U157" s="59"/>
      <c r="V157" s="59"/>
      <c r="W157" s="90"/>
      <c r="X157" s="86"/>
      <c r="Y157" s="86" t="s">
        <v>1429</v>
      </c>
      <c r="Z157" s="90"/>
      <c r="AA157" s="90" t="s">
        <v>522</v>
      </c>
    </row>
    <row r="158">
      <c r="A158" s="82" t="s">
        <v>1511</v>
      </c>
      <c r="B158" s="86" t="s">
        <v>1512</v>
      </c>
      <c r="C158" s="86" t="s">
        <v>1012</v>
      </c>
      <c r="D158" s="101">
        <v>48.89</v>
      </c>
      <c r="E158" s="101">
        <v>48.89</v>
      </c>
      <c r="F158" s="84" t="str">
        <f t="shared" si="2"/>
        <v>100.00%</v>
      </c>
      <c r="G158" s="86" t="s">
        <v>331</v>
      </c>
      <c r="H158" s="86" t="s">
        <v>1507</v>
      </c>
      <c r="I158" s="101">
        <v>48.89</v>
      </c>
      <c r="J158" s="106"/>
      <c r="K158" s="106"/>
      <c r="L158" s="106"/>
      <c r="M158" s="106"/>
      <c r="N158" s="106"/>
      <c r="O158" s="106"/>
      <c r="P158" s="106"/>
      <c r="Q158" s="106"/>
      <c r="R158" s="106"/>
      <c r="S158" s="106"/>
      <c r="T158" s="107"/>
      <c r="U158" s="59"/>
      <c r="V158" s="59"/>
      <c r="W158" s="90"/>
      <c r="X158" s="86"/>
      <c r="Y158" s="86" t="s">
        <v>1429</v>
      </c>
      <c r="Z158" s="90"/>
      <c r="AA158" s="90" t="s">
        <v>522</v>
      </c>
    </row>
    <row r="159">
      <c r="A159" s="82" t="s">
        <v>1522</v>
      </c>
      <c r="B159" s="86" t="s">
        <v>1523</v>
      </c>
      <c r="C159" s="86" t="s">
        <v>1012</v>
      </c>
      <c r="D159" s="101">
        <v>135.0</v>
      </c>
      <c r="E159" s="101">
        <v>135.0</v>
      </c>
      <c r="F159" s="84" t="str">
        <f t="shared" si="2"/>
        <v>100.00%</v>
      </c>
      <c r="G159" s="86" t="s">
        <v>331</v>
      </c>
      <c r="H159" s="86" t="s">
        <v>1507</v>
      </c>
      <c r="I159" s="101">
        <v>135.0</v>
      </c>
      <c r="J159" s="106"/>
      <c r="K159" s="106"/>
      <c r="L159" s="106"/>
      <c r="M159" s="106"/>
      <c r="N159" s="106"/>
      <c r="O159" s="106"/>
      <c r="P159" s="106"/>
      <c r="Q159" s="106"/>
      <c r="R159" s="106"/>
      <c r="S159" s="106"/>
      <c r="T159" s="107"/>
      <c r="U159" s="59"/>
      <c r="V159" s="59"/>
      <c r="W159" s="90"/>
      <c r="X159" s="86"/>
      <c r="Y159" s="86" t="s">
        <v>1429</v>
      </c>
      <c r="Z159" s="90"/>
      <c r="AA159" s="90" t="s">
        <v>522</v>
      </c>
    </row>
    <row r="160">
      <c r="A160" s="82" t="s">
        <v>1533</v>
      </c>
      <c r="B160" s="86" t="s">
        <v>856</v>
      </c>
      <c r="C160" s="86" t="s">
        <v>1012</v>
      </c>
      <c r="D160" s="101">
        <v>200.0</v>
      </c>
      <c r="E160" s="101">
        <v>200.0</v>
      </c>
      <c r="F160" s="84" t="str">
        <f t="shared" si="2"/>
        <v>100.00%</v>
      </c>
      <c r="G160" s="86" t="s">
        <v>331</v>
      </c>
      <c r="H160" s="86" t="s">
        <v>1507</v>
      </c>
      <c r="I160" s="106"/>
      <c r="J160" s="106"/>
      <c r="K160" s="106"/>
      <c r="L160" s="106"/>
      <c r="M160" s="106"/>
      <c r="N160" s="106"/>
      <c r="O160" s="106"/>
      <c r="P160" s="106"/>
      <c r="Q160" s="106"/>
      <c r="R160" s="106"/>
      <c r="S160" s="106"/>
      <c r="T160" s="107"/>
      <c r="U160" s="59"/>
      <c r="V160" s="59"/>
      <c r="W160" s="90"/>
      <c r="X160" s="86"/>
      <c r="Y160" s="86" t="s">
        <v>1429</v>
      </c>
      <c r="Z160" s="90"/>
      <c r="AA160" s="90" t="s">
        <v>522</v>
      </c>
    </row>
    <row r="161">
      <c r="A161" s="82" t="s">
        <v>1537</v>
      </c>
      <c r="B161" s="86" t="s">
        <v>1538</v>
      </c>
      <c r="C161" s="86" t="s">
        <v>1539</v>
      </c>
      <c r="D161" s="101">
        <v>92.98</v>
      </c>
      <c r="E161" s="101">
        <v>92.98</v>
      </c>
      <c r="F161" s="84" t="str">
        <f t="shared" si="2"/>
        <v>100.00%</v>
      </c>
      <c r="G161" s="86" t="s">
        <v>1542</v>
      </c>
      <c r="H161" s="86" t="s">
        <v>1543</v>
      </c>
      <c r="I161" s="101">
        <v>92.98</v>
      </c>
      <c r="J161" s="106"/>
      <c r="K161" s="106"/>
      <c r="L161" s="106"/>
      <c r="M161" s="106"/>
      <c r="N161" s="106"/>
      <c r="O161" s="106"/>
      <c r="P161" s="106"/>
      <c r="Q161" s="106"/>
      <c r="R161" s="106"/>
      <c r="S161" s="106"/>
      <c r="T161" s="107"/>
      <c r="U161" s="59"/>
      <c r="V161" s="59"/>
      <c r="W161" s="90"/>
      <c r="X161" s="86"/>
      <c r="Y161" s="86" t="s">
        <v>1429</v>
      </c>
      <c r="Z161" s="90"/>
      <c r="AA161" s="90" t="s">
        <v>484</v>
      </c>
    </row>
    <row r="162">
      <c r="A162" s="82" t="s">
        <v>1546</v>
      </c>
      <c r="B162" s="86" t="s">
        <v>1548</v>
      </c>
      <c r="C162" s="85" t="s">
        <v>1549</v>
      </c>
      <c r="D162" s="101">
        <v>500.0</v>
      </c>
      <c r="E162" s="101">
        <v>500.0</v>
      </c>
      <c r="F162" s="84" t="str">
        <f t="shared" si="2"/>
        <v>100.00%</v>
      </c>
      <c r="G162" s="86" t="s">
        <v>1550</v>
      </c>
      <c r="H162" s="86" t="s">
        <v>1551</v>
      </c>
      <c r="I162" s="106"/>
      <c r="J162" s="106"/>
      <c r="K162" s="106"/>
      <c r="L162" s="106"/>
      <c r="M162" s="106"/>
      <c r="N162" s="106"/>
      <c r="O162" s="106"/>
      <c r="P162" s="106"/>
      <c r="Q162" s="106"/>
      <c r="R162" s="106"/>
      <c r="S162" s="101">
        <v>500.0</v>
      </c>
      <c r="T162" s="86" t="s">
        <v>842</v>
      </c>
      <c r="U162" s="59"/>
      <c r="V162" s="59"/>
      <c r="W162" s="90"/>
      <c r="X162" s="86"/>
      <c r="Y162" s="86" t="s">
        <v>1553</v>
      </c>
      <c r="Z162" s="90"/>
      <c r="AA162" s="90" t="s">
        <v>842</v>
      </c>
    </row>
    <row r="163">
      <c r="A163" s="82" t="s">
        <v>1554</v>
      </c>
      <c r="B163" s="86" t="s">
        <v>572</v>
      </c>
      <c r="C163" s="86" t="s">
        <v>95</v>
      </c>
      <c r="D163" s="101">
        <v>48.0</v>
      </c>
      <c r="E163" s="101">
        <v>48.0</v>
      </c>
      <c r="F163" s="84" t="str">
        <f t="shared" si="2"/>
        <v>100.00%</v>
      </c>
      <c r="G163" s="86" t="s">
        <v>1488</v>
      </c>
      <c r="H163" s="86" t="s">
        <v>1489</v>
      </c>
      <c r="I163" s="106"/>
      <c r="J163" s="106"/>
      <c r="K163" s="106"/>
      <c r="L163" s="106"/>
      <c r="M163" s="106"/>
      <c r="N163" s="106"/>
      <c r="O163" s="106"/>
      <c r="P163" s="106"/>
      <c r="Q163" s="106"/>
      <c r="R163" s="106"/>
      <c r="S163" s="106"/>
      <c r="T163" s="86" t="s">
        <v>1558</v>
      </c>
      <c r="U163" s="59"/>
      <c r="V163" s="59"/>
      <c r="W163" s="88"/>
      <c r="X163" s="86"/>
      <c r="Y163" s="86" t="s">
        <v>1422</v>
      </c>
      <c r="Z163" s="88"/>
      <c r="AA163" s="88" t="s">
        <v>522</v>
      </c>
    </row>
    <row r="164">
      <c r="A164" s="82" t="s">
        <v>1559</v>
      </c>
      <c r="B164" s="86" t="s">
        <v>1560</v>
      </c>
      <c r="C164" s="86" t="s">
        <v>1561</v>
      </c>
      <c r="D164" s="101">
        <v>29.84</v>
      </c>
      <c r="E164" s="101">
        <v>29.84</v>
      </c>
      <c r="F164" s="84" t="str">
        <f t="shared" si="2"/>
        <v>100.00%</v>
      </c>
      <c r="G164" s="86" t="s">
        <v>405</v>
      </c>
      <c r="H164" s="86" t="s">
        <v>406</v>
      </c>
      <c r="I164" s="106"/>
      <c r="J164" s="106"/>
      <c r="K164" s="106"/>
      <c r="L164" s="101">
        <v>29.84</v>
      </c>
      <c r="M164" s="106"/>
      <c r="N164" s="106"/>
      <c r="O164" s="106"/>
      <c r="P164" s="106"/>
      <c r="Q164" s="106"/>
      <c r="R164" s="106"/>
      <c r="S164" s="106"/>
      <c r="T164" s="86" t="s">
        <v>1565</v>
      </c>
      <c r="U164" s="59"/>
      <c r="V164" s="59"/>
      <c r="W164" s="90"/>
      <c r="X164" s="86"/>
      <c r="Y164" s="86" t="s">
        <v>1458</v>
      </c>
      <c r="Z164" s="90"/>
      <c r="AA164" s="90" t="s">
        <v>569</v>
      </c>
    </row>
    <row r="165">
      <c r="A165" s="82" t="s">
        <v>1567</v>
      </c>
      <c r="B165" s="86" t="s">
        <v>1568</v>
      </c>
      <c r="C165" s="86" t="s">
        <v>1426</v>
      </c>
      <c r="D165" s="101">
        <v>166.53</v>
      </c>
      <c r="E165" s="101">
        <v>166.53</v>
      </c>
      <c r="F165" s="84" t="str">
        <f t="shared" si="2"/>
        <v>100.00%</v>
      </c>
      <c r="G165" s="86" t="s">
        <v>218</v>
      </c>
      <c r="H165" s="86" t="s">
        <v>219</v>
      </c>
      <c r="I165" s="101">
        <v>166.53</v>
      </c>
      <c r="J165" s="106"/>
      <c r="K165" s="106"/>
      <c r="L165" s="106"/>
      <c r="M165" s="106"/>
      <c r="N165" s="106"/>
      <c r="O165" s="106"/>
      <c r="P165" s="106"/>
      <c r="Q165" s="106"/>
      <c r="R165" s="106"/>
      <c r="S165" s="106"/>
      <c r="T165" s="107"/>
      <c r="U165" s="59"/>
      <c r="V165" s="59"/>
      <c r="W165" s="90"/>
      <c r="X165" s="86"/>
      <c r="Y165" s="86" t="s">
        <v>1429</v>
      </c>
      <c r="Z165" s="90"/>
      <c r="AA165" s="90" t="s">
        <v>569</v>
      </c>
    </row>
    <row r="166">
      <c r="A166" s="82" t="s">
        <v>1575</v>
      </c>
      <c r="B166" s="86" t="s">
        <v>1577</v>
      </c>
      <c r="C166" s="86" t="s">
        <v>1426</v>
      </c>
      <c r="D166" s="101">
        <v>191.49</v>
      </c>
      <c r="E166" s="101">
        <v>191.49</v>
      </c>
      <c r="F166" s="84" t="str">
        <f t="shared" si="2"/>
        <v>100.00%</v>
      </c>
      <c r="G166" s="86" t="s">
        <v>218</v>
      </c>
      <c r="H166" s="86" t="s">
        <v>219</v>
      </c>
      <c r="I166" s="106"/>
      <c r="J166" s="106"/>
      <c r="K166" s="106"/>
      <c r="L166" s="106"/>
      <c r="M166" s="106"/>
      <c r="N166" s="106"/>
      <c r="O166" s="106"/>
      <c r="P166" s="106"/>
      <c r="Q166" s="106"/>
      <c r="R166" s="106"/>
      <c r="S166" s="87" t="s">
        <v>1584</v>
      </c>
      <c r="T166" s="107"/>
      <c r="U166" s="59"/>
      <c r="V166" s="59"/>
      <c r="W166" s="90"/>
      <c r="X166" s="86"/>
      <c r="Y166" s="86" t="s">
        <v>1429</v>
      </c>
      <c r="Z166" s="90"/>
      <c r="AA166" s="90" t="s">
        <v>569</v>
      </c>
    </row>
    <row r="167">
      <c r="A167" s="82" t="s">
        <v>1585</v>
      </c>
      <c r="B167" s="86" t="s">
        <v>1586</v>
      </c>
      <c r="C167" s="82" t="s">
        <v>179</v>
      </c>
      <c r="D167" s="101">
        <v>54.57</v>
      </c>
      <c r="E167" s="101">
        <v>54.57</v>
      </c>
      <c r="F167" s="84" t="str">
        <f t="shared" si="2"/>
        <v>100.00%</v>
      </c>
      <c r="G167" s="86" t="s">
        <v>181</v>
      </c>
      <c r="H167" s="86" t="s">
        <v>182</v>
      </c>
      <c r="I167" s="101">
        <v>54.57</v>
      </c>
      <c r="J167" s="106"/>
      <c r="K167" s="106"/>
      <c r="L167" s="106"/>
      <c r="M167" s="106"/>
      <c r="N167" s="106"/>
      <c r="O167" s="106"/>
      <c r="P167" s="106"/>
      <c r="Q167" s="106"/>
      <c r="R167" s="106"/>
      <c r="S167" s="106"/>
      <c r="T167" s="86"/>
      <c r="U167" s="59"/>
      <c r="V167" s="59"/>
      <c r="W167" s="90"/>
      <c r="X167" s="86"/>
      <c r="Y167" s="86" t="s">
        <v>1481</v>
      </c>
      <c r="Z167" s="90"/>
      <c r="AA167" s="90" t="s">
        <v>569</v>
      </c>
    </row>
    <row r="168">
      <c r="A168" s="82" t="s">
        <v>1593</v>
      </c>
      <c r="B168" s="86" t="s">
        <v>1594</v>
      </c>
      <c r="C168" s="86" t="s">
        <v>425</v>
      </c>
      <c r="D168" s="101">
        <v>500.0</v>
      </c>
      <c r="E168" s="101">
        <v>500.0</v>
      </c>
      <c r="F168" s="84" t="str">
        <f t="shared" si="2"/>
        <v>100.00%</v>
      </c>
      <c r="G168" s="86" t="s">
        <v>99</v>
      </c>
      <c r="H168" s="86" t="s">
        <v>1596</v>
      </c>
      <c r="I168" s="106"/>
      <c r="J168" s="106"/>
      <c r="K168" s="106"/>
      <c r="L168" s="106"/>
      <c r="M168" s="106"/>
      <c r="N168" s="106"/>
      <c r="O168" s="106"/>
      <c r="P168" s="106"/>
      <c r="Q168" s="106"/>
      <c r="R168" s="106"/>
      <c r="S168" s="106"/>
      <c r="T168" s="107"/>
      <c r="U168" s="59"/>
      <c r="V168" s="59"/>
      <c r="W168" s="90"/>
      <c r="X168" s="86"/>
      <c r="Y168" s="86" t="s">
        <v>1446</v>
      </c>
      <c r="Z168" s="90"/>
      <c r="AA168" s="90" t="s">
        <v>842</v>
      </c>
    </row>
    <row r="169">
      <c r="A169" s="82" t="s">
        <v>1597</v>
      </c>
      <c r="B169" s="86" t="s">
        <v>1599</v>
      </c>
      <c r="C169" s="86" t="s">
        <v>1600</v>
      </c>
      <c r="D169" s="101">
        <v>230.0</v>
      </c>
      <c r="E169" s="101">
        <v>230.0</v>
      </c>
      <c r="F169" s="84" t="str">
        <f t="shared" si="2"/>
        <v>100.00%</v>
      </c>
      <c r="G169" s="86" t="s">
        <v>1606</v>
      </c>
      <c r="H169" s="86" t="s">
        <v>1607</v>
      </c>
      <c r="I169" s="101">
        <v>120.0</v>
      </c>
      <c r="J169" s="106"/>
      <c r="K169" s="101">
        <v>10.0</v>
      </c>
      <c r="L169" s="101">
        <v>50.0</v>
      </c>
      <c r="M169" s="106"/>
      <c r="N169" s="101">
        <v>50.0</v>
      </c>
      <c r="O169" s="106"/>
      <c r="P169" s="106"/>
      <c r="Q169" s="106"/>
      <c r="R169" s="106"/>
      <c r="S169" s="106"/>
      <c r="T169" s="86" t="s">
        <v>1608</v>
      </c>
      <c r="U169" s="59"/>
      <c r="V169" s="59"/>
      <c r="W169" s="90"/>
      <c r="X169" s="86"/>
      <c r="Y169" s="86" t="s">
        <v>1464</v>
      </c>
      <c r="Z169" s="90"/>
      <c r="AA169" s="90" t="s">
        <v>522</v>
      </c>
    </row>
    <row r="170">
      <c r="A170" s="82" t="s">
        <v>1609</v>
      </c>
      <c r="B170" s="86" t="s">
        <v>1610</v>
      </c>
      <c r="C170" s="85" t="s">
        <v>271</v>
      </c>
      <c r="D170" s="101">
        <v>1000.0</v>
      </c>
      <c r="E170" s="101">
        <v>1000.0</v>
      </c>
      <c r="F170" s="84" t="str">
        <f t="shared" si="2"/>
        <v>100.00%</v>
      </c>
      <c r="G170" s="86" t="s">
        <v>1612</v>
      </c>
      <c r="H170" s="86" t="s">
        <v>1613</v>
      </c>
      <c r="I170" s="106"/>
      <c r="J170" s="106"/>
      <c r="K170" s="106"/>
      <c r="L170" s="106"/>
      <c r="M170" s="106"/>
      <c r="N170" s="106"/>
      <c r="O170" s="106"/>
      <c r="P170" s="106"/>
      <c r="Q170" s="106"/>
      <c r="R170" s="106"/>
      <c r="S170" s="106"/>
      <c r="T170" s="107"/>
      <c r="U170" s="59"/>
      <c r="V170" s="59"/>
      <c r="W170" s="90"/>
      <c r="X170" s="86"/>
      <c r="Y170" s="86" t="s">
        <v>1446</v>
      </c>
      <c r="Z170" s="90"/>
      <c r="AA170" s="90" t="s">
        <v>484</v>
      </c>
    </row>
    <row r="171">
      <c r="A171" s="82" t="s">
        <v>1616</v>
      </c>
      <c r="B171" s="86" t="s">
        <v>1617</v>
      </c>
      <c r="C171" s="85" t="s">
        <v>1438</v>
      </c>
      <c r="D171" s="101">
        <v>24.74</v>
      </c>
      <c r="E171" s="101">
        <v>24.74</v>
      </c>
      <c r="F171" s="84" t="str">
        <f t="shared" si="2"/>
        <v>100.00%</v>
      </c>
      <c r="G171" s="86" t="s">
        <v>1443</v>
      </c>
      <c r="H171" s="86" t="s">
        <v>1444</v>
      </c>
      <c r="I171" s="106"/>
      <c r="J171" s="106"/>
      <c r="K171" s="106"/>
      <c r="L171" s="106"/>
      <c r="M171" s="106"/>
      <c r="N171" s="106"/>
      <c r="O171" s="106"/>
      <c r="P171" s="106"/>
      <c r="Q171" s="106"/>
      <c r="R171" s="106"/>
      <c r="S171" s="106"/>
      <c r="T171" s="107"/>
      <c r="U171" s="59"/>
      <c r="V171" s="59"/>
      <c r="W171" s="90"/>
      <c r="X171" s="86"/>
      <c r="Y171" s="86" t="s">
        <v>1446</v>
      </c>
      <c r="Z171" s="90"/>
      <c r="AA171" s="90" t="s">
        <v>1447</v>
      </c>
    </row>
    <row r="172">
      <c r="A172" s="82" t="s">
        <v>1621</v>
      </c>
      <c r="B172" s="86" t="s">
        <v>616</v>
      </c>
      <c r="C172" s="86" t="s">
        <v>1623</v>
      </c>
      <c r="D172" s="101">
        <v>200.0</v>
      </c>
      <c r="E172" s="101">
        <v>200.0</v>
      </c>
      <c r="F172" s="84" t="str">
        <f t="shared" si="2"/>
        <v>100.00%</v>
      </c>
      <c r="G172" s="86" t="s">
        <v>1624</v>
      </c>
      <c r="H172" s="86" t="s">
        <v>1625</v>
      </c>
      <c r="I172" s="101">
        <v>200.0</v>
      </c>
      <c r="J172" s="106"/>
      <c r="K172" s="106"/>
      <c r="L172" s="106"/>
      <c r="M172" s="106"/>
      <c r="N172" s="106"/>
      <c r="O172" s="106"/>
      <c r="P172" s="106"/>
      <c r="Q172" s="106"/>
      <c r="R172" s="106"/>
      <c r="S172" s="106"/>
      <c r="T172" s="107"/>
      <c r="U172" s="59"/>
      <c r="V172" s="59"/>
      <c r="W172" s="90"/>
      <c r="X172" s="86"/>
      <c r="Y172" s="86" t="s">
        <v>1481</v>
      </c>
      <c r="Z172" s="90"/>
      <c r="AA172" s="90" t="s">
        <v>588</v>
      </c>
    </row>
    <row r="173">
      <c r="A173" s="82" t="s">
        <v>1629</v>
      </c>
      <c r="B173" s="86" t="s">
        <v>1630</v>
      </c>
      <c r="C173" s="86" t="s">
        <v>1631</v>
      </c>
      <c r="D173" s="101">
        <v>1000.0</v>
      </c>
      <c r="E173" s="101">
        <v>1000.0</v>
      </c>
      <c r="F173" s="84" t="str">
        <f t="shared" si="2"/>
        <v>100.00%</v>
      </c>
      <c r="G173" s="86" t="s">
        <v>1633</v>
      </c>
      <c r="H173" s="86" t="s">
        <v>1635</v>
      </c>
      <c r="I173" s="101">
        <v>450.0</v>
      </c>
      <c r="J173" s="106"/>
      <c r="K173" s="106"/>
      <c r="L173" s="101">
        <v>250.0</v>
      </c>
      <c r="M173" s="106"/>
      <c r="N173" s="101">
        <v>300.0</v>
      </c>
      <c r="O173" s="106"/>
      <c r="P173" s="106"/>
      <c r="Q173" s="106"/>
      <c r="R173" s="106"/>
      <c r="S173" s="106"/>
      <c r="T173" s="86" t="s">
        <v>1639</v>
      </c>
      <c r="U173" s="59"/>
      <c r="V173" s="59"/>
      <c r="W173" s="90"/>
      <c r="X173" s="86"/>
      <c r="Y173" s="86" t="s">
        <v>1458</v>
      </c>
      <c r="Z173" s="90"/>
      <c r="AA173" s="90" t="s">
        <v>605</v>
      </c>
    </row>
    <row r="174">
      <c r="A174" s="82" t="s">
        <v>1641</v>
      </c>
      <c r="B174" s="86" t="s">
        <v>1365</v>
      </c>
      <c r="C174" s="86" t="s">
        <v>886</v>
      </c>
      <c r="D174" s="101">
        <v>132.36</v>
      </c>
      <c r="E174" s="101">
        <v>132.36</v>
      </c>
      <c r="F174" s="84" t="str">
        <f t="shared" si="2"/>
        <v>100.00%</v>
      </c>
      <c r="G174" s="86" t="s">
        <v>1474</v>
      </c>
      <c r="H174" s="86" t="s">
        <v>1475</v>
      </c>
      <c r="I174" s="101">
        <v>132.36</v>
      </c>
      <c r="J174" s="106"/>
      <c r="K174" s="106"/>
      <c r="L174" s="106"/>
      <c r="M174" s="106"/>
      <c r="N174" s="106"/>
      <c r="O174" s="106"/>
      <c r="P174" s="106"/>
      <c r="Q174" s="106"/>
      <c r="R174" s="106"/>
      <c r="S174" s="106"/>
      <c r="T174" s="107"/>
      <c r="U174" s="59"/>
      <c r="V174" s="59"/>
      <c r="W174" s="90"/>
      <c r="X174" s="86"/>
      <c r="Y174" s="86" t="s">
        <v>1481</v>
      </c>
      <c r="Z174" s="90"/>
      <c r="AA174" s="90" t="s">
        <v>522</v>
      </c>
    </row>
    <row r="175">
      <c r="A175" s="82" t="s">
        <v>1648</v>
      </c>
      <c r="B175" s="86" t="s">
        <v>1381</v>
      </c>
      <c r="C175" s="86" t="s">
        <v>886</v>
      </c>
      <c r="D175" s="101">
        <v>197.51</v>
      </c>
      <c r="E175" s="101">
        <v>197.51</v>
      </c>
      <c r="F175" s="84" t="str">
        <f t="shared" si="2"/>
        <v>100.00%</v>
      </c>
      <c r="G175" s="86" t="s">
        <v>1474</v>
      </c>
      <c r="H175" s="86" t="s">
        <v>1475</v>
      </c>
      <c r="I175" s="101">
        <v>197.51</v>
      </c>
      <c r="J175" s="106"/>
      <c r="K175" s="106"/>
      <c r="L175" s="106"/>
      <c r="M175" s="106"/>
      <c r="N175" s="106"/>
      <c r="O175" s="106"/>
      <c r="P175" s="106"/>
      <c r="Q175" s="106"/>
      <c r="R175" s="106"/>
      <c r="S175" s="106"/>
      <c r="T175" s="107"/>
      <c r="U175" s="59"/>
      <c r="V175" s="59"/>
      <c r="W175" s="90"/>
      <c r="X175" s="86"/>
      <c r="Y175" s="86" t="s">
        <v>1481</v>
      </c>
      <c r="Z175" s="90"/>
      <c r="AA175" s="90" t="s">
        <v>522</v>
      </c>
    </row>
    <row r="176">
      <c r="A176" s="82" t="s">
        <v>1650</v>
      </c>
      <c r="B176" s="86" t="s">
        <v>1651</v>
      </c>
      <c r="C176" s="86" t="s">
        <v>886</v>
      </c>
      <c r="D176" s="101">
        <v>200.37</v>
      </c>
      <c r="E176" s="101">
        <v>200.37</v>
      </c>
      <c r="F176" s="84" t="str">
        <f t="shared" si="2"/>
        <v>100.00%</v>
      </c>
      <c r="G176" s="86" t="s">
        <v>1474</v>
      </c>
      <c r="H176" s="86" t="s">
        <v>1475</v>
      </c>
      <c r="I176" s="101">
        <v>200.37</v>
      </c>
      <c r="J176" s="106"/>
      <c r="K176" s="106"/>
      <c r="L176" s="106"/>
      <c r="M176" s="106"/>
      <c r="N176" s="106"/>
      <c r="O176" s="106"/>
      <c r="P176" s="106"/>
      <c r="Q176" s="106"/>
      <c r="R176" s="106"/>
      <c r="S176" s="106"/>
      <c r="T176" s="107"/>
      <c r="U176" s="59"/>
      <c r="V176" s="59"/>
      <c r="W176" s="90"/>
      <c r="X176" s="86"/>
      <c r="Y176" s="86" t="s">
        <v>1481</v>
      </c>
      <c r="Z176" s="90"/>
      <c r="AA176" s="90" t="s">
        <v>522</v>
      </c>
    </row>
    <row r="177">
      <c r="A177" s="82" t="s">
        <v>1658</v>
      </c>
      <c r="B177" s="86" t="s">
        <v>1659</v>
      </c>
      <c r="C177" s="86" t="s">
        <v>1660</v>
      </c>
      <c r="D177" s="101">
        <v>19945.0</v>
      </c>
      <c r="E177" s="101">
        <v>0.0</v>
      </c>
      <c r="F177" s="84" t="str">
        <f t="shared" si="2"/>
        <v>0.00%</v>
      </c>
      <c r="G177" s="86" t="s">
        <v>1661</v>
      </c>
      <c r="H177" s="86" t="s">
        <v>1662</v>
      </c>
      <c r="I177" s="106"/>
      <c r="J177" s="106"/>
      <c r="K177" s="106"/>
      <c r="L177" s="106"/>
      <c r="M177" s="106"/>
      <c r="N177" s="106"/>
      <c r="O177" s="106"/>
      <c r="P177" s="106"/>
      <c r="Q177" s="106"/>
      <c r="R177" s="106"/>
      <c r="S177" s="106"/>
      <c r="T177" s="86" t="s">
        <v>1663</v>
      </c>
      <c r="U177" s="59"/>
      <c r="V177" s="59"/>
      <c r="W177" s="90"/>
      <c r="X177" s="86"/>
      <c r="Y177" s="86" t="s">
        <v>1481</v>
      </c>
      <c r="Z177" s="90"/>
      <c r="AA177" s="90" t="s">
        <v>588</v>
      </c>
    </row>
    <row r="178">
      <c r="A178" s="82" t="s">
        <v>1668</v>
      </c>
      <c r="B178" s="86" t="s">
        <v>1670</v>
      </c>
      <c r="C178" s="86" t="s">
        <v>835</v>
      </c>
      <c r="D178" s="101">
        <v>75.0</v>
      </c>
      <c r="E178" s="101">
        <v>0.0</v>
      </c>
      <c r="F178" s="84" t="str">
        <f t="shared" si="2"/>
        <v>0.00%</v>
      </c>
      <c r="G178" s="86" t="s">
        <v>1672</v>
      </c>
      <c r="H178" s="86" t="s">
        <v>1673</v>
      </c>
      <c r="I178" s="106"/>
      <c r="J178" s="106"/>
      <c r="K178" s="87"/>
      <c r="L178" s="106"/>
      <c r="M178" s="106"/>
      <c r="N178" s="106"/>
      <c r="O178" s="106"/>
      <c r="P178" s="106"/>
      <c r="Q178" s="106"/>
      <c r="R178" s="106"/>
      <c r="S178" s="101">
        <v>75.0</v>
      </c>
      <c r="T178" s="86" t="s">
        <v>1675</v>
      </c>
      <c r="U178" s="59"/>
      <c r="V178" s="59"/>
      <c r="W178" s="90"/>
      <c r="X178" s="86"/>
      <c r="Y178" s="86" t="s">
        <v>1406</v>
      </c>
      <c r="Z178" s="90"/>
      <c r="AA178" s="90" t="s">
        <v>842</v>
      </c>
    </row>
    <row r="179">
      <c r="A179" s="82" t="s">
        <v>1677</v>
      </c>
      <c r="B179" s="86" t="s">
        <v>1678</v>
      </c>
      <c r="C179" s="86" t="s">
        <v>183</v>
      </c>
      <c r="D179" s="101">
        <v>1275.0</v>
      </c>
      <c r="E179" s="101">
        <v>350.0</v>
      </c>
      <c r="F179" s="84" t="str">
        <f t="shared" si="2"/>
        <v>27.45%</v>
      </c>
      <c r="G179" s="86" t="s">
        <v>1680</v>
      </c>
      <c r="H179" s="86" t="s">
        <v>1681</v>
      </c>
      <c r="I179" s="106"/>
      <c r="J179" s="106"/>
      <c r="K179" s="106"/>
      <c r="L179" s="106"/>
      <c r="M179" s="106"/>
      <c r="N179" s="106"/>
      <c r="O179" s="106"/>
      <c r="P179" s="106"/>
      <c r="Q179" s="106"/>
      <c r="R179" s="106"/>
      <c r="S179" s="101">
        <v>350.0</v>
      </c>
      <c r="T179" s="86"/>
      <c r="U179" s="59"/>
      <c r="V179" s="59"/>
      <c r="W179" s="90"/>
      <c r="X179" s="86"/>
      <c r="Y179" s="86" t="s">
        <v>1684</v>
      </c>
      <c r="Z179" s="90"/>
      <c r="AA179" s="90" t="s">
        <v>484</v>
      </c>
    </row>
    <row r="180">
      <c r="A180" s="82" t="s">
        <v>1686</v>
      </c>
      <c r="B180" s="86" t="s">
        <v>1687</v>
      </c>
      <c r="C180" s="86" t="s">
        <v>939</v>
      </c>
      <c r="D180" s="101">
        <v>321.8</v>
      </c>
      <c r="E180" s="101">
        <v>101.8</v>
      </c>
      <c r="F180" s="84" t="str">
        <f t="shared" si="2"/>
        <v>31.63%</v>
      </c>
      <c r="G180" s="86" t="s">
        <v>1453</v>
      </c>
      <c r="H180" s="86" t="s">
        <v>1454</v>
      </c>
      <c r="I180" s="101">
        <v>101.8</v>
      </c>
      <c r="J180" s="106"/>
      <c r="K180" s="106"/>
      <c r="L180" s="106"/>
      <c r="M180" s="106"/>
      <c r="N180" s="106"/>
      <c r="O180" s="106"/>
      <c r="P180" s="106"/>
      <c r="Q180" s="106"/>
      <c r="R180" s="106"/>
      <c r="S180" s="106"/>
      <c r="T180" s="86" t="s">
        <v>1690</v>
      </c>
      <c r="U180" s="59"/>
      <c r="V180" s="59"/>
      <c r="W180" s="90"/>
      <c r="X180" s="86"/>
      <c r="Y180" s="86" t="s">
        <v>1458</v>
      </c>
      <c r="Z180" s="90"/>
      <c r="AA180" s="90" t="s">
        <v>522</v>
      </c>
    </row>
    <row r="181">
      <c r="A181" s="82" t="s">
        <v>1692</v>
      </c>
      <c r="B181" s="86" t="s">
        <v>1693</v>
      </c>
      <c r="C181" s="86" t="s">
        <v>939</v>
      </c>
      <c r="D181" s="101">
        <v>416.16</v>
      </c>
      <c r="E181" s="101">
        <v>165.16</v>
      </c>
      <c r="F181" s="84" t="str">
        <f t="shared" si="2"/>
        <v>39.69%</v>
      </c>
      <c r="G181" s="86" t="s">
        <v>1453</v>
      </c>
      <c r="H181" s="86" t="s">
        <v>1454</v>
      </c>
      <c r="I181" s="101">
        <v>165.16</v>
      </c>
      <c r="J181" s="106"/>
      <c r="K181" s="106"/>
      <c r="L181" s="106"/>
      <c r="M181" s="106"/>
      <c r="N181" s="106"/>
      <c r="O181" s="106"/>
      <c r="P181" s="106"/>
      <c r="Q181" s="106"/>
      <c r="R181" s="106"/>
      <c r="S181" s="106"/>
      <c r="T181" s="86" t="s">
        <v>1690</v>
      </c>
      <c r="U181" s="59"/>
      <c r="V181" s="59"/>
      <c r="W181" s="90"/>
      <c r="X181" s="86"/>
      <c r="Y181" s="86" t="s">
        <v>1458</v>
      </c>
      <c r="Z181" s="90"/>
      <c r="AA181" s="90" t="s">
        <v>522</v>
      </c>
    </row>
    <row r="182">
      <c r="A182" s="82" t="s">
        <v>1700</v>
      </c>
      <c r="B182" s="86" t="s">
        <v>1701</v>
      </c>
      <c r="C182" s="85" t="s">
        <v>1702</v>
      </c>
      <c r="D182" s="101">
        <v>450.0</v>
      </c>
      <c r="E182" s="101">
        <v>265.0</v>
      </c>
      <c r="F182" s="84" t="str">
        <f t="shared" si="2"/>
        <v>58.89%</v>
      </c>
      <c r="G182" s="86" t="s">
        <v>1705</v>
      </c>
      <c r="H182" s="86" t="s">
        <v>1706</v>
      </c>
      <c r="I182" s="106"/>
      <c r="J182" s="106"/>
      <c r="K182" s="101">
        <v>15.0</v>
      </c>
      <c r="L182" s="101">
        <v>50.0</v>
      </c>
      <c r="M182" s="101">
        <v>200.0</v>
      </c>
      <c r="N182" s="106"/>
      <c r="O182" s="106"/>
      <c r="P182" s="106"/>
      <c r="Q182" s="106"/>
      <c r="R182" s="106"/>
      <c r="S182" s="106"/>
      <c r="T182" s="86" t="s">
        <v>1708</v>
      </c>
      <c r="U182" s="59"/>
      <c r="V182" s="59"/>
      <c r="W182" s="90"/>
      <c r="X182" s="86"/>
      <c r="Y182" s="86" t="s">
        <v>1464</v>
      </c>
      <c r="Z182" s="90"/>
      <c r="AA182" s="90" t="s">
        <v>522</v>
      </c>
    </row>
    <row r="183">
      <c r="A183" s="82" t="s">
        <v>1711</v>
      </c>
      <c r="B183" s="86" t="s">
        <v>1713</v>
      </c>
      <c r="C183" s="86" t="s">
        <v>1600</v>
      </c>
      <c r="D183" s="101">
        <v>285.0</v>
      </c>
      <c r="E183" s="101">
        <v>195.0</v>
      </c>
      <c r="F183" s="84" t="str">
        <f t="shared" si="2"/>
        <v>68.42%</v>
      </c>
      <c r="G183" s="86" t="s">
        <v>1606</v>
      </c>
      <c r="H183" s="86" t="s">
        <v>1607</v>
      </c>
      <c r="I183" s="101">
        <v>180.0</v>
      </c>
      <c r="J183" s="106"/>
      <c r="K183" s="101">
        <v>15.0</v>
      </c>
      <c r="L183" s="106"/>
      <c r="M183" s="106"/>
      <c r="N183" s="106"/>
      <c r="O183" s="106"/>
      <c r="P183" s="106"/>
      <c r="Q183" s="106"/>
      <c r="R183" s="106"/>
      <c r="S183" s="106"/>
      <c r="T183" s="107"/>
      <c r="U183" s="59"/>
      <c r="V183" s="59"/>
      <c r="W183" s="90"/>
      <c r="X183" s="86"/>
      <c r="Y183" s="86" t="s">
        <v>1464</v>
      </c>
      <c r="Z183" s="90"/>
      <c r="AA183" s="90" t="s">
        <v>522</v>
      </c>
    </row>
    <row r="184">
      <c r="A184" s="82" t="s">
        <v>1722</v>
      </c>
      <c r="B184" s="86" t="s">
        <v>1723</v>
      </c>
      <c r="C184" s="85" t="s">
        <v>1724</v>
      </c>
      <c r="D184" s="101">
        <v>630.13</v>
      </c>
      <c r="E184" s="101">
        <v>384.05</v>
      </c>
      <c r="F184" s="84" t="str">
        <f t="shared" si="2"/>
        <v>60.95%</v>
      </c>
      <c r="G184" s="86" t="s">
        <v>1725</v>
      </c>
      <c r="H184" s="115" t="s">
        <v>1726</v>
      </c>
      <c r="I184" s="101">
        <v>293.29</v>
      </c>
      <c r="J184" s="101">
        <v>12.0</v>
      </c>
      <c r="K184" s="106"/>
      <c r="L184" s="101">
        <v>50.0</v>
      </c>
      <c r="M184" s="106"/>
      <c r="N184" s="101">
        <v>28.76</v>
      </c>
      <c r="O184" s="106"/>
      <c r="P184" s="106"/>
      <c r="Q184" s="106"/>
      <c r="R184" s="106"/>
      <c r="S184" s="106"/>
      <c r="T184" s="107"/>
      <c r="U184" s="59"/>
      <c r="V184" s="59"/>
      <c r="W184" s="90"/>
      <c r="X184" s="86"/>
      <c r="Y184" s="86" t="s">
        <v>1729</v>
      </c>
      <c r="Z184" s="90"/>
      <c r="AA184" s="90" t="s">
        <v>522</v>
      </c>
    </row>
    <row r="185" ht="10.5" customHeight="1">
      <c r="A185" s="82" t="s">
        <v>1730</v>
      </c>
      <c r="B185" s="86" t="s">
        <v>1731</v>
      </c>
      <c r="C185" s="86" t="s">
        <v>227</v>
      </c>
      <c r="D185" s="101">
        <v>148.44</v>
      </c>
      <c r="E185" s="101">
        <v>90.5</v>
      </c>
      <c r="F185" s="84" t="str">
        <f t="shared" si="2"/>
        <v>60.97%</v>
      </c>
      <c r="G185" s="86" t="s">
        <v>241</v>
      </c>
      <c r="H185" s="86" t="s">
        <v>242</v>
      </c>
      <c r="I185" s="101">
        <v>80.0</v>
      </c>
      <c r="J185" s="87"/>
      <c r="K185" s="101">
        <v>10.5</v>
      </c>
      <c r="L185" s="106"/>
      <c r="M185" s="106"/>
      <c r="N185" s="106"/>
      <c r="O185" s="106"/>
      <c r="P185" s="106"/>
      <c r="Q185" s="106"/>
      <c r="R185" s="106"/>
      <c r="S185" s="106"/>
      <c r="T185" s="107"/>
      <c r="U185" s="59"/>
      <c r="V185" s="59"/>
      <c r="W185" s="90"/>
      <c r="X185" s="86"/>
      <c r="Y185" s="86" t="s">
        <v>1729</v>
      </c>
      <c r="Z185" s="90"/>
      <c r="AA185" s="90" t="s">
        <v>522</v>
      </c>
    </row>
    <row r="186">
      <c r="A186" s="82" t="s">
        <v>1735</v>
      </c>
      <c r="B186" s="86" t="s">
        <v>1736</v>
      </c>
      <c r="C186" s="86" t="s">
        <v>458</v>
      </c>
      <c r="D186" s="101">
        <v>250.0</v>
      </c>
      <c r="E186" s="101">
        <v>160.0</v>
      </c>
      <c r="F186" s="84" t="str">
        <f t="shared" si="2"/>
        <v>64.00%</v>
      </c>
      <c r="G186" s="86" t="s">
        <v>1737</v>
      </c>
      <c r="H186" s="86" t="s">
        <v>1739</v>
      </c>
      <c r="I186" s="101">
        <v>160.0</v>
      </c>
      <c r="J186" s="106"/>
      <c r="K186" s="106"/>
      <c r="L186" s="106"/>
      <c r="M186" s="106"/>
      <c r="N186" s="106"/>
      <c r="O186" s="106"/>
      <c r="P186" s="106"/>
      <c r="Q186" s="106"/>
      <c r="R186" s="106"/>
      <c r="S186" s="106"/>
      <c r="T186" s="107"/>
      <c r="U186" s="59"/>
      <c r="V186" s="59"/>
      <c r="W186" s="90"/>
      <c r="X186" s="86"/>
      <c r="Y186" s="86" t="s">
        <v>314</v>
      </c>
      <c r="Z186" s="90"/>
      <c r="AA186" s="90" t="s">
        <v>522</v>
      </c>
    </row>
    <row r="187">
      <c r="A187" s="82" t="s">
        <v>1743</v>
      </c>
      <c r="B187" s="86" t="s">
        <v>719</v>
      </c>
      <c r="C187" s="85" t="s">
        <v>304</v>
      </c>
      <c r="D187" s="101">
        <v>215.0</v>
      </c>
      <c r="E187" s="101">
        <v>164.25</v>
      </c>
      <c r="F187" s="84" t="str">
        <f t="shared" si="2"/>
        <v>76.40%</v>
      </c>
      <c r="G187" s="86" t="s">
        <v>308</v>
      </c>
      <c r="H187" s="86" t="s">
        <v>310</v>
      </c>
      <c r="I187" s="101">
        <v>160.0</v>
      </c>
      <c r="J187" s="101">
        <v>4.25</v>
      </c>
      <c r="K187" s="106"/>
      <c r="L187" s="106"/>
      <c r="M187" s="106"/>
      <c r="N187" s="106"/>
      <c r="O187" s="106"/>
      <c r="P187" s="106"/>
      <c r="Q187" s="106"/>
      <c r="R187" s="106"/>
      <c r="S187" s="106"/>
      <c r="T187" s="107"/>
      <c r="U187" s="59"/>
      <c r="V187" s="59"/>
      <c r="W187" s="90"/>
      <c r="X187" s="86"/>
      <c r="Y187" s="86" t="s">
        <v>1528</v>
      </c>
      <c r="Z187" s="90"/>
      <c r="AA187" s="90" t="s">
        <v>522</v>
      </c>
    </row>
    <row r="188">
      <c r="A188" s="82" t="s">
        <v>1749</v>
      </c>
      <c r="B188" s="86" t="s">
        <v>1750</v>
      </c>
      <c r="C188" s="86" t="s">
        <v>1751</v>
      </c>
      <c r="D188" s="101">
        <v>300.0</v>
      </c>
      <c r="E188" s="101">
        <v>240.0</v>
      </c>
      <c r="F188" s="84" t="str">
        <f t="shared" si="2"/>
        <v>80.00%</v>
      </c>
      <c r="G188" s="86" t="s">
        <v>178</v>
      </c>
      <c r="H188" s="86"/>
      <c r="I188" s="101">
        <v>240.0</v>
      </c>
      <c r="J188" s="106"/>
      <c r="K188" s="106"/>
      <c r="L188" s="106"/>
      <c r="M188" s="106"/>
      <c r="N188" s="106"/>
      <c r="O188" s="106"/>
      <c r="P188" s="106"/>
      <c r="Q188" s="106"/>
      <c r="R188" s="106"/>
      <c r="S188" s="106"/>
      <c r="T188" s="86" t="s">
        <v>1756</v>
      </c>
      <c r="U188" s="59"/>
      <c r="V188" s="59"/>
      <c r="W188" s="90"/>
      <c r="X188" s="86"/>
      <c r="Y188" s="86" t="s">
        <v>1757</v>
      </c>
      <c r="Z188" s="90"/>
      <c r="AA188" s="90" t="s">
        <v>492</v>
      </c>
    </row>
    <row r="189">
      <c r="A189" s="82" t="s">
        <v>1758</v>
      </c>
      <c r="B189" s="86" t="s">
        <v>1759</v>
      </c>
      <c r="C189" s="86" t="s">
        <v>1760</v>
      </c>
      <c r="D189" s="101">
        <v>1030.0</v>
      </c>
      <c r="E189" s="101" t="str">
        <f>90+10+130+100+500</f>
        <v>$830.00</v>
      </c>
      <c r="F189" s="84" t="str">
        <f t="shared" si="2"/>
        <v>80.58%</v>
      </c>
      <c r="G189" s="86" t="s">
        <v>1763</v>
      </c>
      <c r="H189" s="86" t="s">
        <v>1764</v>
      </c>
      <c r="I189" s="101">
        <v>90.0</v>
      </c>
      <c r="J189" s="87"/>
      <c r="K189" s="87"/>
      <c r="L189" s="87" t="s">
        <v>1766</v>
      </c>
      <c r="M189" s="87"/>
      <c r="N189" s="87"/>
      <c r="O189" s="87"/>
      <c r="P189" s="87"/>
      <c r="Q189" s="87"/>
      <c r="R189" s="87"/>
      <c r="S189" s="87" t="s">
        <v>1770</v>
      </c>
      <c r="T189" s="86"/>
      <c r="U189" s="59"/>
      <c r="V189" s="59"/>
      <c r="W189" s="90"/>
      <c r="X189" s="86"/>
      <c r="Y189" s="86" t="s">
        <v>1773</v>
      </c>
      <c r="Z189" s="90"/>
      <c r="AA189" s="90" t="s">
        <v>492</v>
      </c>
    </row>
    <row r="190">
      <c r="A190" s="82" t="s">
        <v>1774</v>
      </c>
      <c r="B190" s="86" t="s">
        <v>1775</v>
      </c>
      <c r="C190" s="86" t="s">
        <v>95</v>
      </c>
      <c r="D190" s="101">
        <v>60.0</v>
      </c>
      <c r="E190" s="101">
        <v>50.0</v>
      </c>
      <c r="F190" s="84" t="str">
        <f t="shared" si="2"/>
        <v>83.33%</v>
      </c>
      <c r="G190" s="86" t="s">
        <v>1488</v>
      </c>
      <c r="H190" s="86" t="s">
        <v>1489</v>
      </c>
      <c r="I190" s="101">
        <v>50.0</v>
      </c>
      <c r="J190" s="106"/>
      <c r="K190" s="106"/>
      <c r="L190" s="106"/>
      <c r="M190" s="106"/>
      <c r="N190" s="106"/>
      <c r="O190" s="106"/>
      <c r="P190" s="106"/>
      <c r="Q190" s="106"/>
      <c r="R190" s="106"/>
      <c r="S190" s="106"/>
      <c r="T190" s="107"/>
      <c r="U190" s="59"/>
      <c r="V190" s="59"/>
      <c r="W190" s="88"/>
      <c r="X190" s="86"/>
      <c r="Y190" s="86" t="s">
        <v>1240</v>
      </c>
      <c r="Z190" s="88"/>
      <c r="AA190" s="88" t="s">
        <v>522</v>
      </c>
    </row>
    <row r="191">
      <c r="A191" s="82" t="s">
        <v>1782</v>
      </c>
      <c r="B191" s="86" t="s">
        <v>1783</v>
      </c>
      <c r="C191" s="85" t="s">
        <v>304</v>
      </c>
      <c r="D191" s="101">
        <v>1200.0</v>
      </c>
      <c r="E191" s="101">
        <v>1000.0</v>
      </c>
      <c r="F191" s="84" t="str">
        <f t="shared" si="2"/>
        <v>83.33%</v>
      </c>
      <c r="G191" s="86" t="s">
        <v>308</v>
      </c>
      <c r="H191" s="86" t="s">
        <v>310</v>
      </c>
      <c r="I191" s="101">
        <v>800.0</v>
      </c>
      <c r="J191" s="106"/>
      <c r="K191" s="106"/>
      <c r="L191" s="106"/>
      <c r="M191" s="101">
        <v>200.0</v>
      </c>
      <c r="N191" s="106"/>
      <c r="O191" s="106"/>
      <c r="P191" s="106"/>
      <c r="Q191" s="106"/>
      <c r="R191" s="106"/>
      <c r="S191" s="106"/>
      <c r="T191" s="86"/>
      <c r="U191" s="59"/>
      <c r="V191" s="59"/>
      <c r="W191" s="90"/>
      <c r="X191" s="86"/>
      <c r="Y191" s="86" t="s">
        <v>1528</v>
      </c>
      <c r="Z191" s="90"/>
      <c r="AA191" s="90" t="s">
        <v>522</v>
      </c>
    </row>
    <row r="192">
      <c r="A192" s="82" t="s">
        <v>1785</v>
      </c>
      <c r="B192" s="86" t="s">
        <v>150</v>
      </c>
      <c r="C192" s="86" t="s">
        <v>227</v>
      </c>
      <c r="D192" s="101">
        <v>62.3</v>
      </c>
      <c r="E192" s="101">
        <v>57.3</v>
      </c>
      <c r="F192" s="84" t="str">
        <f t="shared" si="2"/>
        <v>91.97%</v>
      </c>
      <c r="G192" s="86" t="s">
        <v>241</v>
      </c>
      <c r="H192" s="86" t="s">
        <v>242</v>
      </c>
      <c r="I192" s="87"/>
      <c r="J192" s="106"/>
      <c r="K192" s="106"/>
      <c r="L192" s="106"/>
      <c r="M192" s="106"/>
      <c r="N192" s="106"/>
      <c r="O192" s="106"/>
      <c r="P192" s="106"/>
      <c r="Q192" s="106"/>
      <c r="R192" s="106"/>
      <c r="S192" s="106"/>
      <c r="T192" s="107"/>
      <c r="U192" s="59"/>
      <c r="V192" s="59"/>
      <c r="W192" s="90"/>
      <c r="X192" s="86"/>
      <c r="Y192" s="86" t="s">
        <v>1729</v>
      </c>
      <c r="Z192" s="90"/>
      <c r="AA192" s="90" t="s">
        <v>522</v>
      </c>
    </row>
    <row r="193">
      <c r="A193" s="82" t="s">
        <v>1789</v>
      </c>
      <c r="B193" s="86" t="s">
        <v>1790</v>
      </c>
      <c r="C193" s="86" t="s">
        <v>1791</v>
      </c>
      <c r="D193" s="101">
        <v>247.0</v>
      </c>
      <c r="E193" s="101">
        <v>231.0</v>
      </c>
      <c r="F193" s="84" t="str">
        <f t="shared" si="2"/>
        <v>93.52%</v>
      </c>
      <c r="G193" s="86" t="s">
        <v>1253</v>
      </c>
      <c r="H193" s="86" t="s">
        <v>1792</v>
      </c>
      <c r="I193" s="87"/>
      <c r="J193" s="101">
        <v>36.0</v>
      </c>
      <c r="K193" s="87"/>
      <c r="L193" s="87"/>
      <c r="M193" s="101">
        <v>195.0</v>
      </c>
      <c r="N193" s="87"/>
      <c r="O193" s="87"/>
      <c r="P193" s="87"/>
      <c r="Q193" s="87"/>
      <c r="R193" s="87"/>
      <c r="S193" s="87"/>
      <c r="T193" s="86"/>
      <c r="U193" s="59"/>
      <c r="V193" s="59"/>
      <c r="W193" s="90"/>
      <c r="X193" s="86"/>
      <c r="Y193" s="86" t="s">
        <v>1793</v>
      </c>
      <c r="Z193" s="90"/>
      <c r="AA193" s="90" t="s">
        <v>569</v>
      </c>
    </row>
    <row r="194">
      <c r="A194" s="82" t="s">
        <v>1795</v>
      </c>
      <c r="B194" s="86" t="s">
        <v>1796</v>
      </c>
      <c r="C194" s="85" t="s">
        <v>1797</v>
      </c>
      <c r="D194" s="101">
        <v>500.0</v>
      </c>
      <c r="E194" s="101">
        <v>490.0</v>
      </c>
      <c r="F194" s="84" t="str">
        <f t="shared" si="2"/>
        <v>98.00%</v>
      </c>
      <c r="G194" s="86" t="s">
        <v>1800</v>
      </c>
      <c r="H194" s="86" t="s">
        <v>1801</v>
      </c>
      <c r="I194" s="101">
        <v>300.0</v>
      </c>
      <c r="J194" s="106"/>
      <c r="K194" s="87" t="s">
        <v>1802</v>
      </c>
      <c r="L194" s="101">
        <v>175.0</v>
      </c>
      <c r="M194" s="106"/>
      <c r="N194" s="106"/>
      <c r="O194" s="106"/>
      <c r="P194" s="106"/>
      <c r="Q194" s="106"/>
      <c r="R194" s="106"/>
      <c r="S194" s="106"/>
      <c r="T194" s="107"/>
      <c r="U194" s="59"/>
      <c r="V194" s="59"/>
      <c r="W194" s="90"/>
      <c r="X194" s="86"/>
      <c r="Y194" s="86" t="s">
        <v>1803</v>
      </c>
      <c r="Z194" s="90"/>
      <c r="AA194" s="90" t="s">
        <v>1236</v>
      </c>
    </row>
    <row r="195">
      <c r="A195" s="82" t="s">
        <v>1804</v>
      </c>
      <c r="B195" s="86" t="s">
        <v>1805</v>
      </c>
      <c r="C195" s="86" t="s">
        <v>191</v>
      </c>
      <c r="D195" s="101">
        <v>100.0</v>
      </c>
      <c r="E195" s="101">
        <v>99.99</v>
      </c>
      <c r="F195" s="84" t="str">
        <f t="shared" si="2"/>
        <v>99.99%</v>
      </c>
      <c r="G195" s="86" t="s">
        <v>1807</v>
      </c>
      <c r="H195" s="86" t="s">
        <v>1808</v>
      </c>
      <c r="I195" s="87"/>
      <c r="J195" s="106"/>
      <c r="K195" s="106"/>
      <c r="L195" s="106"/>
      <c r="M195" s="106"/>
      <c r="N195" s="106"/>
      <c r="O195" s="106"/>
      <c r="P195" s="106"/>
      <c r="Q195" s="106"/>
      <c r="R195" s="106"/>
      <c r="S195" s="106"/>
      <c r="T195" s="86" t="s">
        <v>1811</v>
      </c>
      <c r="U195" s="59"/>
      <c r="V195" s="59"/>
      <c r="W195" s="90"/>
      <c r="X195" s="86"/>
      <c r="Y195" s="86" t="s">
        <v>1757</v>
      </c>
      <c r="Z195" s="90"/>
      <c r="AA195" s="90" t="s">
        <v>484</v>
      </c>
    </row>
    <row r="196">
      <c r="A196" s="82" t="s">
        <v>1813</v>
      </c>
      <c r="B196" s="86" t="s">
        <v>1814</v>
      </c>
      <c r="C196" s="85" t="s">
        <v>1815</v>
      </c>
      <c r="D196" s="101">
        <v>306.71</v>
      </c>
      <c r="E196" s="101">
        <v>306.71</v>
      </c>
      <c r="F196" s="84" t="str">
        <f t="shared" si="2"/>
        <v>100.00%</v>
      </c>
      <c r="G196" s="86" t="s">
        <v>1816</v>
      </c>
      <c r="H196" s="86" t="s">
        <v>1817</v>
      </c>
      <c r="I196" s="87"/>
      <c r="J196" s="106"/>
      <c r="K196" s="87"/>
      <c r="L196" s="87" t="s">
        <v>1818</v>
      </c>
      <c r="M196" s="106"/>
      <c r="N196" s="87"/>
      <c r="O196" s="106"/>
      <c r="P196" s="106"/>
      <c r="Q196" s="106"/>
      <c r="R196" s="106"/>
      <c r="S196" s="106"/>
      <c r="T196" s="86"/>
      <c r="U196" s="59"/>
      <c r="V196" s="59"/>
      <c r="W196" s="90"/>
      <c r="X196" s="86"/>
      <c r="Y196" s="86" t="s">
        <v>1773</v>
      </c>
      <c r="Z196" s="90"/>
      <c r="AA196" s="90" t="s">
        <v>522</v>
      </c>
    </row>
    <row r="197">
      <c r="A197" s="82" t="s">
        <v>1823</v>
      </c>
      <c r="B197" s="86" t="s">
        <v>1824</v>
      </c>
      <c r="C197" s="86" t="s">
        <v>1791</v>
      </c>
      <c r="D197" s="101">
        <v>27.45</v>
      </c>
      <c r="E197" s="101">
        <v>27.45</v>
      </c>
      <c r="F197" s="84" t="str">
        <f t="shared" si="2"/>
        <v>100.00%</v>
      </c>
      <c r="G197" s="86" t="s">
        <v>1253</v>
      </c>
      <c r="H197" s="86" t="s">
        <v>1792</v>
      </c>
      <c r="I197" s="87"/>
      <c r="J197" s="87"/>
      <c r="K197" s="87"/>
      <c r="L197" s="87"/>
      <c r="M197" s="87"/>
      <c r="N197" s="87"/>
      <c r="O197" s="87"/>
      <c r="P197" s="87"/>
      <c r="Q197" s="87"/>
      <c r="R197" s="87"/>
      <c r="S197" s="87"/>
      <c r="T197" s="86"/>
      <c r="U197" s="59"/>
      <c r="V197" s="59"/>
      <c r="W197" s="90"/>
      <c r="X197" s="86"/>
      <c r="Y197" s="86" t="s">
        <v>1793</v>
      </c>
      <c r="Z197" s="90"/>
      <c r="AA197" s="90" t="s">
        <v>569</v>
      </c>
    </row>
    <row r="198">
      <c r="A198" s="82" t="s">
        <v>1829</v>
      </c>
      <c r="B198" s="86" t="s">
        <v>1830</v>
      </c>
      <c r="C198" s="86" t="s">
        <v>1791</v>
      </c>
      <c r="D198" s="101">
        <v>45.0</v>
      </c>
      <c r="E198" s="101">
        <v>45.0</v>
      </c>
      <c r="F198" s="84" t="str">
        <f t="shared" si="2"/>
        <v>100.00%</v>
      </c>
      <c r="G198" s="86" t="s">
        <v>1253</v>
      </c>
      <c r="H198" s="86" t="s">
        <v>1792</v>
      </c>
      <c r="I198" s="101">
        <v>45.0</v>
      </c>
      <c r="J198" s="87"/>
      <c r="K198" s="87"/>
      <c r="L198" s="87"/>
      <c r="M198" s="87"/>
      <c r="N198" s="87"/>
      <c r="O198" s="87"/>
      <c r="P198" s="87"/>
      <c r="Q198" s="87"/>
      <c r="R198" s="87"/>
      <c r="S198" s="87"/>
      <c r="T198" s="86"/>
      <c r="U198" s="59"/>
      <c r="V198" s="59"/>
      <c r="W198" s="90"/>
      <c r="X198" s="86"/>
      <c r="Y198" s="86" t="s">
        <v>1793</v>
      </c>
      <c r="Z198" s="90"/>
      <c r="AA198" s="90" t="s">
        <v>569</v>
      </c>
    </row>
    <row r="199">
      <c r="A199" s="82" t="s">
        <v>1831</v>
      </c>
      <c r="B199" s="86" t="s">
        <v>1830</v>
      </c>
      <c r="C199" s="86" t="s">
        <v>1791</v>
      </c>
      <c r="D199" s="101">
        <v>45.0</v>
      </c>
      <c r="E199" s="101">
        <v>45.0</v>
      </c>
      <c r="F199" s="84" t="str">
        <f t="shared" si="2"/>
        <v>100.00%</v>
      </c>
      <c r="G199" s="86" t="s">
        <v>1253</v>
      </c>
      <c r="H199" s="86" t="s">
        <v>1792</v>
      </c>
      <c r="I199" s="101">
        <v>45.0</v>
      </c>
      <c r="J199" s="87"/>
      <c r="K199" s="87"/>
      <c r="L199" s="87"/>
      <c r="M199" s="87"/>
      <c r="N199" s="87"/>
      <c r="O199" s="87"/>
      <c r="P199" s="87"/>
      <c r="Q199" s="87"/>
      <c r="R199" s="87"/>
      <c r="S199" s="87"/>
      <c r="T199" s="86"/>
      <c r="U199" s="59"/>
      <c r="V199" s="59"/>
      <c r="W199" s="90"/>
      <c r="X199" s="86"/>
      <c r="Y199" s="86" t="s">
        <v>1793</v>
      </c>
      <c r="Z199" s="90"/>
      <c r="AA199" s="90" t="s">
        <v>569</v>
      </c>
    </row>
    <row r="200">
      <c r="A200" s="82" t="s">
        <v>1834</v>
      </c>
      <c r="B200" s="86" t="s">
        <v>1830</v>
      </c>
      <c r="C200" s="86" t="s">
        <v>1791</v>
      </c>
      <c r="D200" s="101">
        <v>45.0</v>
      </c>
      <c r="E200" s="101">
        <v>45.0</v>
      </c>
      <c r="F200" s="84" t="str">
        <f t="shared" si="2"/>
        <v>100.00%</v>
      </c>
      <c r="G200" s="86" t="s">
        <v>1253</v>
      </c>
      <c r="H200" s="86" t="s">
        <v>1792</v>
      </c>
      <c r="I200" s="101">
        <v>45.0</v>
      </c>
      <c r="J200" s="87"/>
      <c r="K200" s="87"/>
      <c r="L200" s="87"/>
      <c r="M200" s="87"/>
      <c r="N200" s="87"/>
      <c r="O200" s="87"/>
      <c r="P200" s="87"/>
      <c r="Q200" s="87"/>
      <c r="R200" s="87"/>
      <c r="S200" s="87"/>
      <c r="T200" s="86"/>
      <c r="U200" s="59"/>
      <c r="V200" s="59"/>
      <c r="W200" s="90"/>
      <c r="X200" s="86"/>
      <c r="Y200" s="86" t="s">
        <v>1793</v>
      </c>
      <c r="Z200" s="90"/>
      <c r="AA200" s="90" t="s">
        <v>569</v>
      </c>
    </row>
    <row r="201">
      <c r="A201" s="82" t="s">
        <v>1838</v>
      </c>
      <c r="B201" s="86" t="s">
        <v>1839</v>
      </c>
      <c r="C201" s="85" t="s">
        <v>1724</v>
      </c>
      <c r="D201" s="101">
        <v>69.89</v>
      </c>
      <c r="E201" s="101">
        <v>69.89</v>
      </c>
      <c r="F201" s="84" t="str">
        <f t="shared" si="2"/>
        <v>100.00%</v>
      </c>
      <c r="G201" s="86" t="s">
        <v>1725</v>
      </c>
      <c r="H201" s="115" t="s">
        <v>1726</v>
      </c>
      <c r="I201" s="101">
        <v>69.89</v>
      </c>
      <c r="J201" s="106"/>
      <c r="K201" s="106"/>
      <c r="L201" s="106"/>
      <c r="M201" s="106"/>
      <c r="N201" s="106"/>
      <c r="O201" s="106"/>
      <c r="P201" s="106"/>
      <c r="Q201" s="106"/>
      <c r="R201" s="106"/>
      <c r="S201" s="106"/>
      <c r="T201" s="107"/>
      <c r="U201" s="59"/>
      <c r="V201" s="59"/>
      <c r="W201" s="90"/>
      <c r="X201" s="86"/>
      <c r="Y201" s="86" t="s">
        <v>1729</v>
      </c>
      <c r="Z201" s="90"/>
      <c r="AA201" s="90" t="s">
        <v>522</v>
      </c>
    </row>
    <row r="202">
      <c r="A202" s="82" t="s">
        <v>1842</v>
      </c>
      <c r="B202" s="86" t="s">
        <v>1843</v>
      </c>
      <c r="C202" s="86" t="s">
        <v>95</v>
      </c>
      <c r="D202" s="101">
        <v>900.0</v>
      </c>
      <c r="E202" s="101">
        <v>900.0</v>
      </c>
      <c r="F202" s="84" t="str">
        <f t="shared" si="2"/>
        <v>100.00%</v>
      </c>
      <c r="G202" s="86" t="s">
        <v>1488</v>
      </c>
      <c r="H202" s="86" t="s">
        <v>1489</v>
      </c>
      <c r="I202" s="101">
        <v>268.0</v>
      </c>
      <c r="J202" s="87"/>
      <c r="K202" s="87"/>
      <c r="L202" s="87"/>
      <c r="M202" s="101">
        <v>200.0</v>
      </c>
      <c r="N202" s="87"/>
      <c r="O202" s="87"/>
      <c r="P202" s="87"/>
      <c r="Q202" s="101">
        <v>282.0</v>
      </c>
      <c r="R202" s="101">
        <v>150.0</v>
      </c>
      <c r="S202" s="87"/>
      <c r="T202" s="86"/>
      <c r="U202" s="59"/>
      <c r="V202" s="59"/>
      <c r="W202" s="88"/>
      <c r="X202" s="86"/>
      <c r="Y202" s="86" t="s">
        <v>1240</v>
      </c>
      <c r="Z202" s="88"/>
      <c r="AA202" s="88" t="s">
        <v>522</v>
      </c>
    </row>
    <row r="203">
      <c r="A203" s="82" t="s">
        <v>1846</v>
      </c>
      <c r="B203" s="86" t="s">
        <v>1847</v>
      </c>
      <c r="C203" s="86" t="s">
        <v>1751</v>
      </c>
      <c r="D203" s="101">
        <v>200.0</v>
      </c>
      <c r="E203" s="101">
        <v>200.0</v>
      </c>
      <c r="F203" s="84" t="str">
        <f t="shared" si="2"/>
        <v>100.00%</v>
      </c>
      <c r="G203" s="86" t="s">
        <v>178</v>
      </c>
      <c r="H203" s="86" t="s">
        <v>1852</v>
      </c>
      <c r="I203" s="87"/>
      <c r="J203" s="106"/>
      <c r="K203" s="106"/>
      <c r="L203" s="106"/>
      <c r="M203" s="101">
        <v>200.0</v>
      </c>
      <c r="N203" s="106"/>
      <c r="O203" s="106"/>
      <c r="P203" s="106"/>
      <c r="Q203" s="106"/>
      <c r="R203" s="106"/>
      <c r="S203" s="106"/>
      <c r="T203" s="107"/>
      <c r="U203" s="59"/>
      <c r="V203" s="59"/>
      <c r="W203" s="90"/>
      <c r="X203" s="86"/>
      <c r="Y203" s="86" t="s">
        <v>1757</v>
      </c>
      <c r="Z203" s="90"/>
      <c r="AA203" s="90" t="s">
        <v>492</v>
      </c>
    </row>
    <row r="204">
      <c r="A204" s="82" t="s">
        <v>1857</v>
      </c>
      <c r="B204" s="86" t="s">
        <v>1858</v>
      </c>
      <c r="C204" s="86" t="s">
        <v>227</v>
      </c>
      <c r="D204" s="101">
        <v>63.0</v>
      </c>
      <c r="E204" s="101">
        <v>63.0</v>
      </c>
      <c r="F204" s="84" t="str">
        <f t="shared" si="2"/>
        <v>100.00%</v>
      </c>
      <c r="G204" s="86" t="s">
        <v>241</v>
      </c>
      <c r="H204" s="86" t="s">
        <v>242</v>
      </c>
      <c r="I204" s="101">
        <v>47.0</v>
      </c>
      <c r="J204" s="106"/>
      <c r="K204" s="101">
        <v>10.0</v>
      </c>
      <c r="L204" s="101">
        <v>6.0</v>
      </c>
      <c r="M204" s="106"/>
      <c r="N204" s="87"/>
      <c r="O204" s="106"/>
      <c r="P204" s="106"/>
      <c r="Q204" s="106"/>
      <c r="R204" s="106"/>
      <c r="S204" s="106"/>
      <c r="T204" s="86"/>
      <c r="U204" s="59"/>
      <c r="V204" s="59"/>
      <c r="W204" s="90"/>
      <c r="X204" s="86"/>
      <c r="Y204" s="86" t="s">
        <v>1729</v>
      </c>
      <c r="Z204" s="90"/>
      <c r="AA204" s="90" t="s">
        <v>522</v>
      </c>
    </row>
    <row r="205">
      <c r="A205" s="82" t="s">
        <v>1863</v>
      </c>
      <c r="B205" s="86" t="s">
        <v>1865</v>
      </c>
      <c r="C205" s="86" t="s">
        <v>458</v>
      </c>
      <c r="D205" s="101">
        <v>600.0</v>
      </c>
      <c r="E205" s="101">
        <v>600.0</v>
      </c>
      <c r="F205" s="84" t="str">
        <f t="shared" si="2"/>
        <v>100.00%</v>
      </c>
      <c r="G205" s="86" t="s">
        <v>1737</v>
      </c>
      <c r="H205" s="86" t="s">
        <v>1739</v>
      </c>
      <c r="I205" s="101">
        <v>200.0</v>
      </c>
      <c r="J205" s="106"/>
      <c r="K205" s="106"/>
      <c r="L205" s="106"/>
      <c r="M205" s="101">
        <v>400.0</v>
      </c>
      <c r="N205" s="106"/>
      <c r="O205" s="106"/>
      <c r="P205" s="106"/>
      <c r="Q205" s="106"/>
      <c r="R205" s="106"/>
      <c r="S205" s="106"/>
      <c r="T205" s="86" t="s">
        <v>1867</v>
      </c>
      <c r="U205" s="59"/>
      <c r="V205" s="59"/>
      <c r="W205" s="90"/>
      <c r="X205" s="86"/>
      <c r="Y205" s="86" t="s">
        <v>314</v>
      </c>
      <c r="Z205" s="90"/>
      <c r="AA205" s="90" t="s">
        <v>522</v>
      </c>
    </row>
    <row r="206">
      <c r="A206" s="82" t="s">
        <v>1870</v>
      </c>
      <c r="B206" s="86" t="s">
        <v>1871</v>
      </c>
      <c r="C206" s="86" t="s">
        <v>1872</v>
      </c>
      <c r="D206" s="101">
        <v>1000.0</v>
      </c>
      <c r="E206" s="101">
        <v>1000.0</v>
      </c>
      <c r="F206" s="84" t="str">
        <f t="shared" si="2"/>
        <v>100.00%</v>
      </c>
      <c r="G206" s="86" t="s">
        <v>1875</v>
      </c>
      <c r="H206" s="86" t="s">
        <v>1876</v>
      </c>
      <c r="I206" s="87"/>
      <c r="J206" s="106"/>
      <c r="K206" s="106"/>
      <c r="L206" s="106"/>
      <c r="M206" s="106"/>
      <c r="N206" s="106"/>
      <c r="O206" s="106"/>
      <c r="P206" s="106"/>
      <c r="Q206" s="106"/>
      <c r="R206" s="106"/>
      <c r="S206" s="106"/>
      <c r="T206" s="86" t="s">
        <v>1877</v>
      </c>
      <c r="U206" s="59"/>
      <c r="V206" s="59"/>
      <c r="W206" s="90"/>
      <c r="X206" s="86"/>
      <c r="Y206" s="86" t="s">
        <v>1803</v>
      </c>
      <c r="Z206" s="90"/>
      <c r="AA206" s="90" t="s">
        <v>484</v>
      </c>
    </row>
    <row r="207">
      <c r="A207" s="82" t="s">
        <v>1881</v>
      </c>
      <c r="B207" s="86" t="s">
        <v>1882</v>
      </c>
      <c r="C207" s="82" t="s">
        <v>496</v>
      </c>
      <c r="D207" s="101">
        <v>28.47</v>
      </c>
      <c r="E207" s="101">
        <v>28.47</v>
      </c>
      <c r="F207" s="84" t="str">
        <f t="shared" si="2"/>
        <v>100.00%</v>
      </c>
      <c r="G207" s="86" t="s">
        <v>1884</v>
      </c>
      <c r="H207" s="86" t="s">
        <v>1885</v>
      </c>
      <c r="I207" s="101">
        <v>28.47</v>
      </c>
      <c r="J207" s="106"/>
      <c r="K207" s="106"/>
      <c r="L207" s="106"/>
      <c r="M207" s="106"/>
      <c r="N207" s="106"/>
      <c r="O207" s="106"/>
      <c r="P207" s="106"/>
      <c r="Q207" s="106"/>
      <c r="R207" s="106"/>
      <c r="S207" s="106"/>
      <c r="T207" s="107"/>
      <c r="U207" s="59"/>
      <c r="V207" s="59"/>
      <c r="W207" s="90"/>
      <c r="X207" s="86"/>
      <c r="Y207" s="86" t="s">
        <v>314</v>
      </c>
      <c r="Z207" s="90"/>
      <c r="AA207" s="90" t="s">
        <v>500</v>
      </c>
    </row>
    <row r="208">
      <c r="A208" s="82" t="s">
        <v>1891</v>
      </c>
      <c r="B208" s="86" t="s">
        <v>919</v>
      </c>
      <c r="C208" s="86" t="s">
        <v>1892</v>
      </c>
      <c r="D208" s="101">
        <v>200.0</v>
      </c>
      <c r="E208" s="101">
        <v>200.0</v>
      </c>
      <c r="F208" s="84" t="str">
        <f t="shared" si="2"/>
        <v>100.00%</v>
      </c>
      <c r="G208" s="86" t="s">
        <v>1895</v>
      </c>
      <c r="H208" s="86" t="s">
        <v>1897</v>
      </c>
      <c r="I208" s="106"/>
      <c r="J208" s="106"/>
      <c r="K208" s="106"/>
      <c r="L208" s="106"/>
      <c r="M208" s="106"/>
      <c r="N208" s="106"/>
      <c r="O208" s="106"/>
      <c r="P208" s="106"/>
      <c r="Q208" s="106"/>
      <c r="R208" s="106"/>
      <c r="S208" s="106"/>
      <c r="T208" s="86" t="s">
        <v>919</v>
      </c>
      <c r="U208" s="59"/>
      <c r="V208" s="59"/>
      <c r="W208" s="90"/>
      <c r="X208" s="86"/>
      <c r="Y208" s="86" t="s">
        <v>1900</v>
      </c>
      <c r="Z208" s="90"/>
      <c r="AA208" s="90" t="s">
        <v>842</v>
      </c>
    </row>
    <row r="209">
      <c r="A209" s="82" t="s">
        <v>1901</v>
      </c>
      <c r="B209" s="86" t="s">
        <v>1902</v>
      </c>
      <c r="C209" s="85" t="s">
        <v>1903</v>
      </c>
      <c r="D209" s="101">
        <v>2000.0</v>
      </c>
      <c r="E209" s="101">
        <v>2000.0</v>
      </c>
      <c r="F209" s="84" t="str">
        <f t="shared" si="2"/>
        <v>100.00%</v>
      </c>
      <c r="G209" s="86" t="s">
        <v>1905</v>
      </c>
      <c r="H209" s="86" t="s">
        <v>1906</v>
      </c>
      <c r="I209" s="101">
        <v>2000.0</v>
      </c>
      <c r="J209" s="106"/>
      <c r="K209" s="106"/>
      <c r="L209" s="106"/>
      <c r="M209" s="106"/>
      <c r="N209" s="106"/>
      <c r="O209" s="106"/>
      <c r="P209" s="106"/>
      <c r="Q209" s="106"/>
      <c r="R209" s="106"/>
      <c r="S209" s="106"/>
      <c r="T209" s="107"/>
      <c r="U209" s="59"/>
      <c r="V209" s="59"/>
      <c r="W209" s="90"/>
      <c r="X209" s="86"/>
      <c r="Y209" s="86" t="s">
        <v>1729</v>
      </c>
      <c r="Z209" s="90"/>
      <c r="AA209" s="90" t="s">
        <v>500</v>
      </c>
    </row>
    <row r="210">
      <c r="A210" s="82" t="s">
        <v>1910</v>
      </c>
      <c r="B210" s="86" t="s">
        <v>1911</v>
      </c>
      <c r="C210" s="86" t="s">
        <v>1913</v>
      </c>
      <c r="D210" s="101">
        <v>38.0</v>
      </c>
      <c r="E210" s="101">
        <v>38.0</v>
      </c>
      <c r="F210" s="84" t="str">
        <f t="shared" si="2"/>
        <v>100.00%</v>
      </c>
      <c r="G210" s="86" t="s">
        <v>1916</v>
      </c>
      <c r="H210" s="86" t="s">
        <v>1917</v>
      </c>
      <c r="I210" s="106"/>
      <c r="J210" s="106"/>
      <c r="K210" s="87"/>
      <c r="L210" s="106"/>
      <c r="M210" s="106"/>
      <c r="N210" s="106"/>
      <c r="O210" s="106"/>
      <c r="P210" s="106"/>
      <c r="Q210" s="106"/>
      <c r="R210" s="106"/>
      <c r="S210" s="87"/>
      <c r="T210" s="86"/>
      <c r="U210" s="59"/>
      <c r="V210" s="59"/>
      <c r="W210" s="90"/>
      <c r="X210" s="86"/>
      <c r="Y210" s="86" t="s">
        <v>1918</v>
      </c>
      <c r="Z210" s="90"/>
      <c r="AA210" s="90" t="s">
        <v>492</v>
      </c>
    </row>
    <row r="211">
      <c r="A211" s="82" t="s">
        <v>1919</v>
      </c>
      <c r="B211" s="86" t="s">
        <v>1920</v>
      </c>
      <c r="C211" s="86" t="s">
        <v>1922</v>
      </c>
      <c r="D211" s="101">
        <v>500.0</v>
      </c>
      <c r="E211" s="101">
        <v>0.0</v>
      </c>
      <c r="F211" s="84"/>
      <c r="G211" s="86" t="s">
        <v>99</v>
      </c>
      <c r="H211" s="86" t="s">
        <v>1925</v>
      </c>
      <c r="I211" s="106"/>
      <c r="J211" s="106"/>
      <c r="K211" s="106"/>
      <c r="L211" s="106"/>
      <c r="M211" s="106"/>
      <c r="N211" s="106"/>
      <c r="O211" s="106"/>
      <c r="P211" s="106"/>
      <c r="Q211" s="106"/>
      <c r="R211" s="106"/>
      <c r="S211" s="106"/>
      <c r="T211" s="86" t="s">
        <v>1928</v>
      </c>
      <c r="U211" s="59"/>
      <c r="V211" s="59"/>
      <c r="W211" s="90"/>
      <c r="X211" s="86"/>
      <c r="Y211" s="86" t="s">
        <v>1528</v>
      </c>
      <c r="Z211" s="90"/>
      <c r="AA211" s="90" t="s">
        <v>569</v>
      </c>
    </row>
    <row r="212">
      <c r="A212" s="82" t="s">
        <v>1929</v>
      </c>
      <c r="B212" s="86" t="s">
        <v>1085</v>
      </c>
      <c r="C212" s="86" t="s">
        <v>1086</v>
      </c>
      <c r="D212" s="101">
        <v>54.83</v>
      </c>
      <c r="E212" s="101">
        <v>15.0</v>
      </c>
      <c r="F212" s="84" t="str">
        <f t="shared" ref="F212:F287" si="3">E212/D212</f>
        <v>27.36%</v>
      </c>
      <c r="G212" s="86" t="s">
        <v>228</v>
      </c>
      <c r="H212" s="86" t="s">
        <v>231</v>
      </c>
      <c r="I212" s="106"/>
      <c r="J212" s="106"/>
      <c r="K212" s="106"/>
      <c r="L212" s="106"/>
      <c r="M212" s="106"/>
      <c r="N212" s="106"/>
      <c r="O212" s="106"/>
      <c r="P212" s="106"/>
      <c r="Q212" s="106"/>
      <c r="R212" s="106"/>
      <c r="S212" s="106"/>
      <c r="T212" s="107"/>
      <c r="U212" s="59"/>
      <c r="V212" s="59"/>
      <c r="W212" s="90"/>
      <c r="X212" s="86"/>
      <c r="Y212" s="86" t="s">
        <v>1092</v>
      </c>
      <c r="Z212" s="90"/>
      <c r="AA212" s="90" t="s">
        <v>522</v>
      </c>
    </row>
    <row r="213">
      <c r="A213" s="82" t="s">
        <v>1938</v>
      </c>
      <c r="B213" s="86" t="s">
        <v>1094</v>
      </c>
      <c r="C213" s="86" t="s">
        <v>566</v>
      </c>
      <c r="D213" s="101">
        <v>1080.0</v>
      </c>
      <c r="E213" s="101">
        <v>381.0</v>
      </c>
      <c r="F213" s="84" t="str">
        <f t="shared" si="3"/>
        <v>35.28%</v>
      </c>
      <c r="G213" s="86" t="s">
        <v>1095</v>
      </c>
      <c r="H213" s="86" t="s">
        <v>1097</v>
      </c>
      <c r="I213" s="106"/>
      <c r="J213" s="106"/>
      <c r="K213" s="106"/>
      <c r="L213" s="106"/>
      <c r="M213" s="106"/>
      <c r="N213" s="106"/>
      <c r="O213" s="106"/>
      <c r="P213" s="106"/>
      <c r="Q213" s="106"/>
      <c r="R213" s="106"/>
      <c r="S213" s="106"/>
      <c r="T213" s="107"/>
      <c r="U213" s="59"/>
      <c r="V213" s="59"/>
      <c r="W213" s="88"/>
      <c r="X213" s="86"/>
      <c r="Y213" s="86" t="s">
        <v>1102</v>
      </c>
      <c r="Z213" s="88"/>
      <c r="AA213" s="88" t="s">
        <v>569</v>
      </c>
    </row>
    <row r="214">
      <c r="A214" s="82" t="s">
        <v>1943</v>
      </c>
      <c r="B214" s="86" t="s">
        <v>96</v>
      </c>
      <c r="C214" s="86" t="s">
        <v>1106</v>
      </c>
      <c r="D214" s="101">
        <v>182.0</v>
      </c>
      <c r="E214" s="101">
        <v>90.0</v>
      </c>
      <c r="F214" s="84" t="str">
        <f t="shared" si="3"/>
        <v>49.45%</v>
      </c>
      <c r="G214" s="86" t="s">
        <v>1107</v>
      </c>
      <c r="H214" s="86" t="s">
        <v>1109</v>
      </c>
      <c r="I214" s="106"/>
      <c r="J214" s="106"/>
      <c r="K214" s="106"/>
      <c r="L214" s="106"/>
      <c r="M214" s="106"/>
      <c r="N214" s="106"/>
      <c r="O214" s="106"/>
      <c r="P214" s="106"/>
      <c r="Q214" s="106"/>
      <c r="R214" s="106"/>
      <c r="S214" s="106"/>
      <c r="T214" s="107"/>
      <c r="U214" s="59"/>
      <c r="V214" s="59"/>
      <c r="W214" s="90"/>
      <c r="X214" s="86"/>
      <c r="Y214" s="86" t="s">
        <v>1113</v>
      </c>
      <c r="Z214" s="90"/>
      <c r="AA214" s="90" t="s">
        <v>492</v>
      </c>
    </row>
    <row r="215">
      <c r="A215" s="82" t="s">
        <v>1949</v>
      </c>
      <c r="B215" s="86" t="s">
        <v>1116</v>
      </c>
      <c r="C215" s="86" t="s">
        <v>1117</v>
      </c>
      <c r="D215" s="101">
        <v>500.0</v>
      </c>
      <c r="E215" s="101">
        <v>250.0</v>
      </c>
      <c r="F215" s="84" t="str">
        <f t="shared" si="3"/>
        <v>50.00%</v>
      </c>
      <c r="G215" s="86" t="s">
        <v>1120</v>
      </c>
      <c r="H215" s="86" t="s">
        <v>1121</v>
      </c>
      <c r="I215" s="106"/>
      <c r="J215" s="106"/>
      <c r="K215" s="106"/>
      <c r="L215" s="106"/>
      <c r="M215" s="106"/>
      <c r="N215" s="106"/>
      <c r="O215" s="106"/>
      <c r="P215" s="106"/>
      <c r="Q215" s="106"/>
      <c r="R215" s="106"/>
      <c r="S215" s="106"/>
      <c r="T215" s="107"/>
      <c r="U215" s="59"/>
      <c r="V215" s="59"/>
      <c r="W215" s="90"/>
      <c r="X215" s="86"/>
      <c r="Y215" s="86" t="s">
        <v>1124</v>
      </c>
      <c r="Z215" s="90"/>
      <c r="AA215" s="90" t="s">
        <v>605</v>
      </c>
    </row>
    <row r="216">
      <c r="A216" s="82" t="s">
        <v>1956</v>
      </c>
      <c r="B216" s="86" t="s">
        <v>1127</v>
      </c>
      <c r="C216" s="86" t="s">
        <v>1128</v>
      </c>
      <c r="D216" s="101">
        <v>56.59</v>
      </c>
      <c r="E216" s="101">
        <v>34.28</v>
      </c>
      <c r="F216" s="84" t="str">
        <f t="shared" si="3"/>
        <v>60.58%</v>
      </c>
      <c r="G216" s="86" t="s">
        <v>1130</v>
      </c>
      <c r="H216" s="86" t="s">
        <v>1131</v>
      </c>
      <c r="I216" s="106"/>
      <c r="J216" s="106"/>
      <c r="K216" s="106"/>
      <c r="L216" s="106"/>
      <c r="M216" s="106"/>
      <c r="N216" s="106"/>
      <c r="O216" s="106"/>
      <c r="P216" s="106"/>
      <c r="Q216" s="106"/>
      <c r="R216" s="106"/>
      <c r="S216" s="106"/>
      <c r="T216" s="107"/>
      <c r="U216" s="59"/>
      <c r="V216" s="59"/>
      <c r="W216" s="90"/>
      <c r="X216" s="86"/>
      <c r="Y216" s="86" t="s">
        <v>113</v>
      </c>
      <c r="Z216" s="90"/>
      <c r="AA216" s="90" t="s">
        <v>569</v>
      </c>
    </row>
    <row r="217">
      <c r="A217" s="82" t="s">
        <v>1963</v>
      </c>
      <c r="B217" s="86" t="s">
        <v>1142</v>
      </c>
      <c r="C217" s="86" t="s">
        <v>1143</v>
      </c>
      <c r="D217" s="101">
        <v>90.0</v>
      </c>
      <c r="E217" s="101">
        <v>64.0</v>
      </c>
      <c r="F217" s="84" t="str">
        <f t="shared" si="3"/>
        <v>71.11%</v>
      </c>
      <c r="G217" s="86" t="s">
        <v>1145</v>
      </c>
      <c r="H217" s="86" t="s">
        <v>1147</v>
      </c>
      <c r="I217" s="106"/>
      <c r="J217" s="106"/>
      <c r="K217" s="106"/>
      <c r="L217" s="106"/>
      <c r="M217" s="106"/>
      <c r="N217" s="106"/>
      <c r="O217" s="106"/>
      <c r="P217" s="106"/>
      <c r="Q217" s="106"/>
      <c r="R217" s="106"/>
      <c r="S217" s="106"/>
      <c r="T217" s="107"/>
      <c r="U217" s="59"/>
      <c r="V217" s="59"/>
      <c r="W217" s="90"/>
      <c r="X217" s="86"/>
      <c r="Y217" s="86" t="s">
        <v>1102</v>
      </c>
      <c r="Z217" s="90"/>
      <c r="AA217" s="90" t="s">
        <v>492</v>
      </c>
    </row>
    <row r="218">
      <c r="A218" s="82" t="s">
        <v>1968</v>
      </c>
      <c r="B218" s="86" t="s">
        <v>1153</v>
      </c>
      <c r="C218" s="85" t="s">
        <v>271</v>
      </c>
      <c r="D218" s="97">
        <v>500.0</v>
      </c>
      <c r="E218" s="101">
        <v>380.0</v>
      </c>
      <c r="F218" s="84" t="str">
        <f t="shared" si="3"/>
        <v>76.00%</v>
      </c>
      <c r="G218" s="86" t="s">
        <v>1120</v>
      </c>
      <c r="H218" s="86" t="s">
        <v>1121</v>
      </c>
      <c r="I218" s="106"/>
      <c r="J218" s="106"/>
      <c r="K218" s="106"/>
      <c r="L218" s="106"/>
      <c r="M218" s="106"/>
      <c r="N218" s="106"/>
      <c r="O218" s="106"/>
      <c r="P218" s="106"/>
      <c r="Q218" s="106"/>
      <c r="R218" s="106"/>
      <c r="S218" s="106"/>
      <c r="T218" s="107"/>
      <c r="U218" s="59"/>
      <c r="V218" s="59"/>
      <c r="W218" s="90"/>
      <c r="X218" s="86"/>
      <c r="Y218" s="86" t="s">
        <v>1124</v>
      </c>
      <c r="Z218" s="90"/>
      <c r="AA218" s="90" t="s">
        <v>484</v>
      </c>
    </row>
    <row r="219">
      <c r="A219" s="82" t="s">
        <v>1973</v>
      </c>
      <c r="B219" s="86" t="s">
        <v>1158</v>
      </c>
      <c r="C219" s="86" t="s">
        <v>1159</v>
      </c>
      <c r="D219" s="101">
        <v>300.0</v>
      </c>
      <c r="E219" s="101">
        <v>235.0</v>
      </c>
      <c r="F219" s="84" t="str">
        <f t="shared" si="3"/>
        <v>78.33%</v>
      </c>
      <c r="G219" s="86" t="s">
        <v>1160</v>
      </c>
      <c r="H219" s="86" t="s">
        <v>1162</v>
      </c>
      <c r="I219" s="106"/>
      <c r="J219" s="106"/>
      <c r="K219" s="106"/>
      <c r="L219" s="106"/>
      <c r="M219" s="106"/>
      <c r="N219" s="106"/>
      <c r="O219" s="106"/>
      <c r="P219" s="106"/>
      <c r="Q219" s="106"/>
      <c r="R219" s="106"/>
      <c r="S219" s="106"/>
      <c r="T219" s="107"/>
      <c r="U219" s="59"/>
      <c r="V219" s="59"/>
      <c r="W219" s="90"/>
      <c r="X219" s="86"/>
      <c r="Y219" s="86" t="s">
        <v>1165</v>
      </c>
      <c r="Z219" s="90"/>
      <c r="AA219" s="90" t="s">
        <v>492</v>
      </c>
    </row>
    <row r="220">
      <c r="A220" s="82" t="s">
        <v>1978</v>
      </c>
      <c r="B220" s="86" t="s">
        <v>1170</v>
      </c>
      <c r="C220" s="85" t="s">
        <v>771</v>
      </c>
      <c r="D220" s="101">
        <v>400.0</v>
      </c>
      <c r="E220" s="101">
        <v>338.0</v>
      </c>
      <c r="F220" s="84" t="str">
        <f t="shared" si="3"/>
        <v>84.50%</v>
      </c>
      <c r="G220" s="86" t="s">
        <v>1174</v>
      </c>
      <c r="H220" s="86" t="s">
        <v>1176</v>
      </c>
      <c r="I220" s="106"/>
      <c r="J220" s="106"/>
      <c r="K220" s="106"/>
      <c r="L220" s="106"/>
      <c r="M220" s="106"/>
      <c r="N220" s="106"/>
      <c r="O220" s="106"/>
      <c r="P220" s="106"/>
      <c r="Q220" s="106"/>
      <c r="R220" s="106"/>
      <c r="S220" s="106"/>
      <c r="T220" s="107"/>
      <c r="U220" s="59"/>
      <c r="V220" s="59"/>
      <c r="W220" s="88"/>
      <c r="X220" s="86"/>
      <c r="Y220" s="86" t="s">
        <v>1180</v>
      </c>
      <c r="Z220" s="88"/>
      <c r="AA220" s="88" t="s">
        <v>492</v>
      </c>
    </row>
    <row r="221">
      <c r="A221" s="82" t="s">
        <v>1985</v>
      </c>
      <c r="B221" s="86" t="s">
        <v>1184</v>
      </c>
      <c r="C221" s="86" t="s">
        <v>1185</v>
      </c>
      <c r="D221" s="101">
        <v>500.0</v>
      </c>
      <c r="E221" s="101">
        <v>500.0</v>
      </c>
      <c r="F221" s="84" t="str">
        <f t="shared" si="3"/>
        <v>100.00%</v>
      </c>
      <c r="G221" s="86" t="s">
        <v>1191</v>
      </c>
      <c r="H221" s="86" t="s">
        <v>1192</v>
      </c>
      <c r="I221" s="106"/>
      <c r="J221" s="106"/>
      <c r="K221" s="106"/>
      <c r="L221" s="106"/>
      <c r="M221" s="106"/>
      <c r="N221" s="106"/>
      <c r="O221" s="106"/>
      <c r="P221" s="106"/>
      <c r="Q221" s="106"/>
      <c r="R221" s="106"/>
      <c r="S221" s="106"/>
      <c r="T221" s="107"/>
      <c r="U221" s="59"/>
      <c r="V221" s="59"/>
      <c r="W221" s="90"/>
      <c r="X221" s="86"/>
      <c r="Y221" s="86" t="s">
        <v>1195</v>
      </c>
      <c r="Z221" s="90"/>
      <c r="AA221" s="90" t="s">
        <v>484</v>
      </c>
    </row>
    <row r="222">
      <c r="A222" s="82" t="s">
        <v>1989</v>
      </c>
      <c r="B222" s="86" t="s">
        <v>1198</v>
      </c>
      <c r="C222" s="85" t="s">
        <v>1200</v>
      </c>
      <c r="D222" s="101">
        <v>274.01</v>
      </c>
      <c r="E222" s="101">
        <v>274.01</v>
      </c>
      <c r="F222" s="84" t="str">
        <f t="shared" si="3"/>
        <v>100.00%</v>
      </c>
      <c r="G222" s="86" t="s">
        <v>1203</v>
      </c>
      <c r="H222" s="86" t="s">
        <v>1204</v>
      </c>
      <c r="I222" s="106"/>
      <c r="J222" s="106"/>
      <c r="K222" s="106"/>
      <c r="L222" s="106"/>
      <c r="M222" s="106"/>
      <c r="N222" s="106"/>
      <c r="O222" s="106"/>
      <c r="P222" s="106"/>
      <c r="Q222" s="106"/>
      <c r="R222" s="106"/>
      <c r="S222" s="106"/>
      <c r="T222" s="107"/>
      <c r="U222" s="59"/>
      <c r="V222" s="59"/>
      <c r="W222" s="90"/>
      <c r="X222" s="86"/>
      <c r="Y222" s="86" t="s">
        <v>1206</v>
      </c>
      <c r="Z222" s="90"/>
      <c r="AA222" s="90" t="s">
        <v>522</v>
      </c>
    </row>
    <row r="223">
      <c r="A223" s="82" t="s">
        <v>1994</v>
      </c>
      <c r="B223" s="86" t="s">
        <v>1209</v>
      </c>
      <c r="C223" s="85" t="s">
        <v>1200</v>
      </c>
      <c r="D223" s="101">
        <v>297.86</v>
      </c>
      <c r="E223" s="101">
        <v>297.86</v>
      </c>
      <c r="F223" s="84" t="str">
        <f t="shared" si="3"/>
        <v>100.00%</v>
      </c>
      <c r="G223" s="86" t="s">
        <v>1203</v>
      </c>
      <c r="H223" s="86" t="s">
        <v>1204</v>
      </c>
      <c r="I223" s="106"/>
      <c r="J223" s="106"/>
      <c r="K223" s="106"/>
      <c r="L223" s="106"/>
      <c r="M223" s="106"/>
      <c r="N223" s="106"/>
      <c r="O223" s="106"/>
      <c r="P223" s="106"/>
      <c r="Q223" s="106"/>
      <c r="R223" s="106"/>
      <c r="S223" s="106"/>
      <c r="T223" s="107"/>
      <c r="U223" s="59"/>
      <c r="V223" s="59"/>
      <c r="W223" s="90"/>
      <c r="X223" s="86"/>
      <c r="Y223" s="86" t="s">
        <v>1206</v>
      </c>
      <c r="Z223" s="90"/>
      <c r="AA223" s="90" t="s">
        <v>522</v>
      </c>
    </row>
    <row r="224">
      <c r="A224" s="82" t="s">
        <v>1999</v>
      </c>
      <c r="B224" s="86" t="s">
        <v>1217</v>
      </c>
      <c r="C224" s="85" t="s">
        <v>1200</v>
      </c>
      <c r="D224" s="101">
        <v>300.0</v>
      </c>
      <c r="E224" s="101">
        <v>300.0</v>
      </c>
      <c r="F224" s="84" t="str">
        <f t="shared" si="3"/>
        <v>100.00%</v>
      </c>
      <c r="G224" s="86" t="s">
        <v>1203</v>
      </c>
      <c r="H224" s="86" t="s">
        <v>1204</v>
      </c>
      <c r="I224" s="106"/>
      <c r="J224" s="106"/>
      <c r="K224" s="106"/>
      <c r="L224" s="106"/>
      <c r="M224" s="106"/>
      <c r="N224" s="106"/>
      <c r="O224" s="106"/>
      <c r="P224" s="106"/>
      <c r="Q224" s="106"/>
      <c r="R224" s="106"/>
      <c r="S224" s="106"/>
      <c r="T224" s="107"/>
      <c r="U224" s="59"/>
      <c r="V224" s="59"/>
      <c r="W224" s="90"/>
      <c r="X224" s="86"/>
      <c r="Y224" s="86" t="s">
        <v>1206</v>
      </c>
      <c r="Z224" s="90"/>
      <c r="AA224" s="90" t="s">
        <v>522</v>
      </c>
    </row>
    <row r="225" ht="43.5" customHeight="1">
      <c r="A225" s="82" t="s">
        <v>2004</v>
      </c>
      <c r="B225" s="86" t="s">
        <v>1227</v>
      </c>
      <c r="C225" s="86" t="s">
        <v>1228</v>
      </c>
      <c r="D225" s="101">
        <v>200.0</v>
      </c>
      <c r="E225" s="101">
        <v>200.0</v>
      </c>
      <c r="F225" s="84" t="str">
        <f t="shared" si="3"/>
        <v>100.00%</v>
      </c>
      <c r="G225" s="86" t="s">
        <v>1231</v>
      </c>
      <c r="H225" s="86" t="s">
        <v>1233</v>
      </c>
      <c r="I225" s="106"/>
      <c r="J225" s="106"/>
      <c r="K225" s="106"/>
      <c r="L225" s="106"/>
      <c r="M225" s="106"/>
      <c r="N225" s="106"/>
      <c r="O225" s="106"/>
      <c r="P225" s="106"/>
      <c r="Q225" s="106"/>
      <c r="R225" s="106"/>
      <c r="S225" s="106"/>
      <c r="T225" s="107"/>
      <c r="U225" s="59"/>
      <c r="V225" s="59"/>
      <c r="W225" s="90"/>
      <c r="X225" s="86"/>
      <c r="Y225" s="86" t="s">
        <v>1235</v>
      </c>
      <c r="Z225" s="90"/>
      <c r="AA225" s="90" t="s">
        <v>1236</v>
      </c>
    </row>
    <row r="226">
      <c r="A226" s="82" t="s">
        <v>2011</v>
      </c>
      <c r="B226" s="86" t="s">
        <v>296</v>
      </c>
      <c r="C226" s="86" t="s">
        <v>1239</v>
      </c>
      <c r="D226" s="101">
        <v>269.52</v>
      </c>
      <c r="E226" s="101">
        <v>269.52</v>
      </c>
      <c r="F226" s="84" t="str">
        <f t="shared" si="3"/>
        <v>100.00%</v>
      </c>
      <c r="G226" s="86" t="s">
        <v>306</v>
      </c>
      <c r="H226" s="86" t="s">
        <v>307</v>
      </c>
      <c r="I226" s="106"/>
      <c r="J226" s="106"/>
      <c r="K226" s="106"/>
      <c r="L226" s="106"/>
      <c r="M226" s="106"/>
      <c r="N226" s="106"/>
      <c r="O226" s="106"/>
      <c r="P226" s="106"/>
      <c r="Q226" s="106"/>
      <c r="R226" s="106"/>
      <c r="S226" s="106"/>
      <c r="T226" s="107"/>
      <c r="U226" s="59"/>
      <c r="V226" s="59"/>
      <c r="W226" s="90"/>
      <c r="X226" s="86"/>
      <c r="Y226" s="86" t="s">
        <v>1240</v>
      </c>
      <c r="Z226" s="90"/>
      <c r="AA226" s="90" t="s">
        <v>522</v>
      </c>
    </row>
    <row r="227">
      <c r="A227" s="82" t="s">
        <v>2013</v>
      </c>
      <c r="B227" s="86" t="s">
        <v>1247</v>
      </c>
      <c r="C227" s="86" t="s">
        <v>1250</v>
      </c>
      <c r="D227" s="101">
        <v>50.0</v>
      </c>
      <c r="E227" s="101">
        <v>50.0</v>
      </c>
      <c r="F227" s="84" t="str">
        <f t="shared" si="3"/>
        <v>100.00%</v>
      </c>
      <c r="G227" s="86" t="s">
        <v>1253</v>
      </c>
      <c r="H227" s="86" t="s">
        <v>1254</v>
      </c>
      <c r="I227" s="106"/>
      <c r="J227" s="106"/>
      <c r="K227" s="106"/>
      <c r="L227" s="106"/>
      <c r="M227" s="106"/>
      <c r="N227" s="106"/>
      <c r="O227" s="106"/>
      <c r="P227" s="106"/>
      <c r="Q227" s="106"/>
      <c r="R227" s="106"/>
      <c r="S227" s="106"/>
      <c r="T227" s="107"/>
      <c r="U227" s="59"/>
      <c r="V227" s="59"/>
      <c r="W227" s="90"/>
      <c r="X227" s="86"/>
      <c r="Y227" s="86" t="s">
        <v>1256</v>
      </c>
      <c r="Z227" s="90"/>
      <c r="AA227" s="90" t="s">
        <v>842</v>
      </c>
    </row>
    <row r="228">
      <c r="A228" s="82" t="s">
        <v>2020</v>
      </c>
      <c r="B228" s="86" t="s">
        <v>1263</v>
      </c>
      <c r="C228" s="86" t="s">
        <v>1128</v>
      </c>
      <c r="D228" s="101">
        <v>49.0</v>
      </c>
      <c r="E228" s="101">
        <v>49.0</v>
      </c>
      <c r="F228" s="84" t="str">
        <f t="shared" si="3"/>
        <v>100.00%</v>
      </c>
      <c r="G228" s="86" t="s">
        <v>1130</v>
      </c>
      <c r="H228" s="86" t="s">
        <v>1131</v>
      </c>
      <c r="I228" s="106"/>
      <c r="J228" s="106"/>
      <c r="K228" s="106"/>
      <c r="L228" s="106"/>
      <c r="M228" s="106"/>
      <c r="N228" s="106"/>
      <c r="O228" s="106"/>
      <c r="P228" s="106"/>
      <c r="Q228" s="106"/>
      <c r="R228" s="106"/>
      <c r="S228" s="106"/>
      <c r="T228" s="107"/>
      <c r="U228" s="59"/>
      <c r="V228" s="59"/>
      <c r="W228" s="90"/>
      <c r="X228" s="86"/>
      <c r="Y228" s="86" t="s">
        <v>113</v>
      </c>
      <c r="Z228" s="90"/>
      <c r="AA228" s="90" t="s">
        <v>569</v>
      </c>
    </row>
    <row r="229" ht="46.5" customHeight="1">
      <c r="A229" s="82" t="s">
        <v>2024</v>
      </c>
      <c r="B229" s="86" t="s">
        <v>1271</v>
      </c>
      <c r="C229" s="86" t="s">
        <v>1272</v>
      </c>
      <c r="D229" s="101">
        <v>87.28</v>
      </c>
      <c r="E229" s="101">
        <v>87.28</v>
      </c>
      <c r="F229" s="84" t="str">
        <f t="shared" si="3"/>
        <v>100.00%</v>
      </c>
      <c r="G229" s="86" t="s">
        <v>1273</v>
      </c>
      <c r="H229" s="86" t="s">
        <v>1274</v>
      </c>
      <c r="I229" s="106"/>
      <c r="J229" s="106"/>
      <c r="K229" s="106"/>
      <c r="L229" s="106"/>
      <c r="M229" s="106"/>
      <c r="N229" s="106"/>
      <c r="O229" s="106"/>
      <c r="P229" s="106"/>
      <c r="Q229" s="106"/>
      <c r="R229" s="106"/>
      <c r="S229" s="106"/>
      <c r="T229" s="107"/>
      <c r="U229" s="59"/>
      <c r="V229" s="59"/>
      <c r="W229" s="90"/>
      <c r="X229" s="86"/>
      <c r="Y229" s="86" t="s">
        <v>1279</v>
      </c>
      <c r="Z229" s="90"/>
      <c r="AA229" s="90" t="s">
        <v>522</v>
      </c>
    </row>
    <row r="230">
      <c r="A230" s="82" t="s">
        <v>2028</v>
      </c>
      <c r="B230" s="86" t="s">
        <v>1284</v>
      </c>
      <c r="C230" s="86" t="s">
        <v>1286</v>
      </c>
      <c r="D230" s="101">
        <v>215.0</v>
      </c>
      <c r="E230" s="101">
        <v>215.0</v>
      </c>
      <c r="F230" s="84" t="str">
        <f t="shared" si="3"/>
        <v>100.00%</v>
      </c>
      <c r="G230" s="86" t="s">
        <v>1290</v>
      </c>
      <c r="H230" s="86" t="s">
        <v>1291</v>
      </c>
      <c r="I230" s="106"/>
      <c r="J230" s="106"/>
      <c r="K230" s="106"/>
      <c r="L230" s="106"/>
      <c r="M230" s="106"/>
      <c r="N230" s="106"/>
      <c r="O230" s="106"/>
      <c r="P230" s="106"/>
      <c r="Q230" s="106"/>
      <c r="R230" s="106"/>
      <c r="S230" s="106"/>
      <c r="T230" s="107"/>
      <c r="U230" s="59"/>
      <c r="V230" s="59"/>
      <c r="W230" s="90"/>
      <c r="X230" s="86"/>
      <c r="Y230" s="86" t="s">
        <v>1294</v>
      </c>
      <c r="Z230" s="90"/>
      <c r="AA230" s="90" t="s">
        <v>492</v>
      </c>
    </row>
    <row r="231">
      <c r="A231" s="82" t="s">
        <v>2033</v>
      </c>
      <c r="B231" s="86" t="s">
        <v>1299</v>
      </c>
      <c r="C231" s="85" t="s">
        <v>452</v>
      </c>
      <c r="D231" s="101">
        <v>227.49</v>
      </c>
      <c r="E231" s="101">
        <v>227.49</v>
      </c>
      <c r="F231" s="84" t="str">
        <f t="shared" si="3"/>
        <v>100.00%</v>
      </c>
      <c r="G231" s="86" t="s">
        <v>1304</v>
      </c>
      <c r="H231" s="86" t="s">
        <v>1305</v>
      </c>
      <c r="I231" s="106"/>
      <c r="J231" s="106"/>
      <c r="K231" s="106"/>
      <c r="L231" s="106"/>
      <c r="M231" s="106"/>
      <c r="N231" s="106"/>
      <c r="O231" s="106"/>
      <c r="P231" s="106"/>
      <c r="Q231" s="106"/>
      <c r="R231" s="106"/>
      <c r="S231" s="106"/>
      <c r="T231" s="107"/>
      <c r="U231" s="59"/>
      <c r="V231" s="59"/>
      <c r="W231" s="90"/>
      <c r="X231" s="86"/>
      <c r="Y231" s="86" t="s">
        <v>1294</v>
      </c>
      <c r="Z231" s="90"/>
      <c r="AA231" s="90" t="s">
        <v>522</v>
      </c>
    </row>
    <row r="232" ht="54.0" customHeight="1">
      <c r="A232" s="82" t="s">
        <v>2039</v>
      </c>
      <c r="B232" s="86" t="s">
        <v>1311</v>
      </c>
      <c r="C232" s="85" t="s">
        <v>271</v>
      </c>
      <c r="D232" s="101">
        <v>1000.0</v>
      </c>
      <c r="E232" s="101">
        <v>1000.0</v>
      </c>
      <c r="F232" s="84" t="str">
        <f t="shared" si="3"/>
        <v>100.00%</v>
      </c>
      <c r="G232" s="86" t="s">
        <v>419</v>
      </c>
      <c r="H232" s="86" t="s">
        <v>421</v>
      </c>
      <c r="I232" s="106"/>
      <c r="J232" s="106"/>
      <c r="K232" s="106"/>
      <c r="L232" s="106"/>
      <c r="M232" s="106"/>
      <c r="N232" s="106"/>
      <c r="O232" s="106"/>
      <c r="P232" s="106"/>
      <c r="Q232" s="106"/>
      <c r="R232" s="106"/>
      <c r="S232" s="106"/>
      <c r="T232" s="107"/>
      <c r="U232" s="59"/>
      <c r="V232" s="59"/>
      <c r="W232" s="88"/>
      <c r="X232" s="86"/>
      <c r="Y232" s="86" t="s">
        <v>1316</v>
      </c>
      <c r="Z232" s="88"/>
      <c r="AA232" s="88" t="s">
        <v>484</v>
      </c>
    </row>
    <row r="233">
      <c r="A233" s="82" t="s">
        <v>2046</v>
      </c>
      <c r="B233" s="86" t="s">
        <v>1321</v>
      </c>
      <c r="C233" s="86" t="s">
        <v>271</v>
      </c>
      <c r="D233" s="101">
        <v>1000.0</v>
      </c>
      <c r="E233" s="101">
        <v>1000.0</v>
      </c>
      <c r="F233" s="84" t="str">
        <f t="shared" si="3"/>
        <v>100.00%</v>
      </c>
      <c r="G233" s="86" t="s">
        <v>279</v>
      </c>
      <c r="H233" s="86" t="s">
        <v>283</v>
      </c>
      <c r="I233" s="106"/>
      <c r="J233" s="106"/>
      <c r="K233" s="106"/>
      <c r="L233" s="106"/>
      <c r="M233" s="106"/>
      <c r="N233" s="106"/>
      <c r="O233" s="106"/>
      <c r="P233" s="106"/>
      <c r="Q233" s="106"/>
      <c r="R233" s="106"/>
      <c r="S233" s="106"/>
      <c r="T233" s="107"/>
      <c r="U233" s="59"/>
      <c r="V233" s="59"/>
      <c r="W233" s="88"/>
      <c r="X233" s="86"/>
      <c r="Y233" s="86" t="s">
        <v>1240</v>
      </c>
      <c r="Z233" s="88"/>
      <c r="AA233" s="88" t="s">
        <v>484</v>
      </c>
    </row>
    <row r="234">
      <c r="A234" s="82" t="s">
        <v>2055</v>
      </c>
      <c r="B234" s="86" t="s">
        <v>1330</v>
      </c>
      <c r="C234" s="86" t="s">
        <v>195</v>
      </c>
      <c r="D234" s="101">
        <v>78.14</v>
      </c>
      <c r="E234" s="101">
        <v>78.14</v>
      </c>
      <c r="F234" s="84" t="str">
        <f t="shared" si="3"/>
        <v>100.00%</v>
      </c>
      <c r="G234" s="86" t="s">
        <v>1335</v>
      </c>
      <c r="H234" s="86" t="s">
        <v>1336</v>
      </c>
      <c r="I234" s="106"/>
      <c r="J234" s="106"/>
      <c r="K234" s="106"/>
      <c r="L234" s="106"/>
      <c r="M234" s="106"/>
      <c r="N234" s="106"/>
      <c r="O234" s="106"/>
      <c r="P234" s="106"/>
      <c r="Q234" s="106"/>
      <c r="R234" s="106"/>
      <c r="S234" s="106"/>
      <c r="T234" s="107"/>
      <c r="U234" s="59"/>
      <c r="V234" s="59"/>
      <c r="W234" s="88"/>
      <c r="X234" s="86"/>
      <c r="Y234" s="86" t="s">
        <v>1206</v>
      </c>
      <c r="Z234" s="88"/>
      <c r="AA234" s="88" t="s">
        <v>588</v>
      </c>
    </row>
    <row r="235">
      <c r="A235" s="82" t="s">
        <v>2062</v>
      </c>
      <c r="B235" s="86" t="s">
        <v>1344</v>
      </c>
      <c r="C235" s="86" t="s">
        <v>1086</v>
      </c>
      <c r="D235" s="101">
        <v>30.67</v>
      </c>
      <c r="E235" s="101">
        <v>30.67</v>
      </c>
      <c r="F235" s="84" t="str">
        <f t="shared" si="3"/>
        <v>100.00%</v>
      </c>
      <c r="G235" s="86" t="s">
        <v>228</v>
      </c>
      <c r="H235" s="86" t="s">
        <v>231</v>
      </c>
      <c r="I235" s="106"/>
      <c r="J235" s="106"/>
      <c r="K235" s="106"/>
      <c r="L235" s="106"/>
      <c r="M235" s="106"/>
      <c r="N235" s="106"/>
      <c r="O235" s="106"/>
      <c r="P235" s="106"/>
      <c r="Q235" s="106"/>
      <c r="R235" s="106"/>
      <c r="S235" s="106"/>
      <c r="T235" s="107"/>
      <c r="U235" s="59"/>
      <c r="V235" s="59"/>
      <c r="W235" s="90"/>
      <c r="X235" s="86"/>
      <c r="Y235" s="86" t="s">
        <v>1092</v>
      </c>
      <c r="Z235" s="90"/>
      <c r="AA235" s="90" t="s">
        <v>522</v>
      </c>
    </row>
    <row r="236">
      <c r="A236" s="82" t="s">
        <v>2070</v>
      </c>
      <c r="B236" s="86" t="s">
        <v>1358</v>
      </c>
      <c r="C236" s="86" t="s">
        <v>1360</v>
      </c>
      <c r="D236" s="101">
        <v>130.0</v>
      </c>
      <c r="E236" s="101">
        <v>130.0</v>
      </c>
      <c r="F236" s="84" t="str">
        <f t="shared" si="3"/>
        <v>100.00%</v>
      </c>
      <c r="G236" s="86" t="s">
        <v>237</v>
      </c>
      <c r="H236" s="86" t="s">
        <v>238</v>
      </c>
      <c r="I236" s="106"/>
      <c r="J236" s="106"/>
      <c r="K236" s="106"/>
      <c r="L236" s="106"/>
      <c r="M236" s="106"/>
      <c r="N236" s="106"/>
      <c r="O236" s="106"/>
      <c r="P236" s="106"/>
      <c r="Q236" s="106"/>
      <c r="R236" s="106"/>
      <c r="S236" s="106"/>
      <c r="T236" s="107"/>
      <c r="U236" s="59"/>
      <c r="V236" s="59"/>
      <c r="W236" s="90"/>
      <c r="X236" s="86"/>
      <c r="Y236" s="86" t="s">
        <v>1364</v>
      </c>
      <c r="Z236" s="90"/>
      <c r="AA236" s="90" t="s">
        <v>492</v>
      </c>
    </row>
    <row r="237">
      <c r="A237" s="82" t="s">
        <v>2075</v>
      </c>
      <c r="B237" s="86" t="s">
        <v>1370</v>
      </c>
      <c r="C237" s="86" t="s">
        <v>1360</v>
      </c>
      <c r="D237" s="101">
        <v>300.0</v>
      </c>
      <c r="E237" s="101">
        <v>300.0</v>
      </c>
      <c r="F237" s="84" t="str">
        <f t="shared" si="3"/>
        <v>100.00%</v>
      </c>
      <c r="G237" s="86" t="s">
        <v>237</v>
      </c>
      <c r="H237" s="86" t="s">
        <v>238</v>
      </c>
      <c r="I237" s="106"/>
      <c r="J237" s="106"/>
      <c r="K237" s="106"/>
      <c r="L237" s="106"/>
      <c r="M237" s="106"/>
      <c r="N237" s="106"/>
      <c r="O237" s="106"/>
      <c r="P237" s="106"/>
      <c r="Q237" s="106"/>
      <c r="R237" s="106"/>
      <c r="S237" s="106"/>
      <c r="T237" s="107"/>
      <c r="U237" s="59"/>
      <c r="V237" s="59"/>
      <c r="W237" s="90"/>
      <c r="X237" s="86"/>
      <c r="Y237" s="86" t="s">
        <v>1364</v>
      </c>
      <c r="Z237" s="90"/>
      <c r="AA237" s="90" t="s">
        <v>492</v>
      </c>
    </row>
    <row r="238">
      <c r="A238" s="82" t="s">
        <v>2081</v>
      </c>
      <c r="B238" s="86" t="s">
        <v>1376</v>
      </c>
      <c r="C238" s="86" t="s">
        <v>1377</v>
      </c>
      <c r="D238" s="101">
        <v>220.0</v>
      </c>
      <c r="E238" s="101">
        <v>220.0</v>
      </c>
      <c r="F238" s="84" t="str">
        <f t="shared" si="3"/>
        <v>100.00%</v>
      </c>
      <c r="G238" s="86" t="s">
        <v>1379</v>
      </c>
      <c r="H238" s="86" t="s">
        <v>1380</v>
      </c>
      <c r="I238" s="106"/>
      <c r="J238" s="106"/>
      <c r="K238" s="106"/>
      <c r="L238" s="106"/>
      <c r="M238" s="106"/>
      <c r="N238" s="106"/>
      <c r="O238" s="106"/>
      <c r="P238" s="106"/>
      <c r="Q238" s="106"/>
      <c r="R238" s="106"/>
      <c r="S238" s="106"/>
      <c r="T238" s="107"/>
      <c r="U238" s="59"/>
      <c r="V238" s="59"/>
      <c r="W238" s="90"/>
      <c r="X238" s="86"/>
      <c r="Y238" s="86" t="s">
        <v>1240</v>
      </c>
      <c r="Z238" s="90"/>
      <c r="AA238" s="90" t="s">
        <v>522</v>
      </c>
    </row>
    <row r="239">
      <c r="A239" s="82" t="s">
        <v>2085</v>
      </c>
      <c r="B239" s="86" t="s">
        <v>1386</v>
      </c>
      <c r="C239" s="86" t="s">
        <v>191</v>
      </c>
      <c r="D239" s="101">
        <v>45.0</v>
      </c>
      <c r="E239" s="101">
        <v>45.0</v>
      </c>
      <c r="F239" s="84" t="str">
        <f t="shared" si="3"/>
        <v>100.00%</v>
      </c>
      <c r="G239" s="86" t="s">
        <v>1387</v>
      </c>
      <c r="H239" s="86" t="s">
        <v>1388</v>
      </c>
      <c r="I239" s="87"/>
      <c r="J239" s="87"/>
      <c r="K239" s="87"/>
      <c r="L239" s="87"/>
      <c r="M239" s="87"/>
      <c r="N239" s="87"/>
      <c r="O239" s="87"/>
      <c r="P239" s="87"/>
      <c r="Q239" s="87"/>
      <c r="R239" s="87"/>
      <c r="S239" s="87"/>
      <c r="T239" s="86"/>
      <c r="U239" s="59"/>
      <c r="V239" s="59"/>
      <c r="W239" s="90"/>
      <c r="X239" s="86"/>
      <c r="Y239" s="86" t="s">
        <v>1206</v>
      </c>
      <c r="Z239" s="90"/>
      <c r="AA239" s="90" t="s">
        <v>484</v>
      </c>
    </row>
    <row r="240">
      <c r="A240" s="82" t="s">
        <v>2086</v>
      </c>
      <c r="B240" s="86" t="s">
        <v>2088</v>
      </c>
      <c r="C240" s="86" t="s">
        <v>2089</v>
      </c>
      <c r="D240" s="101">
        <v>1750.0</v>
      </c>
      <c r="E240" s="101">
        <v>450.0</v>
      </c>
      <c r="F240" s="84" t="str">
        <f t="shared" si="3"/>
        <v>25.71%</v>
      </c>
      <c r="G240" s="86" t="s">
        <v>1095</v>
      </c>
      <c r="H240" s="86" t="s">
        <v>1097</v>
      </c>
      <c r="I240" s="87"/>
      <c r="J240" s="87"/>
      <c r="K240" s="87"/>
      <c r="L240" s="87"/>
      <c r="M240" s="87"/>
      <c r="N240" s="87"/>
      <c r="O240" s="87"/>
      <c r="P240" s="87"/>
      <c r="Q240" s="87"/>
      <c r="R240" s="87"/>
      <c r="S240" s="87"/>
      <c r="T240" s="86"/>
      <c r="U240" s="59"/>
      <c r="V240" s="59"/>
      <c r="W240" s="90"/>
      <c r="X240" s="86"/>
      <c r="Y240" s="86" t="s">
        <v>1406</v>
      </c>
      <c r="Z240" s="90"/>
      <c r="AA240" s="90" t="s">
        <v>492</v>
      </c>
    </row>
    <row r="241">
      <c r="A241" s="82" t="s">
        <v>2093</v>
      </c>
      <c r="B241" s="86" t="s">
        <v>2095</v>
      </c>
      <c r="C241" s="86" t="s">
        <v>2097</v>
      </c>
      <c r="D241" s="101">
        <v>500.0</v>
      </c>
      <c r="E241" s="101">
        <v>175.0</v>
      </c>
      <c r="F241" s="84" t="str">
        <f t="shared" si="3"/>
        <v>35.00%</v>
      </c>
      <c r="G241" s="86" t="s">
        <v>2098</v>
      </c>
      <c r="H241" s="86" t="s">
        <v>2099</v>
      </c>
      <c r="I241" s="101">
        <v>175.0</v>
      </c>
      <c r="J241" s="87"/>
      <c r="K241" s="87"/>
      <c r="L241" s="87"/>
      <c r="M241" s="87"/>
      <c r="N241" s="87"/>
      <c r="O241" s="87"/>
      <c r="P241" s="87"/>
      <c r="Q241" s="87"/>
      <c r="R241" s="87"/>
      <c r="S241" s="87"/>
      <c r="T241" s="86" t="s">
        <v>2101</v>
      </c>
      <c r="U241" s="59"/>
      <c r="V241" s="59"/>
      <c r="W241" s="90"/>
      <c r="X241" s="86"/>
      <c r="Y241" s="86" t="s">
        <v>1294</v>
      </c>
      <c r="Z241" s="90"/>
      <c r="AA241" s="90" t="s">
        <v>522</v>
      </c>
    </row>
    <row r="242">
      <c r="A242" s="82" t="s">
        <v>2106</v>
      </c>
      <c r="B242" s="86" t="s">
        <v>2107</v>
      </c>
      <c r="C242" s="86" t="s">
        <v>886</v>
      </c>
      <c r="D242" s="101">
        <v>800.0</v>
      </c>
      <c r="E242" s="101">
        <v>400.0</v>
      </c>
      <c r="F242" s="84" t="str">
        <f t="shared" si="3"/>
        <v>50.00%</v>
      </c>
      <c r="G242" s="86" t="s">
        <v>1474</v>
      </c>
      <c r="H242" s="86" t="s">
        <v>1475</v>
      </c>
      <c r="I242" s="87"/>
      <c r="J242" s="87"/>
      <c r="K242" s="87"/>
      <c r="L242" s="87"/>
      <c r="M242" s="87"/>
      <c r="N242" s="87"/>
      <c r="O242" s="87"/>
      <c r="P242" s="87"/>
      <c r="Q242" s="87"/>
      <c r="R242" s="87"/>
      <c r="S242" s="87"/>
      <c r="T242" s="86" t="s">
        <v>2108</v>
      </c>
      <c r="U242" s="59"/>
      <c r="V242" s="59"/>
      <c r="W242" s="90"/>
      <c r="X242" s="86"/>
      <c r="Y242" s="86" t="s">
        <v>2109</v>
      </c>
      <c r="Z242" s="90"/>
      <c r="AA242" s="90" t="s">
        <v>522</v>
      </c>
    </row>
    <row r="243">
      <c r="A243" s="82" t="s">
        <v>2110</v>
      </c>
      <c r="B243" s="86" t="s">
        <v>2111</v>
      </c>
      <c r="C243" s="86"/>
      <c r="D243" s="101">
        <v>240.0</v>
      </c>
      <c r="E243" s="101">
        <v>120.0</v>
      </c>
      <c r="F243" s="84" t="str">
        <f t="shared" si="3"/>
        <v>50.00%</v>
      </c>
      <c r="G243" s="86" t="s">
        <v>451</v>
      </c>
      <c r="H243" s="86" t="s">
        <v>453</v>
      </c>
      <c r="I243" s="87"/>
      <c r="J243" s="87"/>
      <c r="K243" s="87"/>
      <c r="L243" s="87"/>
      <c r="M243" s="87"/>
      <c r="N243" s="87"/>
      <c r="O243" s="87"/>
      <c r="P243" s="87"/>
      <c r="Q243" s="87"/>
      <c r="R243" s="87"/>
      <c r="S243" s="87"/>
      <c r="T243" s="86"/>
      <c r="U243" s="59"/>
      <c r="V243" s="59"/>
      <c r="W243" s="90"/>
      <c r="X243" s="86"/>
      <c r="Y243" s="86" t="s">
        <v>2116</v>
      </c>
      <c r="Z243" s="90"/>
      <c r="AA243" s="90" t="s">
        <v>522</v>
      </c>
    </row>
    <row r="244">
      <c r="A244" s="82" t="s">
        <v>2117</v>
      </c>
      <c r="B244" s="86" t="s">
        <v>2119</v>
      </c>
      <c r="C244" s="86" t="s">
        <v>127</v>
      </c>
      <c r="D244" s="101">
        <v>1044.53</v>
      </c>
      <c r="E244" s="101">
        <v>550.0</v>
      </c>
      <c r="F244" s="84" t="str">
        <f t="shared" si="3"/>
        <v>52.66%</v>
      </c>
      <c r="G244" s="86" t="s">
        <v>2121</v>
      </c>
      <c r="H244" s="86" t="s">
        <v>2122</v>
      </c>
      <c r="I244" s="87"/>
      <c r="J244" s="87"/>
      <c r="K244" s="87"/>
      <c r="L244" s="87"/>
      <c r="M244" s="87"/>
      <c r="N244" s="87"/>
      <c r="O244" s="87"/>
      <c r="P244" s="87"/>
      <c r="Q244" s="87"/>
      <c r="R244" s="87"/>
      <c r="S244" s="87"/>
      <c r="T244" s="86"/>
      <c r="U244" s="59"/>
      <c r="V244" s="59"/>
      <c r="W244" s="90"/>
      <c r="X244" s="86"/>
      <c r="Y244" s="86" t="s">
        <v>1422</v>
      </c>
      <c r="Z244" s="90"/>
      <c r="AA244" s="90" t="s">
        <v>522</v>
      </c>
    </row>
    <row r="245">
      <c r="A245" s="82" t="s">
        <v>2124</v>
      </c>
      <c r="B245" s="86" t="s">
        <v>2125</v>
      </c>
      <c r="C245" s="86" t="s">
        <v>458</v>
      </c>
      <c r="D245" s="101">
        <v>376.1</v>
      </c>
      <c r="E245" s="101">
        <v>200.0</v>
      </c>
      <c r="F245" s="84" t="str">
        <f t="shared" si="3"/>
        <v>53.18%</v>
      </c>
      <c r="G245" s="86" t="s">
        <v>1737</v>
      </c>
      <c r="H245" s="86" t="s">
        <v>1739</v>
      </c>
      <c r="I245" s="87"/>
      <c r="J245" s="87"/>
      <c r="K245" s="87"/>
      <c r="L245" s="87"/>
      <c r="M245" s="87"/>
      <c r="N245" s="87"/>
      <c r="O245" s="87"/>
      <c r="P245" s="87"/>
      <c r="Q245" s="87"/>
      <c r="R245" s="87"/>
      <c r="S245" s="87" t="s">
        <v>2128</v>
      </c>
      <c r="T245" s="86"/>
      <c r="U245" s="59"/>
      <c r="V245" s="59"/>
      <c r="W245" s="90"/>
      <c r="X245" s="86"/>
      <c r="Y245" s="86" t="s">
        <v>2129</v>
      </c>
      <c r="Z245" s="90"/>
      <c r="AA245" s="90" t="s">
        <v>522</v>
      </c>
    </row>
    <row r="246">
      <c r="A246" s="82" t="s">
        <v>2130</v>
      </c>
      <c r="B246" s="86" t="s">
        <v>2131</v>
      </c>
      <c r="C246" s="86" t="s">
        <v>2089</v>
      </c>
      <c r="D246" s="101">
        <v>150.0</v>
      </c>
      <c r="E246" s="101">
        <v>90.0</v>
      </c>
      <c r="F246" s="84" t="str">
        <f t="shared" si="3"/>
        <v>60.00%</v>
      </c>
      <c r="G246" s="86" t="s">
        <v>1095</v>
      </c>
      <c r="H246" s="86" t="s">
        <v>1097</v>
      </c>
      <c r="I246" s="87"/>
      <c r="J246" s="87"/>
      <c r="K246" s="87"/>
      <c r="L246" s="87"/>
      <c r="M246" s="87"/>
      <c r="N246" s="87"/>
      <c r="O246" s="87"/>
      <c r="P246" s="87"/>
      <c r="Q246" s="87"/>
      <c r="R246" s="87"/>
      <c r="S246" s="87"/>
      <c r="T246" s="86"/>
      <c r="U246" s="59"/>
      <c r="V246" s="59"/>
      <c r="W246" s="90"/>
      <c r="X246" s="86"/>
      <c r="Y246" s="86" t="s">
        <v>1406</v>
      </c>
      <c r="Z246" s="90"/>
      <c r="AA246" s="90" t="s">
        <v>492</v>
      </c>
    </row>
    <row r="247">
      <c r="A247" s="82" t="s">
        <v>2134</v>
      </c>
      <c r="B247" s="86" t="s">
        <v>2135</v>
      </c>
      <c r="C247" s="86" t="s">
        <v>179</v>
      </c>
      <c r="D247" s="101">
        <v>211.1</v>
      </c>
      <c r="E247" s="101">
        <v>128.0</v>
      </c>
      <c r="F247" s="84" t="str">
        <f t="shared" si="3"/>
        <v>60.63%</v>
      </c>
      <c r="G247" s="86" t="s">
        <v>181</v>
      </c>
      <c r="H247" s="86" t="s">
        <v>182</v>
      </c>
      <c r="I247" s="101">
        <v>128.0</v>
      </c>
      <c r="J247" s="87"/>
      <c r="K247" s="87"/>
      <c r="L247" s="87"/>
      <c r="M247" s="87"/>
      <c r="N247" s="87"/>
      <c r="O247" s="87"/>
      <c r="P247" s="87"/>
      <c r="Q247" s="87"/>
      <c r="R247" s="87"/>
      <c r="S247" s="87"/>
      <c r="T247" s="86"/>
      <c r="U247" s="59"/>
      <c r="V247" s="59"/>
      <c r="W247" s="88"/>
      <c r="X247" s="86"/>
      <c r="Y247" s="86" t="s">
        <v>2137</v>
      </c>
      <c r="Z247" s="88"/>
      <c r="AA247" s="88" t="s">
        <v>569</v>
      </c>
    </row>
    <row r="248">
      <c r="A248" s="82" t="s">
        <v>2141</v>
      </c>
      <c r="B248" s="86" t="s">
        <v>2142</v>
      </c>
      <c r="C248" s="86" t="s">
        <v>2143</v>
      </c>
      <c r="D248" s="101">
        <v>200.0</v>
      </c>
      <c r="E248" s="101">
        <v>127.25</v>
      </c>
      <c r="F248" s="84" t="str">
        <f t="shared" si="3"/>
        <v>63.63%</v>
      </c>
      <c r="G248" s="86" t="s">
        <v>2144</v>
      </c>
      <c r="H248" s="86" t="s">
        <v>2145</v>
      </c>
      <c r="I248" s="87"/>
      <c r="J248" s="87"/>
      <c r="K248" s="87"/>
      <c r="L248" s="87"/>
      <c r="M248" s="87"/>
      <c r="N248" s="87"/>
      <c r="O248" s="87"/>
      <c r="P248" s="87"/>
      <c r="Q248" s="87"/>
      <c r="R248" s="87"/>
      <c r="S248" s="87"/>
      <c r="T248" s="86" t="s">
        <v>2146</v>
      </c>
      <c r="U248" s="59"/>
      <c r="V248" s="59"/>
      <c r="W248" s="90"/>
      <c r="X248" s="86"/>
      <c r="Y248" s="86" t="s">
        <v>1406</v>
      </c>
      <c r="Z248" s="90"/>
      <c r="AA248" s="90" t="s">
        <v>522</v>
      </c>
    </row>
    <row r="249">
      <c r="A249" s="82" t="s">
        <v>2148</v>
      </c>
      <c r="B249" s="86" t="s">
        <v>2149</v>
      </c>
      <c r="C249" s="86" t="s">
        <v>496</v>
      </c>
      <c r="D249" s="101">
        <v>875.0</v>
      </c>
      <c r="E249" s="101">
        <v>625.0</v>
      </c>
      <c r="F249" s="84" t="str">
        <f t="shared" si="3"/>
        <v>71.43%</v>
      </c>
      <c r="G249" s="86" t="s">
        <v>2152</v>
      </c>
      <c r="H249" s="86" t="s">
        <v>2153</v>
      </c>
      <c r="I249" s="87"/>
      <c r="J249" s="87"/>
      <c r="K249" s="87"/>
      <c r="L249" s="87"/>
      <c r="M249" s="87"/>
      <c r="N249" s="87"/>
      <c r="O249" s="87"/>
      <c r="P249" s="87"/>
      <c r="Q249" s="87"/>
      <c r="R249" s="87"/>
      <c r="S249" s="87"/>
      <c r="T249" s="86"/>
      <c r="U249" s="59"/>
      <c r="V249" s="59"/>
      <c r="W249" s="88"/>
      <c r="X249" s="86"/>
      <c r="Y249" s="86" t="s">
        <v>2137</v>
      </c>
      <c r="Z249" s="88"/>
      <c r="AA249" s="88" t="s">
        <v>500</v>
      </c>
    </row>
    <row r="250">
      <c r="A250" s="82" t="s">
        <v>2154</v>
      </c>
      <c r="B250" s="86" t="s">
        <v>990</v>
      </c>
      <c r="C250" s="86" t="s">
        <v>2155</v>
      </c>
      <c r="D250" s="101">
        <v>400.0</v>
      </c>
      <c r="E250" s="101">
        <v>295.0</v>
      </c>
      <c r="F250" s="84" t="str">
        <f t="shared" si="3"/>
        <v>73.75%</v>
      </c>
      <c r="G250" s="86" t="s">
        <v>995</v>
      </c>
      <c r="H250" s="86" t="s">
        <v>996</v>
      </c>
      <c r="I250" s="87"/>
      <c r="J250" s="87"/>
      <c r="K250" s="87"/>
      <c r="L250" s="87"/>
      <c r="M250" s="87"/>
      <c r="N250" s="87"/>
      <c r="O250" s="87"/>
      <c r="P250" s="87"/>
      <c r="Q250" s="87"/>
      <c r="R250" s="87"/>
      <c r="S250" s="87"/>
      <c r="T250" s="86"/>
      <c r="U250" s="59"/>
      <c r="V250" s="59"/>
      <c r="W250" s="90"/>
      <c r="X250" s="86"/>
      <c r="Y250" s="86" t="s">
        <v>2158</v>
      </c>
      <c r="Z250" s="90"/>
      <c r="AA250" s="90" t="s">
        <v>1447</v>
      </c>
    </row>
    <row r="251">
      <c r="A251" s="82" t="s">
        <v>2161</v>
      </c>
      <c r="B251" s="86" t="s">
        <v>2162</v>
      </c>
      <c r="C251" s="86" t="s">
        <v>92</v>
      </c>
      <c r="D251" s="101">
        <v>350.0</v>
      </c>
      <c r="E251" s="101" t="str">
        <f>210+50</f>
        <v>$260.00</v>
      </c>
      <c r="F251" s="84" t="str">
        <f t="shared" si="3"/>
        <v>74.29%</v>
      </c>
      <c r="G251" s="86" t="s">
        <v>1302</v>
      </c>
      <c r="H251" s="86" t="s">
        <v>2163</v>
      </c>
      <c r="I251" s="101">
        <v>210.0</v>
      </c>
      <c r="J251" s="87"/>
      <c r="K251" s="87"/>
      <c r="L251" s="101">
        <v>50.0</v>
      </c>
      <c r="M251" s="87"/>
      <c r="N251" s="87"/>
      <c r="O251" s="87"/>
      <c r="P251" s="87"/>
      <c r="Q251" s="87"/>
      <c r="R251" s="87"/>
      <c r="S251" s="87"/>
      <c r="T251" s="86" t="s">
        <v>2164</v>
      </c>
      <c r="U251" s="59"/>
      <c r="V251" s="59"/>
      <c r="W251" s="90"/>
      <c r="X251" s="86"/>
      <c r="Y251" s="86" t="s">
        <v>1279</v>
      </c>
      <c r="Z251" s="90"/>
      <c r="AA251" s="90" t="s">
        <v>492</v>
      </c>
    </row>
    <row r="252">
      <c r="A252" s="82" t="s">
        <v>2167</v>
      </c>
      <c r="B252" s="86" t="s">
        <v>2169</v>
      </c>
      <c r="C252" s="86" t="s">
        <v>458</v>
      </c>
      <c r="D252" s="101">
        <v>400.0</v>
      </c>
      <c r="E252" s="101">
        <v>300.0</v>
      </c>
      <c r="F252" s="84" t="str">
        <f t="shared" si="3"/>
        <v>75.00%</v>
      </c>
      <c r="G252" s="86" t="s">
        <v>1737</v>
      </c>
      <c r="H252" s="86" t="s">
        <v>1739</v>
      </c>
      <c r="I252" s="101">
        <v>300.0</v>
      </c>
      <c r="J252" s="87"/>
      <c r="K252" s="87"/>
      <c r="L252" s="87"/>
      <c r="M252" s="87"/>
      <c r="N252" s="87"/>
      <c r="O252" s="87"/>
      <c r="P252" s="87"/>
      <c r="Q252" s="87"/>
      <c r="R252" s="87"/>
      <c r="S252" s="87"/>
      <c r="T252" s="86"/>
      <c r="U252" s="59"/>
      <c r="V252" s="59"/>
      <c r="W252" s="90"/>
      <c r="X252" s="86"/>
      <c r="Y252" s="86" t="s">
        <v>2129</v>
      </c>
      <c r="Z252" s="90"/>
      <c r="AA252" s="90" t="s">
        <v>522</v>
      </c>
    </row>
    <row r="253">
      <c r="A253" s="82" t="s">
        <v>2170</v>
      </c>
      <c r="B253" s="86" t="s">
        <v>2171</v>
      </c>
      <c r="C253" s="86" t="s">
        <v>947</v>
      </c>
      <c r="D253" s="101">
        <v>1270.0</v>
      </c>
      <c r="E253" s="101">
        <v>1000.0</v>
      </c>
      <c r="F253" s="84" t="str">
        <f t="shared" si="3"/>
        <v>78.74%</v>
      </c>
      <c r="G253" s="86" t="s">
        <v>2173</v>
      </c>
      <c r="H253" s="86" t="s">
        <v>2175</v>
      </c>
      <c r="I253" s="87"/>
      <c r="J253" s="87"/>
      <c r="K253" s="87"/>
      <c r="L253" s="87"/>
      <c r="M253" s="87"/>
      <c r="N253" s="87"/>
      <c r="O253" s="87"/>
      <c r="P253" s="87"/>
      <c r="Q253" s="87"/>
      <c r="R253" s="87"/>
      <c r="S253" s="87"/>
      <c r="T253" s="86"/>
      <c r="U253" s="59"/>
      <c r="V253" s="59"/>
      <c r="W253" s="90"/>
      <c r="X253" s="86"/>
      <c r="Y253" s="86" t="s">
        <v>1406</v>
      </c>
      <c r="Z253" s="90"/>
      <c r="AA253" s="90" t="s">
        <v>484</v>
      </c>
    </row>
    <row r="254">
      <c r="A254" s="82" t="s">
        <v>2177</v>
      </c>
      <c r="B254" s="86" t="s">
        <v>2178</v>
      </c>
      <c r="C254" s="86" t="s">
        <v>1272</v>
      </c>
      <c r="D254" s="101">
        <v>95.0</v>
      </c>
      <c r="E254" s="101">
        <v>76.0</v>
      </c>
      <c r="F254" s="84" t="str">
        <f t="shared" si="3"/>
        <v>80.00%</v>
      </c>
      <c r="G254" s="86" t="s">
        <v>2179</v>
      </c>
      <c r="H254" s="86" t="s">
        <v>2180</v>
      </c>
      <c r="I254" s="101">
        <v>76.0</v>
      </c>
      <c r="J254" s="87"/>
      <c r="K254" s="87"/>
      <c r="L254" s="87"/>
      <c r="M254" s="87"/>
      <c r="N254" s="87"/>
      <c r="O254" s="87"/>
      <c r="P254" s="87"/>
      <c r="Q254" s="87"/>
      <c r="R254" s="87"/>
      <c r="S254" s="87"/>
      <c r="T254" s="86" t="s">
        <v>413</v>
      </c>
      <c r="U254" s="59"/>
      <c r="V254" s="59"/>
      <c r="W254" s="90"/>
      <c r="X254" s="86"/>
      <c r="Y254" s="86" t="s">
        <v>1294</v>
      </c>
      <c r="Z254" s="90"/>
      <c r="AA254" s="90" t="s">
        <v>522</v>
      </c>
    </row>
    <row r="255">
      <c r="A255" s="82" t="s">
        <v>2183</v>
      </c>
      <c r="B255" s="86" t="s">
        <v>2184</v>
      </c>
      <c r="C255" s="86" t="s">
        <v>127</v>
      </c>
      <c r="D255" s="101">
        <v>689.36</v>
      </c>
      <c r="E255" s="101">
        <v>600.0</v>
      </c>
      <c r="F255" s="84" t="str">
        <f t="shared" si="3"/>
        <v>87.04%</v>
      </c>
      <c r="G255" s="86" t="s">
        <v>2121</v>
      </c>
      <c r="H255" s="86" t="s">
        <v>2122</v>
      </c>
      <c r="I255" s="87"/>
      <c r="J255" s="87"/>
      <c r="K255" s="87"/>
      <c r="L255" s="87"/>
      <c r="M255" s="87"/>
      <c r="N255" s="87"/>
      <c r="O255" s="87"/>
      <c r="P255" s="87"/>
      <c r="Q255" s="87"/>
      <c r="R255" s="87"/>
      <c r="S255" s="87"/>
      <c r="T255" s="86"/>
      <c r="U255" s="59"/>
      <c r="V255" s="59"/>
      <c r="W255" s="90"/>
      <c r="X255" s="86"/>
      <c r="Y255" s="86" t="s">
        <v>1422</v>
      </c>
      <c r="Z255" s="90"/>
      <c r="AA255" s="90" t="s">
        <v>522</v>
      </c>
    </row>
    <row r="256">
      <c r="A256" s="82" t="s">
        <v>2186</v>
      </c>
      <c r="B256" s="86" t="s">
        <v>2187</v>
      </c>
      <c r="C256" s="85" t="s">
        <v>1426</v>
      </c>
      <c r="D256" s="101">
        <v>350.0</v>
      </c>
      <c r="E256" s="101">
        <v>315.0</v>
      </c>
      <c r="F256" s="84" t="str">
        <f t="shared" si="3"/>
        <v>90.00%</v>
      </c>
      <c r="G256" s="86" t="s">
        <v>170</v>
      </c>
      <c r="H256" s="86" t="s">
        <v>172</v>
      </c>
      <c r="I256" s="87"/>
      <c r="J256" s="87"/>
      <c r="K256" s="87"/>
      <c r="L256" s="87"/>
      <c r="M256" s="87"/>
      <c r="N256" s="87"/>
      <c r="O256" s="87"/>
      <c r="P256" s="87"/>
      <c r="Q256" s="87"/>
      <c r="R256" s="87"/>
      <c r="S256" s="87"/>
      <c r="T256" s="86" t="s">
        <v>2191</v>
      </c>
      <c r="U256" s="59"/>
      <c r="V256" s="59"/>
      <c r="W256" s="90"/>
      <c r="X256" s="86"/>
      <c r="Y256" s="86" t="s">
        <v>2192</v>
      </c>
      <c r="Z256" s="90"/>
      <c r="AA256" s="90" t="s">
        <v>569</v>
      </c>
    </row>
    <row r="257">
      <c r="A257" s="82" t="s">
        <v>2196</v>
      </c>
      <c r="B257" s="86" t="s">
        <v>2197</v>
      </c>
      <c r="C257" s="86" t="s">
        <v>1702</v>
      </c>
      <c r="D257" s="101">
        <v>320.0</v>
      </c>
      <c r="E257" s="101">
        <v>300.0</v>
      </c>
      <c r="F257" s="84" t="str">
        <f t="shared" si="3"/>
        <v>93.75%</v>
      </c>
      <c r="G257" s="86" t="s">
        <v>1705</v>
      </c>
      <c r="H257" s="86" t="s">
        <v>1706</v>
      </c>
      <c r="I257" s="87"/>
      <c r="J257" s="87"/>
      <c r="K257" s="87"/>
      <c r="L257" s="87"/>
      <c r="M257" s="87"/>
      <c r="N257" s="87"/>
      <c r="O257" s="87"/>
      <c r="P257" s="87"/>
      <c r="Q257" s="87"/>
      <c r="R257" s="87"/>
      <c r="S257" s="87"/>
      <c r="T257" s="86" t="s">
        <v>2199</v>
      </c>
      <c r="U257" s="59"/>
      <c r="V257" s="59"/>
      <c r="W257" s="90"/>
      <c r="X257" s="86"/>
      <c r="Y257" s="86" t="s">
        <v>2109</v>
      </c>
      <c r="Z257" s="90"/>
      <c r="AA257" s="90" t="s">
        <v>522</v>
      </c>
    </row>
    <row r="258">
      <c r="A258" s="82" t="s">
        <v>2201</v>
      </c>
      <c r="B258" s="86" t="s">
        <v>2202</v>
      </c>
      <c r="C258" s="85" t="s">
        <v>1815</v>
      </c>
      <c r="D258" s="101">
        <v>382.79</v>
      </c>
      <c r="E258" s="101">
        <v>380.0</v>
      </c>
      <c r="F258" s="84" t="str">
        <f t="shared" si="3"/>
        <v>99.27%</v>
      </c>
      <c r="G258" s="86" t="s">
        <v>1816</v>
      </c>
      <c r="H258" s="86" t="s">
        <v>1817</v>
      </c>
      <c r="I258" s="101">
        <v>380.0</v>
      </c>
      <c r="J258" s="87"/>
      <c r="K258" s="87"/>
      <c r="L258" s="87"/>
      <c r="M258" s="87"/>
      <c r="N258" s="87"/>
      <c r="O258" s="87"/>
      <c r="P258" s="87"/>
      <c r="Q258" s="87"/>
      <c r="R258" s="87"/>
      <c r="S258" s="87"/>
      <c r="T258" s="86" t="s">
        <v>2204</v>
      </c>
      <c r="U258" s="59"/>
      <c r="V258" s="59"/>
      <c r="W258" s="90"/>
      <c r="X258" s="86"/>
      <c r="Y258" s="86" t="s">
        <v>1294</v>
      </c>
      <c r="Z258" s="90"/>
      <c r="AA258" s="90" t="s">
        <v>522</v>
      </c>
    </row>
    <row r="259">
      <c r="A259" s="82" t="s">
        <v>2206</v>
      </c>
      <c r="B259" s="86" t="s">
        <v>2207</v>
      </c>
      <c r="C259" s="86" t="s">
        <v>57</v>
      </c>
      <c r="D259" s="101">
        <v>67.5</v>
      </c>
      <c r="E259" s="101">
        <v>67.5</v>
      </c>
      <c r="F259" s="84" t="str">
        <f t="shared" si="3"/>
        <v>100.00%</v>
      </c>
      <c r="G259" s="86" t="s">
        <v>2208</v>
      </c>
      <c r="H259" s="86" t="s">
        <v>2209</v>
      </c>
      <c r="I259" s="101">
        <v>67.5</v>
      </c>
      <c r="J259" s="87"/>
      <c r="K259" s="87"/>
      <c r="L259" s="87"/>
      <c r="M259" s="87"/>
      <c r="N259" s="87"/>
      <c r="O259" s="87"/>
      <c r="P259" s="87"/>
      <c r="Q259" s="87"/>
      <c r="R259" s="87"/>
      <c r="S259" s="87"/>
      <c r="T259" s="86"/>
      <c r="U259" s="59"/>
      <c r="V259" s="59"/>
      <c r="W259" s="90"/>
      <c r="X259" s="86"/>
      <c r="Y259" s="86" t="s">
        <v>2137</v>
      </c>
      <c r="Z259" s="90"/>
      <c r="AA259" s="90" t="s">
        <v>522</v>
      </c>
    </row>
    <row r="260">
      <c r="A260" s="82" t="s">
        <v>2210</v>
      </c>
      <c r="B260" s="86" t="s">
        <v>2211</v>
      </c>
      <c r="C260" s="86" t="s">
        <v>2213</v>
      </c>
      <c r="D260" s="101">
        <v>1040.0</v>
      </c>
      <c r="E260" s="101">
        <v>1040.0</v>
      </c>
      <c r="F260" s="84" t="str">
        <f t="shared" si="3"/>
        <v>100.00%</v>
      </c>
      <c r="G260" s="86" t="s">
        <v>2215</v>
      </c>
      <c r="H260" s="86" t="s">
        <v>2216</v>
      </c>
      <c r="I260" s="87"/>
      <c r="J260" s="87"/>
      <c r="K260" s="87"/>
      <c r="L260" s="87"/>
      <c r="M260" s="87"/>
      <c r="N260" s="87"/>
      <c r="O260" s="87"/>
      <c r="P260" s="87"/>
      <c r="Q260" s="87"/>
      <c r="R260" s="87"/>
      <c r="S260" s="87"/>
      <c r="T260" s="86"/>
      <c r="U260" s="59"/>
      <c r="V260" s="59"/>
      <c r="W260" s="90"/>
      <c r="X260" s="86"/>
      <c r="Y260" s="86" t="s">
        <v>2109</v>
      </c>
      <c r="Z260" s="90"/>
      <c r="AA260" s="90" t="s">
        <v>605</v>
      </c>
    </row>
    <row r="261">
      <c r="A261" s="82" t="s">
        <v>2218</v>
      </c>
      <c r="B261" s="86" t="s">
        <v>2219</v>
      </c>
      <c r="C261" s="86" t="s">
        <v>516</v>
      </c>
      <c r="D261" s="101">
        <v>200.0</v>
      </c>
      <c r="E261" s="101">
        <v>200.0</v>
      </c>
      <c r="F261" s="84" t="str">
        <f t="shared" si="3"/>
        <v>100.00%</v>
      </c>
      <c r="G261" s="86" t="s">
        <v>2220</v>
      </c>
      <c r="H261" s="86" t="s">
        <v>2221</v>
      </c>
      <c r="I261" s="87"/>
      <c r="J261" s="87"/>
      <c r="K261" s="87"/>
      <c r="L261" s="87"/>
      <c r="M261" s="87"/>
      <c r="N261" s="87"/>
      <c r="O261" s="87"/>
      <c r="P261" s="87"/>
      <c r="Q261" s="87"/>
      <c r="R261" s="87"/>
      <c r="S261" s="87"/>
      <c r="T261" s="86" t="s">
        <v>2223</v>
      </c>
      <c r="U261" s="59"/>
      <c r="V261" s="59"/>
      <c r="W261" s="88"/>
      <c r="X261" s="86"/>
      <c r="Y261" s="86" t="s">
        <v>2109</v>
      </c>
      <c r="Z261" s="88"/>
      <c r="AA261" s="88" t="s">
        <v>522</v>
      </c>
    </row>
    <row r="262">
      <c r="A262" s="82" t="s">
        <v>2225</v>
      </c>
      <c r="B262" s="86" t="s">
        <v>2226</v>
      </c>
      <c r="C262" s="86" t="s">
        <v>2227</v>
      </c>
      <c r="D262" s="101">
        <v>200.0</v>
      </c>
      <c r="E262" s="101">
        <v>200.0</v>
      </c>
      <c r="F262" s="84" t="str">
        <f t="shared" si="3"/>
        <v>100.00%</v>
      </c>
      <c r="G262" s="86" t="s">
        <v>2229</v>
      </c>
      <c r="H262" s="86" t="s">
        <v>2230</v>
      </c>
      <c r="I262" s="101">
        <v>100.0</v>
      </c>
      <c r="J262" s="87"/>
      <c r="K262" s="87"/>
      <c r="L262" s="87"/>
      <c r="M262" s="87"/>
      <c r="N262" s="87"/>
      <c r="O262" s="87"/>
      <c r="P262" s="87"/>
      <c r="Q262" s="87"/>
      <c r="R262" s="101">
        <v>100.0</v>
      </c>
      <c r="S262" s="87"/>
      <c r="T262" s="86" t="s">
        <v>2232</v>
      </c>
      <c r="U262" s="59"/>
      <c r="V262" s="59"/>
      <c r="W262" s="90"/>
      <c r="X262" s="86"/>
      <c r="Y262" s="86" t="s">
        <v>621</v>
      </c>
      <c r="Z262" s="90"/>
      <c r="AA262" s="90" t="s">
        <v>492</v>
      </c>
    </row>
    <row r="263">
      <c r="A263" s="82" t="s">
        <v>2234</v>
      </c>
      <c r="B263" s="86" t="s">
        <v>2235</v>
      </c>
      <c r="C263" s="86" t="s">
        <v>2227</v>
      </c>
      <c r="D263" s="101">
        <v>270.0</v>
      </c>
      <c r="E263" s="101">
        <v>270.0</v>
      </c>
      <c r="F263" s="84" t="str">
        <f t="shared" si="3"/>
        <v>100.00%</v>
      </c>
      <c r="G263" s="86" t="s">
        <v>2229</v>
      </c>
      <c r="H263" s="86" t="s">
        <v>2230</v>
      </c>
      <c r="I263" s="101">
        <v>120.0</v>
      </c>
      <c r="J263" s="87"/>
      <c r="K263" s="87"/>
      <c r="L263" s="87"/>
      <c r="M263" s="87"/>
      <c r="N263" s="87"/>
      <c r="O263" s="87"/>
      <c r="P263" s="87"/>
      <c r="Q263" s="87"/>
      <c r="R263" s="101">
        <v>150.0</v>
      </c>
      <c r="S263" s="87"/>
      <c r="T263" s="86" t="s">
        <v>2237</v>
      </c>
      <c r="U263" s="59"/>
      <c r="V263" s="59"/>
      <c r="W263" s="90"/>
      <c r="X263" s="86"/>
      <c r="Y263" s="86" t="s">
        <v>621</v>
      </c>
      <c r="Z263" s="90"/>
      <c r="AA263" s="90" t="s">
        <v>492</v>
      </c>
    </row>
    <row r="264">
      <c r="A264" s="82" t="s">
        <v>2239</v>
      </c>
      <c r="B264" s="86" t="s">
        <v>2240</v>
      </c>
      <c r="C264" s="86" t="s">
        <v>2227</v>
      </c>
      <c r="D264" s="101">
        <v>270.0</v>
      </c>
      <c r="E264" s="101">
        <v>270.0</v>
      </c>
      <c r="F264" s="84" t="str">
        <f t="shared" si="3"/>
        <v>100.00%</v>
      </c>
      <c r="G264" s="86" t="s">
        <v>2229</v>
      </c>
      <c r="H264" s="86" t="s">
        <v>2230</v>
      </c>
      <c r="I264" s="101">
        <v>120.0</v>
      </c>
      <c r="J264" s="87"/>
      <c r="K264" s="87"/>
      <c r="L264" s="87"/>
      <c r="M264" s="87"/>
      <c r="N264" s="87"/>
      <c r="O264" s="87"/>
      <c r="P264" s="87"/>
      <c r="Q264" s="87"/>
      <c r="R264" s="101">
        <v>150.0</v>
      </c>
      <c r="S264" s="87"/>
      <c r="T264" s="86" t="s">
        <v>2232</v>
      </c>
      <c r="U264" s="59"/>
      <c r="V264" s="59"/>
      <c r="W264" s="90"/>
      <c r="X264" s="86"/>
      <c r="Y264" s="86" t="s">
        <v>621</v>
      </c>
      <c r="Z264" s="90"/>
      <c r="AA264" s="90" t="s">
        <v>492</v>
      </c>
    </row>
    <row r="265">
      <c r="A265" s="82" t="s">
        <v>2243</v>
      </c>
      <c r="B265" s="86" t="s">
        <v>2244</v>
      </c>
      <c r="C265" s="86" t="s">
        <v>2245</v>
      </c>
      <c r="D265" s="101">
        <v>40.0</v>
      </c>
      <c r="E265" s="101">
        <v>40.0</v>
      </c>
      <c r="F265" s="84" t="str">
        <f t="shared" si="3"/>
        <v>100.00%</v>
      </c>
      <c r="G265" s="86" t="s">
        <v>1462</v>
      </c>
      <c r="H265" s="86" t="s">
        <v>1463</v>
      </c>
      <c r="I265" s="101">
        <v>40.0</v>
      </c>
      <c r="J265" s="87"/>
      <c r="K265" s="87"/>
      <c r="L265" s="87"/>
      <c r="M265" s="87"/>
      <c r="N265" s="87"/>
      <c r="O265" s="87"/>
      <c r="P265" s="87"/>
      <c r="Q265" s="87"/>
      <c r="R265" s="87"/>
      <c r="S265" s="87"/>
      <c r="T265" s="86"/>
      <c r="U265" s="59"/>
      <c r="V265" s="59"/>
      <c r="W265" s="90"/>
      <c r="X265" s="86"/>
      <c r="Y265" s="86" t="s">
        <v>2129</v>
      </c>
      <c r="Z265" s="90"/>
      <c r="AA265" s="90" t="s">
        <v>522</v>
      </c>
    </row>
    <row r="266">
      <c r="A266" s="82" t="s">
        <v>2250</v>
      </c>
      <c r="B266" s="86" t="s">
        <v>2251</v>
      </c>
      <c r="C266" s="86" t="s">
        <v>2252</v>
      </c>
      <c r="D266" s="101">
        <v>55.84</v>
      </c>
      <c r="E266" s="101">
        <v>55.84</v>
      </c>
      <c r="F266" s="84" t="str">
        <f t="shared" si="3"/>
        <v>100.00%</v>
      </c>
      <c r="G266" s="86" t="s">
        <v>2255</v>
      </c>
      <c r="H266" s="86" t="s">
        <v>2256</v>
      </c>
      <c r="I266" s="101">
        <v>55.84</v>
      </c>
      <c r="J266" s="87"/>
      <c r="K266" s="87"/>
      <c r="L266" s="87"/>
      <c r="M266" s="87"/>
      <c r="N266" s="87"/>
      <c r="O266" s="87"/>
      <c r="P266" s="87"/>
      <c r="Q266" s="87"/>
      <c r="R266" s="87"/>
      <c r="S266" s="87"/>
      <c r="T266" s="86" t="s">
        <v>2204</v>
      </c>
      <c r="U266" s="59"/>
      <c r="V266" s="59"/>
      <c r="W266" s="90"/>
      <c r="X266" s="86"/>
      <c r="Y266" s="86" t="s">
        <v>1294</v>
      </c>
      <c r="Z266" s="90"/>
      <c r="AA266" s="90" t="s">
        <v>492</v>
      </c>
    </row>
    <row r="267">
      <c r="A267" s="82" t="s">
        <v>2260</v>
      </c>
      <c r="B267" s="86" t="s">
        <v>2261</v>
      </c>
      <c r="C267" s="86" t="s">
        <v>1250</v>
      </c>
      <c r="D267" s="101">
        <v>500.0</v>
      </c>
      <c r="E267" s="101">
        <v>500.0</v>
      </c>
      <c r="F267" s="84" t="str">
        <f t="shared" si="3"/>
        <v>100.00%</v>
      </c>
      <c r="G267" s="86" t="s">
        <v>1253</v>
      </c>
      <c r="H267" s="86" t="s">
        <v>1254</v>
      </c>
      <c r="I267" s="87"/>
      <c r="J267" s="87"/>
      <c r="K267" s="87"/>
      <c r="L267" s="87"/>
      <c r="M267" s="87"/>
      <c r="N267" s="87"/>
      <c r="O267" s="87"/>
      <c r="P267" s="87"/>
      <c r="Q267" s="87"/>
      <c r="R267" s="87"/>
      <c r="S267" s="87"/>
      <c r="T267" s="86" t="s">
        <v>1531</v>
      </c>
      <c r="U267" s="59"/>
      <c r="V267" s="59"/>
      <c r="W267" s="90"/>
      <c r="X267" s="86"/>
      <c r="Y267" s="86" t="s">
        <v>1279</v>
      </c>
      <c r="Z267" s="90"/>
      <c r="AA267" s="90" t="s">
        <v>842</v>
      </c>
    </row>
    <row r="268">
      <c r="A268" s="82" t="s">
        <v>2264</v>
      </c>
      <c r="B268" s="86" t="s">
        <v>2265</v>
      </c>
      <c r="C268" s="86" t="s">
        <v>2267</v>
      </c>
      <c r="D268" s="101">
        <v>38.92</v>
      </c>
      <c r="E268" s="101">
        <v>38.92</v>
      </c>
      <c r="F268" s="84" t="str">
        <f t="shared" si="3"/>
        <v>100.00%</v>
      </c>
      <c r="G268" s="86" t="s">
        <v>2270</v>
      </c>
      <c r="H268" s="86" t="s">
        <v>2271</v>
      </c>
      <c r="I268" s="101">
        <v>38.92</v>
      </c>
      <c r="J268" s="87"/>
      <c r="K268" s="87"/>
      <c r="L268" s="87"/>
      <c r="M268" s="87"/>
      <c r="N268" s="87"/>
      <c r="O268" s="87"/>
      <c r="P268" s="87"/>
      <c r="Q268" s="87"/>
      <c r="R268" s="87"/>
      <c r="S268" s="87"/>
      <c r="T268" s="86"/>
      <c r="U268" s="59"/>
      <c r="V268" s="59"/>
      <c r="W268" s="90"/>
      <c r="X268" s="86"/>
      <c r="Y268" s="86" t="s">
        <v>2129</v>
      </c>
      <c r="Z268" s="90"/>
      <c r="AA268" s="90" t="s">
        <v>569</v>
      </c>
    </row>
    <row r="269">
      <c r="A269" s="82" t="s">
        <v>2273</v>
      </c>
      <c r="B269" s="86" t="s">
        <v>2274</v>
      </c>
      <c r="C269" s="86" t="s">
        <v>2275</v>
      </c>
      <c r="D269" s="101">
        <v>200.0</v>
      </c>
      <c r="E269" s="101">
        <v>200.0</v>
      </c>
      <c r="F269" s="84" t="str">
        <f t="shared" si="3"/>
        <v>100.00%</v>
      </c>
      <c r="G269" s="86" t="s">
        <v>2277</v>
      </c>
      <c r="H269" s="86" t="s">
        <v>2278</v>
      </c>
      <c r="I269" s="101">
        <v>200.0</v>
      </c>
      <c r="J269" s="87"/>
      <c r="K269" s="87"/>
      <c r="L269" s="87"/>
      <c r="M269" s="87"/>
      <c r="N269" s="87"/>
      <c r="O269" s="87"/>
      <c r="P269" s="87"/>
      <c r="Q269" s="87"/>
      <c r="R269" s="87"/>
      <c r="S269" s="87"/>
      <c r="T269" s="86"/>
      <c r="U269" s="59"/>
      <c r="V269" s="59"/>
      <c r="W269" s="90"/>
      <c r="X269" s="86"/>
      <c r="Y269" s="86" t="s">
        <v>113</v>
      </c>
      <c r="Z269" s="90"/>
      <c r="AA269" s="90" t="s">
        <v>569</v>
      </c>
    </row>
    <row r="270">
      <c r="A270" s="82" t="s">
        <v>2279</v>
      </c>
      <c r="B270" s="86" t="s">
        <v>2280</v>
      </c>
      <c r="C270" s="85" t="s">
        <v>452</v>
      </c>
      <c r="D270" s="101">
        <v>119.45</v>
      </c>
      <c r="E270" s="101">
        <v>119.45</v>
      </c>
      <c r="F270" s="84" t="str">
        <f t="shared" si="3"/>
        <v>100.00%</v>
      </c>
      <c r="G270" s="86" t="s">
        <v>1304</v>
      </c>
      <c r="H270" s="86" t="s">
        <v>1305</v>
      </c>
      <c r="I270" s="101">
        <v>119.45</v>
      </c>
      <c r="J270" s="87"/>
      <c r="K270" s="87"/>
      <c r="L270" s="87"/>
      <c r="M270" s="87"/>
      <c r="N270" s="87"/>
      <c r="O270" s="87"/>
      <c r="P270" s="87"/>
      <c r="Q270" s="87"/>
      <c r="R270" s="87"/>
      <c r="S270" s="87"/>
      <c r="T270" s="86" t="s">
        <v>413</v>
      </c>
      <c r="U270" s="59"/>
      <c r="V270" s="59"/>
      <c r="W270" s="88"/>
      <c r="X270" s="86"/>
      <c r="Y270" s="86" t="s">
        <v>1279</v>
      </c>
      <c r="Z270" s="88"/>
      <c r="AA270" s="88" t="s">
        <v>522</v>
      </c>
    </row>
    <row r="271">
      <c r="A271" s="82" t="s">
        <v>2282</v>
      </c>
      <c r="B271" s="86" t="s">
        <v>2283</v>
      </c>
      <c r="C271" s="85" t="s">
        <v>2284</v>
      </c>
      <c r="D271" s="101">
        <v>130.0</v>
      </c>
      <c r="E271" s="101">
        <v>130.0</v>
      </c>
      <c r="F271" s="84" t="str">
        <f t="shared" si="3"/>
        <v>100.00%</v>
      </c>
      <c r="G271" s="86" t="s">
        <v>2285</v>
      </c>
      <c r="H271" s="86" t="s">
        <v>2286</v>
      </c>
      <c r="I271" s="101">
        <v>130.0</v>
      </c>
      <c r="J271" s="87"/>
      <c r="K271" s="87"/>
      <c r="L271" s="87"/>
      <c r="M271" s="87"/>
      <c r="N271" s="87"/>
      <c r="O271" s="87"/>
      <c r="P271" s="87"/>
      <c r="Q271" s="87"/>
      <c r="R271" s="87"/>
      <c r="S271" s="87"/>
      <c r="T271" s="86" t="s">
        <v>2287</v>
      </c>
      <c r="U271" s="59"/>
      <c r="V271" s="59"/>
      <c r="W271" s="90"/>
      <c r="X271" s="86"/>
      <c r="Y271" s="86" t="s">
        <v>2288</v>
      </c>
      <c r="Z271" s="90"/>
      <c r="AA271" s="90" t="s">
        <v>1447</v>
      </c>
    </row>
    <row r="272">
      <c r="A272" s="82" t="s">
        <v>2290</v>
      </c>
      <c r="B272" s="86" t="s">
        <v>2291</v>
      </c>
      <c r="C272" s="85" t="s">
        <v>2284</v>
      </c>
      <c r="D272" s="101">
        <v>178.0</v>
      </c>
      <c r="E272" s="101">
        <v>178.0</v>
      </c>
      <c r="F272" s="84" t="str">
        <f t="shared" si="3"/>
        <v>100.00%</v>
      </c>
      <c r="G272" s="86" t="s">
        <v>2285</v>
      </c>
      <c r="H272" s="86" t="s">
        <v>2286</v>
      </c>
      <c r="I272" s="87"/>
      <c r="J272" s="101">
        <v>178.0</v>
      </c>
      <c r="K272" s="87"/>
      <c r="L272" s="87"/>
      <c r="M272" s="87"/>
      <c r="N272" s="87"/>
      <c r="O272" s="87"/>
      <c r="P272" s="87"/>
      <c r="Q272" s="87"/>
      <c r="R272" s="87"/>
      <c r="S272" s="87"/>
      <c r="T272" s="86" t="s">
        <v>2295</v>
      </c>
      <c r="U272" s="59"/>
      <c r="V272" s="59"/>
      <c r="W272" s="90"/>
      <c r="X272" s="86"/>
      <c r="Y272" s="86" t="s">
        <v>2288</v>
      </c>
      <c r="Z272" s="90"/>
      <c r="AA272" s="90" t="s">
        <v>1447</v>
      </c>
    </row>
    <row r="273">
      <c r="A273" s="82" t="s">
        <v>2298</v>
      </c>
      <c r="B273" s="86" t="s">
        <v>2299</v>
      </c>
      <c r="C273" s="86" t="s">
        <v>289</v>
      </c>
      <c r="D273" s="101">
        <v>75.0</v>
      </c>
      <c r="E273" s="101">
        <v>75.0</v>
      </c>
      <c r="F273" s="84" t="str">
        <f t="shared" si="3"/>
        <v>100.00%</v>
      </c>
      <c r="G273" s="86" t="s">
        <v>1253</v>
      </c>
      <c r="H273" s="86" t="s">
        <v>2300</v>
      </c>
      <c r="I273" s="87"/>
      <c r="J273" s="87"/>
      <c r="K273" s="87"/>
      <c r="L273" s="87"/>
      <c r="M273" s="87"/>
      <c r="N273" s="87"/>
      <c r="O273" s="87"/>
      <c r="P273" s="87"/>
      <c r="Q273" s="87"/>
      <c r="R273" s="87"/>
      <c r="S273" s="87"/>
      <c r="T273" s="86" t="s">
        <v>2302</v>
      </c>
      <c r="U273" s="59"/>
      <c r="V273" s="59"/>
      <c r="W273" s="91"/>
      <c r="X273" s="86"/>
      <c r="Y273" s="86" t="s">
        <v>2109</v>
      </c>
      <c r="Z273" s="91"/>
      <c r="AA273" s="91" t="s">
        <v>492</v>
      </c>
    </row>
    <row r="274">
      <c r="A274" s="82" t="s">
        <v>2304</v>
      </c>
      <c r="B274" s="86" t="s">
        <v>2305</v>
      </c>
      <c r="C274" s="85" t="s">
        <v>289</v>
      </c>
      <c r="D274" s="101">
        <v>131.23</v>
      </c>
      <c r="E274" s="101">
        <v>131.23</v>
      </c>
      <c r="F274" s="84" t="str">
        <f t="shared" si="3"/>
        <v>100.00%</v>
      </c>
      <c r="G274" s="86" t="s">
        <v>1253</v>
      </c>
      <c r="H274" s="86" t="s">
        <v>2300</v>
      </c>
      <c r="I274" s="87"/>
      <c r="J274" s="87"/>
      <c r="K274" s="87"/>
      <c r="L274" s="87"/>
      <c r="M274" s="87"/>
      <c r="N274" s="87"/>
      <c r="O274" s="87"/>
      <c r="P274" s="87"/>
      <c r="Q274" s="87"/>
      <c r="R274" s="87"/>
      <c r="S274" s="87"/>
      <c r="T274" s="86" t="s">
        <v>2306</v>
      </c>
      <c r="U274" s="59"/>
      <c r="V274" s="59"/>
      <c r="W274" s="90"/>
      <c r="X274" s="86"/>
      <c r="Y274" s="86" t="s">
        <v>2109</v>
      </c>
      <c r="Z274" s="90"/>
      <c r="AA274" s="90" t="s">
        <v>492</v>
      </c>
    </row>
    <row r="275">
      <c r="A275" s="82" t="s">
        <v>2307</v>
      </c>
      <c r="B275" s="86" t="s">
        <v>2308</v>
      </c>
      <c r="C275" s="85" t="s">
        <v>271</v>
      </c>
      <c r="D275" s="101">
        <v>1000.0</v>
      </c>
      <c r="E275" s="101">
        <v>1000.0</v>
      </c>
      <c r="F275" s="84" t="str">
        <f t="shared" si="3"/>
        <v>100.00%</v>
      </c>
      <c r="G275" s="86" t="s">
        <v>2310</v>
      </c>
      <c r="H275" s="86" t="s">
        <v>2312</v>
      </c>
      <c r="I275" s="87"/>
      <c r="J275" s="87"/>
      <c r="K275" s="87"/>
      <c r="L275" s="101">
        <v>1000.0</v>
      </c>
      <c r="M275" s="87"/>
      <c r="N275" s="87"/>
      <c r="O275" s="87"/>
      <c r="P275" s="87"/>
      <c r="Q275" s="87"/>
      <c r="R275" s="87"/>
      <c r="S275" s="87"/>
      <c r="T275" s="86"/>
      <c r="U275" s="59"/>
      <c r="V275" s="59"/>
      <c r="W275" s="90"/>
      <c r="X275" s="86"/>
      <c r="Y275" s="86" t="s">
        <v>2137</v>
      </c>
      <c r="Z275" s="90"/>
      <c r="AA275" s="90" t="s">
        <v>484</v>
      </c>
    </row>
    <row r="276">
      <c r="A276" s="82" t="s">
        <v>2315</v>
      </c>
      <c r="B276" s="86" t="s">
        <v>2316</v>
      </c>
      <c r="C276" s="86" t="s">
        <v>195</v>
      </c>
      <c r="D276" s="101">
        <v>85.67</v>
      </c>
      <c r="E276" s="101">
        <v>85.67</v>
      </c>
      <c r="F276" s="84" t="str">
        <f t="shared" si="3"/>
        <v>100.00%</v>
      </c>
      <c r="G276" s="86" t="s">
        <v>1335</v>
      </c>
      <c r="H276" s="86" t="s">
        <v>1336</v>
      </c>
      <c r="I276" s="87"/>
      <c r="J276" s="87"/>
      <c r="K276" s="87"/>
      <c r="L276" s="87"/>
      <c r="M276" s="87"/>
      <c r="N276" s="87"/>
      <c r="O276" s="87"/>
      <c r="P276" s="87"/>
      <c r="Q276" s="87"/>
      <c r="R276" s="87"/>
      <c r="S276" s="87"/>
      <c r="T276" s="86" t="s">
        <v>2318</v>
      </c>
      <c r="U276" s="59"/>
      <c r="V276" s="59"/>
      <c r="W276" s="88"/>
      <c r="X276" s="86"/>
      <c r="Y276" s="86" t="s">
        <v>2109</v>
      </c>
      <c r="Z276" s="88"/>
      <c r="AA276" s="88" t="s">
        <v>588</v>
      </c>
    </row>
    <row r="277">
      <c r="A277" s="82" t="s">
        <v>2320</v>
      </c>
      <c r="B277" s="86" t="s">
        <v>2321</v>
      </c>
      <c r="C277" s="86" t="s">
        <v>2322</v>
      </c>
      <c r="D277" s="101">
        <v>74.79</v>
      </c>
      <c r="E277" s="101">
        <v>74.79</v>
      </c>
      <c r="F277" s="84" t="str">
        <f t="shared" si="3"/>
        <v>100.00%</v>
      </c>
      <c r="G277" s="86" t="s">
        <v>2323</v>
      </c>
      <c r="H277" s="86" t="s">
        <v>2324</v>
      </c>
      <c r="I277" s="101">
        <v>74.79</v>
      </c>
      <c r="J277" s="87"/>
      <c r="K277" s="87"/>
      <c r="L277" s="87"/>
      <c r="M277" s="87"/>
      <c r="N277" s="87"/>
      <c r="O277" s="87"/>
      <c r="P277" s="87"/>
      <c r="Q277" s="87"/>
      <c r="R277" s="87"/>
      <c r="S277" s="87"/>
      <c r="T277" s="86" t="s">
        <v>413</v>
      </c>
      <c r="U277" s="59"/>
      <c r="V277" s="59"/>
      <c r="W277" s="90"/>
      <c r="X277" s="86"/>
      <c r="Y277" s="86" t="s">
        <v>1279</v>
      </c>
      <c r="Z277" s="90"/>
      <c r="AA277" s="90" t="s">
        <v>492</v>
      </c>
    </row>
    <row r="278">
      <c r="A278" s="82" t="s">
        <v>2325</v>
      </c>
      <c r="B278" s="86" t="s">
        <v>2326</v>
      </c>
      <c r="C278" s="86" t="s">
        <v>458</v>
      </c>
      <c r="D278" s="101">
        <v>160.0</v>
      </c>
      <c r="E278" s="101">
        <v>160.0</v>
      </c>
      <c r="F278" s="84" t="str">
        <f t="shared" si="3"/>
        <v>100.00%</v>
      </c>
      <c r="G278" s="86" t="s">
        <v>1737</v>
      </c>
      <c r="H278" s="86" t="s">
        <v>1739</v>
      </c>
      <c r="I278" s="101">
        <v>160.0</v>
      </c>
      <c r="J278" s="87"/>
      <c r="K278" s="87"/>
      <c r="L278" s="87"/>
      <c r="M278" s="87"/>
      <c r="N278" s="87"/>
      <c r="O278" s="87"/>
      <c r="P278" s="87"/>
      <c r="Q278" s="87"/>
      <c r="R278" s="87"/>
      <c r="S278" s="87"/>
      <c r="T278" s="86"/>
      <c r="U278" s="59"/>
      <c r="V278" s="59"/>
      <c r="W278" s="90"/>
      <c r="X278" s="86"/>
      <c r="Y278" s="86" t="s">
        <v>2129</v>
      </c>
      <c r="Z278" s="90"/>
      <c r="AA278" s="90" t="s">
        <v>522</v>
      </c>
    </row>
    <row r="279">
      <c r="A279" s="82" t="s">
        <v>2329</v>
      </c>
      <c r="B279" s="86" t="s">
        <v>2330</v>
      </c>
      <c r="C279" s="86" t="s">
        <v>2331</v>
      </c>
      <c r="D279" s="101">
        <v>550.0</v>
      </c>
      <c r="E279" s="101">
        <v>550.0</v>
      </c>
      <c r="F279" s="84" t="str">
        <f t="shared" si="3"/>
        <v>100.00%</v>
      </c>
      <c r="G279" s="86" t="s">
        <v>2332</v>
      </c>
      <c r="H279" s="86" t="s">
        <v>2333</v>
      </c>
      <c r="I279" s="87"/>
      <c r="J279" s="87"/>
      <c r="K279" s="87"/>
      <c r="L279" s="87"/>
      <c r="M279" s="87"/>
      <c r="N279" s="87"/>
      <c r="O279" s="87"/>
      <c r="P279" s="87"/>
      <c r="Q279" s="87"/>
      <c r="R279" s="87"/>
      <c r="S279" s="87" t="s">
        <v>2334</v>
      </c>
      <c r="T279" s="86"/>
      <c r="U279" s="59"/>
      <c r="V279" s="59"/>
      <c r="W279" s="90"/>
      <c r="X279" s="86"/>
      <c r="Y279" s="86" t="s">
        <v>2129</v>
      </c>
      <c r="Z279" s="90"/>
      <c r="AA279" s="90" t="s">
        <v>484</v>
      </c>
    </row>
    <row r="280">
      <c r="A280" s="82" t="s">
        <v>2338</v>
      </c>
      <c r="B280" s="86" t="s">
        <v>2276</v>
      </c>
      <c r="C280" s="86" t="s">
        <v>886</v>
      </c>
      <c r="D280" s="101">
        <v>111.51</v>
      </c>
      <c r="E280" s="101">
        <v>111.51</v>
      </c>
      <c r="F280" s="84" t="str">
        <f t="shared" si="3"/>
        <v>100.00%</v>
      </c>
      <c r="G280" s="86" t="s">
        <v>1474</v>
      </c>
      <c r="H280" s="86" t="s">
        <v>1475</v>
      </c>
      <c r="I280" s="87"/>
      <c r="J280" s="87"/>
      <c r="K280" s="87"/>
      <c r="L280" s="87"/>
      <c r="M280" s="87"/>
      <c r="N280" s="87"/>
      <c r="O280" s="87"/>
      <c r="P280" s="87"/>
      <c r="Q280" s="87"/>
      <c r="R280" s="87"/>
      <c r="S280" s="87"/>
      <c r="T280" s="86" t="s">
        <v>2339</v>
      </c>
      <c r="U280" s="59"/>
      <c r="V280" s="59"/>
      <c r="W280" s="90"/>
      <c r="X280" s="86"/>
      <c r="Y280" s="86" t="s">
        <v>2109</v>
      </c>
      <c r="Z280" s="90"/>
      <c r="AA280" s="90" t="s">
        <v>522</v>
      </c>
    </row>
    <row r="281">
      <c r="A281" s="82" t="s">
        <v>2340</v>
      </c>
      <c r="B281" s="86" t="s">
        <v>2341</v>
      </c>
      <c r="C281" s="85" t="s">
        <v>2341</v>
      </c>
      <c r="D281" s="101">
        <v>1500.0</v>
      </c>
      <c r="E281" s="101">
        <v>1500.0</v>
      </c>
      <c r="F281" s="84" t="str">
        <f t="shared" si="3"/>
        <v>100.00%</v>
      </c>
      <c r="G281" s="86"/>
      <c r="H281" s="86" t="s">
        <v>1162</v>
      </c>
      <c r="I281" s="87"/>
      <c r="J281" s="87"/>
      <c r="K281" s="87"/>
      <c r="L281" s="87"/>
      <c r="M281" s="87"/>
      <c r="N281" s="87"/>
      <c r="O281" s="87"/>
      <c r="P281" s="87"/>
      <c r="Q281" s="87"/>
      <c r="R281" s="87"/>
      <c r="S281" s="87"/>
      <c r="T281" s="86"/>
      <c r="U281" s="59"/>
      <c r="V281" s="59"/>
      <c r="W281" s="91"/>
      <c r="X281" s="86"/>
      <c r="Y281" s="86" t="s">
        <v>2345</v>
      </c>
      <c r="Z281" s="91"/>
      <c r="AA281" s="91" t="s">
        <v>569</v>
      </c>
    </row>
    <row r="282">
      <c r="A282" s="82" t="s">
        <v>2346</v>
      </c>
      <c r="B282" s="86" t="s">
        <v>2347</v>
      </c>
      <c r="C282" s="86" t="s">
        <v>2348</v>
      </c>
      <c r="D282" s="101">
        <v>3100.0</v>
      </c>
      <c r="E282" s="101">
        <v>3100.0</v>
      </c>
      <c r="F282" s="84" t="str">
        <f t="shared" si="3"/>
        <v>100.00%</v>
      </c>
      <c r="G282" s="86" t="s">
        <v>2349</v>
      </c>
      <c r="H282" s="86" t="s">
        <v>2350</v>
      </c>
      <c r="I282" s="87"/>
      <c r="J282" s="87"/>
      <c r="K282" s="87"/>
      <c r="L282" s="87"/>
      <c r="M282" s="87"/>
      <c r="N282" s="87"/>
      <c r="O282" s="87"/>
      <c r="P282" s="87"/>
      <c r="Q282" s="87"/>
      <c r="R282" s="87"/>
      <c r="S282" s="87"/>
      <c r="T282" s="86" t="s">
        <v>2351</v>
      </c>
      <c r="U282" s="59"/>
      <c r="V282" s="59"/>
      <c r="W282" s="91"/>
      <c r="X282" s="86"/>
      <c r="Y282" s="86" t="s">
        <v>2352</v>
      </c>
      <c r="Z282" s="91"/>
      <c r="AA282" s="91" t="s">
        <v>522</v>
      </c>
    </row>
    <row r="283">
      <c r="A283" s="82" t="s">
        <v>2355</v>
      </c>
      <c r="B283" s="86" t="s">
        <v>2356</v>
      </c>
      <c r="C283" s="85" t="s">
        <v>771</v>
      </c>
      <c r="D283" s="101">
        <v>1000.0</v>
      </c>
      <c r="E283" s="101">
        <v>1000.0</v>
      </c>
      <c r="F283" s="84" t="str">
        <f t="shared" si="3"/>
        <v>100.00%</v>
      </c>
      <c r="G283" s="86"/>
      <c r="H283" s="86" t="s">
        <v>2357</v>
      </c>
      <c r="I283" s="87"/>
      <c r="J283" s="87"/>
      <c r="K283" s="87"/>
      <c r="L283" s="87"/>
      <c r="M283" s="87"/>
      <c r="N283" s="87"/>
      <c r="O283" s="87"/>
      <c r="P283" s="87"/>
      <c r="Q283" s="87"/>
      <c r="R283" s="87"/>
      <c r="S283" s="87"/>
      <c r="T283" s="86"/>
      <c r="U283" s="59"/>
      <c r="V283" s="59"/>
      <c r="W283" s="91"/>
      <c r="X283" s="86"/>
      <c r="Y283" s="86" t="s">
        <v>113</v>
      </c>
      <c r="Z283" s="91"/>
      <c r="AA283" s="91" t="s">
        <v>492</v>
      </c>
    </row>
    <row r="284">
      <c r="A284" s="82" t="s">
        <v>2358</v>
      </c>
      <c r="B284" s="86" t="s">
        <v>2359</v>
      </c>
      <c r="C284" s="85" t="s">
        <v>565</v>
      </c>
      <c r="D284" s="101">
        <v>1000.0</v>
      </c>
      <c r="E284" s="101">
        <v>1000.0</v>
      </c>
      <c r="F284" s="84" t="str">
        <f t="shared" si="3"/>
        <v>100.00%</v>
      </c>
      <c r="G284" s="86" t="s">
        <v>2361</v>
      </c>
      <c r="H284" s="86" t="s">
        <v>2362</v>
      </c>
      <c r="I284" s="87"/>
      <c r="J284" s="87"/>
      <c r="K284" s="87"/>
      <c r="L284" s="87"/>
      <c r="M284" s="87"/>
      <c r="N284" s="87"/>
      <c r="O284" s="87"/>
      <c r="P284" s="87"/>
      <c r="Q284" s="87"/>
      <c r="R284" s="87"/>
      <c r="S284" s="87"/>
      <c r="T284" s="86" t="s">
        <v>2365</v>
      </c>
      <c r="U284" s="59"/>
      <c r="V284" s="59"/>
      <c r="W284" s="91"/>
      <c r="X284" s="86"/>
      <c r="Y284" s="86" t="s">
        <v>2129</v>
      </c>
      <c r="Z284" s="91"/>
      <c r="AA284" s="91" t="s">
        <v>522</v>
      </c>
    </row>
    <row r="285">
      <c r="A285" s="82" t="s">
        <v>2366</v>
      </c>
      <c r="B285" s="86" t="s">
        <v>2367</v>
      </c>
      <c r="C285" s="86" t="s">
        <v>858</v>
      </c>
      <c r="D285" s="101">
        <v>1000.0</v>
      </c>
      <c r="E285" s="101">
        <v>1000.0</v>
      </c>
      <c r="F285" s="84" t="str">
        <f t="shared" si="3"/>
        <v>100.00%</v>
      </c>
      <c r="G285" s="86" t="s">
        <v>2369</v>
      </c>
      <c r="H285" s="86" t="s">
        <v>2370</v>
      </c>
      <c r="I285" s="87"/>
      <c r="J285" s="87"/>
      <c r="K285" s="87"/>
      <c r="L285" s="87"/>
      <c r="M285" s="87"/>
      <c r="N285" s="87"/>
      <c r="O285" s="87"/>
      <c r="P285" s="87"/>
      <c r="Q285" s="87"/>
      <c r="R285" s="87"/>
      <c r="S285" s="87"/>
      <c r="T285" s="86" t="s">
        <v>2372</v>
      </c>
      <c r="U285" s="59"/>
      <c r="V285" s="59"/>
      <c r="W285" s="91"/>
      <c r="X285" s="86"/>
      <c r="Y285" s="86" t="s">
        <v>113</v>
      </c>
      <c r="Z285" s="91"/>
      <c r="AA285" s="91" t="s">
        <v>522</v>
      </c>
    </row>
    <row r="286">
      <c r="A286" s="82" t="s">
        <v>2373</v>
      </c>
      <c r="B286" s="86" t="s">
        <v>2375</v>
      </c>
      <c r="C286" s="86" t="s">
        <v>1103</v>
      </c>
      <c r="D286" s="101">
        <v>2000.0</v>
      </c>
      <c r="E286" s="101">
        <v>2000.0</v>
      </c>
      <c r="F286" s="84" t="str">
        <f t="shared" si="3"/>
        <v>100.00%</v>
      </c>
      <c r="G286" s="86" t="s">
        <v>360</v>
      </c>
      <c r="H286" s="86" t="s">
        <v>2377</v>
      </c>
      <c r="I286" s="101">
        <v>700.0</v>
      </c>
      <c r="J286" s="87"/>
      <c r="K286" s="101">
        <v>100.0</v>
      </c>
      <c r="L286" s="87"/>
      <c r="M286" s="87" t="s">
        <v>2378</v>
      </c>
      <c r="N286" s="87"/>
      <c r="O286" s="87"/>
      <c r="P286" s="87"/>
      <c r="Q286" s="87"/>
      <c r="R286" s="87"/>
      <c r="S286" s="87"/>
      <c r="T286" s="86" t="s">
        <v>2379</v>
      </c>
      <c r="U286" s="59"/>
      <c r="V286" s="59"/>
      <c r="W286" s="91"/>
      <c r="X286" s="86"/>
      <c r="Y286" s="86" t="s">
        <v>621</v>
      </c>
      <c r="Z286" s="91"/>
      <c r="AA286" s="91" t="s">
        <v>492</v>
      </c>
    </row>
    <row r="287">
      <c r="A287" s="82" t="s">
        <v>2382</v>
      </c>
      <c r="B287" s="86" t="s">
        <v>2383</v>
      </c>
      <c r="C287" s="86"/>
      <c r="D287" s="101">
        <v>2700.0</v>
      </c>
      <c r="E287" s="101">
        <v>2700.0</v>
      </c>
      <c r="F287" s="84" t="str">
        <f t="shared" si="3"/>
        <v>100.00%</v>
      </c>
      <c r="G287" s="86" t="s">
        <v>1960</v>
      </c>
      <c r="H287" s="86" t="s">
        <v>2384</v>
      </c>
      <c r="I287" s="101">
        <v>2800.0</v>
      </c>
      <c r="J287" s="87"/>
      <c r="K287" s="87"/>
      <c r="L287" s="106"/>
      <c r="M287" s="101">
        <v>200.0</v>
      </c>
      <c r="N287" s="87"/>
      <c r="O287" s="87"/>
      <c r="P287" s="87"/>
      <c r="Q287" s="87"/>
      <c r="R287" s="87"/>
      <c r="S287" s="87"/>
      <c r="T287" s="86" t="s">
        <v>2387</v>
      </c>
      <c r="U287" s="59"/>
      <c r="V287" s="59"/>
      <c r="W287" s="91"/>
      <c r="X287" s="86"/>
      <c r="Y287" s="86" t="s">
        <v>2288</v>
      </c>
      <c r="Z287" s="91"/>
      <c r="AA287" s="91" t="s">
        <v>522</v>
      </c>
    </row>
    <row r="288">
      <c r="A288" s="82" t="s">
        <v>2391</v>
      </c>
      <c r="B288" s="86" t="s">
        <v>2392</v>
      </c>
      <c r="C288" s="86" t="s">
        <v>2143</v>
      </c>
      <c r="D288" s="101">
        <v>85.0</v>
      </c>
      <c r="E288" s="101">
        <v>0.0</v>
      </c>
      <c r="F288" s="120"/>
      <c r="G288" s="86" t="s">
        <v>2144</v>
      </c>
      <c r="H288" s="86" t="s">
        <v>2145</v>
      </c>
      <c r="I288" s="87"/>
      <c r="J288" s="87"/>
      <c r="K288" s="87"/>
      <c r="L288" s="87"/>
      <c r="M288" s="87"/>
      <c r="N288" s="87"/>
      <c r="O288" s="87"/>
      <c r="P288" s="87"/>
      <c r="Q288" s="87"/>
      <c r="R288" s="87"/>
      <c r="S288" s="87"/>
      <c r="T288" s="86" t="s">
        <v>2394</v>
      </c>
      <c r="U288" s="59"/>
      <c r="V288" s="59"/>
      <c r="W288" s="90"/>
      <c r="X288" s="86"/>
      <c r="Y288" s="86" t="s">
        <v>1406</v>
      </c>
      <c r="Z288" s="90"/>
      <c r="AA288" s="90" t="s">
        <v>522</v>
      </c>
    </row>
    <row r="289">
      <c r="A289" s="82" t="s">
        <v>2396</v>
      </c>
      <c r="B289" s="86" t="s">
        <v>2397</v>
      </c>
      <c r="C289" s="86" t="s">
        <v>2398</v>
      </c>
      <c r="D289" s="106"/>
      <c r="E289" s="101">
        <v>0.0</v>
      </c>
      <c r="F289" s="121"/>
      <c r="G289" s="86"/>
      <c r="H289" s="86"/>
      <c r="I289" s="87"/>
      <c r="J289" s="87"/>
      <c r="K289" s="87"/>
      <c r="L289" s="87"/>
      <c r="M289" s="87"/>
      <c r="N289" s="87"/>
      <c r="O289" s="87"/>
      <c r="P289" s="87"/>
      <c r="Q289" s="87"/>
      <c r="R289" s="87"/>
      <c r="S289" s="87"/>
      <c r="T289" s="86"/>
      <c r="U289" s="59"/>
      <c r="V289" s="59"/>
      <c r="W289" s="91"/>
      <c r="X289" s="86"/>
      <c r="Y289" s="86" t="s">
        <v>1279</v>
      </c>
      <c r="Z289" s="91"/>
      <c r="AA289" s="91" t="s">
        <v>492</v>
      </c>
    </row>
    <row r="290">
      <c r="A290" s="82" t="s">
        <v>2399</v>
      </c>
      <c r="B290" s="86" t="s">
        <v>2400</v>
      </c>
      <c r="C290" s="85" t="s">
        <v>265</v>
      </c>
      <c r="D290" s="101">
        <v>200.0</v>
      </c>
      <c r="E290" s="101">
        <v>64.0</v>
      </c>
      <c r="F290" s="84" t="str">
        <f t="shared" ref="F290:F387" si="4">E290/D290</f>
        <v>32.00%</v>
      </c>
      <c r="G290" s="86" t="s">
        <v>2404</v>
      </c>
      <c r="H290" s="86" t="s">
        <v>2405</v>
      </c>
      <c r="I290" s="87"/>
      <c r="J290" s="101">
        <v>64.0</v>
      </c>
      <c r="K290" s="106"/>
      <c r="L290" s="106"/>
      <c r="M290" s="106"/>
      <c r="N290" s="106"/>
      <c r="O290" s="106"/>
      <c r="P290" s="106"/>
      <c r="Q290" s="106"/>
      <c r="R290" s="106"/>
      <c r="S290" s="106"/>
      <c r="T290" s="86" t="s">
        <v>2408</v>
      </c>
      <c r="U290" s="59"/>
      <c r="V290" s="59"/>
      <c r="W290" s="90"/>
      <c r="X290" s="86"/>
      <c r="Y290" s="86" t="s">
        <v>1294</v>
      </c>
      <c r="Z290" s="90"/>
      <c r="AA290" s="90" t="s">
        <v>492</v>
      </c>
    </row>
    <row r="291">
      <c r="A291" s="82" t="s">
        <v>2410</v>
      </c>
      <c r="B291" s="86" t="s">
        <v>2411</v>
      </c>
      <c r="C291" s="86" t="s">
        <v>1069</v>
      </c>
      <c r="D291" s="101">
        <v>1500.0</v>
      </c>
      <c r="E291" s="101">
        <v>500.0</v>
      </c>
      <c r="F291" s="84" t="str">
        <f t="shared" si="4"/>
        <v>33.33%</v>
      </c>
      <c r="G291" s="86" t="s">
        <v>1534</v>
      </c>
      <c r="H291" s="86" t="s">
        <v>1535</v>
      </c>
      <c r="I291" s="87"/>
      <c r="J291" s="87"/>
      <c r="K291" s="106"/>
      <c r="L291" s="106"/>
      <c r="M291" s="106"/>
      <c r="N291" s="106"/>
      <c r="O291" s="106"/>
      <c r="P291" s="106"/>
      <c r="Q291" s="106"/>
      <c r="R291" s="106"/>
      <c r="S291" s="106"/>
      <c r="T291" s="107"/>
      <c r="U291" s="59"/>
      <c r="V291" s="59"/>
      <c r="W291" s="90"/>
      <c r="X291" s="86"/>
      <c r="Y291" s="86" t="s">
        <v>2158</v>
      </c>
      <c r="Z291" s="90"/>
      <c r="AA291" s="90" t="s">
        <v>842</v>
      </c>
    </row>
    <row r="292">
      <c r="A292" s="82" t="s">
        <v>2416</v>
      </c>
      <c r="B292" s="86" t="s">
        <v>2417</v>
      </c>
      <c r="C292" s="85" t="s">
        <v>2418</v>
      </c>
      <c r="D292" s="101">
        <v>90.8</v>
      </c>
      <c r="E292" s="101">
        <v>50.0</v>
      </c>
      <c r="F292" s="84" t="str">
        <f t="shared" si="4"/>
        <v>55.07%</v>
      </c>
      <c r="G292" s="86" t="s">
        <v>2419</v>
      </c>
      <c r="H292" s="86" t="s">
        <v>2420</v>
      </c>
      <c r="I292" s="87"/>
      <c r="J292" s="87"/>
      <c r="K292" s="106"/>
      <c r="L292" s="106"/>
      <c r="M292" s="106"/>
      <c r="N292" s="106"/>
      <c r="O292" s="106"/>
      <c r="P292" s="106"/>
      <c r="Q292" s="106"/>
      <c r="R292" s="106"/>
      <c r="S292" s="106"/>
      <c r="T292" s="107"/>
      <c r="U292" s="59"/>
      <c r="V292" s="59"/>
      <c r="W292" s="90"/>
      <c r="X292" s="86"/>
      <c r="Y292" s="86" t="s">
        <v>2158</v>
      </c>
      <c r="Z292" s="90"/>
      <c r="AA292" s="90" t="s">
        <v>492</v>
      </c>
    </row>
    <row r="293">
      <c r="A293" s="82" t="s">
        <v>2424</v>
      </c>
      <c r="B293" s="86" t="s">
        <v>2425</v>
      </c>
      <c r="C293" s="85" t="s">
        <v>452</v>
      </c>
      <c r="D293" s="101">
        <v>312.27</v>
      </c>
      <c r="E293" s="101">
        <v>197.22</v>
      </c>
      <c r="F293" s="84" t="str">
        <f t="shared" si="4"/>
        <v>63.16%</v>
      </c>
      <c r="G293" s="86" t="s">
        <v>463</v>
      </c>
      <c r="H293" s="86" t="s">
        <v>464</v>
      </c>
      <c r="I293" s="87"/>
      <c r="J293" s="87"/>
      <c r="K293" s="106"/>
      <c r="L293" s="106"/>
      <c r="M293" s="106"/>
      <c r="N293" s="106"/>
      <c r="O293" s="106"/>
      <c r="P293" s="106"/>
      <c r="Q293" s="106"/>
      <c r="R293" s="106"/>
      <c r="S293" s="106"/>
      <c r="T293" s="107"/>
      <c r="U293" s="59"/>
      <c r="V293" s="59"/>
      <c r="W293" s="88"/>
      <c r="X293" s="86"/>
      <c r="Y293" s="86" t="s">
        <v>2158</v>
      </c>
      <c r="Z293" s="88"/>
      <c r="AA293" s="88" t="s">
        <v>522</v>
      </c>
    </row>
    <row r="294">
      <c r="A294" s="82" t="s">
        <v>2428</v>
      </c>
      <c r="B294" s="86" t="s">
        <v>2429</v>
      </c>
      <c r="C294" s="86" t="s">
        <v>355</v>
      </c>
      <c r="D294" s="101">
        <v>750.0</v>
      </c>
      <c r="E294" s="101">
        <v>575.0</v>
      </c>
      <c r="F294" s="84" t="str">
        <f t="shared" si="4"/>
        <v>76.67%</v>
      </c>
      <c r="G294" s="86" t="s">
        <v>1665</v>
      </c>
      <c r="H294" s="86" t="s">
        <v>2430</v>
      </c>
      <c r="I294" s="101">
        <v>75.0</v>
      </c>
      <c r="J294" s="87"/>
      <c r="K294" s="101">
        <v>500.0</v>
      </c>
      <c r="L294" s="106"/>
      <c r="M294" s="106"/>
      <c r="N294" s="106"/>
      <c r="O294" s="106"/>
      <c r="P294" s="106"/>
      <c r="Q294" s="106"/>
      <c r="R294" s="106"/>
      <c r="S294" s="106"/>
      <c r="T294" s="107"/>
      <c r="U294" s="59"/>
      <c r="V294" s="59"/>
      <c r="W294" s="90"/>
      <c r="X294" s="86"/>
      <c r="Y294" s="86" t="s">
        <v>2129</v>
      </c>
      <c r="Z294" s="90"/>
      <c r="AA294" s="90" t="s">
        <v>842</v>
      </c>
    </row>
    <row r="295">
      <c r="A295" s="82" t="s">
        <v>2431</v>
      </c>
      <c r="B295" s="86" t="s">
        <v>2432</v>
      </c>
      <c r="C295" s="86" t="s">
        <v>2398</v>
      </c>
      <c r="D295" s="101">
        <v>2500.0</v>
      </c>
      <c r="E295" s="101">
        <v>2000.0</v>
      </c>
      <c r="F295" s="84" t="str">
        <f t="shared" si="4"/>
        <v>80.00%</v>
      </c>
      <c r="G295" s="86" t="s">
        <v>2434</v>
      </c>
      <c r="H295" s="86" t="s">
        <v>2436</v>
      </c>
      <c r="I295" s="87"/>
      <c r="J295" s="87"/>
      <c r="K295" s="106"/>
      <c r="L295" s="106"/>
      <c r="M295" s="106"/>
      <c r="N295" s="106"/>
      <c r="O295" s="106"/>
      <c r="P295" s="106"/>
      <c r="Q295" s="106"/>
      <c r="R295" s="106"/>
      <c r="S295" s="106"/>
      <c r="T295" s="86" t="s">
        <v>2439</v>
      </c>
      <c r="U295" s="59"/>
      <c r="V295" s="59"/>
      <c r="W295" s="90"/>
      <c r="X295" s="86"/>
      <c r="Y295" s="86" t="s">
        <v>1422</v>
      </c>
      <c r="Z295" s="90"/>
      <c r="AA295" s="90" t="s">
        <v>492</v>
      </c>
    </row>
    <row r="296">
      <c r="A296" s="82" t="s">
        <v>2440</v>
      </c>
      <c r="B296" s="86" t="s">
        <v>2441</v>
      </c>
      <c r="C296" s="86" t="s">
        <v>2442</v>
      </c>
      <c r="D296" s="101">
        <v>320.0</v>
      </c>
      <c r="E296" s="101">
        <v>300.0</v>
      </c>
      <c r="F296" s="84" t="str">
        <f t="shared" si="4"/>
        <v>93.75%</v>
      </c>
      <c r="G296" s="86" t="s">
        <v>2443</v>
      </c>
      <c r="H296" s="86" t="s">
        <v>2444</v>
      </c>
      <c r="I296" s="87"/>
      <c r="J296" s="87"/>
      <c r="K296" s="106"/>
      <c r="L296" s="106"/>
      <c r="M296" s="106"/>
      <c r="N296" s="106"/>
      <c r="O296" s="106"/>
      <c r="P296" s="106"/>
      <c r="Q296" s="106"/>
      <c r="R296" s="106"/>
      <c r="S296" s="106"/>
      <c r="T296" s="107"/>
      <c r="U296" s="59"/>
      <c r="V296" s="59"/>
      <c r="W296" s="90"/>
      <c r="X296" s="86"/>
      <c r="Y296" s="86" t="s">
        <v>1279</v>
      </c>
      <c r="Z296" s="90"/>
      <c r="AA296" s="90" t="s">
        <v>500</v>
      </c>
    </row>
    <row r="297">
      <c r="A297" s="82" t="s">
        <v>2446</v>
      </c>
      <c r="B297" s="86" t="s">
        <v>2448</v>
      </c>
      <c r="C297" s="85" t="s">
        <v>271</v>
      </c>
      <c r="D297" s="101">
        <v>1000.0</v>
      </c>
      <c r="E297" s="101">
        <v>955.0</v>
      </c>
      <c r="F297" s="84" t="str">
        <f t="shared" si="4"/>
        <v>95.50%</v>
      </c>
      <c r="G297" s="86" t="s">
        <v>2449</v>
      </c>
      <c r="H297" s="86" t="s">
        <v>2450</v>
      </c>
      <c r="I297" s="87"/>
      <c r="J297" s="87"/>
      <c r="K297" s="101">
        <v>15.0</v>
      </c>
      <c r="L297" s="106"/>
      <c r="M297" s="101">
        <v>200.0</v>
      </c>
      <c r="N297" s="106"/>
      <c r="O297" s="106"/>
      <c r="P297" s="106"/>
      <c r="Q297" s="106"/>
      <c r="R297" s="106"/>
      <c r="S297" s="97">
        <v>50.0</v>
      </c>
      <c r="T297" s="122" t="s">
        <v>2452</v>
      </c>
      <c r="U297" s="59"/>
      <c r="V297" s="59"/>
      <c r="W297" s="88"/>
      <c r="X297" s="86"/>
      <c r="Y297" s="86" t="s">
        <v>113</v>
      </c>
      <c r="Z297" s="88"/>
      <c r="AA297" s="88" t="s">
        <v>484</v>
      </c>
    </row>
    <row r="298">
      <c r="A298" s="82" t="s">
        <v>2454</v>
      </c>
      <c r="B298" s="86" t="s">
        <v>2455</v>
      </c>
      <c r="C298" s="86" t="s">
        <v>2456</v>
      </c>
      <c r="D298" s="101">
        <v>976.42</v>
      </c>
      <c r="E298" s="101">
        <v>976.42</v>
      </c>
      <c r="F298" s="84" t="str">
        <f t="shared" si="4"/>
        <v>100.00%</v>
      </c>
      <c r="G298" s="86" t="s">
        <v>2458</v>
      </c>
      <c r="H298" s="86" t="s">
        <v>2459</v>
      </c>
      <c r="I298" s="87"/>
      <c r="J298" s="87"/>
      <c r="K298" s="106"/>
      <c r="L298" s="106"/>
      <c r="M298" s="106"/>
      <c r="N298" s="106"/>
      <c r="O298" s="106"/>
      <c r="P298" s="106"/>
      <c r="Q298" s="106"/>
      <c r="R298" s="106"/>
      <c r="S298" s="106"/>
      <c r="T298" s="107"/>
      <c r="U298" s="59"/>
      <c r="V298" s="59"/>
      <c r="W298" s="90"/>
      <c r="X298" s="86"/>
      <c r="Y298" s="86" t="s">
        <v>1406</v>
      </c>
      <c r="Z298" s="90"/>
      <c r="AA298" s="90" t="s">
        <v>484</v>
      </c>
    </row>
    <row r="299">
      <c r="A299" s="82" t="s">
        <v>2460</v>
      </c>
      <c r="B299" s="86" t="s">
        <v>2461</v>
      </c>
      <c r="C299" s="86" t="s">
        <v>2462</v>
      </c>
      <c r="D299" s="101">
        <v>600.0</v>
      </c>
      <c r="E299" s="101">
        <v>600.0</v>
      </c>
      <c r="F299" s="84" t="str">
        <f t="shared" si="4"/>
        <v>100.00%</v>
      </c>
      <c r="G299" s="86" t="s">
        <v>2463</v>
      </c>
      <c r="H299" s="86" t="s">
        <v>2465</v>
      </c>
      <c r="I299" s="87"/>
      <c r="J299" s="87"/>
      <c r="K299" s="106"/>
      <c r="L299" s="106"/>
      <c r="M299" s="106"/>
      <c r="N299" s="106"/>
      <c r="O299" s="106"/>
      <c r="P299" s="106"/>
      <c r="Q299" s="106"/>
      <c r="R299" s="106"/>
      <c r="S299" s="106"/>
      <c r="T299" s="107"/>
      <c r="U299" s="59"/>
      <c r="V299" s="59"/>
      <c r="W299" s="90"/>
      <c r="X299" s="86"/>
      <c r="Y299" s="86" t="s">
        <v>2466</v>
      </c>
      <c r="Z299" s="90"/>
      <c r="AA299" s="90" t="s">
        <v>569</v>
      </c>
    </row>
    <row r="300">
      <c r="A300" s="82" t="s">
        <v>2468</v>
      </c>
      <c r="B300" s="86" t="s">
        <v>2469</v>
      </c>
      <c r="C300" s="86" t="s">
        <v>95</v>
      </c>
      <c r="D300" s="101">
        <v>46.34</v>
      </c>
      <c r="E300" s="101">
        <v>46.34</v>
      </c>
      <c r="F300" s="84" t="str">
        <f t="shared" si="4"/>
        <v>100.00%</v>
      </c>
      <c r="G300" s="86" t="s">
        <v>1488</v>
      </c>
      <c r="H300" s="86" t="s">
        <v>1489</v>
      </c>
      <c r="I300" s="87"/>
      <c r="J300" s="87"/>
      <c r="K300" s="106"/>
      <c r="L300" s="106"/>
      <c r="M300" s="106"/>
      <c r="N300" s="106"/>
      <c r="O300" s="106"/>
      <c r="P300" s="106"/>
      <c r="Q300" s="106"/>
      <c r="R300" s="106"/>
      <c r="S300" s="106"/>
      <c r="T300" s="86" t="s">
        <v>2470</v>
      </c>
      <c r="U300" s="59"/>
      <c r="V300" s="59"/>
      <c r="W300" s="88"/>
      <c r="X300" s="86"/>
      <c r="Y300" s="86" t="s">
        <v>1279</v>
      </c>
      <c r="Z300" s="88"/>
      <c r="AA300" s="88" t="s">
        <v>522</v>
      </c>
    </row>
    <row r="301">
      <c r="A301" s="82" t="s">
        <v>2471</v>
      </c>
      <c r="B301" s="86" t="s">
        <v>2472</v>
      </c>
      <c r="C301" s="86" t="s">
        <v>2418</v>
      </c>
      <c r="D301" s="101">
        <v>38.0</v>
      </c>
      <c r="E301" s="101">
        <v>38.0</v>
      </c>
      <c r="F301" s="84" t="str">
        <f t="shared" si="4"/>
        <v>100.00%</v>
      </c>
      <c r="G301" s="86" t="s">
        <v>1534</v>
      </c>
      <c r="H301" s="86" t="s">
        <v>1535</v>
      </c>
      <c r="I301" s="87"/>
      <c r="J301" s="87"/>
      <c r="K301" s="106"/>
      <c r="L301" s="106"/>
      <c r="M301" s="106"/>
      <c r="N301" s="106"/>
      <c r="O301" s="106"/>
      <c r="P301" s="106"/>
      <c r="Q301" s="106"/>
      <c r="R301" s="106"/>
      <c r="S301" s="106"/>
      <c r="T301" s="107"/>
      <c r="U301" s="59"/>
      <c r="V301" s="59"/>
      <c r="W301" s="90"/>
      <c r="X301" s="86"/>
      <c r="Y301" s="86" t="s">
        <v>2158</v>
      </c>
      <c r="Z301" s="90"/>
      <c r="AA301" s="90" t="s">
        <v>492</v>
      </c>
    </row>
    <row r="302">
      <c r="A302" s="82" t="s">
        <v>2479</v>
      </c>
      <c r="B302" s="86" t="s">
        <v>2480</v>
      </c>
      <c r="C302" s="86" t="s">
        <v>1561</v>
      </c>
      <c r="D302" s="101">
        <v>27.68</v>
      </c>
      <c r="E302" s="101">
        <v>27.68</v>
      </c>
      <c r="F302" s="84" t="str">
        <f t="shared" si="4"/>
        <v>100.00%</v>
      </c>
      <c r="G302" s="86" t="s">
        <v>405</v>
      </c>
      <c r="H302" s="86" t="s">
        <v>406</v>
      </c>
      <c r="I302" s="87"/>
      <c r="J302" s="87"/>
      <c r="K302" s="106"/>
      <c r="L302" s="101">
        <v>27.68</v>
      </c>
      <c r="M302" s="106"/>
      <c r="N302" s="106"/>
      <c r="O302" s="106"/>
      <c r="P302" s="106"/>
      <c r="Q302" s="106"/>
      <c r="R302" s="106"/>
      <c r="S302" s="106"/>
      <c r="T302" s="107"/>
      <c r="U302" s="59"/>
      <c r="V302" s="59"/>
      <c r="W302" s="90"/>
      <c r="X302" s="86"/>
      <c r="Y302" s="86" t="s">
        <v>1279</v>
      </c>
      <c r="Z302" s="90"/>
      <c r="AA302" s="90" t="s">
        <v>484</v>
      </c>
    </row>
    <row r="303">
      <c r="A303" s="82" t="s">
        <v>2484</v>
      </c>
      <c r="B303" s="86" t="s">
        <v>2486</v>
      </c>
      <c r="C303" s="86" t="s">
        <v>1286</v>
      </c>
      <c r="D303" s="101">
        <v>138.2</v>
      </c>
      <c r="E303" s="101">
        <v>138.2</v>
      </c>
      <c r="F303" s="84" t="str">
        <f t="shared" si="4"/>
        <v>100.00%</v>
      </c>
      <c r="G303" s="86" t="s">
        <v>1290</v>
      </c>
      <c r="H303" s="86" t="s">
        <v>1291</v>
      </c>
      <c r="I303" s="101">
        <v>138.2</v>
      </c>
      <c r="J303" s="87"/>
      <c r="K303" s="106"/>
      <c r="L303" s="106"/>
      <c r="M303" s="106"/>
      <c r="N303" s="106"/>
      <c r="O303" s="106"/>
      <c r="P303" s="106"/>
      <c r="Q303" s="106"/>
      <c r="R303" s="106"/>
      <c r="S303" s="106"/>
      <c r="T303" s="86" t="s">
        <v>413</v>
      </c>
      <c r="U303" s="59"/>
      <c r="V303" s="59"/>
      <c r="W303" s="90"/>
      <c r="X303" s="86"/>
      <c r="Y303" s="86" t="s">
        <v>1279</v>
      </c>
      <c r="Z303" s="90"/>
      <c r="AA303" s="90" t="s">
        <v>492</v>
      </c>
    </row>
    <row r="304">
      <c r="A304" s="82" t="s">
        <v>2489</v>
      </c>
      <c r="B304" s="86" t="s">
        <v>2490</v>
      </c>
      <c r="C304" s="86" t="s">
        <v>2491</v>
      </c>
      <c r="D304" s="101">
        <v>50.97</v>
      </c>
      <c r="E304" s="101">
        <v>50.97</v>
      </c>
      <c r="F304" s="84" t="str">
        <f t="shared" si="4"/>
        <v>100.00%</v>
      </c>
      <c r="G304" s="86" t="s">
        <v>2492</v>
      </c>
      <c r="H304" s="86" t="s">
        <v>2493</v>
      </c>
      <c r="I304" s="101">
        <v>50.97</v>
      </c>
      <c r="J304" s="87"/>
      <c r="K304" s="106"/>
      <c r="L304" s="106"/>
      <c r="M304" s="106"/>
      <c r="N304" s="106"/>
      <c r="O304" s="106"/>
      <c r="P304" s="106"/>
      <c r="Q304" s="106"/>
      <c r="R304" s="106"/>
      <c r="S304" s="106"/>
      <c r="T304" s="123" t="s">
        <v>2494</v>
      </c>
      <c r="U304" s="59"/>
      <c r="V304" s="59"/>
      <c r="W304" s="90"/>
      <c r="X304" s="86"/>
      <c r="Y304" s="86" t="s">
        <v>113</v>
      </c>
      <c r="Z304" s="90"/>
      <c r="AA304" s="90" t="s">
        <v>1236</v>
      </c>
    </row>
    <row r="305">
      <c r="A305" s="82" t="s">
        <v>2497</v>
      </c>
      <c r="B305" s="86" t="s">
        <v>2498</v>
      </c>
      <c r="C305" s="86" t="s">
        <v>2491</v>
      </c>
      <c r="D305" s="101">
        <v>52.96</v>
      </c>
      <c r="E305" s="101">
        <v>52.96</v>
      </c>
      <c r="F305" s="84" t="str">
        <f t="shared" si="4"/>
        <v>100.00%</v>
      </c>
      <c r="G305" s="86" t="s">
        <v>2492</v>
      </c>
      <c r="H305" s="86" t="s">
        <v>2493</v>
      </c>
      <c r="I305" s="101">
        <v>52.96</v>
      </c>
      <c r="J305" s="87"/>
      <c r="K305" s="106"/>
      <c r="L305" s="106"/>
      <c r="M305" s="106"/>
      <c r="N305" s="106"/>
      <c r="O305" s="106"/>
      <c r="P305" s="106"/>
      <c r="Q305" s="106"/>
      <c r="R305" s="106"/>
      <c r="S305" s="106"/>
      <c r="T305" s="123" t="s">
        <v>2499</v>
      </c>
      <c r="U305" s="59"/>
      <c r="V305" s="59"/>
      <c r="W305" s="90"/>
      <c r="X305" s="86"/>
      <c r="Y305" s="86" t="s">
        <v>113</v>
      </c>
      <c r="Z305" s="90"/>
      <c r="AA305" s="90" t="s">
        <v>1236</v>
      </c>
    </row>
    <row r="306">
      <c r="A306" s="82" t="s">
        <v>2500</v>
      </c>
      <c r="B306" s="86" t="s">
        <v>2501</v>
      </c>
      <c r="C306" s="86" t="s">
        <v>2491</v>
      </c>
      <c r="D306" s="101">
        <v>84.72</v>
      </c>
      <c r="E306" s="101">
        <v>84.72</v>
      </c>
      <c r="F306" s="84" t="str">
        <f t="shared" si="4"/>
        <v>100.00%</v>
      </c>
      <c r="G306" s="86" t="s">
        <v>2492</v>
      </c>
      <c r="H306" s="86" t="s">
        <v>2493</v>
      </c>
      <c r="I306" s="101">
        <v>84.72</v>
      </c>
      <c r="J306" s="87"/>
      <c r="K306" s="106"/>
      <c r="L306" s="106"/>
      <c r="M306" s="106"/>
      <c r="N306" s="106"/>
      <c r="O306" s="106"/>
      <c r="P306" s="106"/>
      <c r="Q306" s="106"/>
      <c r="R306" s="106"/>
      <c r="S306" s="106"/>
      <c r="T306" s="86" t="s">
        <v>2504</v>
      </c>
      <c r="U306" s="59"/>
      <c r="V306" s="59"/>
      <c r="W306" s="90"/>
      <c r="X306" s="86"/>
      <c r="Y306" s="86" t="s">
        <v>113</v>
      </c>
      <c r="Z306" s="90"/>
      <c r="AA306" s="90" t="s">
        <v>1236</v>
      </c>
    </row>
    <row r="307">
      <c r="A307" s="82" t="s">
        <v>2505</v>
      </c>
      <c r="B307" s="86" t="s">
        <v>2506</v>
      </c>
      <c r="C307" s="85" t="s">
        <v>452</v>
      </c>
      <c r="D307" s="101">
        <v>223.08</v>
      </c>
      <c r="E307" s="101">
        <v>223.08</v>
      </c>
      <c r="F307" s="84" t="str">
        <f t="shared" si="4"/>
        <v>100.00%</v>
      </c>
      <c r="G307" s="86" t="s">
        <v>463</v>
      </c>
      <c r="H307" s="86" t="s">
        <v>464</v>
      </c>
      <c r="I307" s="87"/>
      <c r="J307" s="87"/>
      <c r="K307" s="106"/>
      <c r="L307" s="106"/>
      <c r="M307" s="106"/>
      <c r="N307" s="106"/>
      <c r="O307" s="106"/>
      <c r="P307" s="106"/>
      <c r="Q307" s="106"/>
      <c r="R307" s="106"/>
      <c r="S307" s="106"/>
      <c r="T307" s="107"/>
      <c r="U307" s="59"/>
      <c r="V307" s="59"/>
      <c r="W307" s="88"/>
      <c r="X307" s="86"/>
      <c r="Y307" s="86" t="s">
        <v>2158</v>
      </c>
      <c r="Z307" s="88"/>
      <c r="AA307" s="88" t="s">
        <v>522</v>
      </c>
    </row>
    <row r="308">
      <c r="A308" s="82" t="s">
        <v>2510</v>
      </c>
      <c r="B308" s="86" t="s">
        <v>2511</v>
      </c>
      <c r="C308" s="86" t="s">
        <v>2512</v>
      </c>
      <c r="D308" s="101">
        <v>65.0</v>
      </c>
      <c r="E308" s="101">
        <v>65.0</v>
      </c>
      <c r="F308" s="84" t="str">
        <f t="shared" si="4"/>
        <v>100.00%</v>
      </c>
      <c r="G308" s="86" t="s">
        <v>2173</v>
      </c>
      <c r="H308" s="86" t="s">
        <v>2175</v>
      </c>
      <c r="I308" s="101">
        <v>65.0</v>
      </c>
      <c r="J308" s="87"/>
      <c r="K308" s="106"/>
      <c r="L308" s="106"/>
      <c r="M308" s="106"/>
      <c r="N308" s="106"/>
      <c r="O308" s="106"/>
      <c r="P308" s="106"/>
      <c r="Q308" s="106"/>
      <c r="R308" s="106"/>
      <c r="S308" s="106"/>
      <c r="T308" s="107"/>
      <c r="U308" s="59"/>
      <c r="V308" s="59"/>
      <c r="W308" s="90"/>
      <c r="X308" s="86"/>
      <c r="Y308" s="86" t="s">
        <v>113</v>
      </c>
      <c r="Z308" s="90"/>
      <c r="AA308" s="90" t="s">
        <v>484</v>
      </c>
    </row>
    <row r="309">
      <c r="A309" s="82" t="s">
        <v>2515</v>
      </c>
      <c r="B309" s="86" t="s">
        <v>2516</v>
      </c>
      <c r="C309" s="85" t="s">
        <v>1438</v>
      </c>
      <c r="D309" s="101">
        <v>7.13</v>
      </c>
      <c r="E309" s="101">
        <v>7.13</v>
      </c>
      <c r="F309" s="84" t="str">
        <f t="shared" si="4"/>
        <v>100.00%</v>
      </c>
      <c r="G309" s="86" t="s">
        <v>1443</v>
      </c>
      <c r="H309" s="86" t="s">
        <v>1444</v>
      </c>
      <c r="I309" s="87"/>
      <c r="J309" s="87"/>
      <c r="K309" s="106"/>
      <c r="L309" s="106"/>
      <c r="M309" s="106"/>
      <c r="N309" s="106"/>
      <c r="O309" s="106"/>
      <c r="P309" s="106"/>
      <c r="Q309" s="106"/>
      <c r="R309" s="106"/>
      <c r="S309" s="106"/>
      <c r="T309" s="107"/>
      <c r="U309" s="59"/>
      <c r="V309" s="59"/>
      <c r="W309" s="90"/>
      <c r="X309" s="86"/>
      <c r="Y309" s="86" t="s">
        <v>1406</v>
      </c>
      <c r="Z309" s="90"/>
      <c r="AA309" s="90" t="s">
        <v>1447</v>
      </c>
    </row>
    <row r="310">
      <c r="A310" s="82" t="s">
        <v>2518</v>
      </c>
      <c r="B310" s="86" t="s">
        <v>2519</v>
      </c>
      <c r="C310" s="85" t="s">
        <v>1438</v>
      </c>
      <c r="D310" s="101">
        <v>18.68</v>
      </c>
      <c r="E310" s="101">
        <v>18.68</v>
      </c>
      <c r="F310" s="84" t="str">
        <f t="shared" si="4"/>
        <v>100.00%</v>
      </c>
      <c r="G310" s="86" t="s">
        <v>1443</v>
      </c>
      <c r="H310" s="86" t="s">
        <v>1444</v>
      </c>
      <c r="I310" s="87"/>
      <c r="J310" s="87"/>
      <c r="K310" s="106"/>
      <c r="L310" s="106"/>
      <c r="M310" s="106"/>
      <c r="N310" s="106"/>
      <c r="O310" s="106"/>
      <c r="P310" s="106"/>
      <c r="Q310" s="106"/>
      <c r="R310" s="106"/>
      <c r="S310" s="106"/>
      <c r="T310" s="107"/>
      <c r="U310" s="59"/>
      <c r="V310" s="59"/>
      <c r="W310" s="90"/>
      <c r="X310" s="86"/>
      <c r="Y310" s="86" t="s">
        <v>1406</v>
      </c>
      <c r="Z310" s="90"/>
      <c r="AA310" s="90" t="s">
        <v>1447</v>
      </c>
    </row>
    <row r="311">
      <c r="A311" s="82" t="s">
        <v>2523</v>
      </c>
      <c r="B311" s="86" t="s">
        <v>2524</v>
      </c>
      <c r="C311" s="86" t="s">
        <v>2442</v>
      </c>
      <c r="D311" s="101">
        <v>80.0</v>
      </c>
      <c r="E311" s="101">
        <v>80.0</v>
      </c>
      <c r="F311" s="84" t="str">
        <f t="shared" si="4"/>
        <v>100.00%</v>
      </c>
      <c r="G311" s="86" t="s">
        <v>2443</v>
      </c>
      <c r="H311" s="86" t="s">
        <v>2444</v>
      </c>
      <c r="I311" s="87"/>
      <c r="J311" s="87"/>
      <c r="K311" s="87"/>
      <c r="L311" s="87"/>
      <c r="M311" s="87"/>
      <c r="N311" s="87"/>
      <c r="O311" s="87"/>
      <c r="P311" s="87"/>
      <c r="Q311" s="87"/>
      <c r="R311" s="87"/>
      <c r="S311" s="87"/>
      <c r="T311" s="86" t="s">
        <v>413</v>
      </c>
      <c r="U311" s="59"/>
      <c r="V311" s="59"/>
      <c r="W311" s="90"/>
      <c r="X311" s="86"/>
      <c r="Y311" s="86" t="s">
        <v>1279</v>
      </c>
      <c r="Z311" s="90"/>
      <c r="AA311" s="90" t="s">
        <v>500</v>
      </c>
    </row>
    <row r="312">
      <c r="A312" s="82" t="s">
        <v>2525</v>
      </c>
      <c r="B312" s="86" t="s">
        <v>2526</v>
      </c>
      <c r="C312" s="86" t="s">
        <v>2442</v>
      </c>
      <c r="D312" s="101">
        <v>200.0</v>
      </c>
      <c r="E312" s="101">
        <v>200.0</v>
      </c>
      <c r="F312" s="84" t="str">
        <f t="shared" si="4"/>
        <v>100.00%</v>
      </c>
      <c r="G312" s="86" t="s">
        <v>2443</v>
      </c>
      <c r="H312" s="86" t="s">
        <v>2444</v>
      </c>
      <c r="I312" s="87"/>
      <c r="J312" s="87"/>
      <c r="K312" s="106"/>
      <c r="L312" s="106"/>
      <c r="M312" s="106"/>
      <c r="N312" s="106"/>
      <c r="O312" s="106"/>
      <c r="P312" s="106"/>
      <c r="Q312" s="106"/>
      <c r="R312" s="106"/>
      <c r="S312" s="106"/>
      <c r="T312" s="107"/>
      <c r="U312" s="59"/>
      <c r="V312" s="59"/>
      <c r="W312" s="90"/>
      <c r="X312" s="86"/>
      <c r="Y312" s="86" t="s">
        <v>1279</v>
      </c>
      <c r="Z312" s="90"/>
      <c r="AA312" s="90" t="s">
        <v>500</v>
      </c>
    </row>
    <row r="313">
      <c r="A313" s="82" t="s">
        <v>2529</v>
      </c>
      <c r="B313" s="86" t="s">
        <v>2530</v>
      </c>
      <c r="C313" s="86" t="s">
        <v>2531</v>
      </c>
      <c r="D313" s="101">
        <v>500.0</v>
      </c>
      <c r="E313" s="101">
        <v>500.0</v>
      </c>
      <c r="F313" s="84" t="str">
        <f t="shared" si="4"/>
        <v>100.00%</v>
      </c>
      <c r="G313" s="86" t="s">
        <v>2532</v>
      </c>
      <c r="H313" s="86" t="s">
        <v>2533</v>
      </c>
      <c r="I313" s="101">
        <v>175.0</v>
      </c>
      <c r="J313" s="87"/>
      <c r="K313" s="101">
        <v>450.0</v>
      </c>
      <c r="L313" s="101">
        <v>375.0</v>
      </c>
      <c r="M313" s="106"/>
      <c r="N313" s="106"/>
      <c r="O313" s="106"/>
      <c r="P313" s="106"/>
      <c r="Q313" s="106"/>
      <c r="R313" s="106"/>
      <c r="S313" s="106"/>
      <c r="T313" s="86" t="s">
        <v>2534</v>
      </c>
      <c r="U313" s="59"/>
      <c r="V313" s="59"/>
      <c r="W313" s="90"/>
      <c r="X313" s="86"/>
      <c r="Y313" s="86" t="s">
        <v>2535</v>
      </c>
      <c r="Z313" s="90"/>
      <c r="AA313" s="90" t="s">
        <v>484</v>
      </c>
    </row>
    <row r="314">
      <c r="A314" s="82" t="s">
        <v>2536</v>
      </c>
      <c r="B314" s="86" t="s">
        <v>2537</v>
      </c>
      <c r="C314" s="86" t="s">
        <v>2538</v>
      </c>
      <c r="D314" s="101">
        <v>100.0</v>
      </c>
      <c r="E314" s="101">
        <v>100.0</v>
      </c>
      <c r="F314" s="84" t="str">
        <f t="shared" si="4"/>
        <v>100.00%</v>
      </c>
      <c r="G314" s="86" t="s">
        <v>2539</v>
      </c>
      <c r="H314" s="86" t="s">
        <v>2540</v>
      </c>
      <c r="I314" s="87"/>
      <c r="J314" s="87"/>
      <c r="K314" s="106"/>
      <c r="L314" s="106"/>
      <c r="M314" s="106"/>
      <c r="N314" s="106"/>
      <c r="O314" s="106"/>
      <c r="P314" s="106"/>
      <c r="Q314" s="106"/>
      <c r="R314" s="106"/>
      <c r="S314" s="106"/>
      <c r="T314" s="107"/>
      <c r="U314" s="59"/>
      <c r="V314" s="59"/>
      <c r="W314" s="90"/>
      <c r="X314" s="86"/>
      <c r="Y314" s="86" t="s">
        <v>1406</v>
      </c>
      <c r="Z314" s="90"/>
      <c r="AA314" s="90" t="s">
        <v>484</v>
      </c>
    </row>
    <row r="315">
      <c r="A315" s="82" t="s">
        <v>2542</v>
      </c>
      <c r="B315" s="86" t="s">
        <v>2544</v>
      </c>
      <c r="C315" s="86" t="s">
        <v>2545</v>
      </c>
      <c r="D315" s="101" t="str">
        <f t="shared" ref="D315:E315" si="5">500+30</f>
        <v>$530.00</v>
      </c>
      <c r="E315" s="101" t="str">
        <f t="shared" si="5"/>
        <v>$530.00</v>
      </c>
      <c r="F315" s="84" t="str">
        <f t="shared" si="4"/>
        <v>100.00%</v>
      </c>
      <c r="G315" s="86" t="s">
        <v>2546</v>
      </c>
      <c r="H315" s="86" t="s">
        <v>2548</v>
      </c>
      <c r="I315" s="101">
        <v>30.0</v>
      </c>
      <c r="J315" s="87"/>
      <c r="K315" s="106"/>
      <c r="L315" s="106"/>
      <c r="M315" s="106"/>
      <c r="N315" s="106"/>
      <c r="O315" s="106"/>
      <c r="P315" s="106"/>
      <c r="Q315" s="106"/>
      <c r="R315" s="106"/>
      <c r="S315" s="106"/>
      <c r="T315" s="86" t="s">
        <v>2549</v>
      </c>
      <c r="U315" s="59"/>
      <c r="V315" s="59"/>
      <c r="W315" s="90"/>
      <c r="X315" s="86"/>
      <c r="Y315" s="86" t="s">
        <v>1279</v>
      </c>
      <c r="Z315" s="90"/>
      <c r="AA315" s="90" t="s">
        <v>842</v>
      </c>
    </row>
    <row r="316">
      <c r="A316" s="82" t="s">
        <v>2550</v>
      </c>
      <c r="B316" s="86" t="s">
        <v>2551</v>
      </c>
      <c r="C316" s="86"/>
      <c r="D316" s="101">
        <v>500.0</v>
      </c>
      <c r="E316" s="101">
        <v>500.0</v>
      </c>
      <c r="F316" s="84" t="str">
        <f t="shared" si="4"/>
        <v>100.00%</v>
      </c>
      <c r="G316" s="86" t="s">
        <v>1120</v>
      </c>
      <c r="H316" s="86" t="s">
        <v>2552</v>
      </c>
      <c r="I316" s="87"/>
      <c r="J316" s="87"/>
      <c r="K316" s="106"/>
      <c r="L316" s="101">
        <v>500.0</v>
      </c>
      <c r="M316" s="106"/>
      <c r="N316" s="106"/>
      <c r="O316" s="106"/>
      <c r="P316" s="106"/>
      <c r="Q316" s="106"/>
      <c r="R316" s="106"/>
      <c r="S316" s="106"/>
      <c r="T316" s="86" t="s">
        <v>2553</v>
      </c>
      <c r="U316" s="59"/>
      <c r="V316" s="59"/>
      <c r="W316" s="90"/>
      <c r="X316" s="86"/>
      <c r="Y316" s="86" t="s">
        <v>2535</v>
      </c>
      <c r="Z316" s="90"/>
      <c r="AA316" s="90" t="s">
        <v>484</v>
      </c>
    </row>
    <row r="317">
      <c r="A317" s="82" t="s">
        <v>2555</v>
      </c>
      <c r="B317" s="123" t="s">
        <v>2556</v>
      </c>
      <c r="C317" s="126" t="s">
        <v>2558</v>
      </c>
      <c r="D317" s="127">
        <v>1000.0</v>
      </c>
      <c r="E317" s="127">
        <v>200.0</v>
      </c>
      <c r="F317" s="84" t="str">
        <f t="shared" si="4"/>
        <v>20.00%</v>
      </c>
      <c r="G317" s="85" t="s">
        <v>1253</v>
      </c>
      <c r="H317" s="123" t="s">
        <v>2560</v>
      </c>
      <c r="I317" s="101"/>
      <c r="J317" s="87"/>
      <c r="K317" s="87"/>
      <c r="L317" s="87"/>
      <c r="M317" s="87"/>
      <c r="N317" s="87"/>
      <c r="O317" s="87"/>
      <c r="P317" s="87"/>
      <c r="Q317" s="87"/>
      <c r="R317" s="87"/>
      <c r="S317" s="87"/>
      <c r="T317" s="86" t="s">
        <v>2561</v>
      </c>
      <c r="U317" s="59"/>
      <c r="V317" s="59"/>
      <c r="W317" s="91"/>
      <c r="X317" s="123"/>
      <c r="Y317" s="123" t="s">
        <v>2562</v>
      </c>
      <c r="Z317" s="91" t="s">
        <v>2563</v>
      </c>
      <c r="AA317" s="91" t="s">
        <v>484</v>
      </c>
    </row>
    <row r="318">
      <c r="A318" s="82" t="s">
        <v>2565</v>
      </c>
      <c r="B318" s="123" t="s">
        <v>2566</v>
      </c>
      <c r="C318" s="126" t="s">
        <v>2568</v>
      </c>
      <c r="D318" s="127">
        <v>660.0</v>
      </c>
      <c r="E318" s="101">
        <v>200.0</v>
      </c>
      <c r="F318" s="84" t="str">
        <f t="shared" si="4"/>
        <v>30.30%</v>
      </c>
      <c r="G318" s="85" t="s">
        <v>331</v>
      </c>
      <c r="H318" s="123" t="s">
        <v>2570</v>
      </c>
      <c r="I318" s="101"/>
      <c r="J318" s="87"/>
      <c r="K318" s="87"/>
      <c r="L318" s="87"/>
      <c r="M318" s="87"/>
      <c r="N318" s="87"/>
      <c r="O318" s="87"/>
      <c r="P318" s="87"/>
      <c r="Q318" s="87"/>
      <c r="R318" s="87"/>
      <c r="S318" s="87"/>
      <c r="T318" s="123" t="s">
        <v>2573</v>
      </c>
      <c r="U318" s="59"/>
      <c r="V318" s="59"/>
      <c r="W318" s="91"/>
      <c r="X318" s="123"/>
      <c r="Y318" s="123" t="s">
        <v>1279</v>
      </c>
      <c r="Z318" s="91" t="s">
        <v>2563</v>
      </c>
      <c r="AA318" s="91" t="s">
        <v>484</v>
      </c>
    </row>
    <row r="319">
      <c r="A319" s="82" t="s">
        <v>2578</v>
      </c>
      <c r="B319" s="123" t="s">
        <v>2579</v>
      </c>
      <c r="C319" s="126" t="s">
        <v>2580</v>
      </c>
      <c r="D319" s="127">
        <v>4346.0</v>
      </c>
      <c r="E319" s="127">
        <v>1500.0</v>
      </c>
      <c r="F319" s="84" t="str">
        <f t="shared" si="4"/>
        <v>34.51%</v>
      </c>
      <c r="G319" s="85" t="s">
        <v>2581</v>
      </c>
      <c r="H319" s="123" t="s">
        <v>2582</v>
      </c>
      <c r="I319" s="101"/>
      <c r="J319" s="87"/>
      <c r="K319" s="87"/>
      <c r="L319" s="87"/>
      <c r="M319" s="87"/>
      <c r="N319" s="87"/>
      <c r="O319" s="87"/>
      <c r="P319" s="87"/>
      <c r="Q319" s="87"/>
      <c r="R319" s="87"/>
      <c r="S319" s="87"/>
      <c r="T319" s="86" t="s">
        <v>2584</v>
      </c>
      <c r="U319" s="59"/>
      <c r="V319" s="59"/>
      <c r="W319" s="91"/>
      <c r="X319" s="123"/>
      <c r="Y319" s="123" t="s">
        <v>1279</v>
      </c>
      <c r="Z319" s="91" t="s">
        <v>2563</v>
      </c>
      <c r="AA319" s="91" t="s">
        <v>569</v>
      </c>
    </row>
    <row r="320">
      <c r="A320" s="82" t="s">
        <v>2587</v>
      </c>
      <c r="B320" s="123" t="s">
        <v>2588</v>
      </c>
      <c r="C320" s="126" t="s">
        <v>1200</v>
      </c>
      <c r="D320" s="127">
        <v>1000.0</v>
      </c>
      <c r="E320" s="127">
        <v>500.0</v>
      </c>
      <c r="F320" s="84" t="str">
        <f t="shared" si="4"/>
        <v>50.00%</v>
      </c>
      <c r="G320" s="85" t="s">
        <v>2590</v>
      </c>
      <c r="H320" s="123" t="s">
        <v>2591</v>
      </c>
      <c r="I320" s="87"/>
      <c r="J320" s="87"/>
      <c r="K320" s="87"/>
      <c r="L320" s="87"/>
      <c r="M320" s="87"/>
      <c r="N320" s="87"/>
      <c r="O320" s="87"/>
      <c r="P320" s="87"/>
      <c r="Q320" s="87"/>
      <c r="R320" s="87"/>
      <c r="S320" s="87"/>
      <c r="T320" s="86" t="s">
        <v>2594</v>
      </c>
      <c r="U320" s="59"/>
      <c r="V320" s="59"/>
      <c r="W320" s="90"/>
      <c r="X320" s="123"/>
      <c r="Y320" s="123" t="s">
        <v>1279</v>
      </c>
      <c r="Z320" s="91" t="s">
        <v>2563</v>
      </c>
      <c r="AA320" s="90" t="s">
        <v>522</v>
      </c>
    </row>
    <row r="321">
      <c r="A321" s="82" t="s">
        <v>2595</v>
      </c>
      <c r="B321" s="123" t="s">
        <v>2596</v>
      </c>
      <c r="C321" s="126" t="s">
        <v>2596</v>
      </c>
      <c r="D321" s="127">
        <v>5000.0</v>
      </c>
      <c r="E321" s="127">
        <v>2500.0</v>
      </c>
      <c r="F321" s="84" t="str">
        <f t="shared" si="4"/>
        <v>50.00%</v>
      </c>
      <c r="G321" s="85" t="s">
        <v>2598</v>
      </c>
      <c r="H321" s="123" t="s">
        <v>2599</v>
      </c>
      <c r="I321" s="87"/>
      <c r="J321" s="87"/>
      <c r="K321" s="87"/>
      <c r="L321" s="87"/>
      <c r="M321" s="87"/>
      <c r="N321" s="87"/>
      <c r="O321" s="87"/>
      <c r="P321" s="87"/>
      <c r="Q321" s="87"/>
      <c r="R321" s="87"/>
      <c r="S321" s="87"/>
      <c r="T321" s="86" t="s">
        <v>2601</v>
      </c>
      <c r="U321" s="59"/>
      <c r="V321" s="59"/>
      <c r="W321" s="91"/>
      <c r="X321" s="123"/>
      <c r="Y321" s="123" t="s">
        <v>2129</v>
      </c>
      <c r="Z321" s="91" t="s">
        <v>2563</v>
      </c>
      <c r="AA321" s="91" t="s">
        <v>522</v>
      </c>
    </row>
    <row r="322">
      <c r="A322" s="82" t="s">
        <v>2603</v>
      </c>
      <c r="B322" s="123" t="s">
        <v>2604</v>
      </c>
      <c r="C322" s="126" t="s">
        <v>191</v>
      </c>
      <c r="D322" s="127">
        <v>800.0</v>
      </c>
      <c r="E322" s="127">
        <v>400.0</v>
      </c>
      <c r="F322" s="84" t="str">
        <f t="shared" si="4"/>
        <v>50.00%</v>
      </c>
      <c r="G322" s="85" t="s">
        <v>2605</v>
      </c>
      <c r="H322" s="123" t="s">
        <v>2606</v>
      </c>
      <c r="I322" s="87"/>
      <c r="J322" s="87"/>
      <c r="K322" s="87"/>
      <c r="L322" s="87"/>
      <c r="M322" s="87"/>
      <c r="N322" s="87"/>
      <c r="O322" s="87"/>
      <c r="P322" s="87"/>
      <c r="Q322" s="87"/>
      <c r="R322" s="87"/>
      <c r="S322" s="87"/>
      <c r="T322" s="86" t="s">
        <v>2607</v>
      </c>
      <c r="U322" s="59"/>
      <c r="V322" s="59"/>
      <c r="W322" s="91"/>
      <c r="X322" s="123"/>
      <c r="Y322" s="123" t="s">
        <v>1458</v>
      </c>
      <c r="Z322" s="91" t="s">
        <v>2563</v>
      </c>
      <c r="AA322" s="91" t="s">
        <v>484</v>
      </c>
    </row>
    <row r="323">
      <c r="A323" s="82" t="s">
        <v>2608</v>
      </c>
      <c r="B323" s="123" t="s">
        <v>2609</v>
      </c>
      <c r="C323" s="126" t="s">
        <v>2610</v>
      </c>
      <c r="D323" s="127">
        <v>2000.0</v>
      </c>
      <c r="E323" s="127">
        <v>1200.0</v>
      </c>
      <c r="F323" s="84" t="str">
        <f t="shared" si="4"/>
        <v>60.00%</v>
      </c>
      <c r="G323" s="85" t="s">
        <v>2612</v>
      </c>
      <c r="H323" s="123" t="s">
        <v>2614</v>
      </c>
      <c r="I323" s="87"/>
      <c r="J323" s="87"/>
      <c r="K323" s="87"/>
      <c r="L323" s="87"/>
      <c r="M323" s="87"/>
      <c r="N323" s="87"/>
      <c r="O323" s="87"/>
      <c r="P323" s="87"/>
      <c r="Q323" s="87"/>
      <c r="R323" s="87"/>
      <c r="S323" s="87"/>
      <c r="T323" s="123" t="s">
        <v>2615</v>
      </c>
      <c r="U323" s="59"/>
      <c r="V323" s="59"/>
      <c r="W323" s="91"/>
      <c r="X323" s="123"/>
      <c r="Y323" s="123" t="s">
        <v>2137</v>
      </c>
      <c r="Z323" s="91" t="s">
        <v>2563</v>
      </c>
      <c r="AA323" s="91" t="s">
        <v>500</v>
      </c>
    </row>
    <row r="324">
      <c r="A324" s="82" t="s">
        <v>2617</v>
      </c>
      <c r="B324" s="123" t="s">
        <v>2618</v>
      </c>
      <c r="C324" s="126" t="s">
        <v>2619</v>
      </c>
      <c r="D324" s="127">
        <v>1690.0</v>
      </c>
      <c r="E324" s="127">
        <v>1200.0</v>
      </c>
      <c r="F324" s="84" t="str">
        <f t="shared" si="4"/>
        <v>71.01%</v>
      </c>
      <c r="G324" s="85" t="s">
        <v>2620</v>
      </c>
      <c r="H324" s="123" t="s">
        <v>2621</v>
      </c>
      <c r="I324" s="87"/>
      <c r="J324" s="87"/>
      <c r="K324" s="87"/>
      <c r="L324" s="87"/>
      <c r="M324" s="87"/>
      <c r="N324" s="87"/>
      <c r="O324" s="87"/>
      <c r="P324" s="87"/>
      <c r="Q324" s="87"/>
      <c r="R324" s="87"/>
      <c r="S324" s="87"/>
      <c r="T324" s="86" t="s">
        <v>2622</v>
      </c>
      <c r="U324" s="59"/>
      <c r="V324" s="59"/>
      <c r="W324" s="91"/>
      <c r="X324" s="123"/>
      <c r="Y324" s="123" t="s">
        <v>2623</v>
      </c>
      <c r="Z324" s="91" t="s">
        <v>2563</v>
      </c>
      <c r="AA324" s="91" t="s">
        <v>1447</v>
      </c>
    </row>
    <row r="325">
      <c r="A325" s="82" t="s">
        <v>2624</v>
      </c>
      <c r="B325" s="123" t="s">
        <v>2626</v>
      </c>
      <c r="C325" s="126" t="s">
        <v>2627</v>
      </c>
      <c r="D325" s="127">
        <v>2500.0</v>
      </c>
      <c r="E325" s="127">
        <v>1800.0</v>
      </c>
      <c r="F325" s="84" t="str">
        <f t="shared" si="4"/>
        <v>72.00%</v>
      </c>
      <c r="G325" s="85" t="s">
        <v>2630</v>
      </c>
      <c r="H325" s="123" t="s">
        <v>2631</v>
      </c>
      <c r="I325" s="87"/>
      <c r="J325" s="87"/>
      <c r="K325" s="87"/>
      <c r="L325" s="87"/>
      <c r="M325" s="87"/>
      <c r="N325" s="87"/>
      <c r="O325" s="87"/>
      <c r="P325" s="87"/>
      <c r="Q325" s="87"/>
      <c r="R325" s="87"/>
      <c r="S325" s="87"/>
      <c r="T325" s="86" t="s">
        <v>2632</v>
      </c>
      <c r="U325" s="59"/>
      <c r="V325" s="59"/>
      <c r="W325" s="91"/>
      <c r="X325" s="123"/>
      <c r="Y325" s="123" t="s">
        <v>2129</v>
      </c>
      <c r="Z325" s="91" t="s">
        <v>2563</v>
      </c>
      <c r="AA325" s="91" t="s">
        <v>1236</v>
      </c>
    </row>
    <row r="326">
      <c r="A326" s="82" t="s">
        <v>2634</v>
      </c>
      <c r="B326" s="123" t="s">
        <v>2635</v>
      </c>
      <c r="C326" s="126" t="s">
        <v>2637</v>
      </c>
      <c r="D326" s="127">
        <v>1500.0</v>
      </c>
      <c r="E326" s="127">
        <v>1100.0</v>
      </c>
      <c r="F326" s="84" t="str">
        <f t="shared" si="4"/>
        <v>73.33%</v>
      </c>
      <c r="G326" s="85" t="s">
        <v>2640</v>
      </c>
      <c r="H326" s="123" t="s">
        <v>2641</v>
      </c>
      <c r="I326" s="87"/>
      <c r="J326" s="87"/>
      <c r="K326" s="87"/>
      <c r="L326" s="87"/>
      <c r="M326" s="87"/>
      <c r="N326" s="87"/>
      <c r="O326" s="87"/>
      <c r="P326" s="87"/>
      <c r="Q326" s="87"/>
      <c r="R326" s="87"/>
      <c r="S326" s="87"/>
      <c r="T326" s="86" t="s">
        <v>2642</v>
      </c>
      <c r="U326" s="59"/>
      <c r="V326" s="59"/>
      <c r="W326" s="91"/>
      <c r="X326" s="123"/>
      <c r="Y326" s="123" t="s">
        <v>1553</v>
      </c>
      <c r="Z326" s="91" t="s">
        <v>2563</v>
      </c>
      <c r="AA326" s="91" t="s">
        <v>484</v>
      </c>
    </row>
    <row r="327">
      <c r="A327" s="82" t="s">
        <v>2646</v>
      </c>
      <c r="B327" s="123" t="s">
        <v>2647</v>
      </c>
      <c r="C327" s="126" t="s">
        <v>2648</v>
      </c>
      <c r="D327" s="127">
        <v>185.0</v>
      </c>
      <c r="E327" s="127">
        <v>145.0</v>
      </c>
      <c r="F327" s="84" t="str">
        <f t="shared" si="4"/>
        <v>78.38%</v>
      </c>
      <c r="G327" s="85" t="s">
        <v>2650</v>
      </c>
      <c r="H327" s="123" t="s">
        <v>2651</v>
      </c>
      <c r="I327" s="87"/>
      <c r="J327" s="87"/>
      <c r="K327" s="87"/>
      <c r="L327" s="87"/>
      <c r="M327" s="87"/>
      <c r="N327" s="87"/>
      <c r="O327" s="87"/>
      <c r="P327" s="87"/>
      <c r="Q327" s="87"/>
      <c r="R327" s="87"/>
      <c r="S327" s="87"/>
      <c r="T327" s="86" t="s">
        <v>2654</v>
      </c>
      <c r="U327" s="59"/>
      <c r="V327" s="59"/>
      <c r="W327" s="91"/>
      <c r="X327" s="123"/>
      <c r="Y327" s="123" t="s">
        <v>2137</v>
      </c>
      <c r="Z327" s="91" t="s">
        <v>2563</v>
      </c>
      <c r="AA327" s="91" t="s">
        <v>569</v>
      </c>
    </row>
    <row r="328">
      <c r="A328" s="82" t="s">
        <v>2655</v>
      </c>
      <c r="B328" s="123" t="s">
        <v>2656</v>
      </c>
      <c r="C328" s="126" t="s">
        <v>2657</v>
      </c>
      <c r="D328" s="127">
        <v>2000.0</v>
      </c>
      <c r="E328" s="101">
        <v>1600.0</v>
      </c>
      <c r="F328" s="84" t="str">
        <f t="shared" si="4"/>
        <v>80.00%</v>
      </c>
      <c r="G328" s="85" t="s">
        <v>1488</v>
      </c>
      <c r="H328" s="123" t="s">
        <v>1489</v>
      </c>
      <c r="I328" s="128"/>
      <c r="J328" s="128"/>
      <c r="K328" s="128"/>
      <c r="L328" s="128"/>
      <c r="M328" s="128"/>
      <c r="N328" s="128"/>
      <c r="O328" s="128"/>
      <c r="P328" s="128"/>
      <c r="Q328" s="128"/>
      <c r="R328" s="128"/>
      <c r="S328" s="128"/>
      <c r="T328" s="59"/>
      <c r="U328" s="59"/>
      <c r="V328" s="59"/>
      <c r="W328" s="91"/>
      <c r="X328" s="123"/>
      <c r="Y328" s="123" t="s">
        <v>2137</v>
      </c>
      <c r="Z328" s="91" t="s">
        <v>2563</v>
      </c>
      <c r="AA328" s="91" t="s">
        <v>1447</v>
      </c>
    </row>
    <row r="329">
      <c r="A329" s="82" t="s">
        <v>2661</v>
      </c>
      <c r="B329" s="123" t="s">
        <v>2662</v>
      </c>
      <c r="C329" s="126" t="s">
        <v>289</v>
      </c>
      <c r="D329" s="127">
        <v>900.0</v>
      </c>
      <c r="E329" s="127">
        <v>750.0</v>
      </c>
      <c r="F329" s="84" t="str">
        <f t="shared" si="4"/>
        <v>83.33%</v>
      </c>
      <c r="G329" s="85" t="s">
        <v>2663</v>
      </c>
      <c r="H329" s="123" t="s">
        <v>2664</v>
      </c>
      <c r="I329" s="101"/>
      <c r="J329" s="87"/>
      <c r="K329" s="87"/>
      <c r="L329" s="87"/>
      <c r="M329" s="87"/>
      <c r="N329" s="87"/>
      <c r="O329" s="87"/>
      <c r="P329" s="87"/>
      <c r="Q329" s="87"/>
      <c r="R329" s="87"/>
      <c r="S329" s="87"/>
      <c r="T329" s="86" t="s">
        <v>2666</v>
      </c>
      <c r="U329" s="59"/>
      <c r="V329" s="59"/>
      <c r="W329" s="91"/>
      <c r="X329" s="126"/>
      <c r="Y329" s="126" t="s">
        <v>2623</v>
      </c>
      <c r="Z329" s="91" t="s">
        <v>2563</v>
      </c>
      <c r="AA329" s="91" t="s">
        <v>492</v>
      </c>
    </row>
    <row r="330">
      <c r="A330" s="82" t="s">
        <v>2669</v>
      </c>
      <c r="B330" s="123" t="s">
        <v>2670</v>
      </c>
      <c r="C330" s="126" t="s">
        <v>92</v>
      </c>
      <c r="D330" s="127">
        <v>1030.0</v>
      </c>
      <c r="E330" s="127">
        <v>895.0</v>
      </c>
      <c r="F330" s="84" t="str">
        <f t="shared" si="4"/>
        <v>86.89%</v>
      </c>
      <c r="G330" s="85" t="s">
        <v>2671</v>
      </c>
      <c r="H330" s="123" t="s">
        <v>2672</v>
      </c>
      <c r="I330" s="101"/>
      <c r="J330" s="87"/>
      <c r="K330" s="87"/>
      <c r="L330" s="87"/>
      <c r="M330" s="87"/>
      <c r="N330" s="87"/>
      <c r="O330" s="87"/>
      <c r="P330" s="87"/>
      <c r="Q330" s="87"/>
      <c r="R330" s="87"/>
      <c r="S330" s="87"/>
      <c r="T330" s="86" t="s">
        <v>2673</v>
      </c>
      <c r="U330" s="59"/>
      <c r="V330" s="59"/>
      <c r="W330" s="90"/>
      <c r="X330" s="123"/>
      <c r="Y330" s="123" t="s">
        <v>1422</v>
      </c>
      <c r="Z330" s="91" t="s">
        <v>2563</v>
      </c>
      <c r="AA330" s="90" t="s">
        <v>492</v>
      </c>
    </row>
    <row r="331">
      <c r="A331" s="82" t="s">
        <v>2678</v>
      </c>
      <c r="B331" s="123" t="s">
        <v>2679</v>
      </c>
      <c r="C331" s="126" t="s">
        <v>2680</v>
      </c>
      <c r="D331" s="127">
        <v>2000.0</v>
      </c>
      <c r="E331" s="127">
        <v>1800.0</v>
      </c>
      <c r="F331" s="84" t="str">
        <f t="shared" si="4"/>
        <v>90.00%</v>
      </c>
      <c r="G331" s="85" t="s">
        <v>1480</v>
      </c>
      <c r="H331" s="123" t="s">
        <v>1482</v>
      </c>
      <c r="I331" s="87"/>
      <c r="J331" s="87"/>
      <c r="K331" s="87"/>
      <c r="L331" s="87"/>
      <c r="M331" s="87"/>
      <c r="N331" s="87"/>
      <c r="O331" s="87"/>
      <c r="P331" s="87"/>
      <c r="Q331" s="87"/>
      <c r="R331" s="87"/>
      <c r="S331" s="87"/>
      <c r="T331" s="86" t="s">
        <v>2682</v>
      </c>
      <c r="U331" s="59"/>
      <c r="V331" s="59"/>
      <c r="W331" s="91"/>
      <c r="X331" s="123"/>
      <c r="Y331" s="123" t="s">
        <v>2129</v>
      </c>
      <c r="Z331" s="91" t="s">
        <v>2563</v>
      </c>
      <c r="AA331" s="91" t="s">
        <v>484</v>
      </c>
    </row>
    <row r="332">
      <c r="A332" s="82" t="s">
        <v>2684</v>
      </c>
      <c r="B332" s="126" t="s">
        <v>2685</v>
      </c>
      <c r="C332" s="86" t="s">
        <v>2227</v>
      </c>
      <c r="D332" s="127">
        <v>900.0</v>
      </c>
      <c r="E332" s="127">
        <v>900.0</v>
      </c>
      <c r="F332" s="84" t="str">
        <f t="shared" si="4"/>
        <v>100.00%</v>
      </c>
      <c r="G332" s="85" t="s">
        <v>178</v>
      </c>
      <c r="H332" s="123" t="s">
        <v>2686</v>
      </c>
      <c r="I332" s="101"/>
      <c r="J332" s="87"/>
      <c r="K332" s="87"/>
      <c r="L332" s="87"/>
      <c r="M332" s="87"/>
      <c r="N332" s="87"/>
      <c r="O332" s="87"/>
      <c r="P332" s="87"/>
      <c r="Q332" s="87"/>
      <c r="R332" s="87"/>
      <c r="S332" s="87"/>
      <c r="T332" s="86" t="s">
        <v>2688</v>
      </c>
      <c r="U332" s="59"/>
      <c r="V332" s="59"/>
      <c r="W332" s="91"/>
      <c r="X332" s="123"/>
      <c r="Y332" s="123" t="s">
        <v>1422</v>
      </c>
      <c r="Z332" s="91" t="s">
        <v>2563</v>
      </c>
      <c r="AA332" s="91" t="s">
        <v>492</v>
      </c>
    </row>
    <row r="333">
      <c r="A333" s="82" t="s">
        <v>2689</v>
      </c>
      <c r="B333" s="123" t="s">
        <v>2690</v>
      </c>
      <c r="C333" s="126" t="s">
        <v>2691</v>
      </c>
      <c r="D333" s="127">
        <v>130.0</v>
      </c>
      <c r="E333" s="127">
        <v>130.0</v>
      </c>
      <c r="F333" s="84" t="str">
        <f t="shared" si="4"/>
        <v>100.00%</v>
      </c>
      <c r="G333" s="85" t="s">
        <v>2693</v>
      </c>
      <c r="H333" s="123" t="s">
        <v>2694</v>
      </c>
      <c r="I333" s="101"/>
      <c r="J333" s="87"/>
      <c r="K333" s="87"/>
      <c r="L333" s="87"/>
      <c r="M333" s="87"/>
      <c r="N333" s="87"/>
      <c r="O333" s="87"/>
      <c r="P333" s="87"/>
      <c r="Q333" s="87"/>
      <c r="R333" s="87"/>
      <c r="S333" s="87"/>
      <c r="T333" s="123" t="s">
        <v>2696</v>
      </c>
      <c r="U333" s="59"/>
      <c r="V333" s="59"/>
      <c r="W333" s="91"/>
      <c r="X333" s="123"/>
      <c r="Y333" s="123" t="s">
        <v>2137</v>
      </c>
      <c r="Z333" s="91" t="s">
        <v>2563</v>
      </c>
      <c r="AA333" s="91" t="s">
        <v>1236</v>
      </c>
    </row>
    <row r="334">
      <c r="A334" s="82" t="s">
        <v>2699</v>
      </c>
      <c r="B334" s="123" t="s">
        <v>2700</v>
      </c>
      <c r="C334" s="126" t="s">
        <v>961</v>
      </c>
      <c r="D334" s="127">
        <v>500.0</v>
      </c>
      <c r="E334" s="127">
        <v>500.0</v>
      </c>
      <c r="F334" s="84" t="str">
        <f t="shared" si="4"/>
        <v>100.00%</v>
      </c>
      <c r="G334" s="85" t="s">
        <v>1062</v>
      </c>
      <c r="H334" s="123" t="s">
        <v>2704</v>
      </c>
      <c r="I334" s="101"/>
      <c r="J334" s="87"/>
      <c r="K334" s="87"/>
      <c r="L334" s="87"/>
      <c r="M334" s="87"/>
      <c r="N334" s="87"/>
      <c r="O334" s="87"/>
      <c r="P334" s="87"/>
      <c r="Q334" s="87"/>
      <c r="R334" s="87"/>
      <c r="S334" s="87"/>
      <c r="T334" s="86"/>
      <c r="U334" s="59"/>
      <c r="V334" s="59"/>
      <c r="W334" s="91"/>
      <c r="X334" s="123"/>
      <c r="Y334" s="123" t="s">
        <v>2129</v>
      </c>
      <c r="Z334" s="91" t="s">
        <v>2563</v>
      </c>
      <c r="AA334" s="91" t="s">
        <v>492</v>
      </c>
    </row>
    <row r="335">
      <c r="A335" s="82" t="s">
        <v>2705</v>
      </c>
      <c r="B335" s="123" t="s">
        <v>2707</v>
      </c>
      <c r="C335" s="126" t="s">
        <v>2708</v>
      </c>
      <c r="D335" s="127">
        <v>1000.0</v>
      </c>
      <c r="E335" s="127">
        <v>1000.0</v>
      </c>
      <c r="F335" s="84" t="str">
        <f t="shared" si="4"/>
        <v>100.00%</v>
      </c>
      <c r="G335" s="85" t="s">
        <v>2710</v>
      </c>
      <c r="H335" s="123" t="s">
        <v>2711</v>
      </c>
      <c r="I335" s="128"/>
      <c r="J335" s="128"/>
      <c r="K335" s="128"/>
      <c r="L335" s="128"/>
      <c r="M335" s="128"/>
      <c r="N335" s="128"/>
      <c r="O335" s="128"/>
      <c r="P335" s="128"/>
      <c r="Q335" s="128"/>
      <c r="R335" s="128"/>
      <c r="S335" s="128"/>
      <c r="T335" s="59"/>
      <c r="U335" s="59"/>
      <c r="V335" s="59"/>
      <c r="W335" s="91"/>
      <c r="X335" s="123"/>
      <c r="Y335" s="123" t="s">
        <v>1279</v>
      </c>
      <c r="Z335" s="91" t="s">
        <v>2563</v>
      </c>
      <c r="AA335" s="91" t="s">
        <v>605</v>
      </c>
    </row>
    <row r="336">
      <c r="A336" s="82" t="s">
        <v>2712</v>
      </c>
      <c r="B336" s="123" t="s">
        <v>2714</v>
      </c>
      <c r="C336" s="126" t="s">
        <v>2715</v>
      </c>
      <c r="D336" s="127">
        <v>480.0</v>
      </c>
      <c r="E336" s="127">
        <v>480.0</v>
      </c>
      <c r="F336" s="84" t="str">
        <f t="shared" si="4"/>
        <v>100.00%</v>
      </c>
      <c r="G336" s="85" t="s">
        <v>2718</v>
      </c>
      <c r="H336" s="123" t="s">
        <v>2720</v>
      </c>
      <c r="I336" s="128"/>
      <c r="J336" s="128"/>
      <c r="K336" s="128"/>
      <c r="L336" s="128"/>
      <c r="M336" s="128"/>
      <c r="N336" s="128"/>
      <c r="O336" s="128"/>
      <c r="P336" s="128"/>
      <c r="Q336" s="128"/>
      <c r="R336" s="128"/>
      <c r="S336" s="128"/>
      <c r="T336" s="59"/>
      <c r="U336" s="59"/>
      <c r="V336" s="59"/>
      <c r="W336" s="91"/>
      <c r="X336" s="123"/>
      <c r="Y336" s="123" t="s">
        <v>2722</v>
      </c>
      <c r="Z336" s="91" t="s">
        <v>2563</v>
      </c>
      <c r="AA336" s="91" t="s">
        <v>588</v>
      </c>
    </row>
    <row r="337">
      <c r="A337" s="82" t="s">
        <v>2723</v>
      </c>
      <c r="B337" s="123" t="s">
        <v>2724</v>
      </c>
      <c r="C337" s="126" t="s">
        <v>2725</v>
      </c>
      <c r="D337" s="127">
        <v>500.0</v>
      </c>
      <c r="E337" s="127">
        <v>500.0</v>
      </c>
      <c r="F337" s="84" t="str">
        <f t="shared" si="4"/>
        <v>100.00%</v>
      </c>
      <c r="G337" s="85" t="s">
        <v>2727</v>
      </c>
      <c r="H337" s="123" t="s">
        <v>2729</v>
      </c>
      <c r="I337" s="101"/>
      <c r="J337" s="87"/>
      <c r="K337" s="87"/>
      <c r="L337" s="87"/>
      <c r="M337" s="87"/>
      <c r="N337" s="87"/>
      <c r="O337" s="87"/>
      <c r="P337" s="87"/>
      <c r="Q337" s="87"/>
      <c r="R337" s="87"/>
      <c r="S337" s="87"/>
      <c r="T337" s="86" t="s">
        <v>2731</v>
      </c>
      <c r="U337" s="59"/>
      <c r="V337" s="59"/>
      <c r="W337" s="91"/>
      <c r="X337" s="123"/>
      <c r="Y337" s="123" t="s">
        <v>1279</v>
      </c>
      <c r="Z337" s="91" t="s">
        <v>2563</v>
      </c>
      <c r="AA337" s="91" t="s">
        <v>588</v>
      </c>
    </row>
    <row r="338">
      <c r="A338" s="82" t="s">
        <v>2733</v>
      </c>
      <c r="B338" s="123" t="s">
        <v>2734</v>
      </c>
      <c r="C338" s="126" t="s">
        <v>1080</v>
      </c>
      <c r="D338" s="127">
        <v>700.0</v>
      </c>
      <c r="E338" s="127">
        <v>700.0</v>
      </c>
      <c r="F338" s="84" t="str">
        <f t="shared" si="4"/>
        <v>100.00%</v>
      </c>
      <c r="G338" s="85" t="s">
        <v>2738</v>
      </c>
      <c r="H338" s="123" t="s">
        <v>2739</v>
      </c>
      <c r="I338" s="87"/>
      <c r="J338" s="87"/>
      <c r="K338" s="87"/>
      <c r="L338" s="87"/>
      <c r="M338" s="87"/>
      <c r="N338" s="87"/>
      <c r="O338" s="87"/>
      <c r="P338" s="87"/>
      <c r="Q338" s="87"/>
      <c r="R338" s="87"/>
      <c r="S338" s="87"/>
      <c r="T338" s="86" t="s">
        <v>2740</v>
      </c>
      <c r="U338" s="59"/>
      <c r="V338" s="59"/>
      <c r="W338" s="91"/>
      <c r="X338" s="123"/>
      <c r="Y338" s="123" t="s">
        <v>1422</v>
      </c>
      <c r="Z338" s="91" t="s">
        <v>2563</v>
      </c>
      <c r="AA338" s="91" t="s">
        <v>484</v>
      </c>
    </row>
    <row r="339">
      <c r="A339" s="82" t="s">
        <v>2743</v>
      </c>
      <c r="B339" s="86" t="s">
        <v>2744</v>
      </c>
      <c r="C339" s="86" t="s">
        <v>2568</v>
      </c>
      <c r="D339" s="101">
        <v>3297.7</v>
      </c>
      <c r="E339" s="101">
        <v>1000.0</v>
      </c>
      <c r="F339" s="84" t="str">
        <f t="shared" si="4"/>
        <v>30.32%</v>
      </c>
      <c r="G339" s="86" t="s">
        <v>829</v>
      </c>
      <c r="H339" s="86" t="s">
        <v>830</v>
      </c>
      <c r="I339" s="128"/>
      <c r="J339" s="87"/>
      <c r="K339" s="87"/>
      <c r="L339" s="87"/>
      <c r="M339" s="87"/>
      <c r="N339" s="87"/>
      <c r="O339" s="87"/>
      <c r="P339" s="87"/>
      <c r="Q339" s="87"/>
      <c r="R339" s="87"/>
      <c r="S339" s="87"/>
      <c r="T339" s="86"/>
      <c r="U339" s="59"/>
      <c r="V339" s="59"/>
      <c r="W339" s="91"/>
      <c r="X339" s="86"/>
      <c r="Y339" s="86" t="s">
        <v>1406</v>
      </c>
      <c r="Z339" s="91"/>
      <c r="AA339" s="91" t="s">
        <v>484</v>
      </c>
    </row>
    <row r="340">
      <c r="A340" s="82" t="s">
        <v>2746</v>
      </c>
      <c r="B340" s="86" t="s">
        <v>2747</v>
      </c>
      <c r="C340" s="86" t="s">
        <v>2568</v>
      </c>
      <c r="D340" s="101">
        <v>2000.0</v>
      </c>
      <c r="E340" s="101">
        <v>1000.0</v>
      </c>
      <c r="F340" s="84" t="str">
        <f t="shared" si="4"/>
        <v>50.00%</v>
      </c>
      <c r="G340" s="86" t="s">
        <v>829</v>
      </c>
      <c r="H340" s="86" t="s">
        <v>830</v>
      </c>
      <c r="I340" s="106"/>
      <c r="J340" s="87"/>
      <c r="K340" s="87"/>
      <c r="L340" s="87"/>
      <c r="M340" s="87"/>
      <c r="N340" s="87"/>
      <c r="O340" s="87"/>
      <c r="P340" s="87"/>
      <c r="Q340" s="87"/>
      <c r="R340" s="87"/>
      <c r="S340" s="87"/>
      <c r="T340" s="86"/>
      <c r="U340" s="59"/>
      <c r="V340" s="59"/>
      <c r="W340" s="91"/>
      <c r="X340" s="86"/>
      <c r="Y340" s="86" t="s">
        <v>1406</v>
      </c>
      <c r="Z340" s="91"/>
      <c r="AA340" s="91" t="s">
        <v>484</v>
      </c>
    </row>
    <row r="341">
      <c r="A341" s="82" t="s">
        <v>2753</v>
      </c>
      <c r="B341" s="86" t="s">
        <v>2503</v>
      </c>
      <c r="C341" s="86" t="s">
        <v>95</v>
      </c>
      <c r="D341" s="101">
        <v>2227.07</v>
      </c>
      <c r="E341" s="101">
        <v>1185.0</v>
      </c>
      <c r="F341" s="84" t="str">
        <f t="shared" si="4"/>
        <v>53.21%</v>
      </c>
      <c r="G341" s="86" t="s">
        <v>1488</v>
      </c>
      <c r="H341" s="86" t="s">
        <v>1489</v>
      </c>
      <c r="I341" s="87"/>
      <c r="J341" s="87"/>
      <c r="K341" s="87"/>
      <c r="L341" s="87"/>
      <c r="M341" s="87"/>
      <c r="N341" s="87"/>
      <c r="O341" s="87"/>
      <c r="P341" s="87"/>
      <c r="Q341" s="87"/>
      <c r="R341" s="87"/>
      <c r="S341" s="87"/>
      <c r="T341" s="86"/>
      <c r="U341" s="59"/>
      <c r="V341" s="59"/>
      <c r="W341" s="88"/>
      <c r="X341" s="86"/>
      <c r="Y341" s="86" t="s">
        <v>2129</v>
      </c>
      <c r="Z341" s="88"/>
      <c r="AA341" s="88" t="s">
        <v>522</v>
      </c>
    </row>
    <row r="342">
      <c r="A342" s="82" t="s">
        <v>2756</v>
      </c>
      <c r="B342" s="86" t="s">
        <v>2758</v>
      </c>
      <c r="C342" s="86" t="s">
        <v>2759</v>
      </c>
      <c r="D342" s="101">
        <v>139.1</v>
      </c>
      <c r="E342" s="101">
        <v>80.0</v>
      </c>
      <c r="F342" s="84" t="str">
        <f t="shared" si="4"/>
        <v>57.51%</v>
      </c>
      <c r="G342" s="86" t="s">
        <v>2761</v>
      </c>
      <c r="H342" s="86" t="s">
        <v>2762</v>
      </c>
      <c r="I342" s="106"/>
      <c r="J342" s="87"/>
      <c r="K342" s="87"/>
      <c r="L342" s="87"/>
      <c r="M342" s="87"/>
      <c r="N342" s="87"/>
      <c r="O342" s="87"/>
      <c r="P342" s="87"/>
      <c r="Q342" s="87"/>
      <c r="R342" s="87"/>
      <c r="S342" s="87"/>
      <c r="T342" s="86"/>
      <c r="U342" s="59"/>
      <c r="V342" s="59"/>
      <c r="W342" s="90"/>
      <c r="X342" s="86"/>
      <c r="Y342" s="86" t="s">
        <v>2129</v>
      </c>
      <c r="Z342" s="90"/>
      <c r="AA342" s="90" t="s">
        <v>522</v>
      </c>
    </row>
    <row r="343">
      <c r="A343" s="82" t="s">
        <v>2766</v>
      </c>
      <c r="B343" s="86" t="s">
        <v>2768</v>
      </c>
      <c r="C343" s="86" t="s">
        <v>2769</v>
      </c>
      <c r="D343" s="101">
        <v>800.0</v>
      </c>
      <c r="E343" s="101">
        <v>500.0</v>
      </c>
      <c r="F343" s="84" t="str">
        <f t="shared" si="4"/>
        <v>62.50%</v>
      </c>
      <c r="G343" s="86" t="s">
        <v>1612</v>
      </c>
      <c r="H343" s="86" t="s">
        <v>1613</v>
      </c>
      <c r="I343" s="106"/>
      <c r="J343" s="87"/>
      <c r="K343" s="87"/>
      <c r="L343" s="87"/>
      <c r="M343" s="87"/>
      <c r="N343" s="87"/>
      <c r="O343" s="87"/>
      <c r="P343" s="87"/>
      <c r="Q343" s="87"/>
      <c r="R343" s="87"/>
      <c r="S343" s="87"/>
      <c r="T343" s="86"/>
      <c r="U343" s="59"/>
      <c r="V343" s="59"/>
      <c r="W343" s="90"/>
      <c r="X343" s="86"/>
      <c r="Y343" s="86" t="s">
        <v>2137</v>
      </c>
      <c r="Z343" s="90"/>
      <c r="AA343" s="90" t="s">
        <v>484</v>
      </c>
    </row>
    <row r="344">
      <c r="A344" s="82" t="s">
        <v>2774</v>
      </c>
      <c r="B344" s="86" t="s">
        <v>2775</v>
      </c>
      <c r="C344" s="85" t="s">
        <v>1200</v>
      </c>
      <c r="D344" s="101">
        <v>293.0</v>
      </c>
      <c r="E344" s="101">
        <v>200.0</v>
      </c>
      <c r="F344" s="84" t="str">
        <f t="shared" si="4"/>
        <v>68.26%</v>
      </c>
      <c r="G344" s="86" t="s">
        <v>1203</v>
      </c>
      <c r="H344" s="86" t="s">
        <v>1204</v>
      </c>
      <c r="I344" s="106"/>
      <c r="J344" s="87" t="s">
        <v>132</v>
      </c>
      <c r="K344" s="87"/>
      <c r="L344" s="87"/>
      <c r="M344" s="87"/>
      <c r="N344" s="87"/>
      <c r="O344" s="87"/>
      <c r="P344" s="87"/>
      <c r="Q344" s="87"/>
      <c r="R344" s="87"/>
      <c r="S344" s="87"/>
      <c r="T344" s="86"/>
      <c r="U344" s="59"/>
      <c r="V344" s="59"/>
      <c r="W344" s="90"/>
      <c r="X344" s="86"/>
      <c r="Y344" s="86" t="s">
        <v>1422</v>
      </c>
      <c r="Z344" s="90"/>
      <c r="AA344" s="90" t="s">
        <v>522</v>
      </c>
    </row>
    <row r="345">
      <c r="A345" s="82" t="s">
        <v>2777</v>
      </c>
      <c r="B345" s="86" t="s">
        <v>2778</v>
      </c>
      <c r="C345" s="86" t="s">
        <v>191</v>
      </c>
      <c r="D345" s="101">
        <v>175.0</v>
      </c>
      <c r="E345" s="101">
        <v>125.0</v>
      </c>
      <c r="F345" s="84" t="str">
        <f t="shared" si="4"/>
        <v>71.43%</v>
      </c>
      <c r="G345" s="86" t="s">
        <v>1807</v>
      </c>
      <c r="H345" s="86" t="s">
        <v>1808</v>
      </c>
      <c r="I345" s="106"/>
      <c r="J345" s="101">
        <v>50.0</v>
      </c>
      <c r="K345" s="87"/>
      <c r="L345" s="101">
        <v>15.0</v>
      </c>
      <c r="M345" s="87"/>
      <c r="N345" s="87"/>
      <c r="O345" s="87"/>
      <c r="P345" s="87"/>
      <c r="Q345" s="87"/>
      <c r="R345" s="87"/>
      <c r="S345" s="87"/>
      <c r="T345" s="86" t="s">
        <v>2781</v>
      </c>
      <c r="U345" s="59"/>
      <c r="V345" s="59"/>
      <c r="W345" s="90"/>
      <c r="X345" s="86"/>
      <c r="Y345" s="86" t="s">
        <v>113</v>
      </c>
      <c r="Z345" s="90"/>
      <c r="AA345" s="90" t="s">
        <v>484</v>
      </c>
    </row>
    <row r="346">
      <c r="A346" s="82" t="s">
        <v>2783</v>
      </c>
      <c r="B346" s="86" t="s">
        <v>2784</v>
      </c>
      <c r="C346" s="86" t="s">
        <v>2785</v>
      </c>
      <c r="D346" s="101">
        <v>140.0</v>
      </c>
      <c r="E346" s="101">
        <v>103.0</v>
      </c>
      <c r="F346" s="84" t="str">
        <f t="shared" si="4"/>
        <v>73.57%</v>
      </c>
      <c r="G346" s="86" t="s">
        <v>2710</v>
      </c>
      <c r="H346" s="86" t="s">
        <v>2711</v>
      </c>
      <c r="I346" s="106"/>
      <c r="J346" s="101">
        <v>80.0</v>
      </c>
      <c r="K346" s="101">
        <v>8.0</v>
      </c>
      <c r="L346" s="101">
        <v>15.0</v>
      </c>
      <c r="M346" s="87"/>
      <c r="N346" s="87"/>
      <c r="O346" s="87"/>
      <c r="P346" s="87"/>
      <c r="Q346" s="87"/>
      <c r="R346" s="87"/>
      <c r="S346" s="87"/>
      <c r="T346" s="86"/>
      <c r="U346" s="59"/>
      <c r="V346" s="59"/>
      <c r="W346" s="90"/>
      <c r="X346" s="86"/>
      <c r="Y346" s="86" t="s">
        <v>2787</v>
      </c>
      <c r="Z346" s="90"/>
      <c r="AA346" s="90" t="s">
        <v>500</v>
      </c>
    </row>
    <row r="347">
      <c r="A347" s="82" t="s">
        <v>2789</v>
      </c>
      <c r="B347" s="86" t="s">
        <v>2790</v>
      </c>
      <c r="C347" s="86" t="s">
        <v>2143</v>
      </c>
      <c r="D347" s="101">
        <v>200.0</v>
      </c>
      <c r="E347" s="101">
        <v>150.0</v>
      </c>
      <c r="F347" s="84" t="str">
        <f t="shared" si="4"/>
        <v>75.00%</v>
      </c>
      <c r="G347" s="86" t="s">
        <v>2144</v>
      </c>
      <c r="H347" s="86" t="s">
        <v>2792</v>
      </c>
      <c r="I347" s="106"/>
      <c r="J347" s="87" t="s">
        <v>132</v>
      </c>
      <c r="K347" s="87"/>
      <c r="L347" s="87"/>
      <c r="M347" s="87"/>
      <c r="N347" s="87"/>
      <c r="O347" s="87"/>
      <c r="P347" s="87"/>
      <c r="Q347" s="87"/>
      <c r="R347" s="87"/>
      <c r="S347" s="87"/>
      <c r="T347" s="86"/>
      <c r="U347" s="59"/>
      <c r="V347" s="59"/>
      <c r="W347" s="90"/>
      <c r="X347" s="86"/>
      <c r="Y347" s="86" t="s">
        <v>1422</v>
      </c>
      <c r="Z347" s="90"/>
      <c r="AA347" s="90" t="s">
        <v>522</v>
      </c>
    </row>
    <row r="348">
      <c r="A348" s="82" t="s">
        <v>2793</v>
      </c>
      <c r="B348" s="86" t="s">
        <v>2794</v>
      </c>
      <c r="C348" s="86" t="s">
        <v>2795</v>
      </c>
      <c r="D348" s="101">
        <v>152.67</v>
      </c>
      <c r="E348" s="101">
        <v>120.0</v>
      </c>
      <c r="F348" s="84" t="str">
        <f t="shared" si="4"/>
        <v>78.60%</v>
      </c>
      <c r="G348" s="86" t="s">
        <v>292</v>
      </c>
      <c r="H348" s="86" t="s">
        <v>2796</v>
      </c>
      <c r="I348" s="87"/>
      <c r="J348" s="87" t="s">
        <v>132</v>
      </c>
      <c r="K348" s="87"/>
      <c r="L348" s="87"/>
      <c r="M348" s="87"/>
      <c r="N348" s="87"/>
      <c r="O348" s="87"/>
      <c r="P348" s="87"/>
      <c r="Q348" s="87"/>
      <c r="R348" s="87"/>
      <c r="S348" s="87"/>
      <c r="T348" s="86"/>
      <c r="U348" s="59"/>
      <c r="V348" s="59"/>
      <c r="W348" s="90"/>
      <c r="X348" s="86"/>
      <c r="Y348" s="86" t="s">
        <v>1422</v>
      </c>
      <c r="Z348" s="90"/>
      <c r="AA348" s="90" t="s">
        <v>492</v>
      </c>
    </row>
    <row r="349">
      <c r="A349" s="82" t="s">
        <v>2799</v>
      </c>
      <c r="B349" s="86" t="s">
        <v>2800</v>
      </c>
      <c r="C349" s="86" t="s">
        <v>820</v>
      </c>
      <c r="D349" s="101">
        <v>150.0</v>
      </c>
      <c r="E349" s="101">
        <v>120.0</v>
      </c>
      <c r="F349" s="84" t="str">
        <f t="shared" si="4"/>
        <v>80.00%</v>
      </c>
      <c r="G349" s="86" t="s">
        <v>2801</v>
      </c>
      <c r="H349" s="86" t="s">
        <v>2802</v>
      </c>
      <c r="I349" s="87"/>
      <c r="J349" s="87"/>
      <c r="K349" s="87"/>
      <c r="L349" s="87"/>
      <c r="M349" s="87"/>
      <c r="N349" s="87"/>
      <c r="O349" s="87"/>
      <c r="P349" s="87"/>
      <c r="Q349" s="87"/>
      <c r="R349" s="87"/>
      <c r="S349" s="87"/>
      <c r="T349" s="86"/>
      <c r="U349" s="59"/>
      <c r="V349" s="59"/>
      <c r="W349" s="90"/>
      <c r="X349" s="86"/>
      <c r="Y349" s="86" t="s">
        <v>2535</v>
      </c>
      <c r="Z349" s="90"/>
      <c r="AA349" s="90" t="s">
        <v>522</v>
      </c>
    </row>
    <row r="350">
      <c r="A350" s="82" t="s">
        <v>2803</v>
      </c>
      <c r="B350" s="86" t="s">
        <v>2804</v>
      </c>
      <c r="C350" s="86" t="s">
        <v>565</v>
      </c>
      <c r="D350" s="101">
        <v>130.0</v>
      </c>
      <c r="E350" s="101">
        <v>105.0</v>
      </c>
      <c r="F350" s="84" t="str">
        <f t="shared" si="4"/>
        <v>80.77%</v>
      </c>
      <c r="G350" s="86" t="s">
        <v>2806</v>
      </c>
      <c r="H350" s="86" t="s">
        <v>2807</v>
      </c>
      <c r="I350" s="106"/>
      <c r="J350" s="87"/>
      <c r="K350" s="87"/>
      <c r="L350" s="87"/>
      <c r="M350" s="87"/>
      <c r="N350" s="87"/>
      <c r="O350" s="87"/>
      <c r="P350" s="87"/>
      <c r="Q350" s="87"/>
      <c r="R350" s="87"/>
      <c r="S350" s="87"/>
      <c r="T350" s="86"/>
      <c r="U350" s="59"/>
      <c r="V350" s="59"/>
      <c r="W350" s="88"/>
      <c r="X350" s="86"/>
      <c r="Y350" s="86" t="s">
        <v>2129</v>
      </c>
      <c r="Z350" s="88"/>
      <c r="AA350" s="88" t="s">
        <v>522</v>
      </c>
    </row>
    <row r="351">
      <c r="A351" s="82" t="s">
        <v>2810</v>
      </c>
      <c r="B351" s="86" t="s">
        <v>2811</v>
      </c>
      <c r="C351" s="86" t="s">
        <v>2813</v>
      </c>
      <c r="D351" s="101">
        <v>835.0</v>
      </c>
      <c r="E351" s="101">
        <v>695.0</v>
      </c>
      <c r="F351" s="84" t="str">
        <f t="shared" si="4"/>
        <v>83.23%</v>
      </c>
      <c r="G351" s="86" t="s">
        <v>2816</v>
      </c>
      <c r="H351" s="86" t="s">
        <v>2817</v>
      </c>
      <c r="I351" s="106"/>
      <c r="J351" s="87" t="s">
        <v>2818</v>
      </c>
      <c r="K351" s="87" t="s">
        <v>2819</v>
      </c>
      <c r="L351" s="87"/>
      <c r="M351" s="87" t="s">
        <v>2820</v>
      </c>
      <c r="N351" s="87"/>
      <c r="O351" s="87"/>
      <c r="P351" s="87"/>
      <c r="Q351" s="87"/>
      <c r="R351" s="87"/>
      <c r="S351" s="87" t="s">
        <v>2821</v>
      </c>
      <c r="T351" s="86"/>
      <c r="U351" s="59"/>
      <c r="V351" s="59"/>
      <c r="W351" s="90"/>
      <c r="X351" s="86"/>
      <c r="Y351" s="86" t="s">
        <v>1294</v>
      </c>
      <c r="Z351" s="90"/>
      <c r="AA351" s="90" t="s">
        <v>522</v>
      </c>
    </row>
    <row r="352">
      <c r="A352" s="82" t="s">
        <v>2822</v>
      </c>
      <c r="B352" s="86" t="s">
        <v>2824</v>
      </c>
      <c r="C352" s="86" t="s">
        <v>2825</v>
      </c>
      <c r="D352" s="101">
        <v>160.0</v>
      </c>
      <c r="E352" s="101">
        <v>140.0</v>
      </c>
      <c r="F352" s="84" t="str">
        <f t="shared" si="4"/>
        <v>87.50%</v>
      </c>
      <c r="G352" s="86" t="s">
        <v>2277</v>
      </c>
      <c r="H352" s="86" t="s">
        <v>2278</v>
      </c>
      <c r="I352" s="87"/>
      <c r="J352" s="87" t="s">
        <v>132</v>
      </c>
      <c r="K352" s="87"/>
      <c r="L352" s="87"/>
      <c r="M352" s="87"/>
      <c r="N352" s="87"/>
      <c r="O352" s="87"/>
      <c r="P352" s="87"/>
      <c r="Q352" s="87"/>
      <c r="R352" s="87"/>
      <c r="S352" s="87"/>
      <c r="T352" s="86"/>
      <c r="U352" s="59"/>
      <c r="V352" s="59"/>
      <c r="W352" s="90"/>
      <c r="X352" s="86"/>
      <c r="Y352" s="86" t="s">
        <v>1294</v>
      </c>
      <c r="Z352" s="90"/>
      <c r="AA352" s="90" t="s">
        <v>1236</v>
      </c>
    </row>
    <row r="353">
      <c r="A353" s="82" t="s">
        <v>2829</v>
      </c>
      <c r="B353" s="86" t="s">
        <v>2830</v>
      </c>
      <c r="C353" s="85" t="s">
        <v>1200</v>
      </c>
      <c r="D353" s="101">
        <v>66.75</v>
      </c>
      <c r="E353" s="101">
        <v>60.0</v>
      </c>
      <c r="F353" s="84" t="str">
        <f t="shared" si="4"/>
        <v>89.89%</v>
      </c>
      <c r="G353" s="86" t="s">
        <v>1725</v>
      </c>
      <c r="H353" s="86" t="s">
        <v>1726</v>
      </c>
      <c r="I353" s="106"/>
      <c r="J353" s="87"/>
      <c r="K353" s="87"/>
      <c r="L353" s="87"/>
      <c r="M353" s="87"/>
      <c r="N353" s="87"/>
      <c r="O353" s="87"/>
      <c r="P353" s="87"/>
      <c r="Q353" s="87"/>
      <c r="R353" s="87"/>
      <c r="S353" s="87"/>
      <c r="T353" s="86"/>
      <c r="U353" s="59"/>
      <c r="V353" s="59"/>
      <c r="W353" s="90"/>
      <c r="X353" s="86"/>
      <c r="Y353" s="86" t="s">
        <v>1422</v>
      </c>
      <c r="Z353" s="90"/>
      <c r="AA353" s="90" t="s">
        <v>522</v>
      </c>
    </row>
    <row r="354">
      <c r="A354" s="82" t="s">
        <v>2832</v>
      </c>
      <c r="B354" s="86" t="s">
        <v>2833</v>
      </c>
      <c r="C354" s="85" t="s">
        <v>1200</v>
      </c>
      <c r="D354" s="101">
        <v>87.76</v>
      </c>
      <c r="E354" s="101">
        <v>80.0</v>
      </c>
      <c r="F354" s="84" t="str">
        <f t="shared" si="4"/>
        <v>91.16%</v>
      </c>
      <c r="G354" s="86" t="s">
        <v>1725</v>
      </c>
      <c r="H354" s="86" t="s">
        <v>1726</v>
      </c>
      <c r="I354" s="106"/>
      <c r="J354" s="87"/>
      <c r="K354" s="87"/>
      <c r="L354" s="87"/>
      <c r="M354" s="87"/>
      <c r="N354" s="87"/>
      <c r="O354" s="87"/>
      <c r="P354" s="87"/>
      <c r="Q354" s="87"/>
      <c r="R354" s="87"/>
      <c r="S354" s="87"/>
      <c r="T354" s="86"/>
      <c r="U354" s="59"/>
      <c r="V354" s="59"/>
      <c r="W354" s="90"/>
      <c r="X354" s="86"/>
      <c r="Y354" s="86" t="s">
        <v>1422</v>
      </c>
      <c r="Z354" s="90"/>
      <c r="AA354" s="90" t="s">
        <v>522</v>
      </c>
    </row>
    <row r="355">
      <c r="A355" s="82" t="s">
        <v>2836</v>
      </c>
      <c r="B355" s="86" t="s">
        <v>2838</v>
      </c>
      <c r="C355" s="86" t="s">
        <v>2839</v>
      </c>
      <c r="D355" s="101">
        <v>432.77</v>
      </c>
      <c r="E355" s="101" t="str">
        <f>15.86+400</f>
        <v>$415.86</v>
      </c>
      <c r="F355" s="84" t="str">
        <f t="shared" si="4"/>
        <v>96.09%</v>
      </c>
      <c r="G355" s="86" t="s">
        <v>301</v>
      </c>
      <c r="H355" s="86" t="s">
        <v>2841</v>
      </c>
      <c r="I355" s="101"/>
      <c r="J355" s="87" t="s">
        <v>132</v>
      </c>
      <c r="K355" s="87"/>
      <c r="L355" s="87"/>
      <c r="M355" s="87" t="s">
        <v>2843</v>
      </c>
      <c r="N355" s="87"/>
      <c r="O355" s="87"/>
      <c r="P355" s="87"/>
      <c r="Q355" s="87"/>
      <c r="R355" s="87"/>
      <c r="S355" s="87"/>
      <c r="T355" s="86"/>
      <c r="U355" s="59"/>
      <c r="V355" s="59"/>
      <c r="W355" s="90"/>
      <c r="X355" s="86"/>
      <c r="Y355" s="86" t="s">
        <v>1279</v>
      </c>
      <c r="Z355" s="90"/>
      <c r="AA355" s="90" t="s">
        <v>522</v>
      </c>
    </row>
    <row r="356">
      <c r="A356" s="82" t="s">
        <v>2849</v>
      </c>
      <c r="B356" s="86" t="s">
        <v>2851</v>
      </c>
      <c r="C356" s="85" t="s">
        <v>1200</v>
      </c>
      <c r="D356" s="101">
        <v>123.86</v>
      </c>
      <c r="E356" s="101">
        <v>120.0</v>
      </c>
      <c r="F356" s="84" t="str">
        <f t="shared" si="4"/>
        <v>96.88%</v>
      </c>
      <c r="G356" s="86" t="s">
        <v>1725</v>
      </c>
      <c r="H356" s="86" t="s">
        <v>1726</v>
      </c>
      <c r="I356" s="106"/>
      <c r="J356" s="87"/>
      <c r="K356" s="87"/>
      <c r="L356" s="87"/>
      <c r="M356" s="87"/>
      <c r="N356" s="87"/>
      <c r="O356" s="87"/>
      <c r="P356" s="87"/>
      <c r="Q356" s="87"/>
      <c r="R356" s="87"/>
      <c r="S356" s="87"/>
      <c r="T356" s="86"/>
      <c r="U356" s="59"/>
      <c r="V356" s="59"/>
      <c r="W356" s="90"/>
      <c r="X356" s="86"/>
      <c r="Y356" s="86" t="s">
        <v>1422</v>
      </c>
      <c r="Z356" s="90"/>
      <c r="AA356" s="90" t="s">
        <v>522</v>
      </c>
    </row>
    <row r="357">
      <c r="A357" s="82" t="s">
        <v>2852</v>
      </c>
      <c r="B357" s="86" t="s">
        <v>616</v>
      </c>
      <c r="C357" s="86" t="s">
        <v>2853</v>
      </c>
      <c r="D357" s="101">
        <v>88.46</v>
      </c>
      <c r="E357" s="101">
        <v>88.46</v>
      </c>
      <c r="F357" s="84" t="str">
        <f t="shared" si="4"/>
        <v>100.00%</v>
      </c>
      <c r="G357" s="86" t="s">
        <v>2854</v>
      </c>
      <c r="H357" s="86" t="s">
        <v>2855</v>
      </c>
      <c r="I357" s="87"/>
      <c r="J357" s="87"/>
      <c r="K357" s="87"/>
      <c r="L357" s="87"/>
      <c r="M357" s="87"/>
      <c r="N357" s="87"/>
      <c r="O357" s="87"/>
      <c r="P357" s="87"/>
      <c r="Q357" s="87"/>
      <c r="R357" s="87"/>
      <c r="S357" s="87"/>
      <c r="T357" s="86"/>
      <c r="U357" s="59"/>
      <c r="V357" s="59"/>
      <c r="W357" s="90"/>
      <c r="X357" s="86"/>
      <c r="Y357" s="86" t="s">
        <v>2109</v>
      </c>
      <c r="Z357" s="90"/>
      <c r="AA357" s="90" t="s">
        <v>522</v>
      </c>
    </row>
    <row r="358">
      <c r="A358" s="82" t="s">
        <v>2856</v>
      </c>
      <c r="B358" s="86" t="s">
        <v>2857</v>
      </c>
      <c r="C358" s="86" t="s">
        <v>2858</v>
      </c>
      <c r="D358" s="101">
        <v>240.0</v>
      </c>
      <c r="E358" s="101">
        <v>240.0</v>
      </c>
      <c r="F358" s="84" t="str">
        <f t="shared" si="4"/>
        <v>100.00%</v>
      </c>
      <c r="G358" s="86" t="s">
        <v>331</v>
      </c>
      <c r="H358" s="86" t="s">
        <v>668</v>
      </c>
      <c r="I358" s="106"/>
      <c r="J358" s="101">
        <v>240.0</v>
      </c>
      <c r="K358" s="87"/>
      <c r="L358" s="87"/>
      <c r="M358" s="87"/>
      <c r="N358" s="87"/>
      <c r="O358" s="87"/>
      <c r="P358" s="87"/>
      <c r="Q358" s="87"/>
      <c r="R358" s="87"/>
      <c r="S358" s="87"/>
      <c r="T358" s="86"/>
      <c r="U358" s="59"/>
      <c r="V358" s="59"/>
      <c r="W358" s="90"/>
      <c r="X358" s="86"/>
      <c r="Y358" s="86" t="s">
        <v>2137</v>
      </c>
      <c r="Z358" s="90"/>
      <c r="AA358" s="90" t="s">
        <v>569</v>
      </c>
    </row>
    <row r="359">
      <c r="A359" s="82" t="s">
        <v>2859</v>
      </c>
      <c r="B359" s="86" t="s">
        <v>2860</v>
      </c>
      <c r="C359" s="86" t="s">
        <v>2245</v>
      </c>
      <c r="D359" s="101">
        <v>50.0</v>
      </c>
      <c r="E359" s="101">
        <v>50.0</v>
      </c>
      <c r="F359" s="84" t="str">
        <f t="shared" si="4"/>
        <v>100.00%</v>
      </c>
      <c r="G359" s="86" t="s">
        <v>1462</v>
      </c>
      <c r="H359" s="86" t="s">
        <v>1463</v>
      </c>
      <c r="I359" s="106"/>
      <c r="J359" s="87" t="s">
        <v>132</v>
      </c>
      <c r="K359" s="87"/>
      <c r="L359" s="87"/>
      <c r="M359" s="87"/>
      <c r="N359" s="87"/>
      <c r="O359" s="87"/>
      <c r="P359" s="87"/>
      <c r="Q359" s="87"/>
      <c r="R359" s="87"/>
      <c r="S359" s="87"/>
      <c r="T359" s="86"/>
      <c r="U359" s="59"/>
      <c r="V359" s="59"/>
      <c r="W359" s="90"/>
      <c r="X359" s="86"/>
      <c r="Y359" s="86" t="s">
        <v>1294</v>
      </c>
      <c r="Z359" s="90"/>
      <c r="AA359" s="90" t="s">
        <v>522</v>
      </c>
    </row>
    <row r="360">
      <c r="A360" s="82" t="s">
        <v>2861</v>
      </c>
      <c r="B360" s="86" t="s">
        <v>2480</v>
      </c>
      <c r="C360" s="86" t="s">
        <v>1561</v>
      </c>
      <c r="D360" s="101">
        <v>42.0</v>
      </c>
      <c r="E360" s="101">
        <v>42.0</v>
      </c>
      <c r="F360" s="84" t="str">
        <f t="shared" si="4"/>
        <v>100.00%</v>
      </c>
      <c r="G360" s="86" t="s">
        <v>405</v>
      </c>
      <c r="H360" s="86" t="s">
        <v>406</v>
      </c>
      <c r="I360" s="128"/>
      <c r="J360" s="87"/>
      <c r="K360" s="87"/>
      <c r="L360" s="87"/>
      <c r="M360" s="87" t="s">
        <v>2862</v>
      </c>
      <c r="N360" s="87"/>
      <c r="O360" s="87"/>
      <c r="P360" s="87"/>
      <c r="Q360" s="87"/>
      <c r="R360" s="87"/>
      <c r="S360" s="87"/>
      <c r="T360" s="86"/>
      <c r="U360" s="59"/>
      <c r="V360" s="59"/>
      <c r="W360" s="90"/>
      <c r="X360" s="86"/>
      <c r="Y360" s="86" t="s">
        <v>1422</v>
      </c>
      <c r="Z360" s="90"/>
      <c r="AA360" s="90" t="s">
        <v>484</v>
      </c>
    </row>
    <row r="361">
      <c r="A361" s="82" t="s">
        <v>2863</v>
      </c>
      <c r="B361" s="86" t="s">
        <v>2864</v>
      </c>
      <c r="C361" s="86" t="s">
        <v>1325</v>
      </c>
      <c r="D361" s="101">
        <v>350.0</v>
      </c>
      <c r="E361" s="101">
        <v>350.0</v>
      </c>
      <c r="F361" s="84" t="str">
        <f t="shared" si="4"/>
        <v>100.00%</v>
      </c>
      <c r="G361" s="86" t="s">
        <v>2865</v>
      </c>
      <c r="H361" s="86" t="s">
        <v>2866</v>
      </c>
      <c r="I361" s="87"/>
      <c r="J361" s="87"/>
      <c r="K361" s="87"/>
      <c r="L361" s="87"/>
      <c r="M361" s="87"/>
      <c r="N361" s="87"/>
      <c r="O361" s="87"/>
      <c r="P361" s="87"/>
      <c r="Q361" s="87"/>
      <c r="R361" s="87"/>
      <c r="S361" s="87"/>
      <c r="T361" s="86"/>
      <c r="U361" s="59"/>
      <c r="V361" s="59"/>
      <c r="W361" s="90"/>
      <c r="X361" s="86"/>
      <c r="Y361" s="86" t="s">
        <v>2109</v>
      </c>
      <c r="Z361" s="90"/>
      <c r="AA361" s="90" t="s">
        <v>1447</v>
      </c>
    </row>
    <row r="362">
      <c r="A362" s="82" t="s">
        <v>2867</v>
      </c>
      <c r="B362" s="86" t="s">
        <v>2868</v>
      </c>
      <c r="C362" s="126" t="s">
        <v>2869</v>
      </c>
      <c r="D362" s="101">
        <v>390.0</v>
      </c>
      <c r="E362" s="101">
        <v>390.0</v>
      </c>
      <c r="F362" s="84" t="str">
        <f t="shared" si="4"/>
        <v>100.00%</v>
      </c>
      <c r="G362" s="86" t="s">
        <v>451</v>
      </c>
      <c r="H362" s="86" t="s">
        <v>453</v>
      </c>
      <c r="I362" s="106"/>
      <c r="J362" s="87" t="s">
        <v>132</v>
      </c>
      <c r="K362" s="87"/>
      <c r="L362" s="87"/>
      <c r="M362" s="87"/>
      <c r="N362" s="87"/>
      <c r="O362" s="87"/>
      <c r="P362" s="87"/>
      <c r="Q362" s="87"/>
      <c r="R362" s="87"/>
      <c r="S362" s="87"/>
      <c r="T362" s="86"/>
      <c r="U362" s="59"/>
      <c r="V362" s="59"/>
      <c r="W362" s="90"/>
      <c r="X362" s="86"/>
      <c r="Y362" s="86" t="s">
        <v>2158</v>
      </c>
      <c r="Z362" s="90"/>
      <c r="AA362" s="90" t="s">
        <v>522</v>
      </c>
    </row>
    <row r="363">
      <c r="A363" s="82" t="s">
        <v>2870</v>
      </c>
      <c r="B363" s="86" t="s">
        <v>2871</v>
      </c>
      <c r="C363" s="86" t="s">
        <v>1286</v>
      </c>
      <c r="D363" s="101">
        <v>406.21</v>
      </c>
      <c r="E363" s="101">
        <v>406.21</v>
      </c>
      <c r="F363" s="84" t="str">
        <f t="shared" si="4"/>
        <v>100.00%</v>
      </c>
      <c r="G363" s="86"/>
      <c r="H363" s="86" t="s">
        <v>1291</v>
      </c>
      <c r="I363" s="106"/>
      <c r="J363" s="87"/>
      <c r="K363" s="87"/>
      <c r="L363" s="87"/>
      <c r="M363" s="87"/>
      <c r="N363" s="87"/>
      <c r="O363" s="87"/>
      <c r="P363" s="87"/>
      <c r="Q363" s="87"/>
      <c r="R363" s="87"/>
      <c r="S363" s="87"/>
      <c r="T363" s="86"/>
      <c r="U363" s="59"/>
      <c r="V363" s="59"/>
      <c r="W363" s="90"/>
      <c r="X363" s="86"/>
      <c r="Y363" s="86" t="s">
        <v>1279</v>
      </c>
      <c r="Z363" s="90"/>
      <c r="AA363" s="90" t="s">
        <v>492</v>
      </c>
    </row>
    <row r="364">
      <c r="A364" s="82" t="s">
        <v>2872</v>
      </c>
      <c r="B364" s="86" t="s">
        <v>2873</v>
      </c>
      <c r="C364" s="86" t="s">
        <v>638</v>
      </c>
      <c r="D364" s="101">
        <v>1075.0</v>
      </c>
      <c r="E364" s="101">
        <v>1075.0</v>
      </c>
      <c r="F364" s="84" t="str">
        <f t="shared" si="4"/>
        <v>100.00%</v>
      </c>
      <c r="G364" s="86" t="s">
        <v>2874</v>
      </c>
      <c r="H364" s="86" t="s">
        <v>2875</v>
      </c>
      <c r="I364" s="106"/>
      <c r="J364" s="87"/>
      <c r="K364" s="87"/>
      <c r="L364" s="87"/>
      <c r="M364" s="87"/>
      <c r="N364" s="87"/>
      <c r="O364" s="87"/>
      <c r="P364" s="87"/>
      <c r="Q364" s="87"/>
      <c r="R364" s="87"/>
      <c r="S364" s="87"/>
      <c r="T364" s="86"/>
      <c r="U364" s="59"/>
      <c r="V364" s="59"/>
      <c r="W364" s="90"/>
      <c r="X364" s="86"/>
      <c r="Y364" s="86" t="s">
        <v>113</v>
      </c>
      <c r="Z364" s="90"/>
      <c r="AA364" s="90" t="s">
        <v>1447</v>
      </c>
    </row>
    <row r="365">
      <c r="A365" s="82" t="s">
        <v>2876</v>
      </c>
      <c r="B365" s="86" t="s">
        <v>2877</v>
      </c>
      <c r="C365" s="86" t="s">
        <v>2878</v>
      </c>
      <c r="D365" s="101">
        <v>1000.0</v>
      </c>
      <c r="E365" s="101">
        <v>1000.0</v>
      </c>
      <c r="F365" s="84" t="str">
        <f t="shared" si="4"/>
        <v>100.00%</v>
      </c>
      <c r="G365" s="86" t="s">
        <v>2879</v>
      </c>
      <c r="H365" s="86" t="s">
        <v>2880</v>
      </c>
      <c r="I365" s="101"/>
      <c r="J365" s="87"/>
      <c r="K365" s="87"/>
      <c r="L365" s="87"/>
      <c r="M365" s="87"/>
      <c r="N365" s="87"/>
      <c r="O365" s="87"/>
      <c r="P365" s="87"/>
      <c r="Q365" s="87"/>
      <c r="R365" s="87"/>
      <c r="S365" s="87"/>
      <c r="T365" s="86"/>
      <c r="U365" s="59"/>
      <c r="V365" s="59"/>
      <c r="W365" s="90"/>
      <c r="X365" s="86"/>
      <c r="Y365" s="86" t="s">
        <v>2109</v>
      </c>
      <c r="Z365" s="90"/>
      <c r="AA365" s="90" t="s">
        <v>484</v>
      </c>
    </row>
    <row r="366">
      <c r="A366" s="82" t="s">
        <v>2881</v>
      </c>
      <c r="B366" s="86" t="s">
        <v>2882</v>
      </c>
      <c r="C366" s="85" t="s">
        <v>1438</v>
      </c>
      <c r="D366" s="101">
        <v>11.38</v>
      </c>
      <c r="E366" s="101">
        <v>11.38</v>
      </c>
      <c r="F366" s="84" t="str">
        <f t="shared" si="4"/>
        <v>100.00%</v>
      </c>
      <c r="G366" s="86" t="s">
        <v>1443</v>
      </c>
      <c r="H366" s="86" t="s">
        <v>1444</v>
      </c>
      <c r="I366" s="106"/>
      <c r="J366" s="87"/>
      <c r="K366" s="87"/>
      <c r="L366" s="87"/>
      <c r="M366" s="87"/>
      <c r="N366" s="87"/>
      <c r="O366" s="87"/>
      <c r="P366" s="87"/>
      <c r="Q366" s="87"/>
      <c r="R366" s="87"/>
      <c r="S366" s="87"/>
      <c r="T366" s="86"/>
      <c r="U366" s="59"/>
      <c r="V366" s="59"/>
      <c r="W366" s="90"/>
      <c r="X366" s="86"/>
      <c r="Y366" s="86" t="s">
        <v>113</v>
      </c>
      <c r="Z366" s="90"/>
      <c r="AA366" s="90" t="s">
        <v>1447</v>
      </c>
    </row>
    <row r="367">
      <c r="A367" s="82" t="s">
        <v>2883</v>
      </c>
      <c r="B367" s="86" t="s">
        <v>2884</v>
      </c>
      <c r="C367" s="85" t="s">
        <v>1438</v>
      </c>
      <c r="D367" s="101">
        <v>20.94</v>
      </c>
      <c r="E367" s="101">
        <v>20.94</v>
      </c>
      <c r="F367" s="84" t="str">
        <f t="shared" si="4"/>
        <v>100.00%</v>
      </c>
      <c r="G367" s="86" t="s">
        <v>1443</v>
      </c>
      <c r="H367" s="86" t="s">
        <v>1444</v>
      </c>
      <c r="I367" s="87"/>
      <c r="J367" s="87"/>
      <c r="K367" s="87"/>
      <c r="L367" s="87"/>
      <c r="M367" s="87"/>
      <c r="N367" s="87"/>
      <c r="O367" s="87"/>
      <c r="P367" s="87"/>
      <c r="Q367" s="87"/>
      <c r="R367" s="87"/>
      <c r="S367" s="87"/>
      <c r="T367" s="86"/>
      <c r="U367" s="59"/>
      <c r="V367" s="59"/>
      <c r="W367" s="90"/>
      <c r="X367" s="86"/>
      <c r="Y367" s="86" t="s">
        <v>113</v>
      </c>
      <c r="Z367" s="90"/>
      <c r="AA367" s="90" t="s">
        <v>1447</v>
      </c>
    </row>
    <row r="368">
      <c r="A368" s="82" t="s">
        <v>2885</v>
      </c>
      <c r="B368" s="86" t="s">
        <v>2886</v>
      </c>
      <c r="C368" s="85" t="s">
        <v>1438</v>
      </c>
      <c r="D368" s="101">
        <v>95.71</v>
      </c>
      <c r="E368" s="101">
        <v>95.71</v>
      </c>
      <c r="F368" s="84" t="str">
        <f t="shared" si="4"/>
        <v>100.00%</v>
      </c>
      <c r="G368" s="86" t="s">
        <v>1443</v>
      </c>
      <c r="H368" s="86" t="s">
        <v>1444</v>
      </c>
      <c r="I368" s="87"/>
      <c r="J368" s="101">
        <v>95.71</v>
      </c>
      <c r="K368" s="87"/>
      <c r="L368" s="87"/>
      <c r="M368" s="87"/>
      <c r="N368" s="87"/>
      <c r="O368" s="87"/>
      <c r="P368" s="87"/>
      <c r="Q368" s="87"/>
      <c r="R368" s="87"/>
      <c r="S368" s="87"/>
      <c r="T368" s="86"/>
      <c r="U368" s="59"/>
      <c r="V368" s="59"/>
      <c r="W368" s="90"/>
      <c r="X368" s="86"/>
      <c r="Y368" s="86" t="s">
        <v>113</v>
      </c>
      <c r="Z368" s="90"/>
      <c r="AA368" s="90" t="s">
        <v>1447</v>
      </c>
    </row>
    <row r="369">
      <c r="A369" s="82" t="s">
        <v>2887</v>
      </c>
      <c r="B369" s="86" t="s">
        <v>2888</v>
      </c>
      <c r="C369" s="86" t="s">
        <v>195</v>
      </c>
      <c r="D369" s="101">
        <v>7.5</v>
      </c>
      <c r="E369" s="101">
        <v>7.5</v>
      </c>
      <c r="F369" s="84" t="str">
        <f t="shared" si="4"/>
        <v>100.00%</v>
      </c>
      <c r="G369" s="86" t="s">
        <v>1335</v>
      </c>
      <c r="H369" s="86" t="s">
        <v>1336</v>
      </c>
      <c r="I369" s="106"/>
      <c r="J369" s="87"/>
      <c r="K369" s="87"/>
      <c r="L369" s="87"/>
      <c r="M369" s="87"/>
      <c r="N369" s="87"/>
      <c r="O369" s="87"/>
      <c r="P369" s="87"/>
      <c r="Q369" s="87"/>
      <c r="R369" s="87"/>
      <c r="S369" s="87"/>
      <c r="T369" s="86"/>
      <c r="U369" s="59"/>
      <c r="V369" s="59"/>
      <c r="W369" s="88"/>
      <c r="X369" s="86"/>
      <c r="Y369" s="86" t="s">
        <v>1406</v>
      </c>
      <c r="Z369" s="88"/>
      <c r="AA369" s="88" t="s">
        <v>588</v>
      </c>
    </row>
    <row r="370">
      <c r="A370" s="82" t="s">
        <v>2889</v>
      </c>
      <c r="B370" s="86" t="s">
        <v>2890</v>
      </c>
      <c r="C370" s="86" t="s">
        <v>195</v>
      </c>
      <c r="D370" s="101">
        <v>29.0</v>
      </c>
      <c r="E370" s="101">
        <v>29.0</v>
      </c>
      <c r="F370" s="84" t="str">
        <f t="shared" si="4"/>
        <v>100.00%</v>
      </c>
      <c r="G370" s="86" t="s">
        <v>1335</v>
      </c>
      <c r="H370" s="86" t="s">
        <v>1336</v>
      </c>
      <c r="I370" s="101"/>
      <c r="J370" s="87"/>
      <c r="K370" s="87"/>
      <c r="L370" s="87"/>
      <c r="M370" s="87"/>
      <c r="N370" s="87"/>
      <c r="O370" s="87"/>
      <c r="P370" s="87"/>
      <c r="Q370" s="87"/>
      <c r="R370" s="87"/>
      <c r="S370" s="87"/>
      <c r="T370" s="86"/>
      <c r="U370" s="59"/>
      <c r="V370" s="59"/>
      <c r="W370" s="88"/>
      <c r="X370" s="86"/>
      <c r="Y370" s="86" t="s">
        <v>1406</v>
      </c>
      <c r="Z370" s="88"/>
      <c r="AA370" s="88" t="s">
        <v>588</v>
      </c>
    </row>
    <row r="371">
      <c r="A371" s="82" t="s">
        <v>2891</v>
      </c>
      <c r="B371" s="86" t="s">
        <v>2892</v>
      </c>
      <c r="C371" s="86" t="s">
        <v>195</v>
      </c>
      <c r="D371" s="101">
        <v>55.0</v>
      </c>
      <c r="E371" s="101">
        <v>55.0</v>
      </c>
      <c r="F371" s="84" t="str">
        <f t="shared" si="4"/>
        <v>100.00%</v>
      </c>
      <c r="G371" s="86" t="s">
        <v>1335</v>
      </c>
      <c r="H371" s="86" t="s">
        <v>1336</v>
      </c>
      <c r="I371" s="106"/>
      <c r="J371" s="87"/>
      <c r="K371" s="87"/>
      <c r="L371" s="87"/>
      <c r="M371" s="87"/>
      <c r="N371" s="87"/>
      <c r="O371" s="87"/>
      <c r="P371" s="87"/>
      <c r="Q371" s="87"/>
      <c r="R371" s="87"/>
      <c r="S371" s="87"/>
      <c r="T371" s="86"/>
      <c r="U371" s="59"/>
      <c r="V371" s="59"/>
      <c r="W371" s="88"/>
      <c r="X371" s="86"/>
      <c r="Y371" s="86" t="s">
        <v>1406</v>
      </c>
      <c r="Z371" s="88"/>
      <c r="AA371" s="88" t="s">
        <v>588</v>
      </c>
    </row>
    <row r="372">
      <c r="A372" s="82" t="s">
        <v>2893</v>
      </c>
      <c r="B372" s="86" t="s">
        <v>2894</v>
      </c>
      <c r="C372" s="86" t="s">
        <v>195</v>
      </c>
      <c r="D372" s="101">
        <v>85.67</v>
      </c>
      <c r="E372" s="101">
        <v>85.67</v>
      </c>
      <c r="F372" s="84" t="str">
        <f t="shared" si="4"/>
        <v>100.00%</v>
      </c>
      <c r="G372" s="86" t="s">
        <v>1335</v>
      </c>
      <c r="H372" s="86" t="s">
        <v>1336</v>
      </c>
      <c r="I372" s="106"/>
      <c r="J372" s="87"/>
      <c r="K372" s="87"/>
      <c r="L372" s="87"/>
      <c r="M372" s="87"/>
      <c r="N372" s="87"/>
      <c r="O372" s="87"/>
      <c r="P372" s="87"/>
      <c r="Q372" s="87"/>
      <c r="R372" s="87"/>
      <c r="S372" s="87"/>
      <c r="T372" s="86"/>
      <c r="U372" s="59"/>
      <c r="V372" s="59"/>
      <c r="W372" s="88"/>
      <c r="X372" s="86"/>
      <c r="Y372" s="86" t="s">
        <v>1406</v>
      </c>
      <c r="Z372" s="88"/>
      <c r="AA372" s="88" t="s">
        <v>588</v>
      </c>
    </row>
    <row r="373">
      <c r="A373" s="82" t="s">
        <v>2895</v>
      </c>
      <c r="B373" s="86" t="s">
        <v>2896</v>
      </c>
      <c r="C373" s="86" t="s">
        <v>2897</v>
      </c>
      <c r="D373" s="101">
        <v>60.0</v>
      </c>
      <c r="E373" s="101">
        <v>60.0</v>
      </c>
      <c r="F373" s="84" t="str">
        <f t="shared" si="4"/>
        <v>100.00%</v>
      </c>
      <c r="G373" s="86" t="s">
        <v>1107</v>
      </c>
      <c r="H373" s="86" t="s">
        <v>1109</v>
      </c>
      <c r="I373" s="87"/>
      <c r="J373" s="87"/>
      <c r="K373" s="87"/>
      <c r="L373" s="87"/>
      <c r="M373" s="87"/>
      <c r="N373" s="87"/>
      <c r="O373" s="87"/>
      <c r="P373" s="87"/>
      <c r="Q373" s="87"/>
      <c r="R373" s="87"/>
      <c r="S373" s="87"/>
      <c r="T373" s="86"/>
      <c r="U373" s="59"/>
      <c r="V373" s="59"/>
      <c r="W373" s="90"/>
      <c r="X373" s="86"/>
      <c r="Y373" s="86" t="s">
        <v>1279</v>
      </c>
      <c r="Z373" s="90"/>
      <c r="AA373" s="90" t="s">
        <v>588</v>
      </c>
    </row>
    <row r="374">
      <c r="A374" s="82" t="s">
        <v>2898</v>
      </c>
      <c r="B374" s="86" t="s">
        <v>2899</v>
      </c>
      <c r="C374" s="86" t="s">
        <v>820</v>
      </c>
      <c r="D374" s="101">
        <v>18.0</v>
      </c>
      <c r="E374" s="101">
        <v>18.0</v>
      </c>
      <c r="F374" s="84" t="str">
        <f t="shared" si="4"/>
        <v>100.00%</v>
      </c>
      <c r="G374" s="86" t="s">
        <v>2801</v>
      </c>
      <c r="H374" s="86" t="s">
        <v>2802</v>
      </c>
      <c r="I374" s="128"/>
      <c r="J374" s="101">
        <v>18.0</v>
      </c>
      <c r="K374" s="87"/>
      <c r="L374" s="87"/>
      <c r="M374" s="87"/>
      <c r="N374" s="87"/>
      <c r="O374" s="87"/>
      <c r="P374" s="87"/>
      <c r="Q374" s="87"/>
      <c r="R374" s="87"/>
      <c r="S374" s="87"/>
      <c r="T374" s="86"/>
      <c r="U374" s="59"/>
      <c r="V374" s="59"/>
      <c r="W374" s="90"/>
      <c r="X374" s="86"/>
      <c r="Y374" s="86" t="s">
        <v>2535</v>
      </c>
      <c r="Z374" s="90"/>
      <c r="AA374" s="90" t="s">
        <v>522</v>
      </c>
    </row>
    <row r="375">
      <c r="A375" s="82" t="s">
        <v>2900</v>
      </c>
      <c r="B375" s="86" t="s">
        <v>2901</v>
      </c>
      <c r="C375" s="86" t="s">
        <v>820</v>
      </c>
      <c r="D375" s="101">
        <v>41.0</v>
      </c>
      <c r="E375" s="101">
        <v>41.0</v>
      </c>
      <c r="F375" s="84" t="str">
        <f t="shared" si="4"/>
        <v>100.00%</v>
      </c>
      <c r="G375" s="86" t="s">
        <v>2801</v>
      </c>
      <c r="H375" s="86" t="s">
        <v>2802</v>
      </c>
      <c r="I375" s="128"/>
      <c r="J375" s="87"/>
      <c r="K375" s="87"/>
      <c r="L375" s="87"/>
      <c r="M375" s="87"/>
      <c r="N375" s="87"/>
      <c r="O375" s="87"/>
      <c r="P375" s="87"/>
      <c r="Q375" s="87"/>
      <c r="R375" s="87"/>
      <c r="S375" s="87"/>
      <c r="T375" s="86"/>
      <c r="U375" s="59"/>
      <c r="V375" s="59"/>
      <c r="W375" s="90"/>
      <c r="X375" s="86"/>
      <c r="Y375" s="86" t="s">
        <v>2535</v>
      </c>
      <c r="Z375" s="90"/>
      <c r="AA375" s="90" t="s">
        <v>522</v>
      </c>
    </row>
    <row r="376">
      <c r="A376" s="82" t="s">
        <v>2902</v>
      </c>
      <c r="B376" s="86" t="s">
        <v>2903</v>
      </c>
      <c r="C376" s="85" t="s">
        <v>458</v>
      </c>
      <c r="D376" s="101">
        <v>300.0</v>
      </c>
      <c r="E376" s="101">
        <v>300.0</v>
      </c>
      <c r="F376" s="84" t="str">
        <f t="shared" si="4"/>
        <v>100.00%</v>
      </c>
      <c r="G376" s="86" t="s">
        <v>218</v>
      </c>
      <c r="H376" s="86" t="s">
        <v>1420</v>
      </c>
      <c r="I376" s="106"/>
      <c r="J376" s="87" t="s">
        <v>2904</v>
      </c>
      <c r="K376" s="87"/>
      <c r="L376" s="87"/>
      <c r="M376" s="87"/>
      <c r="N376" s="87"/>
      <c r="O376" s="87"/>
      <c r="P376" s="87"/>
      <c r="Q376" s="87"/>
      <c r="R376" s="87"/>
      <c r="S376" s="87"/>
      <c r="T376" s="86" t="s">
        <v>2905</v>
      </c>
      <c r="U376" s="59"/>
      <c r="V376" s="59"/>
      <c r="W376" s="90"/>
      <c r="X376" s="86"/>
      <c r="Y376" s="86" t="s">
        <v>2535</v>
      </c>
      <c r="Z376" s="90"/>
      <c r="AA376" s="90" t="s">
        <v>522</v>
      </c>
    </row>
    <row r="377">
      <c r="A377" s="82" t="s">
        <v>2906</v>
      </c>
      <c r="B377" s="86" t="s">
        <v>2907</v>
      </c>
      <c r="C377" s="86" t="s">
        <v>565</v>
      </c>
      <c r="D377" s="101">
        <v>109.48</v>
      </c>
      <c r="E377" s="101">
        <v>109.48</v>
      </c>
      <c r="F377" s="84" t="str">
        <f t="shared" si="4"/>
        <v>100.00%</v>
      </c>
      <c r="G377" s="86" t="s">
        <v>2806</v>
      </c>
      <c r="H377" s="86" t="s">
        <v>2807</v>
      </c>
      <c r="I377" s="106"/>
      <c r="J377" s="87"/>
      <c r="K377" s="87"/>
      <c r="L377" s="87"/>
      <c r="M377" s="87"/>
      <c r="N377" s="87"/>
      <c r="O377" s="87"/>
      <c r="P377" s="87"/>
      <c r="Q377" s="87"/>
      <c r="R377" s="87"/>
      <c r="S377" s="87"/>
      <c r="T377" s="86"/>
      <c r="U377" s="59"/>
      <c r="V377" s="59"/>
      <c r="W377" s="88"/>
      <c r="X377" s="86"/>
      <c r="Y377" s="86" t="s">
        <v>2129</v>
      </c>
      <c r="Z377" s="88"/>
      <c r="AA377" s="88" t="s">
        <v>522</v>
      </c>
    </row>
    <row r="378">
      <c r="A378" s="82" t="s">
        <v>2909</v>
      </c>
      <c r="B378" s="86" t="s">
        <v>1574</v>
      </c>
      <c r="C378" s="86" t="s">
        <v>154</v>
      </c>
      <c r="D378" s="101">
        <v>105.0</v>
      </c>
      <c r="E378" s="101">
        <v>105.0</v>
      </c>
      <c r="F378" s="84" t="str">
        <f t="shared" si="4"/>
        <v>100.00%</v>
      </c>
      <c r="G378" s="86" t="s">
        <v>1580</v>
      </c>
      <c r="H378" s="86" t="s">
        <v>1581</v>
      </c>
      <c r="I378" s="87"/>
      <c r="J378" s="87"/>
      <c r="K378" s="87"/>
      <c r="L378" s="87"/>
      <c r="M378" s="87"/>
      <c r="N378" s="87"/>
      <c r="O378" s="87"/>
      <c r="P378" s="87"/>
      <c r="Q378" s="87"/>
      <c r="R378" s="87"/>
      <c r="S378" s="87"/>
      <c r="T378" s="86"/>
      <c r="U378" s="59"/>
      <c r="V378" s="59"/>
      <c r="W378" s="90"/>
      <c r="X378" s="86"/>
      <c r="Y378" s="86" t="s">
        <v>1422</v>
      </c>
      <c r="Z378" s="90"/>
      <c r="AA378" s="90" t="s">
        <v>484</v>
      </c>
    </row>
    <row r="379">
      <c r="A379" s="82" t="s">
        <v>2910</v>
      </c>
      <c r="B379" s="86" t="s">
        <v>2911</v>
      </c>
      <c r="C379" s="86" t="s">
        <v>2785</v>
      </c>
      <c r="D379" s="101">
        <v>15.96</v>
      </c>
      <c r="E379" s="101">
        <v>15.96</v>
      </c>
      <c r="F379" s="84" t="str">
        <f t="shared" si="4"/>
        <v>100.00%</v>
      </c>
      <c r="G379" s="86" t="s">
        <v>2710</v>
      </c>
      <c r="H379" s="86" t="s">
        <v>2711</v>
      </c>
      <c r="I379" s="106"/>
      <c r="J379" s="101">
        <v>15.96</v>
      </c>
      <c r="K379" s="87"/>
      <c r="L379" s="87"/>
      <c r="M379" s="87"/>
      <c r="N379" s="87"/>
      <c r="O379" s="87"/>
      <c r="P379" s="87"/>
      <c r="Q379" s="87"/>
      <c r="R379" s="87"/>
      <c r="S379" s="87"/>
      <c r="T379" s="86"/>
      <c r="U379" s="59"/>
      <c r="V379" s="59"/>
      <c r="W379" s="90"/>
      <c r="X379" s="86"/>
      <c r="Y379" s="86" t="s">
        <v>2787</v>
      </c>
      <c r="Z379" s="90"/>
      <c r="AA379" s="90" t="s">
        <v>500</v>
      </c>
    </row>
    <row r="380">
      <c r="A380" s="82" t="s">
        <v>2916</v>
      </c>
      <c r="B380" s="86" t="s">
        <v>2917</v>
      </c>
      <c r="C380" s="86" t="s">
        <v>835</v>
      </c>
      <c r="D380" s="101">
        <v>15.0</v>
      </c>
      <c r="E380" s="101">
        <v>15.0</v>
      </c>
      <c r="F380" s="84" t="str">
        <f t="shared" si="4"/>
        <v>100.00%</v>
      </c>
      <c r="G380" s="86" t="s">
        <v>1672</v>
      </c>
      <c r="H380" s="86" t="s">
        <v>2923</v>
      </c>
      <c r="I380" s="106"/>
      <c r="J380" s="87" t="s">
        <v>132</v>
      </c>
      <c r="K380" s="87"/>
      <c r="L380" s="87"/>
      <c r="M380" s="87"/>
      <c r="N380" s="87"/>
      <c r="O380" s="87"/>
      <c r="P380" s="87"/>
      <c r="Q380" s="87"/>
      <c r="R380" s="87"/>
      <c r="S380" s="87"/>
      <c r="T380" s="86"/>
      <c r="U380" s="59"/>
      <c r="V380" s="59"/>
      <c r="W380" s="90"/>
      <c r="X380" s="86"/>
      <c r="Y380" s="86" t="s">
        <v>1279</v>
      </c>
      <c r="Z380" s="90"/>
      <c r="AA380" s="90" t="s">
        <v>842</v>
      </c>
    </row>
    <row r="381">
      <c r="A381" s="82" t="s">
        <v>2927</v>
      </c>
      <c r="B381" s="86" t="s">
        <v>2928</v>
      </c>
      <c r="C381" s="86" t="s">
        <v>835</v>
      </c>
      <c r="D381" s="101">
        <v>38.0</v>
      </c>
      <c r="E381" s="101">
        <v>38.0</v>
      </c>
      <c r="F381" s="84" t="str">
        <f t="shared" si="4"/>
        <v>100.00%</v>
      </c>
      <c r="G381" s="86" t="s">
        <v>1672</v>
      </c>
      <c r="H381" s="86" t="s">
        <v>2923</v>
      </c>
      <c r="I381" s="106"/>
      <c r="J381" s="87" t="s">
        <v>132</v>
      </c>
      <c r="K381" s="87"/>
      <c r="L381" s="87"/>
      <c r="M381" s="87"/>
      <c r="N381" s="87"/>
      <c r="O381" s="87"/>
      <c r="P381" s="87"/>
      <c r="Q381" s="87"/>
      <c r="R381" s="87"/>
      <c r="S381" s="87"/>
      <c r="T381" s="86"/>
      <c r="U381" s="59"/>
      <c r="V381" s="59"/>
      <c r="W381" s="90"/>
      <c r="X381" s="86"/>
      <c r="Y381" s="86" t="s">
        <v>1279</v>
      </c>
      <c r="Z381" s="90"/>
      <c r="AA381" s="90" t="s">
        <v>842</v>
      </c>
    </row>
    <row r="382">
      <c r="A382" s="82" t="s">
        <v>2933</v>
      </c>
      <c r="B382" s="86" t="s">
        <v>2934</v>
      </c>
      <c r="C382" s="86" t="s">
        <v>2935</v>
      </c>
      <c r="D382" s="101">
        <v>42.75</v>
      </c>
      <c r="E382" s="101">
        <v>42.75</v>
      </c>
      <c r="F382" s="84" t="str">
        <f t="shared" si="4"/>
        <v>100.00%</v>
      </c>
      <c r="G382" s="86" t="s">
        <v>2937</v>
      </c>
      <c r="H382" s="86" t="s">
        <v>2939</v>
      </c>
      <c r="I382" s="101"/>
      <c r="J382" s="101">
        <v>42.75</v>
      </c>
      <c r="K382" s="87"/>
      <c r="L382" s="87"/>
      <c r="M382" s="87"/>
      <c r="N382" s="87"/>
      <c r="O382" s="87"/>
      <c r="P382" s="87"/>
      <c r="Q382" s="87"/>
      <c r="R382" s="87"/>
      <c r="S382" s="87"/>
      <c r="T382" s="86"/>
      <c r="U382" s="59"/>
      <c r="V382" s="59"/>
      <c r="W382" s="90"/>
      <c r="X382" s="86"/>
      <c r="Y382" s="86" t="s">
        <v>2137</v>
      </c>
      <c r="Z382" s="90"/>
      <c r="AA382" s="90" t="s">
        <v>492</v>
      </c>
    </row>
    <row r="383">
      <c r="A383" s="82" t="s">
        <v>2946</v>
      </c>
      <c r="B383" s="86" t="s">
        <v>2947</v>
      </c>
      <c r="C383" s="86" t="s">
        <v>886</v>
      </c>
      <c r="D383" s="101">
        <v>139.33</v>
      </c>
      <c r="E383" s="101">
        <v>139.33</v>
      </c>
      <c r="F383" s="84" t="str">
        <f t="shared" si="4"/>
        <v>100.00%</v>
      </c>
      <c r="G383" s="86" t="s">
        <v>1474</v>
      </c>
      <c r="H383" s="86" t="s">
        <v>1475</v>
      </c>
      <c r="I383" s="106"/>
      <c r="J383" s="87"/>
      <c r="K383" s="87"/>
      <c r="L383" s="87"/>
      <c r="M383" s="87"/>
      <c r="N383" s="87"/>
      <c r="O383" s="87"/>
      <c r="P383" s="87"/>
      <c r="Q383" s="87"/>
      <c r="R383" s="87"/>
      <c r="S383" s="87"/>
      <c r="T383" s="86"/>
      <c r="U383" s="59"/>
      <c r="V383" s="59"/>
      <c r="W383" s="90"/>
      <c r="X383" s="86"/>
      <c r="Y383" s="86" t="s">
        <v>1279</v>
      </c>
      <c r="Z383" s="90"/>
      <c r="AA383" s="90" t="s">
        <v>522</v>
      </c>
    </row>
    <row r="384">
      <c r="A384" s="82" t="s">
        <v>2953</v>
      </c>
      <c r="B384" s="86" t="s">
        <v>2954</v>
      </c>
      <c r="C384" s="86" t="s">
        <v>886</v>
      </c>
      <c r="D384" s="101">
        <v>750.0</v>
      </c>
      <c r="E384" s="101">
        <v>750.0</v>
      </c>
      <c r="F384" s="84" t="str">
        <f t="shared" si="4"/>
        <v>100.00%</v>
      </c>
      <c r="G384" s="86" t="s">
        <v>1474</v>
      </c>
      <c r="H384" s="86" t="s">
        <v>1475</v>
      </c>
      <c r="I384" s="106"/>
      <c r="J384" s="87"/>
      <c r="K384" s="87"/>
      <c r="L384" s="87"/>
      <c r="M384" s="87"/>
      <c r="N384" s="87"/>
      <c r="O384" s="87"/>
      <c r="P384" s="87"/>
      <c r="Q384" s="87"/>
      <c r="R384" s="87"/>
      <c r="S384" s="87"/>
      <c r="T384" s="86"/>
      <c r="U384" s="59"/>
      <c r="V384" s="59"/>
      <c r="W384" s="90"/>
      <c r="X384" s="86"/>
      <c r="Y384" s="86" t="s">
        <v>173</v>
      </c>
      <c r="Z384" s="90"/>
      <c r="AA384" s="90" t="s">
        <v>522</v>
      </c>
    </row>
    <row r="385">
      <c r="A385" s="82" t="s">
        <v>2957</v>
      </c>
      <c r="B385" s="86" t="s">
        <v>2958</v>
      </c>
      <c r="C385" s="86" t="s">
        <v>2959</v>
      </c>
      <c r="D385" s="101">
        <v>70.0</v>
      </c>
      <c r="E385" s="101">
        <v>70.0</v>
      </c>
      <c r="F385" s="84" t="str">
        <f t="shared" si="4"/>
        <v>100.00%</v>
      </c>
      <c r="G385" s="86" t="s">
        <v>306</v>
      </c>
      <c r="H385" s="86" t="s">
        <v>307</v>
      </c>
      <c r="I385" s="106"/>
      <c r="J385" s="87" t="s">
        <v>132</v>
      </c>
      <c r="K385" s="87"/>
      <c r="L385" s="87"/>
      <c r="M385" s="87"/>
      <c r="N385" s="87"/>
      <c r="O385" s="87"/>
      <c r="P385" s="87"/>
      <c r="Q385" s="87"/>
      <c r="R385" s="87"/>
      <c r="S385" s="87"/>
      <c r="T385" s="86"/>
      <c r="U385" s="59"/>
      <c r="V385" s="59"/>
      <c r="W385" s="90"/>
      <c r="X385" s="86"/>
      <c r="Y385" s="86" t="s">
        <v>1422</v>
      </c>
      <c r="Z385" s="90"/>
      <c r="AA385" s="90" t="s">
        <v>1447</v>
      </c>
    </row>
    <row r="386">
      <c r="A386" s="82" t="s">
        <v>2966</v>
      </c>
      <c r="B386" s="86" t="s">
        <v>2968</v>
      </c>
      <c r="C386" s="86" t="s">
        <v>899</v>
      </c>
      <c r="D386" s="101">
        <v>76.0</v>
      </c>
      <c r="E386" s="101">
        <v>76.0</v>
      </c>
      <c r="F386" s="84" t="str">
        <f t="shared" si="4"/>
        <v>100.00%</v>
      </c>
      <c r="G386" s="86" t="s">
        <v>2971</v>
      </c>
      <c r="H386" s="86" t="s">
        <v>2972</v>
      </c>
      <c r="I386" s="128"/>
      <c r="J386" s="101">
        <v>22.0</v>
      </c>
      <c r="K386" s="87"/>
      <c r="L386" s="101">
        <v>30.0</v>
      </c>
      <c r="M386" s="101">
        <v>24.0</v>
      </c>
      <c r="N386" s="87"/>
      <c r="O386" s="87"/>
      <c r="P386" s="87"/>
      <c r="Q386" s="87"/>
      <c r="R386" s="87"/>
      <c r="S386" s="87"/>
      <c r="T386" s="86"/>
      <c r="U386" s="59"/>
      <c r="V386" s="59"/>
      <c r="W386" s="88"/>
      <c r="X386" s="86"/>
      <c r="Y386" s="86" t="s">
        <v>2535</v>
      </c>
      <c r="Z386" s="88"/>
      <c r="AA386" s="88" t="s">
        <v>842</v>
      </c>
    </row>
    <row r="387">
      <c r="A387" s="82" t="s">
        <v>2974</v>
      </c>
      <c r="B387" s="86" t="s">
        <v>2976</v>
      </c>
      <c r="C387" s="86" t="s">
        <v>2977</v>
      </c>
      <c r="D387" s="101">
        <v>500.0</v>
      </c>
      <c r="E387" s="101">
        <v>500.0</v>
      </c>
      <c r="F387" s="84" t="str">
        <f t="shared" si="4"/>
        <v>100.00%</v>
      </c>
      <c r="G387" s="86" t="s">
        <v>199</v>
      </c>
      <c r="H387" s="86" t="s">
        <v>2979</v>
      </c>
      <c r="I387" s="128"/>
      <c r="J387" s="87"/>
      <c r="K387" s="87"/>
      <c r="L387" s="87"/>
      <c r="M387" s="87"/>
      <c r="N387" s="87"/>
      <c r="O387" s="87"/>
      <c r="P387" s="87"/>
      <c r="Q387" s="87"/>
      <c r="R387" s="87"/>
      <c r="S387" s="87"/>
      <c r="T387" s="86"/>
      <c r="U387" s="59"/>
      <c r="V387" s="59"/>
      <c r="W387" s="90"/>
      <c r="X387" s="86"/>
      <c r="Y387" s="86" t="s">
        <v>1422</v>
      </c>
      <c r="Z387" s="90"/>
      <c r="AA387" s="90" t="s">
        <v>842</v>
      </c>
    </row>
    <row r="388">
      <c r="A388" s="82" t="s">
        <v>2983</v>
      </c>
      <c r="B388" s="86" t="s">
        <v>2984</v>
      </c>
      <c r="C388" s="86" t="s">
        <v>638</v>
      </c>
      <c r="D388" s="101">
        <v>89.61</v>
      </c>
      <c r="E388" s="101">
        <v>0.0</v>
      </c>
      <c r="F388" s="84"/>
      <c r="G388" s="86" t="s">
        <v>2985</v>
      </c>
      <c r="H388" s="86" t="s">
        <v>2987</v>
      </c>
      <c r="I388" s="101"/>
      <c r="J388" s="87"/>
      <c r="K388" s="87"/>
      <c r="L388" s="87"/>
      <c r="M388" s="87"/>
      <c r="N388" s="87"/>
      <c r="O388" s="87"/>
      <c r="P388" s="87"/>
      <c r="Q388" s="87"/>
      <c r="R388" s="87"/>
      <c r="S388" s="87"/>
      <c r="T388" s="86"/>
      <c r="U388" s="59"/>
      <c r="V388" s="59"/>
      <c r="W388" s="90"/>
      <c r="X388" s="86"/>
      <c r="Y388" s="86" t="s">
        <v>113</v>
      </c>
      <c r="Z388" s="90"/>
      <c r="AA388" s="90" t="s">
        <v>1447</v>
      </c>
    </row>
    <row r="389">
      <c r="A389" s="82" t="s">
        <v>2990</v>
      </c>
      <c r="B389" s="86" t="s">
        <v>2991</v>
      </c>
      <c r="C389" s="86" t="s">
        <v>706</v>
      </c>
      <c r="D389" s="101">
        <v>200.0</v>
      </c>
      <c r="E389" s="101">
        <v>50.0</v>
      </c>
      <c r="F389" s="84" t="str">
        <f t="shared" ref="F389:F438" si="6">E389/D389</f>
        <v>25.00%</v>
      </c>
      <c r="G389" s="86" t="s">
        <v>2094</v>
      </c>
      <c r="H389" s="86" t="s">
        <v>2096</v>
      </c>
      <c r="I389" s="87"/>
      <c r="J389" s="87"/>
      <c r="K389" s="87"/>
      <c r="L389" s="87"/>
      <c r="M389" s="87"/>
      <c r="N389" s="87"/>
      <c r="O389" s="87"/>
      <c r="P389" s="87"/>
      <c r="Q389" s="87"/>
      <c r="R389" s="87"/>
      <c r="S389" s="87"/>
      <c r="T389" s="87"/>
      <c r="U389" s="59"/>
      <c r="V389" s="59"/>
      <c r="W389" s="90"/>
      <c r="X389" s="86"/>
      <c r="Y389" s="86" t="s">
        <v>2996</v>
      </c>
      <c r="Z389" s="90"/>
      <c r="AA389" s="90" t="s">
        <v>484</v>
      </c>
    </row>
    <row r="390">
      <c r="A390" s="82" t="s">
        <v>3000</v>
      </c>
      <c r="B390" s="86" t="s">
        <v>3001</v>
      </c>
      <c r="C390" s="86" t="s">
        <v>1272</v>
      </c>
      <c r="D390" s="101">
        <v>120.88</v>
      </c>
      <c r="E390" s="101">
        <v>80.0</v>
      </c>
      <c r="F390" s="84" t="str">
        <f t="shared" si="6"/>
        <v>66.18%</v>
      </c>
      <c r="G390" s="86" t="s">
        <v>1273</v>
      </c>
      <c r="H390" s="86" t="s">
        <v>1274</v>
      </c>
      <c r="I390" s="101">
        <v>80.0</v>
      </c>
      <c r="J390" s="87"/>
      <c r="K390" s="87"/>
      <c r="L390" s="87"/>
      <c r="M390" s="87"/>
      <c r="N390" s="87"/>
      <c r="O390" s="87"/>
      <c r="P390" s="87"/>
      <c r="Q390" s="87"/>
      <c r="R390" s="87"/>
      <c r="S390" s="87"/>
      <c r="T390" s="87"/>
      <c r="U390" s="59"/>
      <c r="V390" s="59"/>
      <c r="W390" s="90"/>
      <c r="X390" s="86"/>
      <c r="Y390" s="86" t="s">
        <v>1422</v>
      </c>
      <c r="Z390" s="90"/>
      <c r="AA390" s="90" t="s">
        <v>522</v>
      </c>
    </row>
    <row r="391">
      <c r="A391" s="82" t="s">
        <v>3005</v>
      </c>
      <c r="B391" s="86" t="s">
        <v>3006</v>
      </c>
      <c r="C391" s="86" t="s">
        <v>3008</v>
      </c>
      <c r="D391" s="101">
        <v>370.0</v>
      </c>
      <c r="E391" s="101">
        <v>250.0</v>
      </c>
      <c r="F391" s="84" t="str">
        <f t="shared" si="6"/>
        <v>67.57%</v>
      </c>
      <c r="G391" s="86" t="s">
        <v>65</v>
      </c>
      <c r="H391" s="86" t="s">
        <v>3011</v>
      </c>
      <c r="I391" s="101">
        <v>200.0</v>
      </c>
      <c r="J391" s="87"/>
      <c r="K391" s="87"/>
      <c r="L391" s="101">
        <v>50.0</v>
      </c>
      <c r="M391" s="87"/>
      <c r="N391" s="87"/>
      <c r="O391" s="87"/>
      <c r="P391" s="87"/>
      <c r="Q391" s="87"/>
      <c r="R391" s="87"/>
      <c r="S391" s="87"/>
      <c r="T391" s="87" t="s">
        <v>3012</v>
      </c>
      <c r="U391" s="59"/>
      <c r="V391" s="59"/>
      <c r="W391" s="90"/>
      <c r="X391" s="86"/>
      <c r="Y391" s="86" t="s">
        <v>3013</v>
      </c>
      <c r="Z391" s="90"/>
      <c r="AA391" s="90" t="s">
        <v>492</v>
      </c>
    </row>
    <row r="392">
      <c r="A392" s="82" t="s">
        <v>3017</v>
      </c>
      <c r="B392" s="85" t="s">
        <v>3018</v>
      </c>
      <c r="C392" s="85" t="s">
        <v>452</v>
      </c>
      <c r="D392" s="101">
        <v>574.59</v>
      </c>
      <c r="E392" s="101">
        <v>400.0</v>
      </c>
      <c r="F392" s="84" t="str">
        <f t="shared" si="6"/>
        <v>69.61%</v>
      </c>
      <c r="G392" s="86" t="s">
        <v>329</v>
      </c>
      <c r="H392" s="86" t="s">
        <v>3019</v>
      </c>
      <c r="I392" s="101">
        <v>400.0</v>
      </c>
      <c r="J392" s="87"/>
      <c r="K392" s="87"/>
      <c r="L392" s="87"/>
      <c r="M392" s="87"/>
      <c r="N392" s="87"/>
      <c r="O392" s="87"/>
      <c r="P392" s="87"/>
      <c r="Q392" s="87"/>
      <c r="R392" s="87"/>
      <c r="S392" s="87"/>
      <c r="T392" s="87" t="s">
        <v>2160</v>
      </c>
      <c r="U392" s="59"/>
      <c r="V392" s="59"/>
      <c r="W392" s="90"/>
      <c r="X392" s="86"/>
      <c r="Y392" s="86" t="s">
        <v>2137</v>
      </c>
      <c r="Z392" s="90"/>
      <c r="AA392" s="90" t="s">
        <v>522</v>
      </c>
    </row>
    <row r="393">
      <c r="A393" s="82" t="s">
        <v>3024</v>
      </c>
      <c r="B393" s="86" t="s">
        <v>3025</v>
      </c>
      <c r="C393" s="86" t="s">
        <v>2413</v>
      </c>
      <c r="D393" s="101">
        <v>159.7</v>
      </c>
      <c r="E393" s="101">
        <v>112.0</v>
      </c>
      <c r="F393" s="84" t="str">
        <f t="shared" si="6"/>
        <v>70.13%</v>
      </c>
      <c r="G393" s="86" t="s">
        <v>2422</v>
      </c>
      <c r="H393" s="86" t="s">
        <v>2423</v>
      </c>
      <c r="I393" s="101">
        <v>112.0</v>
      </c>
      <c r="J393" s="87"/>
      <c r="K393" s="87"/>
      <c r="L393" s="87"/>
      <c r="M393" s="87"/>
      <c r="N393" s="87"/>
      <c r="O393" s="106"/>
      <c r="P393" s="87"/>
      <c r="Q393" s="87"/>
      <c r="R393" s="87"/>
      <c r="S393" s="87"/>
      <c r="T393" s="87"/>
      <c r="U393" s="59"/>
      <c r="V393" s="59"/>
      <c r="W393" s="90"/>
      <c r="X393" s="86"/>
      <c r="Y393" s="86" t="s">
        <v>113</v>
      </c>
      <c r="Z393" s="90"/>
      <c r="AA393" s="90" t="s">
        <v>484</v>
      </c>
    </row>
    <row r="394">
      <c r="A394" s="82" t="s">
        <v>3030</v>
      </c>
      <c r="B394" s="86" t="s">
        <v>3031</v>
      </c>
      <c r="C394" s="86" t="s">
        <v>939</v>
      </c>
      <c r="D394" s="101">
        <v>80.0</v>
      </c>
      <c r="E394" s="101">
        <v>60.0</v>
      </c>
      <c r="F394" s="84" t="str">
        <f t="shared" si="6"/>
        <v>75.00%</v>
      </c>
      <c r="G394" s="86" t="s">
        <v>1453</v>
      </c>
      <c r="H394" s="86" t="s">
        <v>1454</v>
      </c>
      <c r="I394" s="87"/>
      <c r="J394" s="87"/>
      <c r="K394" s="87"/>
      <c r="L394" s="87"/>
      <c r="M394" s="87"/>
      <c r="N394" s="87"/>
      <c r="O394" s="87"/>
      <c r="P394" s="87"/>
      <c r="Q394" s="87"/>
      <c r="R394" s="87"/>
      <c r="S394" s="87"/>
      <c r="T394" s="87" t="s">
        <v>3034</v>
      </c>
      <c r="U394" s="59"/>
      <c r="V394" s="59"/>
      <c r="W394" s="90"/>
      <c r="X394" s="86"/>
      <c r="Y394" s="86" t="s">
        <v>2535</v>
      </c>
      <c r="Z394" s="90"/>
      <c r="AA394" s="90" t="s">
        <v>522</v>
      </c>
    </row>
    <row r="395">
      <c r="A395" s="82" t="s">
        <v>3037</v>
      </c>
      <c r="B395" s="86" t="s">
        <v>3038</v>
      </c>
      <c r="C395" s="86" t="s">
        <v>95</v>
      </c>
      <c r="D395" s="101">
        <v>131.18</v>
      </c>
      <c r="E395" s="101">
        <v>130.0</v>
      </c>
      <c r="F395" s="84" t="str">
        <f t="shared" si="6"/>
        <v>99.10%</v>
      </c>
      <c r="G395" s="86" t="s">
        <v>1488</v>
      </c>
      <c r="H395" s="86" t="s">
        <v>1489</v>
      </c>
      <c r="I395" s="87"/>
      <c r="J395" s="87"/>
      <c r="K395" s="87"/>
      <c r="L395" s="87"/>
      <c r="M395" s="87"/>
      <c r="N395" s="87"/>
      <c r="O395" s="87"/>
      <c r="P395" s="87"/>
      <c r="Q395" s="87"/>
      <c r="R395" s="87"/>
      <c r="S395" s="87"/>
      <c r="T395" s="87"/>
      <c r="U395" s="59"/>
      <c r="V395" s="59"/>
      <c r="W395" s="88"/>
      <c r="X395" s="86"/>
      <c r="Y395" s="86" t="s">
        <v>2996</v>
      </c>
      <c r="Z395" s="88"/>
      <c r="AA395" s="88" t="s">
        <v>522</v>
      </c>
    </row>
    <row r="396">
      <c r="A396" s="82" t="s">
        <v>3039</v>
      </c>
      <c r="B396" s="86" t="s">
        <v>3040</v>
      </c>
      <c r="C396" s="86" t="s">
        <v>2456</v>
      </c>
      <c r="D396" s="101">
        <v>1000.0</v>
      </c>
      <c r="E396" s="101">
        <v>1000.0</v>
      </c>
      <c r="F396" s="84" t="str">
        <f t="shared" si="6"/>
        <v>100.00%</v>
      </c>
      <c r="G396" s="86" t="s">
        <v>2458</v>
      </c>
      <c r="H396" s="86" t="s">
        <v>2459</v>
      </c>
      <c r="I396" s="87"/>
      <c r="J396" s="87"/>
      <c r="K396" s="87"/>
      <c r="L396" s="87"/>
      <c r="M396" s="87"/>
      <c r="N396" s="87"/>
      <c r="O396" s="87"/>
      <c r="P396" s="87"/>
      <c r="Q396" s="87"/>
      <c r="R396" s="87"/>
      <c r="S396" s="87"/>
      <c r="T396" s="87"/>
      <c r="U396" s="59"/>
      <c r="V396" s="59"/>
      <c r="W396" s="90"/>
      <c r="X396" s="86"/>
      <c r="Y396" s="86" t="s">
        <v>1422</v>
      </c>
      <c r="Z396" s="90"/>
      <c r="AA396" s="90" t="s">
        <v>484</v>
      </c>
    </row>
    <row r="397" ht="29.25" customHeight="1">
      <c r="A397" s="82" t="s">
        <v>3044</v>
      </c>
      <c r="B397" s="86" t="s">
        <v>3045</v>
      </c>
      <c r="C397" s="85" t="s">
        <v>1200</v>
      </c>
      <c r="D397" s="101">
        <v>109.02</v>
      </c>
      <c r="E397" s="101">
        <v>109.02</v>
      </c>
      <c r="F397" s="84" t="str">
        <f t="shared" si="6"/>
        <v>100.00%</v>
      </c>
      <c r="G397" s="86" t="s">
        <v>1203</v>
      </c>
      <c r="H397" s="86" t="s">
        <v>1204</v>
      </c>
      <c r="I397" s="101">
        <v>105.0</v>
      </c>
      <c r="J397" s="101">
        <v>2.84</v>
      </c>
      <c r="K397" s="87"/>
      <c r="L397" s="87"/>
      <c r="M397" s="87"/>
      <c r="N397" s="87"/>
      <c r="O397" s="87"/>
      <c r="P397" s="87"/>
      <c r="Q397" s="87"/>
      <c r="R397" s="87"/>
      <c r="S397" s="87"/>
      <c r="T397" s="87" t="s">
        <v>3047</v>
      </c>
      <c r="U397" s="59"/>
      <c r="V397" s="59"/>
      <c r="W397" s="90"/>
      <c r="X397" s="86"/>
      <c r="Y397" s="86" t="s">
        <v>1458</v>
      </c>
      <c r="Z397" s="90"/>
      <c r="AA397" s="90" t="s">
        <v>522</v>
      </c>
    </row>
    <row r="398">
      <c r="A398" s="82" t="s">
        <v>3049</v>
      </c>
      <c r="B398" s="86" t="s">
        <v>3050</v>
      </c>
      <c r="C398" s="85" t="s">
        <v>1200</v>
      </c>
      <c r="D398" s="101">
        <v>228.31</v>
      </c>
      <c r="E398" s="101">
        <v>228.31</v>
      </c>
      <c r="F398" s="84" t="str">
        <f t="shared" si="6"/>
        <v>100.00%</v>
      </c>
      <c r="G398" s="86" t="s">
        <v>1203</v>
      </c>
      <c r="H398" s="86" t="s">
        <v>1204</v>
      </c>
      <c r="I398" s="101">
        <v>228.31</v>
      </c>
      <c r="J398" s="87"/>
      <c r="K398" s="87"/>
      <c r="L398" s="87"/>
      <c r="M398" s="87"/>
      <c r="N398" s="87"/>
      <c r="O398" s="87"/>
      <c r="P398" s="87"/>
      <c r="Q398" s="87"/>
      <c r="R398" s="87"/>
      <c r="S398" s="87"/>
      <c r="T398" s="87" t="s">
        <v>3053</v>
      </c>
      <c r="U398" s="59"/>
      <c r="V398" s="59"/>
      <c r="W398" s="90"/>
      <c r="X398" s="86"/>
      <c r="Y398" s="86" t="s">
        <v>1458</v>
      </c>
      <c r="Z398" s="90"/>
      <c r="AA398" s="90" t="s">
        <v>522</v>
      </c>
    </row>
    <row r="399">
      <c r="A399" s="82" t="s">
        <v>3054</v>
      </c>
      <c r="B399" s="86" t="s">
        <v>3055</v>
      </c>
      <c r="C399" s="86" t="s">
        <v>95</v>
      </c>
      <c r="D399" s="101">
        <v>72.27</v>
      </c>
      <c r="E399" s="101">
        <v>72.27</v>
      </c>
      <c r="F399" s="84" t="str">
        <f t="shared" si="6"/>
        <v>100.00%</v>
      </c>
      <c r="G399" s="86" t="s">
        <v>1488</v>
      </c>
      <c r="H399" s="86" t="s">
        <v>1489</v>
      </c>
      <c r="I399" s="87"/>
      <c r="J399" s="87"/>
      <c r="K399" s="87"/>
      <c r="L399" s="87"/>
      <c r="M399" s="87"/>
      <c r="N399" s="87"/>
      <c r="O399" s="87"/>
      <c r="P399" s="87"/>
      <c r="Q399" s="87"/>
      <c r="R399" s="87"/>
      <c r="S399" s="87"/>
      <c r="T399" s="87"/>
      <c r="U399" s="59"/>
      <c r="V399" s="59"/>
      <c r="W399" s="88"/>
      <c r="X399" s="86"/>
      <c r="Y399" s="86" t="s">
        <v>2996</v>
      </c>
      <c r="Z399" s="88"/>
      <c r="AA399" s="88" t="s">
        <v>522</v>
      </c>
    </row>
    <row r="400">
      <c r="A400" s="82" t="s">
        <v>3059</v>
      </c>
      <c r="B400" s="86" t="s">
        <v>3060</v>
      </c>
      <c r="C400" s="86" t="s">
        <v>1426</v>
      </c>
      <c r="D400" s="101">
        <v>180.75</v>
      </c>
      <c r="E400" s="101">
        <v>65.0</v>
      </c>
      <c r="F400" s="84" t="str">
        <f t="shared" si="6"/>
        <v>35.96%</v>
      </c>
      <c r="G400" s="86" t="s">
        <v>218</v>
      </c>
      <c r="H400" s="86" t="s">
        <v>219</v>
      </c>
      <c r="I400" s="87"/>
      <c r="J400" s="87"/>
      <c r="K400" s="87"/>
      <c r="L400" s="87"/>
      <c r="M400" s="87"/>
      <c r="N400" s="87"/>
      <c r="O400" s="87"/>
      <c r="P400" s="87"/>
      <c r="Q400" s="87"/>
      <c r="R400" s="87"/>
      <c r="S400" s="87"/>
      <c r="T400" s="87" t="s">
        <v>3063</v>
      </c>
      <c r="U400" s="59"/>
      <c r="V400" s="59"/>
      <c r="W400" s="90"/>
      <c r="X400" s="86"/>
      <c r="Y400" s="86" t="s">
        <v>3064</v>
      </c>
      <c r="Z400" s="90"/>
      <c r="AA400" s="90" t="s">
        <v>569</v>
      </c>
    </row>
    <row r="401">
      <c r="A401" s="82" t="s">
        <v>3068</v>
      </c>
      <c r="B401" s="86" t="s">
        <v>3069</v>
      </c>
      <c r="C401" s="86" t="s">
        <v>1106</v>
      </c>
      <c r="D401" s="101">
        <v>140.0</v>
      </c>
      <c r="E401" s="101" t="str">
        <f>35*4</f>
        <v>$140.00</v>
      </c>
      <c r="F401" s="84" t="str">
        <f t="shared" si="6"/>
        <v>100.00%</v>
      </c>
      <c r="G401" s="86" t="s">
        <v>1107</v>
      </c>
      <c r="H401" s="86" t="s">
        <v>1109</v>
      </c>
      <c r="I401" s="101">
        <v>140.0</v>
      </c>
      <c r="J401" s="87"/>
      <c r="K401" s="87"/>
      <c r="L401" s="87"/>
      <c r="M401" s="87"/>
      <c r="N401" s="87"/>
      <c r="O401" s="87"/>
      <c r="P401" s="87"/>
      <c r="Q401" s="87"/>
      <c r="R401" s="87"/>
      <c r="S401" s="87"/>
      <c r="T401" s="87" t="s">
        <v>2160</v>
      </c>
      <c r="U401" s="59"/>
      <c r="V401" s="59"/>
      <c r="W401" s="90"/>
      <c r="X401" s="86"/>
      <c r="Y401" s="86" t="s">
        <v>1279</v>
      </c>
      <c r="Z401" s="90"/>
      <c r="AA401" s="90" t="s">
        <v>492</v>
      </c>
    </row>
    <row r="402">
      <c r="A402" s="82" t="s">
        <v>3073</v>
      </c>
      <c r="B402" s="86" t="s">
        <v>3074</v>
      </c>
      <c r="C402" s="86" t="s">
        <v>183</v>
      </c>
      <c r="D402" s="101">
        <v>350.0</v>
      </c>
      <c r="E402" s="101">
        <v>350.0</v>
      </c>
      <c r="F402" s="84" t="str">
        <f t="shared" si="6"/>
        <v>100.00%</v>
      </c>
      <c r="G402" s="86" t="s">
        <v>3081</v>
      </c>
      <c r="H402" s="86" t="s">
        <v>3082</v>
      </c>
      <c r="I402" s="87"/>
      <c r="J402" s="87"/>
      <c r="K402" s="87"/>
      <c r="L402" s="87"/>
      <c r="M402" s="87"/>
      <c r="N402" s="87"/>
      <c r="O402" s="87"/>
      <c r="P402" s="87"/>
      <c r="Q402" s="87"/>
      <c r="R402" s="87"/>
      <c r="S402" s="87"/>
      <c r="T402" s="87"/>
      <c r="U402" s="59"/>
      <c r="V402" s="59"/>
      <c r="W402" s="90"/>
      <c r="X402" s="86"/>
      <c r="Y402" s="86" t="s">
        <v>2137</v>
      </c>
      <c r="Z402" s="90"/>
      <c r="AA402" s="90" t="s">
        <v>484</v>
      </c>
    </row>
    <row r="403">
      <c r="A403" s="82" t="s">
        <v>3084</v>
      </c>
      <c r="B403" s="86" t="s">
        <v>3085</v>
      </c>
      <c r="C403" s="86" t="s">
        <v>1702</v>
      </c>
      <c r="D403" s="101">
        <v>50.0</v>
      </c>
      <c r="E403" s="101">
        <v>50.0</v>
      </c>
      <c r="F403" s="84" t="str">
        <f t="shared" si="6"/>
        <v>100.00%</v>
      </c>
      <c r="G403" s="86" t="s">
        <v>1705</v>
      </c>
      <c r="H403" s="86" t="s">
        <v>1706</v>
      </c>
      <c r="I403" s="101">
        <v>150.0</v>
      </c>
      <c r="J403" s="87"/>
      <c r="K403" s="87"/>
      <c r="L403" s="87"/>
      <c r="M403" s="87"/>
      <c r="N403" s="87"/>
      <c r="O403" s="87"/>
      <c r="P403" s="87"/>
      <c r="Q403" s="87"/>
      <c r="R403" s="87"/>
      <c r="S403" s="87"/>
      <c r="T403" s="87" t="s">
        <v>3114</v>
      </c>
      <c r="U403" s="59"/>
      <c r="V403" s="59"/>
      <c r="W403" s="90"/>
      <c r="X403" s="86"/>
      <c r="Y403" s="86" t="s">
        <v>2535</v>
      </c>
      <c r="Z403" s="90"/>
      <c r="AA403" s="90" t="s">
        <v>522</v>
      </c>
    </row>
    <row r="404">
      <c r="A404" s="82" t="s">
        <v>3118</v>
      </c>
      <c r="B404" s="86" t="s">
        <v>3120</v>
      </c>
      <c r="C404" s="86" t="s">
        <v>1702</v>
      </c>
      <c r="D404" s="101">
        <v>150.0</v>
      </c>
      <c r="E404" s="101">
        <v>150.0</v>
      </c>
      <c r="F404" s="84" t="str">
        <f t="shared" si="6"/>
        <v>100.00%</v>
      </c>
      <c r="G404" s="86" t="s">
        <v>1705</v>
      </c>
      <c r="H404" s="86" t="s">
        <v>1706</v>
      </c>
      <c r="I404" s="87"/>
      <c r="J404" s="87"/>
      <c r="K404" s="87"/>
      <c r="L404" s="87"/>
      <c r="M404" s="87"/>
      <c r="N404" s="87"/>
      <c r="O404" s="87"/>
      <c r="P404" s="87"/>
      <c r="Q404" s="87"/>
      <c r="R404" s="101">
        <v>150.0</v>
      </c>
      <c r="S404" s="87"/>
      <c r="T404" s="87" t="s">
        <v>3158</v>
      </c>
      <c r="U404" s="59"/>
      <c r="V404" s="59"/>
      <c r="W404" s="90"/>
      <c r="X404" s="86"/>
      <c r="Y404" s="86" t="s">
        <v>2288</v>
      </c>
      <c r="Z404" s="90"/>
      <c r="AA404" s="90" t="s">
        <v>522</v>
      </c>
    </row>
    <row r="405">
      <c r="A405" s="82" t="s">
        <v>3159</v>
      </c>
      <c r="B405" s="86" t="s">
        <v>3160</v>
      </c>
      <c r="C405" s="86" t="s">
        <v>3161</v>
      </c>
      <c r="D405" s="101">
        <v>85.98</v>
      </c>
      <c r="E405" s="101">
        <v>85.98</v>
      </c>
      <c r="F405" s="84" t="str">
        <f t="shared" si="6"/>
        <v>100.00%</v>
      </c>
      <c r="G405" s="86" t="s">
        <v>3162</v>
      </c>
      <c r="H405" s="86" t="s">
        <v>3163</v>
      </c>
      <c r="I405" s="87"/>
      <c r="J405" s="87"/>
      <c r="K405" s="87"/>
      <c r="L405" s="87"/>
      <c r="M405" s="87"/>
      <c r="N405" s="87"/>
      <c r="O405" s="87"/>
      <c r="P405" s="87"/>
      <c r="Q405" s="87"/>
      <c r="R405" s="87"/>
      <c r="S405" s="87"/>
      <c r="T405" s="87"/>
      <c r="U405" s="59"/>
      <c r="V405" s="59"/>
      <c r="W405" s="90"/>
      <c r="X405" s="86"/>
      <c r="Y405" s="86" t="s">
        <v>1422</v>
      </c>
      <c r="Z405" s="90"/>
      <c r="AA405" s="90" t="s">
        <v>588</v>
      </c>
    </row>
    <row r="406">
      <c r="A406" s="82" t="s">
        <v>3164</v>
      </c>
      <c r="B406" s="86" t="s">
        <v>3165</v>
      </c>
      <c r="C406" s="86" t="s">
        <v>3161</v>
      </c>
      <c r="D406" s="101">
        <v>97.26</v>
      </c>
      <c r="E406" s="101">
        <v>97.26</v>
      </c>
      <c r="F406" s="84" t="str">
        <f t="shared" si="6"/>
        <v>100.00%</v>
      </c>
      <c r="G406" s="86" t="s">
        <v>3162</v>
      </c>
      <c r="H406" s="86" t="s">
        <v>3163</v>
      </c>
      <c r="I406" s="87"/>
      <c r="J406" s="87"/>
      <c r="K406" s="87"/>
      <c r="L406" s="87"/>
      <c r="M406" s="87"/>
      <c r="N406" s="87"/>
      <c r="O406" s="87"/>
      <c r="P406" s="87"/>
      <c r="Q406" s="87"/>
      <c r="R406" s="87"/>
      <c r="S406" s="87"/>
      <c r="T406" s="87"/>
      <c r="U406" s="59"/>
      <c r="V406" s="59"/>
      <c r="W406" s="90"/>
      <c r="X406" s="86"/>
      <c r="Y406" s="86" t="s">
        <v>1422</v>
      </c>
      <c r="Z406" s="90"/>
      <c r="AA406" s="90" t="s">
        <v>588</v>
      </c>
    </row>
    <row r="407">
      <c r="A407" s="82" t="s">
        <v>3166</v>
      </c>
      <c r="B407" s="86" t="s">
        <v>3167</v>
      </c>
      <c r="C407" s="86" t="s">
        <v>3161</v>
      </c>
      <c r="D407" s="101">
        <v>174.18</v>
      </c>
      <c r="E407" s="101">
        <v>174.18</v>
      </c>
      <c r="F407" s="84" t="str">
        <f t="shared" si="6"/>
        <v>100.00%</v>
      </c>
      <c r="G407" s="86" t="s">
        <v>3162</v>
      </c>
      <c r="H407" s="86" t="s">
        <v>3163</v>
      </c>
      <c r="I407" s="87"/>
      <c r="J407" s="87"/>
      <c r="K407" s="87"/>
      <c r="L407" s="87"/>
      <c r="M407" s="87"/>
      <c r="N407" s="87"/>
      <c r="O407" s="87"/>
      <c r="P407" s="87"/>
      <c r="Q407" s="87"/>
      <c r="R407" s="87"/>
      <c r="S407" s="87"/>
      <c r="T407" s="87"/>
      <c r="U407" s="59"/>
      <c r="V407" s="59"/>
      <c r="W407" s="90"/>
      <c r="X407" s="86"/>
      <c r="Y407" s="86" t="s">
        <v>1422</v>
      </c>
      <c r="Z407" s="90"/>
      <c r="AA407" s="90" t="s">
        <v>588</v>
      </c>
    </row>
    <row r="408">
      <c r="A408" s="82" t="s">
        <v>3168</v>
      </c>
      <c r="B408" s="86" t="s">
        <v>616</v>
      </c>
      <c r="C408" s="86" t="s">
        <v>3161</v>
      </c>
      <c r="D408" s="101">
        <v>200.0</v>
      </c>
      <c r="E408" s="101">
        <v>200.0</v>
      </c>
      <c r="F408" s="84" t="str">
        <f t="shared" si="6"/>
        <v>100.00%</v>
      </c>
      <c r="G408" s="86" t="s">
        <v>3162</v>
      </c>
      <c r="H408" s="86" t="s">
        <v>3163</v>
      </c>
      <c r="I408" s="87"/>
      <c r="J408" s="87"/>
      <c r="K408" s="87"/>
      <c r="L408" s="87"/>
      <c r="M408" s="87"/>
      <c r="N408" s="87"/>
      <c r="O408" s="87"/>
      <c r="P408" s="87"/>
      <c r="Q408" s="87"/>
      <c r="R408" s="87"/>
      <c r="S408" s="87"/>
      <c r="T408" s="87"/>
      <c r="U408" s="59"/>
      <c r="V408" s="59"/>
      <c r="W408" s="90"/>
      <c r="X408" s="86"/>
      <c r="Y408" s="86" t="s">
        <v>1422</v>
      </c>
      <c r="Z408" s="90"/>
      <c r="AA408" s="90" t="s">
        <v>588</v>
      </c>
    </row>
    <row r="409">
      <c r="A409" s="82" t="s">
        <v>3169</v>
      </c>
      <c r="B409" s="86" t="s">
        <v>3170</v>
      </c>
      <c r="C409" s="86" t="s">
        <v>2252</v>
      </c>
      <c r="D409" s="101">
        <v>50.8</v>
      </c>
      <c r="E409" s="101">
        <v>50.8</v>
      </c>
      <c r="F409" s="84" t="str">
        <f t="shared" si="6"/>
        <v>100.00%</v>
      </c>
      <c r="G409" s="86" t="s">
        <v>2255</v>
      </c>
      <c r="H409" s="86" t="s">
        <v>2256</v>
      </c>
      <c r="I409" s="101">
        <v>50.8</v>
      </c>
      <c r="J409" s="87"/>
      <c r="K409" s="87"/>
      <c r="L409" s="87"/>
      <c r="M409" s="87"/>
      <c r="N409" s="87"/>
      <c r="O409" s="87"/>
      <c r="P409" s="87"/>
      <c r="Q409" s="87"/>
      <c r="R409" s="87"/>
      <c r="S409" s="87"/>
      <c r="T409" s="87" t="s">
        <v>2160</v>
      </c>
      <c r="U409" s="59"/>
      <c r="V409" s="59"/>
      <c r="W409" s="90"/>
      <c r="X409" s="86"/>
      <c r="Y409" s="86" t="s">
        <v>1279</v>
      </c>
      <c r="Z409" s="90"/>
      <c r="AA409" s="90" t="s">
        <v>492</v>
      </c>
    </row>
    <row r="410">
      <c r="A410" s="82" t="s">
        <v>3172</v>
      </c>
      <c r="B410" s="86" t="s">
        <v>3173</v>
      </c>
      <c r="C410" s="86" t="s">
        <v>1426</v>
      </c>
      <c r="D410" s="101">
        <v>80.25</v>
      </c>
      <c r="E410" s="101">
        <v>80.25</v>
      </c>
      <c r="F410" s="84" t="str">
        <f t="shared" si="6"/>
        <v>100.00%</v>
      </c>
      <c r="G410" s="86" t="s">
        <v>218</v>
      </c>
      <c r="H410" s="86" t="s">
        <v>219</v>
      </c>
      <c r="I410" s="87" t="s">
        <v>3175</v>
      </c>
      <c r="J410" s="87"/>
      <c r="K410" s="87"/>
      <c r="L410" s="87"/>
      <c r="M410" s="87"/>
      <c r="N410" s="87"/>
      <c r="O410" s="87"/>
      <c r="P410" s="87"/>
      <c r="Q410" s="87"/>
      <c r="R410" s="87"/>
      <c r="S410" s="87"/>
      <c r="T410" s="87"/>
      <c r="U410" s="59"/>
      <c r="V410" s="59"/>
      <c r="W410" s="90"/>
      <c r="X410" s="86"/>
      <c r="Y410" s="86" t="s">
        <v>2996</v>
      </c>
      <c r="Z410" s="90"/>
      <c r="AA410" s="90" t="s">
        <v>569</v>
      </c>
    </row>
    <row r="411">
      <c r="A411" s="82" t="s">
        <v>3177</v>
      </c>
      <c r="B411" s="86" t="s">
        <v>3178</v>
      </c>
      <c r="C411" s="86" t="s">
        <v>565</v>
      </c>
      <c r="D411" s="101">
        <v>512.0</v>
      </c>
      <c r="E411" s="101" t="str">
        <f>50*4</f>
        <v>$200.00</v>
      </c>
      <c r="F411" s="84" t="str">
        <f t="shared" si="6"/>
        <v>39.06%</v>
      </c>
      <c r="G411" s="86" t="s">
        <v>2806</v>
      </c>
      <c r="H411" s="86" t="s">
        <v>2807</v>
      </c>
      <c r="I411" s="101" t="str">
        <f>50*4</f>
        <v>$200.00</v>
      </c>
      <c r="J411" s="87"/>
      <c r="K411" s="87"/>
      <c r="L411" s="87"/>
      <c r="M411" s="87"/>
      <c r="N411" s="87"/>
      <c r="O411" s="87"/>
      <c r="P411" s="87"/>
      <c r="Q411" s="87"/>
      <c r="R411" s="87"/>
      <c r="S411" s="87"/>
      <c r="T411" s="87" t="s">
        <v>2160</v>
      </c>
      <c r="U411" s="59"/>
      <c r="V411" s="59"/>
      <c r="W411" s="88"/>
      <c r="X411" s="86"/>
      <c r="Y411" s="86" t="s">
        <v>1279</v>
      </c>
      <c r="Z411" s="88"/>
      <c r="AA411" s="88" t="s">
        <v>522</v>
      </c>
    </row>
    <row r="412">
      <c r="A412" s="82" t="s">
        <v>3181</v>
      </c>
      <c r="B412" s="86" t="s">
        <v>3182</v>
      </c>
      <c r="C412" s="86" t="s">
        <v>1426</v>
      </c>
      <c r="D412" s="101">
        <v>100.0</v>
      </c>
      <c r="E412" s="101">
        <v>100.0</v>
      </c>
      <c r="F412" s="84" t="str">
        <f t="shared" si="6"/>
        <v>100.00%</v>
      </c>
      <c r="G412" s="86" t="s">
        <v>218</v>
      </c>
      <c r="H412" s="86" t="s">
        <v>219</v>
      </c>
      <c r="I412" s="87"/>
      <c r="J412" s="87"/>
      <c r="K412" s="87"/>
      <c r="L412" s="87"/>
      <c r="M412" s="87"/>
      <c r="N412" s="87"/>
      <c r="O412" s="87"/>
      <c r="P412" s="87"/>
      <c r="Q412" s="87"/>
      <c r="R412" s="87"/>
      <c r="S412" s="87"/>
      <c r="T412" s="87"/>
      <c r="U412" s="59"/>
      <c r="V412" s="59"/>
      <c r="W412" s="90"/>
      <c r="X412" s="86"/>
      <c r="Y412" s="86" t="s">
        <v>3064</v>
      </c>
      <c r="Z412" s="90"/>
      <c r="AA412" s="90" t="s">
        <v>569</v>
      </c>
    </row>
    <row r="413">
      <c r="A413" s="82" t="s">
        <v>3185</v>
      </c>
      <c r="B413" s="86" t="s">
        <v>3186</v>
      </c>
      <c r="C413" s="86" t="s">
        <v>1272</v>
      </c>
      <c r="D413" s="101">
        <v>73.75</v>
      </c>
      <c r="E413" s="101">
        <v>73.75</v>
      </c>
      <c r="F413" s="84" t="str">
        <f t="shared" si="6"/>
        <v>100.00%</v>
      </c>
      <c r="G413" s="86" t="s">
        <v>1273</v>
      </c>
      <c r="H413" s="86" t="s">
        <v>1274</v>
      </c>
      <c r="I413" s="87"/>
      <c r="J413" s="87"/>
      <c r="K413" s="87"/>
      <c r="L413" s="87"/>
      <c r="M413" s="87"/>
      <c r="N413" s="87"/>
      <c r="O413" s="87"/>
      <c r="P413" s="87"/>
      <c r="Q413" s="87"/>
      <c r="R413" s="87"/>
      <c r="S413" s="87"/>
      <c r="T413" s="87"/>
      <c r="U413" s="59"/>
      <c r="V413" s="59"/>
      <c r="W413" s="90"/>
      <c r="X413" s="86"/>
      <c r="Y413" s="86" t="s">
        <v>1422</v>
      </c>
      <c r="Z413" s="90"/>
      <c r="AA413" s="90" t="s">
        <v>522</v>
      </c>
    </row>
    <row r="414">
      <c r="A414" s="82" t="s">
        <v>3187</v>
      </c>
      <c r="B414" s="86" t="s">
        <v>2200</v>
      </c>
      <c r="C414" s="86" t="s">
        <v>92</v>
      </c>
      <c r="D414" s="101">
        <v>117.59</v>
      </c>
      <c r="E414" s="101">
        <v>117.59</v>
      </c>
      <c r="F414" s="84" t="str">
        <f t="shared" si="6"/>
        <v>100.00%</v>
      </c>
      <c r="G414" s="86" t="s">
        <v>2422</v>
      </c>
      <c r="H414" s="86" t="s">
        <v>2423</v>
      </c>
      <c r="I414" s="87"/>
      <c r="J414" s="87"/>
      <c r="K414" s="87"/>
      <c r="L414" s="87"/>
      <c r="M414" s="87"/>
      <c r="N414" s="87"/>
      <c r="O414" s="87"/>
      <c r="P414" s="87"/>
      <c r="Q414" s="87"/>
      <c r="R414" s="87"/>
      <c r="S414" s="87" t="s">
        <v>3189</v>
      </c>
      <c r="T414" s="87"/>
      <c r="U414" s="59"/>
      <c r="V414" s="59"/>
      <c r="W414" s="90"/>
      <c r="X414" s="86"/>
      <c r="Y414" s="86" t="s">
        <v>113</v>
      </c>
      <c r="Z414" s="90"/>
      <c r="AA414" s="90" t="s">
        <v>492</v>
      </c>
    </row>
    <row r="415">
      <c r="A415" s="82" t="s">
        <v>3192</v>
      </c>
      <c r="B415" s="86" t="s">
        <v>3193</v>
      </c>
      <c r="C415" s="86" t="s">
        <v>3194</v>
      </c>
      <c r="D415" s="101">
        <v>200.0</v>
      </c>
      <c r="E415" s="101">
        <v>200.0</v>
      </c>
      <c r="F415" s="84" t="str">
        <f t="shared" si="6"/>
        <v>100.00%</v>
      </c>
      <c r="G415" s="86" t="s">
        <v>178</v>
      </c>
      <c r="H415" s="86" t="s">
        <v>3196</v>
      </c>
      <c r="I415" s="87"/>
      <c r="J415" s="87"/>
      <c r="K415" s="87"/>
      <c r="L415" s="87"/>
      <c r="M415" s="87"/>
      <c r="N415" s="87"/>
      <c r="O415" s="87"/>
      <c r="P415" s="87"/>
      <c r="Q415" s="87"/>
      <c r="R415" s="87"/>
      <c r="S415" s="87"/>
      <c r="T415" s="87"/>
      <c r="U415" s="59"/>
      <c r="V415" s="59"/>
      <c r="W415" s="90"/>
      <c r="X415" s="86"/>
      <c r="Y415" s="86" t="s">
        <v>1279</v>
      </c>
      <c r="Z415" s="90"/>
      <c r="AA415" s="90" t="s">
        <v>492</v>
      </c>
    </row>
    <row r="416">
      <c r="A416" s="82" t="s">
        <v>3200</v>
      </c>
      <c r="B416" s="86" t="s">
        <v>3201</v>
      </c>
      <c r="C416" s="86" t="s">
        <v>3202</v>
      </c>
      <c r="D416" s="101">
        <v>13.99</v>
      </c>
      <c r="E416" s="101">
        <v>13.99</v>
      </c>
      <c r="F416" s="84" t="str">
        <f t="shared" si="6"/>
        <v>100.00%</v>
      </c>
      <c r="G416" s="86" t="s">
        <v>3354</v>
      </c>
      <c r="H416" s="86" t="s">
        <v>2651</v>
      </c>
      <c r="I416" s="87"/>
      <c r="J416" s="87"/>
      <c r="K416" s="87"/>
      <c r="L416" s="87"/>
      <c r="M416" s="87"/>
      <c r="N416" s="87"/>
      <c r="O416" s="87"/>
      <c r="P416" s="87"/>
      <c r="Q416" s="87"/>
      <c r="R416" s="87"/>
      <c r="S416" s="87"/>
      <c r="T416" s="87"/>
      <c r="U416" s="59"/>
      <c r="V416" s="59"/>
      <c r="W416" s="90"/>
      <c r="X416" s="86"/>
      <c r="Y416" s="86" t="s">
        <v>1422</v>
      </c>
      <c r="Z416" s="90"/>
      <c r="AA416" s="90" t="s">
        <v>492</v>
      </c>
    </row>
    <row r="417">
      <c r="A417" s="82" t="s">
        <v>3355</v>
      </c>
      <c r="B417" s="86" t="s">
        <v>3356</v>
      </c>
      <c r="C417" s="85" t="s">
        <v>961</v>
      </c>
      <c r="D417" s="101">
        <v>81.94</v>
      </c>
      <c r="E417" s="101">
        <v>81.94</v>
      </c>
      <c r="F417" s="84" t="str">
        <f t="shared" si="6"/>
        <v>100.00%</v>
      </c>
      <c r="G417" s="86" t="s">
        <v>1062</v>
      </c>
      <c r="H417" s="86" t="s">
        <v>2704</v>
      </c>
      <c r="I417" s="87"/>
      <c r="J417" s="87"/>
      <c r="K417" s="87"/>
      <c r="L417" s="101">
        <v>81.94</v>
      </c>
      <c r="M417" s="87"/>
      <c r="N417" s="87"/>
      <c r="O417" s="87"/>
      <c r="P417" s="87"/>
      <c r="Q417" s="87"/>
      <c r="R417" s="87"/>
      <c r="S417" s="87"/>
      <c r="T417" s="87" t="s">
        <v>3357</v>
      </c>
      <c r="U417" s="59"/>
      <c r="V417" s="59"/>
      <c r="W417" s="90"/>
      <c r="X417" s="86"/>
      <c r="Y417" s="86" t="s">
        <v>1553</v>
      </c>
      <c r="Z417" s="90"/>
      <c r="AA417" s="90" t="s">
        <v>492</v>
      </c>
    </row>
    <row r="418">
      <c r="A418" s="82" t="s">
        <v>3358</v>
      </c>
      <c r="B418" s="85" t="s">
        <v>3359</v>
      </c>
      <c r="C418" s="85" t="s">
        <v>452</v>
      </c>
      <c r="D418" s="101">
        <v>45.0</v>
      </c>
      <c r="E418" s="101">
        <v>45.0</v>
      </c>
      <c r="F418" s="84" t="str">
        <f t="shared" si="6"/>
        <v>100.00%</v>
      </c>
      <c r="G418" s="86" t="s">
        <v>463</v>
      </c>
      <c r="H418" s="86" t="s">
        <v>464</v>
      </c>
      <c r="I418" s="87"/>
      <c r="J418" s="101">
        <v>45.0</v>
      </c>
      <c r="K418" s="87"/>
      <c r="L418" s="87"/>
      <c r="M418" s="87"/>
      <c r="N418" s="87"/>
      <c r="O418" s="87"/>
      <c r="P418" s="87"/>
      <c r="Q418" s="87"/>
      <c r="R418" s="87"/>
      <c r="S418" s="87"/>
      <c r="T418" s="87" t="s">
        <v>2160</v>
      </c>
      <c r="U418" s="59"/>
      <c r="V418" s="59"/>
      <c r="W418" s="88"/>
      <c r="X418" s="86"/>
      <c r="Y418" s="86" t="s">
        <v>2137</v>
      </c>
      <c r="Z418" s="88"/>
      <c r="AA418" s="88" t="s">
        <v>522</v>
      </c>
    </row>
    <row r="419">
      <c r="A419" s="82" t="s">
        <v>3360</v>
      </c>
      <c r="B419" s="86" t="s">
        <v>737</v>
      </c>
      <c r="C419" s="85" t="s">
        <v>452</v>
      </c>
      <c r="D419" s="101">
        <v>280.0</v>
      </c>
      <c r="E419" s="101">
        <v>280.0</v>
      </c>
      <c r="F419" s="84" t="str">
        <f t="shared" si="6"/>
        <v>100.00%</v>
      </c>
      <c r="G419" s="86" t="s">
        <v>329</v>
      </c>
      <c r="H419" s="86" t="s">
        <v>3019</v>
      </c>
      <c r="I419" s="101">
        <v>140.0</v>
      </c>
      <c r="J419" s="101">
        <v>140.0</v>
      </c>
      <c r="K419" s="87"/>
      <c r="L419" s="87"/>
      <c r="M419" s="87"/>
      <c r="N419" s="87"/>
      <c r="O419" s="87"/>
      <c r="P419" s="87"/>
      <c r="Q419" s="87"/>
      <c r="R419" s="87"/>
      <c r="S419" s="87"/>
      <c r="T419" s="87" t="s">
        <v>3361</v>
      </c>
      <c r="U419" s="59"/>
      <c r="V419" s="59"/>
      <c r="W419" s="90"/>
      <c r="X419" s="86"/>
      <c r="Y419" s="86" t="s">
        <v>2137</v>
      </c>
      <c r="Z419" s="90"/>
      <c r="AA419" s="90" t="s">
        <v>522</v>
      </c>
    </row>
    <row r="420">
      <c r="A420" s="82" t="s">
        <v>3362</v>
      </c>
      <c r="B420" s="86" t="s">
        <v>3363</v>
      </c>
      <c r="C420" s="85" t="s">
        <v>969</v>
      </c>
      <c r="D420" s="101">
        <v>50.0</v>
      </c>
      <c r="E420" s="101">
        <v>50.0</v>
      </c>
      <c r="F420" s="84" t="str">
        <f t="shared" si="6"/>
        <v>100.00%</v>
      </c>
      <c r="G420" s="86" t="s">
        <v>3364</v>
      </c>
      <c r="H420" s="86" t="s">
        <v>3365</v>
      </c>
      <c r="I420" s="87"/>
      <c r="J420" s="87"/>
      <c r="K420" s="87"/>
      <c r="L420" s="87"/>
      <c r="M420" s="87"/>
      <c r="N420" s="87"/>
      <c r="O420" s="87"/>
      <c r="P420" s="87"/>
      <c r="Q420" s="87"/>
      <c r="R420" s="87"/>
      <c r="S420" s="87"/>
      <c r="T420" s="87" t="s">
        <v>3366</v>
      </c>
      <c r="U420" s="59"/>
      <c r="V420" s="59"/>
      <c r="W420" s="90"/>
      <c r="X420" s="86"/>
      <c r="Y420" s="86" t="s">
        <v>2535</v>
      </c>
      <c r="Z420" s="90"/>
      <c r="AA420" s="90" t="s">
        <v>522</v>
      </c>
    </row>
    <row r="421">
      <c r="A421" s="82" t="s">
        <v>3367</v>
      </c>
      <c r="B421" s="86" t="s">
        <v>3368</v>
      </c>
      <c r="C421" s="86" t="s">
        <v>289</v>
      </c>
      <c r="D421" s="101">
        <v>181.9</v>
      </c>
      <c r="E421" s="101">
        <v>181.9</v>
      </c>
      <c r="F421" s="84" t="str">
        <f t="shared" si="6"/>
        <v>100.00%</v>
      </c>
      <c r="G421" s="86" t="s">
        <v>1253</v>
      </c>
      <c r="H421" s="86" t="s">
        <v>2300</v>
      </c>
      <c r="I421" s="101">
        <v>181.9</v>
      </c>
      <c r="J421" s="87"/>
      <c r="K421" s="87"/>
      <c r="L421" s="87"/>
      <c r="M421" s="87"/>
      <c r="N421" s="87"/>
      <c r="O421" s="87"/>
      <c r="P421" s="87"/>
      <c r="Q421" s="87"/>
      <c r="R421" s="87"/>
      <c r="S421" s="87"/>
      <c r="T421" s="87" t="s">
        <v>2160</v>
      </c>
      <c r="U421" s="59"/>
      <c r="V421" s="59"/>
      <c r="W421" s="91"/>
      <c r="X421" s="86"/>
      <c r="Y421" s="86" t="s">
        <v>1279</v>
      </c>
      <c r="Z421" s="91"/>
      <c r="AA421" s="91" t="s">
        <v>492</v>
      </c>
    </row>
    <row r="422">
      <c r="A422" s="82" t="s">
        <v>3369</v>
      </c>
      <c r="B422" s="86" t="s">
        <v>3370</v>
      </c>
      <c r="C422" s="86" t="s">
        <v>3371</v>
      </c>
      <c r="D422" s="101">
        <v>180.02</v>
      </c>
      <c r="E422" s="101">
        <v>80.32</v>
      </c>
      <c r="F422" s="84" t="str">
        <f t="shared" si="6"/>
        <v>44.62%</v>
      </c>
      <c r="G422" s="86" t="s">
        <v>3372</v>
      </c>
      <c r="H422" s="86" t="s">
        <v>3373</v>
      </c>
      <c r="I422" s="87"/>
      <c r="J422" s="87"/>
      <c r="K422" s="87"/>
      <c r="L422" s="87"/>
      <c r="M422" s="87"/>
      <c r="N422" s="87"/>
      <c r="O422" s="87"/>
      <c r="P422" s="87"/>
      <c r="Q422" s="87"/>
      <c r="R422" s="87"/>
      <c r="S422" s="87"/>
      <c r="T422" s="87" t="s">
        <v>3374</v>
      </c>
      <c r="U422" s="59"/>
      <c r="V422" s="59"/>
      <c r="W422" s="90"/>
      <c r="X422" s="86"/>
      <c r="Y422" s="86" t="s">
        <v>1279</v>
      </c>
      <c r="Z422" s="90"/>
      <c r="AA422" s="90" t="s">
        <v>522</v>
      </c>
    </row>
    <row r="423">
      <c r="A423" s="82" t="s">
        <v>3375</v>
      </c>
      <c r="B423" s="86" t="s">
        <v>3376</v>
      </c>
      <c r="C423" s="86" t="s">
        <v>195</v>
      </c>
      <c r="D423" s="101">
        <v>70.73</v>
      </c>
      <c r="E423" s="101">
        <v>70.73</v>
      </c>
      <c r="F423" s="84" t="str">
        <f t="shared" si="6"/>
        <v>100.00%</v>
      </c>
      <c r="G423" s="86" t="s">
        <v>197</v>
      </c>
      <c r="H423" s="86" t="s">
        <v>200</v>
      </c>
      <c r="I423" s="101">
        <v>70.73</v>
      </c>
      <c r="J423" s="87"/>
      <c r="K423" s="87"/>
      <c r="L423" s="87"/>
      <c r="M423" s="87"/>
      <c r="N423" s="87"/>
      <c r="O423" s="87"/>
      <c r="P423" s="87"/>
      <c r="Q423" s="87"/>
      <c r="R423" s="87"/>
      <c r="S423" s="87"/>
      <c r="T423" s="87" t="s">
        <v>2160</v>
      </c>
      <c r="U423" s="59"/>
      <c r="V423" s="59"/>
      <c r="W423" s="88"/>
      <c r="X423" s="86"/>
      <c r="Y423" s="86" t="s">
        <v>2137</v>
      </c>
      <c r="Z423" s="88"/>
      <c r="AA423" s="88" t="s">
        <v>588</v>
      </c>
    </row>
    <row r="424">
      <c r="A424" s="82" t="s">
        <v>3377</v>
      </c>
      <c r="B424" s="86" t="s">
        <v>3378</v>
      </c>
      <c r="C424" s="86" t="s">
        <v>195</v>
      </c>
      <c r="D424" s="101">
        <v>81.35</v>
      </c>
      <c r="E424" s="101">
        <v>81.35</v>
      </c>
      <c r="F424" s="84" t="str">
        <f t="shared" si="6"/>
        <v>100.00%</v>
      </c>
      <c r="G424" s="86" t="s">
        <v>197</v>
      </c>
      <c r="H424" s="86" t="s">
        <v>200</v>
      </c>
      <c r="I424" s="101">
        <v>81.35</v>
      </c>
      <c r="J424" s="87"/>
      <c r="K424" s="87"/>
      <c r="L424" s="87"/>
      <c r="M424" s="87"/>
      <c r="N424" s="87"/>
      <c r="O424" s="87"/>
      <c r="P424" s="87"/>
      <c r="Q424" s="87"/>
      <c r="R424" s="87"/>
      <c r="S424" s="87"/>
      <c r="T424" s="87" t="s">
        <v>2160</v>
      </c>
      <c r="U424" s="59"/>
      <c r="V424" s="59"/>
      <c r="W424" s="88"/>
      <c r="X424" s="86"/>
      <c r="Y424" s="86" t="s">
        <v>2137</v>
      </c>
      <c r="Z424" s="88"/>
      <c r="AA424" s="88" t="s">
        <v>588</v>
      </c>
    </row>
    <row r="425">
      <c r="A425" s="82" t="s">
        <v>3379</v>
      </c>
      <c r="B425" s="86" t="s">
        <v>3380</v>
      </c>
      <c r="C425" s="86" t="s">
        <v>2322</v>
      </c>
      <c r="D425" s="101">
        <v>71.51</v>
      </c>
      <c r="E425" s="101">
        <v>71.51</v>
      </c>
      <c r="F425" s="84" t="str">
        <f t="shared" si="6"/>
        <v>100.00%</v>
      </c>
      <c r="G425" s="86" t="s">
        <v>2323</v>
      </c>
      <c r="H425" s="86" t="s">
        <v>2324</v>
      </c>
      <c r="I425" s="101">
        <v>71.51</v>
      </c>
      <c r="J425" s="87"/>
      <c r="K425" s="87"/>
      <c r="L425" s="87"/>
      <c r="M425" s="87"/>
      <c r="N425" s="87"/>
      <c r="O425" s="87"/>
      <c r="P425" s="87"/>
      <c r="Q425" s="87"/>
      <c r="R425" s="87"/>
      <c r="S425" s="87"/>
      <c r="T425" s="87" t="s">
        <v>2160</v>
      </c>
      <c r="U425" s="59"/>
      <c r="V425" s="59"/>
      <c r="W425" s="90"/>
      <c r="X425" s="86"/>
      <c r="Y425" s="86" t="s">
        <v>1279</v>
      </c>
      <c r="Z425" s="90"/>
      <c r="AA425" s="90" t="s">
        <v>492</v>
      </c>
    </row>
    <row r="426">
      <c r="A426" s="82" t="s">
        <v>3381</v>
      </c>
      <c r="B426" s="86" t="s">
        <v>3382</v>
      </c>
      <c r="C426" s="86" t="s">
        <v>3383</v>
      </c>
      <c r="D426" s="101">
        <v>35.31</v>
      </c>
      <c r="E426" s="101">
        <v>35.31</v>
      </c>
      <c r="F426" s="84" t="str">
        <f t="shared" si="6"/>
        <v>100.00%</v>
      </c>
      <c r="G426" s="86" t="s">
        <v>2422</v>
      </c>
      <c r="H426" s="86" t="s">
        <v>2423</v>
      </c>
      <c r="I426" s="101">
        <v>35.31</v>
      </c>
      <c r="J426" s="87"/>
      <c r="K426" s="87"/>
      <c r="L426" s="87"/>
      <c r="M426" s="87"/>
      <c r="N426" s="87"/>
      <c r="O426" s="87"/>
      <c r="P426" s="87"/>
      <c r="Q426" s="87"/>
      <c r="R426" s="87"/>
      <c r="S426" s="87"/>
      <c r="T426" s="87"/>
      <c r="U426" s="59"/>
      <c r="V426" s="59"/>
      <c r="W426" s="90"/>
      <c r="X426" s="86"/>
      <c r="Y426" s="86" t="s">
        <v>113</v>
      </c>
      <c r="Z426" s="90"/>
      <c r="AA426" s="90" t="s">
        <v>492</v>
      </c>
    </row>
    <row r="427">
      <c r="A427" s="82" t="s">
        <v>3384</v>
      </c>
      <c r="B427" s="86" t="s">
        <v>3385</v>
      </c>
      <c r="C427" s="86" t="s">
        <v>340</v>
      </c>
      <c r="D427" s="101">
        <v>114.0</v>
      </c>
      <c r="E427" s="101">
        <v>114.0</v>
      </c>
      <c r="F427" s="84" t="str">
        <f t="shared" si="6"/>
        <v>100.00%</v>
      </c>
      <c r="G427" s="86" t="s">
        <v>419</v>
      </c>
      <c r="H427" s="86" t="s">
        <v>421</v>
      </c>
      <c r="I427" s="87"/>
      <c r="J427" s="87"/>
      <c r="K427" s="87"/>
      <c r="L427" s="87"/>
      <c r="M427" s="87"/>
      <c r="N427" s="87"/>
      <c r="O427" s="87"/>
      <c r="P427" s="87"/>
      <c r="Q427" s="87"/>
      <c r="R427" s="87"/>
      <c r="S427" s="87" t="s">
        <v>3386</v>
      </c>
      <c r="T427" s="87"/>
      <c r="U427" s="59"/>
      <c r="V427" s="59"/>
      <c r="W427" s="88"/>
      <c r="X427" s="86"/>
      <c r="Y427" s="86" t="s">
        <v>113</v>
      </c>
      <c r="Z427" s="88"/>
      <c r="AA427" s="88" t="s">
        <v>484</v>
      </c>
    </row>
    <row r="428">
      <c r="A428" s="82" t="s">
        <v>3387</v>
      </c>
      <c r="B428" s="86" t="s">
        <v>3388</v>
      </c>
      <c r="C428" s="86" t="s">
        <v>565</v>
      </c>
      <c r="D428" s="101">
        <v>29.23</v>
      </c>
      <c r="E428" s="101">
        <v>29.23</v>
      </c>
      <c r="F428" s="84" t="str">
        <f t="shared" si="6"/>
        <v>100.00%</v>
      </c>
      <c r="G428" s="86" t="s">
        <v>2806</v>
      </c>
      <c r="H428" s="86" t="s">
        <v>2807</v>
      </c>
      <c r="I428" s="101">
        <v>29.23</v>
      </c>
      <c r="J428" s="87"/>
      <c r="K428" s="87"/>
      <c r="L428" s="87"/>
      <c r="M428" s="87"/>
      <c r="N428" s="87"/>
      <c r="O428" s="87"/>
      <c r="P428" s="87"/>
      <c r="Q428" s="87"/>
      <c r="R428" s="87"/>
      <c r="S428" s="87"/>
      <c r="T428" s="87" t="s">
        <v>2160</v>
      </c>
      <c r="U428" s="59"/>
      <c r="V428" s="59"/>
      <c r="W428" s="88"/>
      <c r="X428" s="86"/>
      <c r="Y428" s="86" t="s">
        <v>1279</v>
      </c>
      <c r="Z428" s="88"/>
      <c r="AA428" s="88" t="s">
        <v>522</v>
      </c>
    </row>
    <row r="429">
      <c r="A429" s="82" t="s">
        <v>3389</v>
      </c>
      <c r="B429" s="86" t="s">
        <v>3390</v>
      </c>
      <c r="C429" s="86" t="s">
        <v>565</v>
      </c>
      <c r="D429" s="101">
        <v>36.38</v>
      </c>
      <c r="E429" s="101">
        <v>36.38</v>
      </c>
      <c r="F429" s="84" t="str">
        <f t="shared" si="6"/>
        <v>100.00%</v>
      </c>
      <c r="G429" s="86" t="s">
        <v>2806</v>
      </c>
      <c r="H429" s="86" t="s">
        <v>2807</v>
      </c>
      <c r="I429" s="101">
        <v>36.38</v>
      </c>
      <c r="J429" s="87"/>
      <c r="K429" s="87"/>
      <c r="L429" s="87"/>
      <c r="M429" s="87"/>
      <c r="N429" s="87"/>
      <c r="O429" s="87"/>
      <c r="P429" s="87"/>
      <c r="Q429" s="87"/>
      <c r="R429" s="87"/>
      <c r="S429" s="87"/>
      <c r="T429" s="87" t="s">
        <v>2160</v>
      </c>
      <c r="U429" s="59"/>
      <c r="V429" s="59"/>
      <c r="W429" s="88"/>
      <c r="X429" s="86"/>
      <c r="Y429" s="86" t="s">
        <v>1279</v>
      </c>
      <c r="Z429" s="88"/>
      <c r="AA429" s="88" t="s">
        <v>522</v>
      </c>
    </row>
    <row r="430">
      <c r="A430" s="82" t="s">
        <v>3391</v>
      </c>
      <c r="B430" s="86" t="s">
        <v>3392</v>
      </c>
      <c r="C430" s="86" t="s">
        <v>3393</v>
      </c>
      <c r="D430" s="101">
        <v>1000.0</v>
      </c>
      <c r="E430" s="101">
        <v>1000.0</v>
      </c>
      <c r="F430" s="84" t="str">
        <f t="shared" si="6"/>
        <v>100.00%</v>
      </c>
      <c r="G430" s="86" t="s">
        <v>444</v>
      </c>
      <c r="H430" s="86" t="s">
        <v>445</v>
      </c>
      <c r="I430" s="87"/>
      <c r="J430" s="87"/>
      <c r="K430" s="87"/>
      <c r="L430" s="87"/>
      <c r="M430" s="87"/>
      <c r="N430" s="87"/>
      <c r="O430" s="87"/>
      <c r="P430" s="87"/>
      <c r="Q430" s="87"/>
      <c r="R430" s="87"/>
      <c r="S430" s="87"/>
      <c r="T430" s="87"/>
      <c r="U430" s="59"/>
      <c r="V430" s="59"/>
      <c r="W430" s="90"/>
      <c r="X430" s="86"/>
      <c r="Y430" s="86" t="s">
        <v>2996</v>
      </c>
      <c r="Z430" s="90"/>
      <c r="AA430" s="90" t="s">
        <v>484</v>
      </c>
    </row>
    <row r="431">
      <c r="A431" s="82" t="s">
        <v>3394</v>
      </c>
      <c r="B431" s="86" t="s">
        <v>3395</v>
      </c>
      <c r="C431" s="86" t="s">
        <v>496</v>
      </c>
      <c r="D431" s="101">
        <v>62.59</v>
      </c>
      <c r="E431" s="101">
        <v>62.59</v>
      </c>
      <c r="F431" s="84" t="str">
        <f t="shared" si="6"/>
        <v>100.00%</v>
      </c>
      <c r="G431" s="86" t="s">
        <v>3396</v>
      </c>
      <c r="H431" s="86" t="s">
        <v>3397</v>
      </c>
      <c r="I431" s="101">
        <v>62.59</v>
      </c>
      <c r="J431" s="87"/>
      <c r="K431" s="87"/>
      <c r="L431" s="87"/>
      <c r="M431" s="87"/>
      <c r="N431" s="87"/>
      <c r="O431" s="87"/>
      <c r="P431" s="87"/>
      <c r="Q431" s="87"/>
      <c r="R431" s="87"/>
      <c r="S431" s="87"/>
      <c r="T431" s="87" t="s">
        <v>3398</v>
      </c>
      <c r="U431" s="59"/>
      <c r="V431" s="59"/>
      <c r="W431" s="88"/>
      <c r="X431" s="86"/>
      <c r="Y431" s="86" t="s">
        <v>2535</v>
      </c>
      <c r="Z431" s="88"/>
      <c r="AA431" s="88" t="s">
        <v>500</v>
      </c>
    </row>
    <row r="432">
      <c r="A432" s="82" t="s">
        <v>3399</v>
      </c>
      <c r="B432" s="86" t="s">
        <v>3400</v>
      </c>
      <c r="C432" s="86" t="s">
        <v>3401</v>
      </c>
      <c r="D432" s="101">
        <v>200.0</v>
      </c>
      <c r="E432" s="101">
        <v>200.0</v>
      </c>
      <c r="F432" s="84" t="str">
        <f t="shared" si="6"/>
        <v>100.00%</v>
      </c>
      <c r="G432" s="86" t="s">
        <v>1231</v>
      </c>
      <c r="H432" s="86" t="s">
        <v>1233</v>
      </c>
      <c r="I432" s="87"/>
      <c r="J432" s="87"/>
      <c r="K432" s="87"/>
      <c r="L432" s="87"/>
      <c r="M432" s="87"/>
      <c r="N432" s="87"/>
      <c r="O432" s="87"/>
      <c r="P432" s="87"/>
      <c r="Q432" s="87"/>
      <c r="R432" s="87"/>
      <c r="S432" s="87"/>
      <c r="T432" s="87"/>
      <c r="U432" s="59"/>
      <c r="V432" s="59"/>
      <c r="W432" s="90"/>
      <c r="X432" s="86"/>
      <c r="Y432" s="86" t="s">
        <v>1240</v>
      </c>
      <c r="Z432" s="90"/>
      <c r="AA432" s="90" t="s">
        <v>484</v>
      </c>
    </row>
    <row r="433">
      <c r="A433" s="82" t="s">
        <v>3402</v>
      </c>
      <c r="B433" s="86" t="s">
        <v>3403</v>
      </c>
      <c r="C433" s="86" t="s">
        <v>3404</v>
      </c>
      <c r="D433" s="101">
        <v>2000.0</v>
      </c>
      <c r="E433" s="101">
        <v>1000.0</v>
      </c>
      <c r="F433" s="84" t="str">
        <f t="shared" si="6"/>
        <v>50.00%</v>
      </c>
      <c r="G433" s="86" t="s">
        <v>2981</v>
      </c>
      <c r="H433" s="86" t="s">
        <v>2982</v>
      </c>
      <c r="I433" s="101">
        <v>139.48</v>
      </c>
      <c r="J433" s="87"/>
      <c r="K433" s="101">
        <v>15.0</v>
      </c>
      <c r="L433" s="87"/>
      <c r="M433" s="87"/>
      <c r="N433" s="87"/>
      <c r="O433" s="87" t="s">
        <v>3405</v>
      </c>
      <c r="P433" s="87"/>
      <c r="Q433" s="101">
        <v>210.52</v>
      </c>
      <c r="R433" s="87"/>
      <c r="S433" s="87" t="s">
        <v>3406</v>
      </c>
      <c r="T433" s="87" t="s">
        <v>3407</v>
      </c>
      <c r="U433" s="59"/>
      <c r="V433" s="59"/>
      <c r="W433" s="90"/>
      <c r="X433" s="86"/>
      <c r="Y433" s="86" t="s">
        <v>113</v>
      </c>
      <c r="Z433" s="90"/>
      <c r="AA433" s="90" t="s">
        <v>484</v>
      </c>
    </row>
    <row r="434">
      <c r="A434" s="82" t="s">
        <v>3408</v>
      </c>
      <c r="B434" s="86" t="s">
        <v>3409</v>
      </c>
      <c r="C434" s="86" t="s">
        <v>2785</v>
      </c>
      <c r="D434" s="101">
        <v>1000.0</v>
      </c>
      <c r="E434" s="101">
        <v>1000.0</v>
      </c>
      <c r="F434" s="84" t="str">
        <f t="shared" si="6"/>
        <v>100.00%</v>
      </c>
      <c r="G434" s="86" t="s">
        <v>2458</v>
      </c>
      <c r="H434" s="86" t="s">
        <v>2459</v>
      </c>
      <c r="I434" s="87"/>
      <c r="J434" s="87"/>
      <c r="K434" s="87"/>
      <c r="L434" s="87"/>
      <c r="M434" s="87"/>
      <c r="N434" s="87"/>
      <c r="O434" s="87"/>
      <c r="P434" s="87"/>
      <c r="Q434" s="87"/>
      <c r="R434" s="87"/>
      <c r="S434" s="87"/>
      <c r="T434" s="87"/>
      <c r="U434" s="59"/>
      <c r="V434" s="59"/>
      <c r="W434" s="90"/>
      <c r="X434" s="86"/>
      <c r="Y434" s="86" t="s">
        <v>1422</v>
      </c>
      <c r="Z434" s="90"/>
      <c r="AA434" s="90" t="s">
        <v>500</v>
      </c>
    </row>
    <row r="435">
      <c r="A435" s="82" t="s">
        <v>3410</v>
      </c>
      <c r="B435" s="86" t="s">
        <v>3411</v>
      </c>
      <c r="C435" s="82" t="s">
        <v>835</v>
      </c>
      <c r="D435" s="101">
        <v>45.0</v>
      </c>
      <c r="E435" s="101">
        <v>45.0</v>
      </c>
      <c r="F435" s="84" t="str">
        <f t="shared" si="6"/>
        <v>100.00%</v>
      </c>
      <c r="G435" s="86" t="s">
        <v>1672</v>
      </c>
      <c r="H435" s="86" t="s">
        <v>2923</v>
      </c>
      <c r="I435" s="87"/>
      <c r="J435" s="87"/>
      <c r="K435" s="87"/>
      <c r="L435" s="87"/>
      <c r="M435" s="87"/>
      <c r="N435" s="87"/>
      <c r="O435" s="87"/>
      <c r="P435" s="87"/>
      <c r="Q435" s="87"/>
      <c r="R435" s="87"/>
      <c r="S435" s="87"/>
      <c r="T435" s="87"/>
      <c r="U435" s="59"/>
      <c r="V435" s="59"/>
      <c r="W435" s="90"/>
      <c r="X435" s="86"/>
      <c r="Y435" s="86" t="s">
        <v>1422</v>
      </c>
      <c r="Z435" s="90"/>
      <c r="AA435" s="90" t="s">
        <v>842</v>
      </c>
    </row>
    <row r="436">
      <c r="A436" s="82" t="s">
        <v>3412</v>
      </c>
      <c r="B436" s="86" t="s">
        <v>3413</v>
      </c>
      <c r="C436" s="86" t="s">
        <v>3414</v>
      </c>
      <c r="D436" s="101">
        <v>295.0</v>
      </c>
      <c r="E436" s="101">
        <v>295.0</v>
      </c>
      <c r="F436" s="84" t="str">
        <f t="shared" si="6"/>
        <v>100.00%</v>
      </c>
      <c r="G436" s="86" t="s">
        <v>259</v>
      </c>
      <c r="H436" s="86" t="s">
        <v>260</v>
      </c>
      <c r="I436" s="87"/>
      <c r="J436" s="87"/>
      <c r="K436" s="87"/>
      <c r="L436" s="87"/>
      <c r="M436" s="87"/>
      <c r="N436" s="87"/>
      <c r="O436" s="87" t="s">
        <v>3415</v>
      </c>
      <c r="P436" s="87"/>
      <c r="Q436" s="87"/>
      <c r="R436" s="87"/>
      <c r="S436" s="87"/>
      <c r="T436" s="87" t="s">
        <v>3416</v>
      </c>
      <c r="U436" s="59"/>
      <c r="V436" s="59"/>
      <c r="W436" s="90"/>
      <c r="X436" s="86"/>
      <c r="Y436" s="86" t="s">
        <v>1458</v>
      </c>
      <c r="Z436" s="90"/>
      <c r="AA436" s="90" t="s">
        <v>492</v>
      </c>
    </row>
    <row r="437">
      <c r="A437" s="82" t="s">
        <v>3417</v>
      </c>
      <c r="B437" s="86" t="s">
        <v>3418</v>
      </c>
      <c r="C437" s="86" t="s">
        <v>885</v>
      </c>
      <c r="D437" s="101">
        <v>120.0</v>
      </c>
      <c r="E437" s="101">
        <v>120.0</v>
      </c>
      <c r="F437" s="84" t="str">
        <f t="shared" si="6"/>
        <v>100.00%</v>
      </c>
      <c r="G437" s="86" t="s">
        <v>1672</v>
      </c>
      <c r="H437" s="86" t="s">
        <v>2923</v>
      </c>
      <c r="I437" s="87"/>
      <c r="J437" s="87"/>
      <c r="K437" s="87"/>
      <c r="L437" s="87"/>
      <c r="M437" s="87"/>
      <c r="N437" s="87"/>
      <c r="O437" s="87"/>
      <c r="P437" s="87"/>
      <c r="Q437" s="87"/>
      <c r="R437" s="87"/>
      <c r="S437" s="87"/>
      <c r="T437" s="87"/>
      <c r="U437" s="59"/>
      <c r="V437" s="59"/>
      <c r="W437" s="88"/>
      <c r="X437" s="86"/>
      <c r="Y437" s="86" t="s">
        <v>1422</v>
      </c>
      <c r="Z437" s="88"/>
      <c r="AA437" s="88" t="s">
        <v>842</v>
      </c>
    </row>
    <row r="438">
      <c r="A438" s="82" t="s">
        <v>3419</v>
      </c>
      <c r="B438" s="86" t="s">
        <v>3420</v>
      </c>
      <c r="C438" s="86" t="s">
        <v>1410</v>
      </c>
      <c r="D438" s="101">
        <v>312.0</v>
      </c>
      <c r="E438" s="101">
        <v>312.0</v>
      </c>
      <c r="F438" s="84" t="str">
        <f t="shared" si="6"/>
        <v>100.00%</v>
      </c>
      <c r="G438" s="86" t="s">
        <v>1417</v>
      </c>
      <c r="H438" s="86" t="s">
        <v>1418</v>
      </c>
      <c r="I438" s="87"/>
      <c r="J438" s="87"/>
      <c r="K438" s="87"/>
      <c r="L438" s="87"/>
      <c r="M438" s="87"/>
      <c r="N438" s="87"/>
      <c r="O438" s="87"/>
      <c r="P438" s="87"/>
      <c r="Q438" s="87"/>
      <c r="R438" s="87"/>
      <c r="S438" s="87"/>
      <c r="T438" s="87"/>
      <c r="U438" s="59"/>
      <c r="V438" s="59"/>
      <c r="W438" s="90"/>
      <c r="X438" s="86"/>
      <c r="Y438" s="86" t="s">
        <v>2466</v>
      </c>
      <c r="Z438" s="90"/>
      <c r="AA438" s="90" t="s">
        <v>484</v>
      </c>
    </row>
    <row r="439">
      <c r="A439" s="82" t="s">
        <v>3421</v>
      </c>
      <c r="B439" s="86" t="s">
        <v>3422</v>
      </c>
      <c r="C439" s="86" t="s">
        <v>885</v>
      </c>
      <c r="D439" s="101">
        <v>250.0</v>
      </c>
      <c r="E439" s="101">
        <v>0.0</v>
      </c>
      <c r="F439" s="84"/>
      <c r="G439" s="86" t="s">
        <v>1672</v>
      </c>
      <c r="H439" s="86" t="s">
        <v>2923</v>
      </c>
      <c r="I439" s="87"/>
      <c r="J439" s="87"/>
      <c r="K439" s="87"/>
      <c r="L439" s="87"/>
      <c r="M439" s="87"/>
      <c r="N439" s="87"/>
      <c r="O439" s="87"/>
      <c r="P439" s="87"/>
      <c r="Q439" s="87"/>
      <c r="R439" s="87"/>
      <c r="S439" s="87"/>
      <c r="T439" s="87"/>
      <c r="U439" s="59"/>
      <c r="V439" s="59"/>
      <c r="W439" s="88"/>
      <c r="X439" s="86"/>
      <c r="Y439" s="86" t="s">
        <v>1422</v>
      </c>
      <c r="Z439" s="88"/>
      <c r="AA439" s="88" t="s">
        <v>842</v>
      </c>
    </row>
    <row r="440">
      <c r="A440" s="82" t="s">
        <v>3423</v>
      </c>
      <c r="B440" s="86" t="s">
        <v>3424</v>
      </c>
      <c r="C440" s="85" t="s">
        <v>271</v>
      </c>
      <c r="D440" s="101">
        <v>1900.0</v>
      </c>
      <c r="E440" s="101">
        <v>1000.0</v>
      </c>
      <c r="F440" s="84" t="str">
        <f t="shared" ref="F440:F492" si="7">E440/D440</f>
        <v>52.63%</v>
      </c>
      <c r="G440" s="86" t="s">
        <v>3425</v>
      </c>
      <c r="H440" s="86" t="s">
        <v>3426</v>
      </c>
      <c r="I440" s="87"/>
      <c r="J440" s="87"/>
      <c r="K440" s="87"/>
      <c r="L440" s="87"/>
      <c r="M440" s="87"/>
      <c r="N440" s="87"/>
      <c r="O440" s="87"/>
      <c r="P440" s="87"/>
      <c r="Q440" s="87"/>
      <c r="R440" s="87"/>
      <c r="S440" s="87"/>
      <c r="T440" s="87"/>
      <c r="U440" s="59"/>
      <c r="V440" s="59"/>
      <c r="W440" s="90"/>
      <c r="X440" s="86"/>
      <c r="Y440" s="86" t="s">
        <v>113</v>
      </c>
      <c r="Z440" s="90"/>
      <c r="AA440" s="90" t="s">
        <v>484</v>
      </c>
    </row>
    <row r="441">
      <c r="A441" s="82" t="s">
        <v>3427</v>
      </c>
      <c r="B441" s="86" t="s">
        <v>3428</v>
      </c>
      <c r="C441" s="86" t="s">
        <v>268</v>
      </c>
      <c r="D441" s="101">
        <v>908.71</v>
      </c>
      <c r="E441" s="101">
        <v>480.0</v>
      </c>
      <c r="F441" s="84" t="str">
        <f t="shared" si="7"/>
        <v>52.82%</v>
      </c>
      <c r="G441" s="86" t="s">
        <v>278</v>
      </c>
      <c r="H441" s="86" t="s">
        <v>281</v>
      </c>
      <c r="I441" s="101">
        <v>400.0</v>
      </c>
      <c r="J441" s="87"/>
      <c r="K441" s="87"/>
      <c r="L441" s="87"/>
      <c r="M441" s="87"/>
      <c r="N441" s="87"/>
      <c r="O441" s="87"/>
      <c r="P441" s="87"/>
      <c r="Q441" s="87"/>
      <c r="R441" s="87"/>
      <c r="S441" s="87"/>
      <c r="T441" s="87" t="s">
        <v>3429</v>
      </c>
      <c r="U441" s="59"/>
      <c r="V441" s="59"/>
      <c r="W441" s="88"/>
      <c r="X441" s="86"/>
      <c r="Y441" s="86" t="s">
        <v>1422</v>
      </c>
      <c r="Z441" s="88"/>
      <c r="AA441" s="88" t="s">
        <v>492</v>
      </c>
    </row>
    <row r="442">
      <c r="A442" s="82" t="s">
        <v>3430</v>
      </c>
      <c r="B442" s="86" t="s">
        <v>3431</v>
      </c>
      <c r="C442" s="86" t="s">
        <v>939</v>
      </c>
      <c r="D442" s="101">
        <v>180.0</v>
      </c>
      <c r="E442" s="101">
        <v>97.0</v>
      </c>
      <c r="F442" s="84" t="str">
        <f t="shared" si="7"/>
        <v>53.89%</v>
      </c>
      <c r="G442" s="86" t="s">
        <v>1453</v>
      </c>
      <c r="H442" s="86" t="s">
        <v>3432</v>
      </c>
      <c r="I442" s="87"/>
      <c r="J442" s="87"/>
      <c r="K442" s="87"/>
      <c r="L442" s="87"/>
      <c r="M442" s="87"/>
      <c r="N442" s="87"/>
      <c r="O442" s="87"/>
      <c r="P442" s="87"/>
      <c r="Q442" s="87"/>
      <c r="R442" s="87"/>
      <c r="S442" s="87"/>
      <c r="T442" s="87"/>
      <c r="U442" s="59"/>
      <c r="V442" s="59"/>
      <c r="W442" s="90"/>
      <c r="X442" s="86"/>
      <c r="Y442" s="86" t="s">
        <v>2535</v>
      </c>
      <c r="Z442" s="90"/>
      <c r="AA442" s="90" t="s">
        <v>522</v>
      </c>
    </row>
    <row r="443">
      <c r="A443" s="82" t="s">
        <v>3433</v>
      </c>
      <c r="B443" s="86" t="s">
        <v>3434</v>
      </c>
      <c r="C443" s="86" t="s">
        <v>3435</v>
      </c>
      <c r="D443" s="101">
        <v>355.27</v>
      </c>
      <c r="E443" s="101">
        <v>223.9</v>
      </c>
      <c r="F443" s="84" t="str">
        <f t="shared" si="7"/>
        <v>63.02%</v>
      </c>
      <c r="G443" s="86" t="s">
        <v>1488</v>
      </c>
      <c r="H443" s="86" t="s">
        <v>1489</v>
      </c>
      <c r="I443" s="87"/>
      <c r="J443" s="87"/>
      <c r="K443" s="87"/>
      <c r="L443" s="87"/>
      <c r="M443" s="87"/>
      <c r="N443" s="87"/>
      <c r="O443" s="87"/>
      <c r="P443" s="87"/>
      <c r="Q443" s="87"/>
      <c r="R443" s="87"/>
      <c r="S443" s="87"/>
      <c r="T443" s="87"/>
      <c r="U443" s="59"/>
      <c r="V443" s="59"/>
      <c r="W443" s="90"/>
      <c r="X443" s="86"/>
      <c r="Y443" s="86" t="s">
        <v>2996</v>
      </c>
      <c r="Z443" s="90"/>
      <c r="AA443" s="90" t="s">
        <v>1447</v>
      </c>
    </row>
    <row r="444">
      <c r="A444" s="82" t="s">
        <v>3436</v>
      </c>
      <c r="B444" s="86" t="s">
        <v>3437</v>
      </c>
      <c r="C444" s="85" t="s">
        <v>1012</v>
      </c>
      <c r="D444" s="101">
        <v>2313.7</v>
      </c>
      <c r="E444" s="101">
        <v>200.0</v>
      </c>
      <c r="F444" s="84" t="str">
        <f t="shared" si="7"/>
        <v>8.64%</v>
      </c>
      <c r="G444" s="86" t="s">
        <v>118</v>
      </c>
      <c r="H444" s="86" t="s">
        <v>119</v>
      </c>
      <c r="I444" s="87"/>
      <c r="J444" s="106"/>
      <c r="K444" s="106"/>
      <c r="L444" s="87"/>
      <c r="M444" s="101">
        <v>200.0</v>
      </c>
      <c r="N444" s="106"/>
      <c r="O444" s="106"/>
      <c r="P444" s="106"/>
      <c r="Q444" s="106"/>
      <c r="R444" s="106"/>
      <c r="S444" s="106"/>
      <c r="T444" s="86" t="s">
        <v>3438</v>
      </c>
      <c r="U444" s="59"/>
      <c r="V444" s="59"/>
      <c r="W444" s="90"/>
      <c r="X444" s="86"/>
      <c r="Y444" s="86"/>
      <c r="Z444" s="90"/>
      <c r="AA444" s="90" t="s">
        <v>522</v>
      </c>
    </row>
    <row r="445">
      <c r="A445" s="82" t="s">
        <v>3439</v>
      </c>
      <c r="B445" s="86" t="s">
        <v>3440</v>
      </c>
      <c r="C445" s="86" t="s">
        <v>139</v>
      </c>
      <c r="D445" s="101">
        <v>5200.0</v>
      </c>
      <c r="E445" s="101">
        <v>815.0</v>
      </c>
      <c r="F445" s="84" t="str">
        <f t="shared" si="7"/>
        <v>15.67%</v>
      </c>
      <c r="G445" s="86" t="s">
        <v>141</v>
      </c>
      <c r="H445" s="86" t="s">
        <v>143</v>
      </c>
      <c r="I445" s="101">
        <v>800.0</v>
      </c>
      <c r="J445" s="106"/>
      <c r="K445" s="101">
        <v>15.0</v>
      </c>
      <c r="L445" s="106"/>
      <c r="M445" s="106"/>
      <c r="N445" s="106"/>
      <c r="O445" s="106"/>
      <c r="P445" s="106"/>
      <c r="Q445" s="106"/>
      <c r="R445" s="106"/>
      <c r="S445" s="106"/>
      <c r="T445" s="86"/>
      <c r="U445" s="59"/>
      <c r="V445" s="59"/>
      <c r="W445" s="90"/>
      <c r="X445" s="86"/>
      <c r="Y445" s="86"/>
      <c r="Z445" s="90"/>
      <c r="AA445" s="90" t="s">
        <v>492</v>
      </c>
    </row>
    <row r="446">
      <c r="A446" s="82" t="s">
        <v>3441</v>
      </c>
      <c r="B446" s="86" t="s">
        <v>616</v>
      </c>
      <c r="C446" s="86" t="s">
        <v>3442</v>
      </c>
      <c r="D446" s="101">
        <v>815.92</v>
      </c>
      <c r="E446" s="101">
        <v>132.61</v>
      </c>
      <c r="F446" s="84" t="str">
        <f t="shared" si="7"/>
        <v>16.25%</v>
      </c>
      <c r="G446" s="86" t="s">
        <v>1606</v>
      </c>
      <c r="H446" s="86" t="s">
        <v>3443</v>
      </c>
      <c r="I446" s="106"/>
      <c r="J446" s="106"/>
      <c r="K446" s="106"/>
      <c r="L446" s="106"/>
      <c r="M446" s="106"/>
      <c r="N446" s="106"/>
      <c r="O446" s="106"/>
      <c r="P446" s="106"/>
      <c r="Q446" s="106"/>
      <c r="R446" s="106"/>
      <c r="S446" s="106"/>
      <c r="T446" s="86" t="s">
        <v>3444</v>
      </c>
      <c r="U446" s="59"/>
      <c r="V446" s="59"/>
      <c r="W446" s="88"/>
      <c r="X446" s="86"/>
      <c r="Y446" s="86"/>
      <c r="Z446" s="88"/>
      <c r="AA446" s="88" t="s">
        <v>484</v>
      </c>
    </row>
    <row r="447">
      <c r="A447" s="82" t="s">
        <v>3535</v>
      </c>
      <c r="B447" s="86" t="s">
        <v>3536</v>
      </c>
      <c r="C447" s="86" t="s">
        <v>947</v>
      </c>
      <c r="D447" s="101">
        <v>1000.0</v>
      </c>
      <c r="E447" s="101">
        <v>225.0</v>
      </c>
      <c r="F447" s="84" t="str">
        <f t="shared" si="7"/>
        <v>22.50%</v>
      </c>
      <c r="G447" s="86" t="s">
        <v>2173</v>
      </c>
      <c r="H447" s="86" t="s">
        <v>2175</v>
      </c>
      <c r="I447" s="87"/>
      <c r="J447" s="87"/>
      <c r="K447" s="101">
        <v>15.0</v>
      </c>
      <c r="L447" s="101">
        <v>210.0</v>
      </c>
      <c r="M447" s="87"/>
      <c r="N447" s="87"/>
      <c r="O447" s="87"/>
      <c r="P447" s="87"/>
      <c r="Q447" s="87"/>
      <c r="R447" s="87"/>
      <c r="S447" s="87"/>
      <c r="T447" s="86" t="s">
        <v>3537</v>
      </c>
      <c r="U447" s="59"/>
      <c r="V447" s="59"/>
      <c r="W447" s="90"/>
      <c r="X447" s="86"/>
      <c r="Y447" s="86"/>
      <c r="Z447" s="90"/>
      <c r="AA447" s="90" t="s">
        <v>484</v>
      </c>
    </row>
    <row r="448">
      <c r="A448" s="82" t="s">
        <v>3538</v>
      </c>
      <c r="B448" s="86" t="s">
        <v>3539</v>
      </c>
      <c r="C448" s="85" t="s">
        <v>95</v>
      </c>
      <c r="D448" s="101">
        <v>730.0</v>
      </c>
      <c r="E448" s="101">
        <v>165.0</v>
      </c>
      <c r="F448" s="84" t="str">
        <f t="shared" si="7"/>
        <v>22.60%</v>
      </c>
      <c r="G448" s="86" t="s">
        <v>1488</v>
      </c>
      <c r="H448" s="86" t="s">
        <v>1489</v>
      </c>
      <c r="I448" s="106"/>
      <c r="J448" s="106"/>
      <c r="K448" s="106"/>
      <c r="L448" s="106"/>
      <c r="M448" s="106"/>
      <c r="N448" s="106"/>
      <c r="O448" s="106"/>
      <c r="P448" s="106"/>
      <c r="Q448" s="106"/>
      <c r="R448" s="106"/>
      <c r="S448" s="106"/>
      <c r="T448" s="107"/>
      <c r="U448" s="59"/>
      <c r="V448" s="59"/>
      <c r="W448" s="88"/>
      <c r="X448" s="86"/>
      <c r="Y448" s="86"/>
      <c r="Z448" s="88"/>
      <c r="AA448" s="88" t="s">
        <v>522</v>
      </c>
    </row>
    <row r="449">
      <c r="A449" s="82" t="s">
        <v>3540</v>
      </c>
      <c r="B449" s="86" t="s">
        <v>3541</v>
      </c>
      <c r="C449" s="86" t="s">
        <v>351</v>
      </c>
      <c r="D449" s="101">
        <v>182.95</v>
      </c>
      <c r="E449" s="101">
        <v>80.0</v>
      </c>
      <c r="F449" s="84" t="str">
        <f t="shared" si="7"/>
        <v>43.73%</v>
      </c>
      <c r="G449" s="86" t="s">
        <v>463</v>
      </c>
      <c r="H449" s="86" t="s">
        <v>464</v>
      </c>
      <c r="I449" s="106"/>
      <c r="J449" s="101">
        <v>20.0</v>
      </c>
      <c r="K449" s="106"/>
      <c r="L449" s="106"/>
      <c r="M449" s="106"/>
      <c r="N449" s="106"/>
      <c r="O449" s="106"/>
      <c r="P449" s="106"/>
      <c r="Q449" s="106"/>
      <c r="R449" s="106"/>
      <c r="S449" s="106"/>
      <c r="T449" s="86"/>
      <c r="U449" s="59"/>
      <c r="V449" s="59"/>
      <c r="W449" s="90"/>
      <c r="X449" s="86"/>
      <c r="Y449" s="86"/>
      <c r="Z449" s="90"/>
      <c r="AA449" s="90" t="s">
        <v>492</v>
      </c>
    </row>
    <row r="450">
      <c r="A450" s="82" t="s">
        <v>3542</v>
      </c>
      <c r="B450" s="86" t="s">
        <v>3543</v>
      </c>
      <c r="C450" s="86" t="s">
        <v>3544</v>
      </c>
      <c r="D450" s="101">
        <v>265.0</v>
      </c>
      <c r="E450" s="101">
        <v>120.0</v>
      </c>
      <c r="F450" s="84" t="str">
        <f t="shared" si="7"/>
        <v>45.28%</v>
      </c>
      <c r="G450" s="86" t="s">
        <v>3545</v>
      </c>
      <c r="H450" s="86" t="s">
        <v>3546</v>
      </c>
      <c r="I450" s="106"/>
      <c r="J450" s="106"/>
      <c r="K450" s="106"/>
      <c r="L450" s="106"/>
      <c r="M450" s="106"/>
      <c r="N450" s="106"/>
      <c r="O450" s="106"/>
      <c r="P450" s="106"/>
      <c r="Q450" s="106"/>
      <c r="R450" s="106"/>
      <c r="S450" s="106"/>
      <c r="T450" s="86"/>
      <c r="U450" s="59"/>
      <c r="V450" s="59"/>
      <c r="W450" s="90"/>
      <c r="X450" s="86"/>
      <c r="Y450" s="86"/>
      <c r="Z450" s="90"/>
      <c r="AA450" s="90" t="s">
        <v>522</v>
      </c>
    </row>
    <row r="451">
      <c r="A451" s="82" t="s">
        <v>3547</v>
      </c>
      <c r="B451" s="86" t="s">
        <v>3548</v>
      </c>
      <c r="C451" s="86" t="s">
        <v>1903</v>
      </c>
      <c r="D451" s="101">
        <v>370.0</v>
      </c>
      <c r="E451" s="101" t="str">
        <f>40*5</f>
        <v>$200.00</v>
      </c>
      <c r="F451" s="84" t="str">
        <f t="shared" si="7"/>
        <v>54.05%</v>
      </c>
      <c r="G451" s="86" t="s">
        <v>1287</v>
      </c>
      <c r="H451" s="86" t="s">
        <v>1288</v>
      </c>
      <c r="I451" s="106"/>
      <c r="J451" s="106"/>
      <c r="K451" s="106"/>
      <c r="L451" s="106"/>
      <c r="M451" s="106"/>
      <c r="N451" s="106"/>
      <c r="O451" s="106"/>
      <c r="P451" s="106"/>
      <c r="Q451" s="106"/>
      <c r="R451" s="106"/>
      <c r="S451" s="106"/>
      <c r="T451" s="86" t="s">
        <v>2160</v>
      </c>
      <c r="U451" s="59"/>
      <c r="V451" s="59"/>
      <c r="W451" s="90"/>
      <c r="X451" s="86"/>
      <c r="Y451" s="86"/>
      <c r="Z451" s="90"/>
      <c r="AA451" s="90" t="s">
        <v>500</v>
      </c>
    </row>
    <row r="452">
      <c r="A452" s="82" t="s">
        <v>3549</v>
      </c>
      <c r="B452" s="86" t="s">
        <v>3550</v>
      </c>
      <c r="C452" s="85" t="s">
        <v>1012</v>
      </c>
      <c r="D452" s="101">
        <v>80.0</v>
      </c>
      <c r="E452" s="101">
        <v>45.0</v>
      </c>
      <c r="F452" s="84" t="str">
        <f t="shared" si="7"/>
        <v>56.25%</v>
      </c>
      <c r="G452" s="86" t="s">
        <v>118</v>
      </c>
      <c r="H452" s="86" t="s">
        <v>119</v>
      </c>
      <c r="I452" s="101">
        <v>45.0</v>
      </c>
      <c r="J452" s="106"/>
      <c r="K452" s="106"/>
      <c r="L452" s="106"/>
      <c r="M452" s="106"/>
      <c r="N452" s="106"/>
      <c r="O452" s="106"/>
      <c r="P452" s="106"/>
      <c r="Q452" s="106"/>
      <c r="R452" s="106"/>
      <c r="S452" s="106"/>
      <c r="T452" s="107"/>
      <c r="U452" s="59"/>
      <c r="V452" s="59"/>
      <c r="W452" s="90"/>
      <c r="X452" s="86"/>
      <c r="Y452" s="86"/>
      <c r="Z452" s="90"/>
      <c r="AA452" s="90" t="s">
        <v>522</v>
      </c>
    </row>
    <row r="453">
      <c r="A453" s="82" t="s">
        <v>3551</v>
      </c>
      <c r="B453" s="86" t="s">
        <v>3552</v>
      </c>
      <c r="C453" s="85" t="s">
        <v>271</v>
      </c>
      <c r="D453" s="101">
        <v>1500.0</v>
      </c>
      <c r="E453" s="101">
        <v>1000.0</v>
      </c>
      <c r="F453" s="84" t="str">
        <f t="shared" si="7"/>
        <v>66.67%</v>
      </c>
      <c r="G453" s="86" t="s">
        <v>3553</v>
      </c>
      <c r="H453" s="86" t="s">
        <v>3554</v>
      </c>
      <c r="I453" s="106"/>
      <c r="J453" s="106"/>
      <c r="K453" s="106"/>
      <c r="L453" s="106"/>
      <c r="M453" s="106"/>
      <c r="N453" s="106"/>
      <c r="O453" s="106"/>
      <c r="P453" s="106"/>
      <c r="Q453" s="106"/>
      <c r="R453" s="106"/>
      <c r="S453" s="106"/>
      <c r="T453" s="86" t="s">
        <v>3555</v>
      </c>
      <c r="U453" s="59"/>
      <c r="V453" s="59"/>
      <c r="W453" s="88"/>
      <c r="X453" s="86"/>
      <c r="Y453" s="86"/>
      <c r="Z453" s="88"/>
      <c r="AA453" s="88" t="s">
        <v>484</v>
      </c>
    </row>
    <row r="454">
      <c r="A454" s="82" t="s">
        <v>3556</v>
      </c>
      <c r="B454" s="86" t="s">
        <v>3557</v>
      </c>
      <c r="C454" s="86" t="s">
        <v>3558</v>
      </c>
      <c r="D454" s="101">
        <v>263.87</v>
      </c>
      <c r="E454" s="101" t="str">
        <f>(4*15*3)</f>
        <v>$180.00</v>
      </c>
      <c r="F454" s="84" t="str">
        <f t="shared" si="7"/>
        <v>68.22%</v>
      </c>
      <c r="G454" s="86" t="s">
        <v>331</v>
      </c>
      <c r="H454" s="86" t="s">
        <v>3559</v>
      </c>
      <c r="I454" s="106"/>
      <c r="J454" s="106"/>
      <c r="K454" s="106"/>
      <c r="L454" s="106"/>
      <c r="M454" s="106"/>
      <c r="N454" s="106"/>
      <c r="O454" s="106"/>
      <c r="P454" s="106"/>
      <c r="Q454" s="106"/>
      <c r="R454" s="106"/>
      <c r="S454" s="106"/>
      <c r="T454" s="86" t="s">
        <v>2160</v>
      </c>
      <c r="U454" s="59"/>
      <c r="V454" s="59"/>
      <c r="W454" s="90"/>
      <c r="X454" s="86"/>
      <c r="Y454" s="86"/>
      <c r="Z454" s="90"/>
      <c r="AA454" s="90" t="s">
        <v>605</v>
      </c>
    </row>
    <row r="455">
      <c r="A455" s="82" t="s">
        <v>3560</v>
      </c>
      <c r="B455" s="86" t="s">
        <v>3561</v>
      </c>
      <c r="C455" s="86" t="s">
        <v>3562</v>
      </c>
      <c r="D455" s="101">
        <v>175.0</v>
      </c>
      <c r="E455" s="101">
        <v>120.0</v>
      </c>
      <c r="F455" s="84" t="str">
        <f t="shared" si="7"/>
        <v>68.57%</v>
      </c>
      <c r="G455" s="86" t="s">
        <v>3563</v>
      </c>
      <c r="H455" s="86" t="s">
        <v>3564</v>
      </c>
      <c r="I455" s="106"/>
      <c r="J455" s="106"/>
      <c r="K455" s="106"/>
      <c r="L455" s="106"/>
      <c r="M455" s="106"/>
      <c r="N455" s="106"/>
      <c r="O455" s="106"/>
      <c r="P455" s="106"/>
      <c r="Q455" s="106"/>
      <c r="R455" s="106"/>
      <c r="S455" s="106"/>
      <c r="T455" s="107"/>
      <c r="U455" s="59"/>
      <c r="V455" s="59"/>
      <c r="W455" s="90"/>
      <c r="X455" s="86"/>
      <c r="Y455" s="86"/>
      <c r="Z455" s="90"/>
      <c r="AA455" s="90" t="s">
        <v>569</v>
      </c>
    </row>
    <row r="456">
      <c r="A456" s="82" t="s">
        <v>3565</v>
      </c>
      <c r="B456" s="86" t="s">
        <v>3566</v>
      </c>
      <c r="C456" s="86" t="s">
        <v>3567</v>
      </c>
      <c r="D456" s="101">
        <v>400.0</v>
      </c>
      <c r="E456" s="101">
        <v>300.0</v>
      </c>
      <c r="F456" s="84" t="str">
        <f t="shared" si="7"/>
        <v>75.00%</v>
      </c>
      <c r="G456" s="86" t="s">
        <v>3568</v>
      </c>
      <c r="H456" s="86" t="s">
        <v>3569</v>
      </c>
      <c r="I456" s="101">
        <v>300.0</v>
      </c>
      <c r="J456" s="106"/>
      <c r="K456" s="106"/>
      <c r="L456" s="106"/>
      <c r="M456" s="106"/>
      <c r="N456" s="106"/>
      <c r="O456" s="106"/>
      <c r="P456" s="106"/>
      <c r="Q456" s="106"/>
      <c r="R456" s="106"/>
      <c r="S456" s="106"/>
      <c r="T456" s="86" t="s">
        <v>3570</v>
      </c>
      <c r="U456" s="59"/>
      <c r="V456" s="59"/>
      <c r="W456" s="90"/>
      <c r="X456" s="86"/>
      <c r="Y456" s="86"/>
      <c r="Z456" s="90"/>
      <c r="AA456" s="90" t="s">
        <v>522</v>
      </c>
    </row>
    <row r="457">
      <c r="A457" s="82" t="s">
        <v>3571</v>
      </c>
      <c r="B457" s="86" t="s">
        <v>3572</v>
      </c>
      <c r="C457" s="86" t="s">
        <v>92</v>
      </c>
      <c r="D457" s="101">
        <v>104.27</v>
      </c>
      <c r="E457" s="101">
        <v>80.0</v>
      </c>
      <c r="F457" s="84" t="str">
        <f t="shared" si="7"/>
        <v>76.72%</v>
      </c>
      <c r="G457" s="86" t="s">
        <v>463</v>
      </c>
      <c r="H457" s="86" t="s">
        <v>464</v>
      </c>
      <c r="I457" s="101">
        <v>80.0</v>
      </c>
      <c r="J457" s="87"/>
      <c r="K457" s="87"/>
      <c r="L457" s="87"/>
      <c r="M457" s="87"/>
      <c r="N457" s="87"/>
      <c r="O457" s="87"/>
      <c r="P457" s="87"/>
      <c r="Q457" s="87"/>
      <c r="R457" s="87"/>
      <c r="S457" s="87"/>
      <c r="T457" s="86" t="s">
        <v>3573</v>
      </c>
      <c r="U457" s="59"/>
      <c r="V457" s="59"/>
      <c r="W457" s="90"/>
      <c r="X457" s="86"/>
      <c r="Y457" s="86"/>
      <c r="Z457" s="90"/>
      <c r="AA457" s="90" t="s">
        <v>492</v>
      </c>
    </row>
    <row r="458">
      <c r="A458" s="82" t="s">
        <v>3574</v>
      </c>
      <c r="B458" s="86" t="s">
        <v>3575</v>
      </c>
      <c r="C458" s="86" t="s">
        <v>3383</v>
      </c>
      <c r="D458" s="101">
        <v>224.0</v>
      </c>
      <c r="E458" s="101">
        <v>180.0</v>
      </c>
      <c r="F458" s="84" t="str">
        <f t="shared" si="7"/>
        <v>80.36%</v>
      </c>
      <c r="G458" s="86" t="s">
        <v>162</v>
      </c>
      <c r="H458" s="86" t="s">
        <v>2297</v>
      </c>
      <c r="I458" s="101">
        <v>180.0</v>
      </c>
      <c r="J458" s="106"/>
      <c r="K458" s="106"/>
      <c r="L458" s="106"/>
      <c r="M458" s="106"/>
      <c r="N458" s="106"/>
      <c r="O458" s="106"/>
      <c r="P458" s="106"/>
      <c r="Q458" s="106"/>
      <c r="R458" s="106"/>
      <c r="S458" s="106"/>
      <c r="T458" s="86" t="s">
        <v>3576</v>
      </c>
      <c r="U458" s="59"/>
      <c r="V458" s="59"/>
      <c r="W458" s="90"/>
      <c r="X458" s="86"/>
      <c r="Y458" s="86"/>
      <c r="Z458" s="90"/>
      <c r="AA458" s="90" t="s">
        <v>492</v>
      </c>
    </row>
    <row r="459">
      <c r="A459" s="82" t="s">
        <v>3577</v>
      </c>
      <c r="B459" s="86" t="s">
        <v>3578</v>
      </c>
      <c r="C459" s="85" t="s">
        <v>271</v>
      </c>
      <c r="D459" s="101">
        <v>245.99</v>
      </c>
      <c r="E459" s="101">
        <v>215.0</v>
      </c>
      <c r="F459" s="84" t="str">
        <f t="shared" si="7"/>
        <v>87.40%</v>
      </c>
      <c r="G459" s="86"/>
      <c r="H459" s="86" t="s">
        <v>1613</v>
      </c>
      <c r="I459" s="106"/>
      <c r="J459" s="106"/>
      <c r="K459" s="106"/>
      <c r="L459" s="101">
        <v>80.0</v>
      </c>
      <c r="M459" s="106"/>
      <c r="N459" s="106"/>
      <c r="O459" s="101">
        <v>165.0</v>
      </c>
      <c r="P459" s="106"/>
      <c r="Q459" s="106"/>
      <c r="R459" s="106"/>
      <c r="S459" s="106"/>
      <c r="T459" s="107"/>
      <c r="U459" s="59"/>
      <c r="V459" s="59"/>
      <c r="W459" s="88"/>
      <c r="X459" s="86"/>
      <c r="Y459" s="86"/>
      <c r="Z459" s="88"/>
      <c r="AA459" s="88" t="s">
        <v>484</v>
      </c>
    </row>
    <row r="460">
      <c r="A460" s="82" t="s">
        <v>3579</v>
      </c>
      <c r="B460" s="86" t="s">
        <v>3580</v>
      </c>
      <c r="C460" s="86" t="s">
        <v>3581</v>
      </c>
      <c r="D460" s="101">
        <v>446.0</v>
      </c>
      <c r="E460" s="101">
        <v>437.0</v>
      </c>
      <c r="F460" s="84" t="str">
        <f t="shared" si="7"/>
        <v>97.98%</v>
      </c>
      <c r="G460" s="86" t="s">
        <v>3582</v>
      </c>
      <c r="H460" s="86" t="s">
        <v>3583</v>
      </c>
      <c r="I460" s="106"/>
      <c r="J460" s="106"/>
      <c r="K460" s="101">
        <v>15.0</v>
      </c>
      <c r="L460" s="101">
        <v>262.0</v>
      </c>
      <c r="M460" s="101">
        <v>150.0</v>
      </c>
      <c r="N460" s="106"/>
      <c r="O460" s="106"/>
      <c r="P460" s="106"/>
      <c r="Q460" s="106"/>
      <c r="R460" s="106"/>
      <c r="S460" s="106"/>
      <c r="T460" s="86" t="s">
        <v>3584</v>
      </c>
      <c r="U460" s="59"/>
      <c r="V460" s="59"/>
      <c r="W460" s="90"/>
      <c r="X460" s="86"/>
      <c r="Y460" s="86"/>
      <c r="Z460" s="90"/>
      <c r="AA460" s="90" t="s">
        <v>1447</v>
      </c>
    </row>
    <row r="461">
      <c r="A461" s="82" t="s">
        <v>3585</v>
      </c>
      <c r="B461" s="86" t="s">
        <v>3586</v>
      </c>
      <c r="C461" s="86" t="s">
        <v>2813</v>
      </c>
      <c r="D461" s="101">
        <v>143.74</v>
      </c>
      <c r="E461" s="101">
        <v>141.0</v>
      </c>
      <c r="F461" s="84" t="str">
        <f t="shared" si="7"/>
        <v>98.09%</v>
      </c>
      <c r="G461" s="86" t="s">
        <v>3587</v>
      </c>
      <c r="H461" s="86" t="s">
        <v>3588</v>
      </c>
      <c r="I461" s="101">
        <v>120.0</v>
      </c>
      <c r="J461" s="101">
        <v>21.0</v>
      </c>
      <c r="K461" s="106"/>
      <c r="L461" s="106"/>
      <c r="M461" s="106"/>
      <c r="N461" s="106"/>
      <c r="O461" s="106"/>
      <c r="P461" s="106"/>
      <c r="Q461" s="106"/>
      <c r="R461" s="106"/>
      <c r="S461" s="106"/>
      <c r="T461" s="86"/>
      <c r="U461" s="59"/>
      <c r="V461" s="59"/>
      <c r="W461" s="90"/>
      <c r="X461" s="86"/>
      <c r="Y461" s="86"/>
      <c r="Z461" s="90"/>
      <c r="AA461" s="90" t="s">
        <v>522</v>
      </c>
    </row>
    <row r="462">
      <c r="A462" s="82" t="s">
        <v>3589</v>
      </c>
      <c r="B462" s="86" t="s">
        <v>3590</v>
      </c>
      <c r="C462" s="85" t="s">
        <v>1012</v>
      </c>
      <c r="D462" s="101">
        <v>150.0</v>
      </c>
      <c r="E462" s="101">
        <v>150.0</v>
      </c>
      <c r="F462" s="84" t="str">
        <f t="shared" si="7"/>
        <v>100.00%</v>
      </c>
      <c r="G462" s="86" t="s">
        <v>657</v>
      </c>
      <c r="H462" s="86" t="s">
        <v>658</v>
      </c>
      <c r="I462" s="106"/>
      <c r="J462" s="106"/>
      <c r="K462" s="106"/>
      <c r="L462" s="106"/>
      <c r="M462" s="106"/>
      <c r="N462" s="106"/>
      <c r="O462" s="87" t="s">
        <v>131</v>
      </c>
      <c r="P462" s="106"/>
      <c r="Q462" s="106"/>
      <c r="R462" s="106"/>
      <c r="S462" s="106"/>
      <c r="T462" s="107"/>
      <c r="U462" s="59"/>
      <c r="V462" s="59"/>
      <c r="W462" s="90"/>
      <c r="X462" s="86"/>
      <c r="Y462" s="86"/>
      <c r="Z462" s="90"/>
      <c r="AA462" s="90" t="s">
        <v>522</v>
      </c>
    </row>
    <row r="463">
      <c r="A463" s="82" t="s">
        <v>3591</v>
      </c>
      <c r="B463" s="86" t="s">
        <v>3592</v>
      </c>
      <c r="C463" s="86" t="s">
        <v>1539</v>
      </c>
      <c r="D463" s="101">
        <v>100.0</v>
      </c>
      <c r="E463" s="101">
        <v>100.0</v>
      </c>
      <c r="F463" s="84" t="str">
        <f t="shared" si="7"/>
        <v>100.00%</v>
      </c>
      <c r="G463" s="86" t="s">
        <v>1542</v>
      </c>
      <c r="H463" s="86" t="s">
        <v>1543</v>
      </c>
      <c r="I463" s="87"/>
      <c r="J463" s="106"/>
      <c r="K463" s="106"/>
      <c r="L463" s="106"/>
      <c r="M463" s="106"/>
      <c r="N463" s="106"/>
      <c r="O463" s="106"/>
      <c r="P463" s="106"/>
      <c r="Q463" s="106"/>
      <c r="R463" s="106"/>
      <c r="S463" s="106"/>
      <c r="T463" s="107"/>
      <c r="U463" s="59"/>
      <c r="V463" s="59"/>
      <c r="W463" s="90"/>
      <c r="X463" s="86"/>
      <c r="Y463" s="86"/>
      <c r="Z463" s="90"/>
      <c r="AA463" s="90" t="s">
        <v>484</v>
      </c>
    </row>
    <row r="464">
      <c r="A464" s="82" t="s">
        <v>3593</v>
      </c>
      <c r="B464" s="86" t="s">
        <v>3594</v>
      </c>
      <c r="C464" s="86" t="s">
        <v>57</v>
      </c>
      <c r="D464" s="101">
        <v>100.0</v>
      </c>
      <c r="E464" s="101">
        <v>100.0</v>
      </c>
      <c r="F464" s="84" t="str">
        <f t="shared" si="7"/>
        <v>100.00%</v>
      </c>
      <c r="G464" s="86" t="s">
        <v>3595</v>
      </c>
      <c r="H464" s="86" t="s">
        <v>3596</v>
      </c>
      <c r="I464" s="106"/>
      <c r="J464" s="106"/>
      <c r="K464" s="106"/>
      <c r="L464" s="106"/>
      <c r="M464" s="106"/>
      <c r="N464" s="106"/>
      <c r="O464" s="106"/>
      <c r="P464" s="106"/>
      <c r="Q464" s="106"/>
      <c r="R464" s="106"/>
      <c r="S464" s="106"/>
      <c r="T464" s="107"/>
      <c r="U464" s="59"/>
      <c r="V464" s="59"/>
      <c r="W464" s="90"/>
      <c r="X464" s="86"/>
      <c r="Y464" s="86"/>
      <c r="Z464" s="90"/>
      <c r="AA464" s="90" t="s">
        <v>522</v>
      </c>
    </row>
    <row r="465">
      <c r="A465" s="82" t="s">
        <v>3597</v>
      </c>
      <c r="B465" s="86" t="s">
        <v>3598</v>
      </c>
      <c r="C465" s="86" t="s">
        <v>1815</v>
      </c>
      <c r="D465" s="101">
        <v>80.0</v>
      </c>
      <c r="E465" s="101">
        <v>80.0</v>
      </c>
      <c r="F465" s="84" t="str">
        <f t="shared" si="7"/>
        <v>100.00%</v>
      </c>
      <c r="G465" s="86" t="s">
        <v>3599</v>
      </c>
      <c r="H465" s="86" t="s">
        <v>3600</v>
      </c>
      <c r="I465" s="106"/>
      <c r="J465" s="106"/>
      <c r="K465" s="106"/>
      <c r="L465" s="106"/>
      <c r="M465" s="106"/>
      <c r="N465" s="106"/>
      <c r="O465" s="106"/>
      <c r="P465" s="106"/>
      <c r="Q465" s="106"/>
      <c r="R465" s="106"/>
      <c r="S465" s="106"/>
      <c r="T465" s="107"/>
      <c r="U465" s="59"/>
      <c r="V465" s="59"/>
      <c r="W465" s="90"/>
      <c r="X465" s="86"/>
      <c r="Y465" s="86"/>
      <c r="Z465" s="90"/>
      <c r="AA465" s="90" t="s">
        <v>522</v>
      </c>
    </row>
    <row r="466">
      <c r="A466" s="82" t="s">
        <v>3601</v>
      </c>
      <c r="B466" s="86" t="s">
        <v>3602</v>
      </c>
      <c r="C466" s="86" t="s">
        <v>3603</v>
      </c>
      <c r="D466" s="101">
        <v>450.0</v>
      </c>
      <c r="E466" s="101" t="str">
        <f>150*3</f>
        <v>$450.00</v>
      </c>
      <c r="F466" s="84" t="str">
        <f t="shared" si="7"/>
        <v>100.00%</v>
      </c>
      <c r="G466" s="86" t="s">
        <v>956</v>
      </c>
      <c r="H466" s="86" t="s">
        <v>958</v>
      </c>
      <c r="I466" s="106"/>
      <c r="J466" s="106"/>
      <c r="K466" s="106"/>
      <c r="L466" s="106"/>
      <c r="M466" s="106"/>
      <c r="N466" s="106"/>
      <c r="O466" s="106"/>
      <c r="P466" s="106"/>
      <c r="Q466" s="106"/>
      <c r="R466" s="106"/>
      <c r="S466" s="106"/>
      <c r="T466" s="86" t="s">
        <v>2160</v>
      </c>
      <c r="U466" s="59"/>
      <c r="V466" s="59"/>
      <c r="W466" s="90"/>
      <c r="X466" s="86"/>
      <c r="Y466" s="86"/>
      <c r="Z466" s="90"/>
      <c r="AA466" s="90" t="s">
        <v>492</v>
      </c>
    </row>
    <row r="467">
      <c r="A467" s="82" t="s">
        <v>3604</v>
      </c>
      <c r="B467" s="86" t="s">
        <v>3605</v>
      </c>
      <c r="C467" s="86" t="s">
        <v>2813</v>
      </c>
      <c r="D467" s="101">
        <v>29.0</v>
      </c>
      <c r="E467" s="101">
        <v>29.0</v>
      </c>
      <c r="F467" s="84" t="str">
        <f t="shared" si="7"/>
        <v>100.00%</v>
      </c>
      <c r="G467" s="86" t="s">
        <v>3587</v>
      </c>
      <c r="H467" s="86" t="s">
        <v>3588</v>
      </c>
      <c r="I467" s="87"/>
      <c r="J467" s="106"/>
      <c r="K467" s="106"/>
      <c r="L467" s="106"/>
      <c r="M467" s="106"/>
      <c r="N467" s="106"/>
      <c r="O467" s="106"/>
      <c r="P467" s="106"/>
      <c r="Q467" s="106"/>
      <c r="R467" s="106"/>
      <c r="S467" s="106"/>
      <c r="T467" s="86"/>
      <c r="U467" s="59"/>
      <c r="V467" s="59"/>
      <c r="W467" s="90"/>
      <c r="X467" s="86"/>
      <c r="Y467" s="86"/>
      <c r="Z467" s="90"/>
      <c r="AA467" s="90" t="s">
        <v>522</v>
      </c>
    </row>
    <row r="468">
      <c r="A468" s="82" t="s">
        <v>3606</v>
      </c>
      <c r="B468" s="86" t="s">
        <v>3607</v>
      </c>
      <c r="C468" s="86" t="s">
        <v>2521</v>
      </c>
      <c r="D468" s="101">
        <v>100.0</v>
      </c>
      <c r="E468" s="101">
        <v>100.0</v>
      </c>
      <c r="F468" s="84" t="str">
        <f t="shared" si="7"/>
        <v>100.00%</v>
      </c>
      <c r="G468" s="86" t="s">
        <v>1253</v>
      </c>
      <c r="H468" s="86" t="s">
        <v>1792</v>
      </c>
      <c r="I468" s="106"/>
      <c r="J468" s="106"/>
      <c r="K468" s="106"/>
      <c r="L468" s="106"/>
      <c r="M468" s="106"/>
      <c r="N468" s="106"/>
      <c r="O468" s="106"/>
      <c r="P468" s="106"/>
      <c r="Q468" s="106"/>
      <c r="R468" s="106"/>
      <c r="S468" s="106"/>
      <c r="T468" s="107"/>
      <c r="U468" s="59"/>
      <c r="V468" s="59"/>
      <c r="W468" s="90"/>
      <c r="X468" s="86"/>
      <c r="Y468" s="86"/>
      <c r="Z468" s="90"/>
      <c r="AA468" s="90" t="s">
        <v>569</v>
      </c>
    </row>
    <row r="469">
      <c r="A469" s="82" t="s">
        <v>3608</v>
      </c>
      <c r="B469" s="86" t="s">
        <v>3609</v>
      </c>
      <c r="C469" s="86" t="s">
        <v>3610</v>
      </c>
      <c r="D469" s="101">
        <v>53.31</v>
      </c>
      <c r="E469" s="101">
        <v>53.31</v>
      </c>
      <c r="F469" s="84" t="str">
        <f t="shared" si="7"/>
        <v>100.00%</v>
      </c>
      <c r="G469" s="86" t="s">
        <v>405</v>
      </c>
      <c r="H469" s="86" t="s">
        <v>406</v>
      </c>
      <c r="I469" s="106"/>
      <c r="J469" s="106"/>
      <c r="K469" s="106"/>
      <c r="L469" s="87"/>
      <c r="M469" s="106"/>
      <c r="N469" s="106"/>
      <c r="O469" s="106"/>
      <c r="P469" s="106"/>
      <c r="Q469" s="106"/>
      <c r="R469" s="106"/>
      <c r="S469" s="106"/>
      <c r="T469" s="86"/>
      <c r="U469" s="59"/>
      <c r="V469" s="59"/>
      <c r="W469" s="90"/>
      <c r="X469" s="86"/>
      <c r="Y469" s="86"/>
      <c r="Z469" s="90"/>
      <c r="AA469" s="90" t="s">
        <v>484</v>
      </c>
    </row>
    <row r="470">
      <c r="A470" s="82" t="s">
        <v>3611</v>
      </c>
      <c r="B470" s="86" t="s">
        <v>3612</v>
      </c>
      <c r="C470" s="86" t="s">
        <v>1250</v>
      </c>
      <c r="D470" s="101">
        <v>500.0</v>
      </c>
      <c r="E470" s="101">
        <v>500.0</v>
      </c>
      <c r="F470" s="84" t="str">
        <f t="shared" si="7"/>
        <v>100.00%</v>
      </c>
      <c r="G470" s="86" t="s">
        <v>3613</v>
      </c>
      <c r="H470" s="86" t="s">
        <v>1254</v>
      </c>
      <c r="I470" s="106"/>
      <c r="J470" s="106"/>
      <c r="K470" s="106"/>
      <c r="L470" s="106"/>
      <c r="M470" s="106"/>
      <c r="N470" s="106"/>
      <c r="O470" s="106"/>
      <c r="P470" s="106"/>
      <c r="Q470" s="106"/>
      <c r="R470" s="106"/>
      <c r="S470" s="106"/>
      <c r="T470" s="107"/>
      <c r="U470" s="59"/>
      <c r="V470" s="59"/>
      <c r="W470" s="90"/>
      <c r="X470" s="86"/>
      <c r="Y470" s="86"/>
      <c r="Z470" s="90"/>
      <c r="AA470" s="90" t="s">
        <v>842</v>
      </c>
    </row>
    <row r="471">
      <c r="A471" s="82" t="s">
        <v>3614</v>
      </c>
      <c r="B471" s="86" t="s">
        <v>3615</v>
      </c>
      <c r="C471" s="86" t="s">
        <v>587</v>
      </c>
      <c r="D471" s="101">
        <v>215.4</v>
      </c>
      <c r="E471" s="101">
        <v>215.4</v>
      </c>
      <c r="F471" s="84" t="str">
        <f t="shared" si="7"/>
        <v>100.00%</v>
      </c>
      <c r="G471" s="86" t="s">
        <v>3147</v>
      </c>
      <c r="H471" s="86" t="s">
        <v>3148</v>
      </c>
      <c r="I471" s="106"/>
      <c r="J471" s="106"/>
      <c r="K471" s="106"/>
      <c r="L471" s="106"/>
      <c r="M471" s="106"/>
      <c r="N471" s="106"/>
      <c r="O471" s="106"/>
      <c r="P471" s="106"/>
      <c r="Q471" s="106"/>
      <c r="R471" s="106"/>
      <c r="S471" s="106"/>
      <c r="T471" s="86" t="s">
        <v>3616</v>
      </c>
      <c r="U471" s="59"/>
      <c r="V471" s="59"/>
      <c r="W471" s="88"/>
      <c r="X471" s="86"/>
      <c r="Y471" s="86"/>
      <c r="Z471" s="88"/>
      <c r="AA471" s="88" t="s">
        <v>588</v>
      </c>
    </row>
    <row r="472">
      <c r="A472" s="82" t="s">
        <v>3617</v>
      </c>
      <c r="B472" s="86" t="s">
        <v>328</v>
      </c>
      <c r="C472" s="86" t="s">
        <v>2267</v>
      </c>
      <c r="D472" s="101">
        <v>41.15</v>
      </c>
      <c r="E472" s="101">
        <v>41.15</v>
      </c>
      <c r="F472" s="84" t="str">
        <f t="shared" si="7"/>
        <v>100.00%</v>
      </c>
      <c r="G472" s="86" t="s">
        <v>331</v>
      </c>
      <c r="H472" s="86" t="s">
        <v>333</v>
      </c>
      <c r="I472" s="106"/>
      <c r="J472" s="106"/>
      <c r="K472" s="106"/>
      <c r="L472" s="87"/>
      <c r="M472" s="87"/>
      <c r="N472" s="106"/>
      <c r="O472" s="106"/>
      <c r="P472" s="106"/>
      <c r="Q472" s="87"/>
      <c r="R472" s="106"/>
      <c r="S472" s="106"/>
      <c r="T472" s="86"/>
      <c r="U472" s="59"/>
      <c r="V472" s="59"/>
      <c r="W472" s="90"/>
      <c r="X472" s="86"/>
      <c r="Y472" s="86"/>
      <c r="Z472" s="90"/>
      <c r="AA472" s="90" t="s">
        <v>569</v>
      </c>
    </row>
    <row r="473">
      <c r="A473" s="82" t="s">
        <v>3618</v>
      </c>
      <c r="B473" s="86" t="s">
        <v>3619</v>
      </c>
      <c r="C473" s="86" t="s">
        <v>3620</v>
      </c>
      <c r="D473" s="101">
        <v>285.0</v>
      </c>
      <c r="E473" s="101">
        <v>285.0</v>
      </c>
      <c r="F473" s="84" t="str">
        <f t="shared" si="7"/>
        <v>100.00%</v>
      </c>
      <c r="G473" s="86" t="s">
        <v>3621</v>
      </c>
      <c r="H473" s="86" t="s">
        <v>3622</v>
      </c>
      <c r="I473" s="101">
        <v>200.0</v>
      </c>
      <c r="J473" s="106"/>
      <c r="K473" s="106"/>
      <c r="L473" s="101">
        <v>85.0</v>
      </c>
      <c r="M473" s="106"/>
      <c r="N473" s="106"/>
      <c r="O473" s="106"/>
      <c r="P473" s="106"/>
      <c r="Q473" s="106"/>
      <c r="R473" s="106"/>
      <c r="S473" s="106"/>
      <c r="T473" s="86" t="s">
        <v>3623</v>
      </c>
      <c r="U473" s="59"/>
      <c r="V473" s="59"/>
      <c r="W473" s="90"/>
      <c r="X473" s="86"/>
      <c r="Y473" s="86"/>
      <c r="Z473" s="90"/>
      <c r="AA473" s="90" t="s">
        <v>492</v>
      </c>
    </row>
    <row r="474">
      <c r="A474" s="82" t="s">
        <v>3624</v>
      </c>
      <c r="B474" s="86" t="s">
        <v>3625</v>
      </c>
      <c r="C474" s="86" t="s">
        <v>351</v>
      </c>
      <c r="D474" s="101">
        <v>34.5</v>
      </c>
      <c r="E474" s="101">
        <v>34.5</v>
      </c>
      <c r="F474" s="84" t="str">
        <f t="shared" si="7"/>
        <v>100.00%</v>
      </c>
      <c r="G474" s="86" t="s">
        <v>463</v>
      </c>
      <c r="H474" s="86" t="s">
        <v>464</v>
      </c>
      <c r="I474" s="106"/>
      <c r="J474" s="106"/>
      <c r="K474" s="106"/>
      <c r="L474" s="106"/>
      <c r="M474" s="106"/>
      <c r="N474" s="106"/>
      <c r="O474" s="87"/>
      <c r="P474" s="106"/>
      <c r="Q474" s="106"/>
      <c r="R474" s="106"/>
      <c r="S474" s="106"/>
      <c r="T474" s="134"/>
      <c r="U474" s="59"/>
      <c r="V474" s="59"/>
      <c r="W474" s="90"/>
      <c r="X474" s="86"/>
      <c r="Y474" s="86"/>
      <c r="Z474" s="90"/>
      <c r="AA474" s="90" t="s">
        <v>492</v>
      </c>
    </row>
    <row r="475">
      <c r="A475" s="82" t="s">
        <v>3679</v>
      </c>
      <c r="B475" s="86" t="s">
        <v>3680</v>
      </c>
      <c r="C475" s="85" t="s">
        <v>452</v>
      </c>
      <c r="D475" s="101">
        <v>117.2</v>
      </c>
      <c r="E475" s="101">
        <v>117.2</v>
      </c>
      <c r="F475" s="84" t="str">
        <f t="shared" si="7"/>
        <v>100.00%</v>
      </c>
      <c r="G475" s="86" t="s">
        <v>463</v>
      </c>
      <c r="H475" s="86" t="s">
        <v>464</v>
      </c>
      <c r="I475" s="106"/>
      <c r="J475" s="106"/>
      <c r="K475" s="106"/>
      <c r="L475" s="106"/>
      <c r="M475" s="106"/>
      <c r="N475" s="106"/>
      <c r="O475" s="106"/>
      <c r="P475" s="106"/>
      <c r="Q475" s="106"/>
      <c r="R475" s="106"/>
      <c r="S475" s="106"/>
      <c r="T475" s="86" t="s">
        <v>3681</v>
      </c>
      <c r="U475" s="59"/>
      <c r="V475" s="59"/>
      <c r="W475" s="88"/>
      <c r="X475" s="86"/>
      <c r="Y475" s="86"/>
      <c r="Z475" s="88"/>
      <c r="AA475" s="88" t="s">
        <v>522</v>
      </c>
    </row>
    <row r="476">
      <c r="A476" s="82" t="s">
        <v>3682</v>
      </c>
      <c r="B476" s="86" t="s">
        <v>3683</v>
      </c>
      <c r="C476" s="86" t="s">
        <v>289</v>
      </c>
      <c r="D476" s="101">
        <v>150.0</v>
      </c>
      <c r="E476" s="101">
        <v>150.0</v>
      </c>
      <c r="F476" s="84" t="str">
        <f t="shared" si="7"/>
        <v>100.00%</v>
      </c>
      <c r="G476" s="86" t="s">
        <v>292</v>
      </c>
      <c r="H476" s="86" t="s">
        <v>293</v>
      </c>
      <c r="I476" s="106"/>
      <c r="J476" s="106"/>
      <c r="K476" s="106"/>
      <c r="L476" s="106"/>
      <c r="M476" s="106"/>
      <c r="N476" s="106"/>
      <c r="O476" s="106"/>
      <c r="P476" s="106"/>
      <c r="Q476" s="106"/>
      <c r="R476" s="106"/>
      <c r="S476" s="106"/>
      <c r="T476" s="86" t="s">
        <v>3684</v>
      </c>
      <c r="U476" s="59"/>
      <c r="V476" s="59"/>
      <c r="W476" s="91"/>
      <c r="X476" s="86"/>
      <c r="Y476" s="86"/>
      <c r="Z476" s="91"/>
      <c r="AA476" s="91" t="s">
        <v>492</v>
      </c>
    </row>
    <row r="477">
      <c r="A477" s="82" t="s">
        <v>3685</v>
      </c>
      <c r="B477" s="86" t="s">
        <v>3686</v>
      </c>
      <c r="C477" s="85" t="s">
        <v>271</v>
      </c>
      <c r="D477" s="101">
        <v>1000.0</v>
      </c>
      <c r="E477" s="101">
        <v>1000.0</v>
      </c>
      <c r="F477" s="84" t="str">
        <f t="shared" si="7"/>
        <v>100.00%</v>
      </c>
      <c r="G477" s="86" t="s">
        <v>2532</v>
      </c>
      <c r="H477" s="86" t="s">
        <v>2533</v>
      </c>
      <c r="I477" s="106"/>
      <c r="J477" s="106"/>
      <c r="K477" s="106"/>
      <c r="L477" s="106"/>
      <c r="M477" s="106"/>
      <c r="N477" s="106"/>
      <c r="O477" s="106"/>
      <c r="P477" s="106"/>
      <c r="Q477" s="106"/>
      <c r="R477" s="106"/>
      <c r="S477" s="106"/>
      <c r="T477" s="107"/>
      <c r="U477" s="59"/>
      <c r="V477" s="59"/>
      <c r="W477" s="88"/>
      <c r="X477" s="86"/>
      <c r="Y477" s="86"/>
      <c r="Z477" s="88"/>
      <c r="AA477" s="88" t="s">
        <v>484</v>
      </c>
    </row>
    <row r="478">
      <c r="A478" s="82" t="s">
        <v>3687</v>
      </c>
      <c r="B478" s="86" t="s">
        <v>3688</v>
      </c>
      <c r="C478" s="85" t="s">
        <v>271</v>
      </c>
      <c r="D478" s="101">
        <v>1000.0</v>
      </c>
      <c r="E478" s="101">
        <v>1000.0</v>
      </c>
      <c r="F478" s="84" t="str">
        <f t="shared" si="7"/>
        <v>100.00%</v>
      </c>
      <c r="G478" s="86" t="s">
        <v>1612</v>
      </c>
      <c r="H478" s="86" t="s">
        <v>1613</v>
      </c>
      <c r="I478" s="106"/>
      <c r="J478" s="106"/>
      <c r="K478" s="106"/>
      <c r="L478" s="106"/>
      <c r="M478" s="106"/>
      <c r="N478" s="106"/>
      <c r="O478" s="106"/>
      <c r="P478" s="106"/>
      <c r="Q478" s="106"/>
      <c r="R478" s="106"/>
      <c r="S478" s="87" t="s">
        <v>3689</v>
      </c>
      <c r="T478" s="107"/>
      <c r="U478" s="59"/>
      <c r="V478" s="59"/>
      <c r="W478" s="90"/>
      <c r="X478" s="86"/>
      <c r="Y478" s="86"/>
      <c r="Z478" s="90"/>
      <c r="AA478" s="90" t="s">
        <v>484</v>
      </c>
    </row>
    <row r="479">
      <c r="A479" s="82" t="s">
        <v>3690</v>
      </c>
      <c r="B479" s="86" t="s">
        <v>3691</v>
      </c>
      <c r="C479" s="85" t="s">
        <v>1438</v>
      </c>
      <c r="D479" s="101">
        <v>21.18</v>
      </c>
      <c r="E479" s="101">
        <v>21.18</v>
      </c>
      <c r="F479" s="84" t="str">
        <f t="shared" si="7"/>
        <v>100.00%</v>
      </c>
      <c r="G479" s="86" t="s">
        <v>1443</v>
      </c>
      <c r="H479" s="86" t="s">
        <v>1444</v>
      </c>
      <c r="I479" s="106"/>
      <c r="J479" s="106"/>
      <c r="K479" s="106"/>
      <c r="L479" s="106"/>
      <c r="M479" s="106"/>
      <c r="N479" s="106"/>
      <c r="O479" s="106"/>
      <c r="P479" s="106"/>
      <c r="Q479" s="106"/>
      <c r="R479" s="106"/>
      <c r="S479" s="106"/>
      <c r="T479" s="86"/>
      <c r="U479" s="59"/>
      <c r="V479" s="59"/>
      <c r="W479" s="90"/>
      <c r="X479" s="86"/>
      <c r="Y479" s="86"/>
      <c r="Z479" s="90"/>
      <c r="AA479" s="90" t="s">
        <v>1447</v>
      </c>
    </row>
    <row r="480">
      <c r="A480" s="82" t="s">
        <v>3692</v>
      </c>
      <c r="B480" s="86" t="s">
        <v>3693</v>
      </c>
      <c r="C480" s="85" t="s">
        <v>1438</v>
      </c>
      <c r="D480" s="101">
        <v>36.43</v>
      </c>
      <c r="E480" s="101">
        <v>36.43</v>
      </c>
      <c r="F480" s="84" t="str">
        <f t="shared" si="7"/>
        <v>100.00%</v>
      </c>
      <c r="G480" s="86" t="s">
        <v>1443</v>
      </c>
      <c r="H480" s="86" t="s">
        <v>1444</v>
      </c>
      <c r="I480" s="106"/>
      <c r="J480" s="106"/>
      <c r="K480" s="106"/>
      <c r="L480" s="106"/>
      <c r="M480" s="106"/>
      <c r="N480" s="106"/>
      <c r="O480" s="106"/>
      <c r="P480" s="106"/>
      <c r="Q480" s="106"/>
      <c r="R480" s="106"/>
      <c r="S480" s="106"/>
      <c r="T480" s="86"/>
      <c r="U480" s="59"/>
      <c r="V480" s="59"/>
      <c r="W480" s="90"/>
      <c r="X480" s="86"/>
      <c r="Y480" s="86"/>
      <c r="Z480" s="90"/>
      <c r="AA480" s="90" t="s">
        <v>1447</v>
      </c>
    </row>
    <row r="481">
      <c r="A481" s="82" t="s">
        <v>3694</v>
      </c>
      <c r="B481" s="86" t="s">
        <v>3695</v>
      </c>
      <c r="C481" s="86" t="s">
        <v>195</v>
      </c>
      <c r="D481" s="101">
        <v>89.99</v>
      </c>
      <c r="E481" s="101">
        <v>89.99</v>
      </c>
      <c r="F481" s="84" t="str">
        <f t="shared" si="7"/>
        <v>100.00%</v>
      </c>
      <c r="G481" s="86" t="s">
        <v>197</v>
      </c>
      <c r="H481" s="86" t="s">
        <v>200</v>
      </c>
      <c r="I481" s="106"/>
      <c r="J481" s="106"/>
      <c r="K481" s="106"/>
      <c r="L481" s="106"/>
      <c r="M481" s="106"/>
      <c r="N481" s="106"/>
      <c r="O481" s="106"/>
      <c r="P481" s="106"/>
      <c r="Q481" s="106"/>
      <c r="R481" s="106"/>
      <c r="S481" s="106"/>
      <c r="T481" s="86" t="s">
        <v>2160</v>
      </c>
      <c r="U481" s="59"/>
      <c r="V481" s="59"/>
      <c r="W481" s="88"/>
      <c r="X481" s="86"/>
      <c r="Y481" s="86"/>
      <c r="Z481" s="88"/>
      <c r="AA481" s="88" t="s">
        <v>588</v>
      </c>
    </row>
    <row r="482">
      <c r="A482" s="82" t="s">
        <v>3696</v>
      </c>
      <c r="B482" s="86" t="s">
        <v>3697</v>
      </c>
      <c r="C482" s="86" t="s">
        <v>195</v>
      </c>
      <c r="D482" s="101">
        <v>1000.0</v>
      </c>
      <c r="E482" s="101">
        <v>1000.0</v>
      </c>
      <c r="F482" s="84" t="str">
        <f t="shared" si="7"/>
        <v>100.00%</v>
      </c>
      <c r="G482" s="86"/>
      <c r="H482" s="86" t="s">
        <v>200</v>
      </c>
      <c r="I482" s="106"/>
      <c r="J482" s="106"/>
      <c r="K482" s="106"/>
      <c r="L482" s="106"/>
      <c r="M482" s="106"/>
      <c r="N482" s="106"/>
      <c r="O482" s="106"/>
      <c r="P482" s="106"/>
      <c r="Q482" s="106"/>
      <c r="R482" s="106"/>
      <c r="S482" s="106"/>
      <c r="T482" s="86" t="s">
        <v>3698</v>
      </c>
      <c r="U482" s="59"/>
      <c r="V482" s="59"/>
      <c r="W482" s="88"/>
      <c r="X482" s="86"/>
      <c r="Y482" s="86"/>
      <c r="Z482" s="88"/>
      <c r="AA482" s="88" t="s">
        <v>588</v>
      </c>
    </row>
    <row r="483">
      <c r="A483" s="82" t="s">
        <v>3699</v>
      </c>
      <c r="B483" s="86" t="s">
        <v>3700</v>
      </c>
      <c r="C483" s="86" t="s">
        <v>3701</v>
      </c>
      <c r="D483" s="101">
        <v>300.0</v>
      </c>
      <c r="E483" s="101">
        <v>300.0</v>
      </c>
      <c r="F483" s="84" t="str">
        <f t="shared" si="7"/>
        <v>100.00%</v>
      </c>
      <c r="G483" s="86" t="s">
        <v>3702</v>
      </c>
      <c r="H483" s="86" t="s">
        <v>3703</v>
      </c>
      <c r="I483" s="106"/>
      <c r="J483" s="106"/>
      <c r="K483" s="106"/>
      <c r="L483" s="106"/>
      <c r="M483" s="106"/>
      <c r="N483" s="106"/>
      <c r="O483" s="106"/>
      <c r="P483" s="87"/>
      <c r="Q483" s="106"/>
      <c r="R483" s="106"/>
      <c r="S483" s="106"/>
      <c r="T483" s="107"/>
      <c r="U483" s="59"/>
      <c r="V483" s="59"/>
      <c r="W483" s="90"/>
      <c r="X483" s="86"/>
      <c r="Y483" s="86"/>
      <c r="Z483" s="90"/>
      <c r="AA483" s="90" t="s">
        <v>522</v>
      </c>
    </row>
    <row r="484">
      <c r="A484" s="82" t="s">
        <v>3704</v>
      </c>
      <c r="B484" s="86" t="s">
        <v>3705</v>
      </c>
      <c r="C484" s="86" t="s">
        <v>1411</v>
      </c>
      <c r="D484" s="101">
        <v>332.15</v>
      </c>
      <c r="E484" s="101">
        <v>332.15</v>
      </c>
      <c r="F484" s="84" t="str">
        <f t="shared" si="7"/>
        <v>100.00%</v>
      </c>
      <c r="G484" s="86" t="s">
        <v>218</v>
      </c>
      <c r="H484" s="86" t="s">
        <v>1420</v>
      </c>
      <c r="I484" s="87"/>
      <c r="J484" s="106"/>
      <c r="K484" s="106"/>
      <c r="L484" s="106"/>
      <c r="M484" s="106"/>
      <c r="N484" s="106"/>
      <c r="O484" s="106"/>
      <c r="P484" s="106"/>
      <c r="Q484" s="106"/>
      <c r="R484" s="106"/>
      <c r="S484" s="106"/>
      <c r="T484" s="107"/>
      <c r="U484" s="59"/>
      <c r="V484" s="59"/>
      <c r="W484" s="90"/>
      <c r="X484" s="86"/>
      <c r="Y484" s="86"/>
      <c r="Z484" s="90"/>
      <c r="AA484" s="90" t="s">
        <v>569</v>
      </c>
    </row>
    <row r="485">
      <c r="A485" s="82" t="s">
        <v>3706</v>
      </c>
      <c r="B485" s="86" t="s">
        <v>3707</v>
      </c>
      <c r="C485" s="86" t="s">
        <v>340</v>
      </c>
      <c r="D485" s="101">
        <v>42.95</v>
      </c>
      <c r="E485" s="101">
        <v>42.95</v>
      </c>
      <c r="F485" s="84" t="str">
        <f t="shared" si="7"/>
        <v>100.00%</v>
      </c>
      <c r="G485" s="86" t="s">
        <v>419</v>
      </c>
      <c r="H485" s="86" t="s">
        <v>421</v>
      </c>
      <c r="I485" s="87"/>
      <c r="J485" s="87"/>
      <c r="K485" s="87"/>
      <c r="L485" s="87"/>
      <c r="M485" s="87"/>
      <c r="N485" s="87"/>
      <c r="O485" s="87"/>
      <c r="P485" s="87"/>
      <c r="Q485" s="87"/>
      <c r="R485" s="87"/>
      <c r="S485" s="87"/>
      <c r="T485" s="86"/>
      <c r="U485" s="59"/>
      <c r="V485" s="59"/>
      <c r="W485" s="88"/>
      <c r="X485" s="86"/>
      <c r="Y485" s="86"/>
      <c r="Z485" s="88"/>
      <c r="AA485" s="88" t="s">
        <v>484</v>
      </c>
    </row>
    <row r="486">
      <c r="A486" s="82" t="s">
        <v>3708</v>
      </c>
      <c r="B486" s="86" t="s">
        <v>3709</v>
      </c>
      <c r="C486" s="86" t="s">
        <v>820</v>
      </c>
      <c r="D486" s="101">
        <v>26.94</v>
      </c>
      <c r="E486" s="101">
        <v>26.94</v>
      </c>
      <c r="F486" s="84" t="str">
        <f t="shared" si="7"/>
        <v>100.00%</v>
      </c>
      <c r="G486" s="86" t="s">
        <v>2268</v>
      </c>
      <c r="H486" s="86" t="s">
        <v>2269</v>
      </c>
      <c r="I486" s="101">
        <v>26.94</v>
      </c>
      <c r="J486" s="106"/>
      <c r="K486" s="106"/>
      <c r="L486" s="106"/>
      <c r="M486" s="106"/>
      <c r="N486" s="106"/>
      <c r="O486" s="106"/>
      <c r="P486" s="106"/>
      <c r="Q486" s="106"/>
      <c r="R486" s="106"/>
      <c r="S486" s="106"/>
      <c r="T486" s="86" t="s">
        <v>3710</v>
      </c>
      <c r="U486" s="59"/>
      <c r="V486" s="59"/>
      <c r="W486" s="90"/>
      <c r="X486" s="86"/>
      <c r="Y486" s="86"/>
      <c r="Z486" s="90"/>
      <c r="AA486" s="90" t="s">
        <v>522</v>
      </c>
    </row>
    <row r="487">
      <c r="A487" s="82" t="s">
        <v>3711</v>
      </c>
      <c r="B487" s="86" t="s">
        <v>3712</v>
      </c>
      <c r="C487" s="86" t="s">
        <v>565</v>
      </c>
      <c r="D487" s="101">
        <v>100.0</v>
      </c>
      <c r="E487" s="101">
        <v>100.0</v>
      </c>
      <c r="F487" s="84" t="str">
        <f t="shared" si="7"/>
        <v>100.00%</v>
      </c>
      <c r="G487" s="86" t="s">
        <v>3713</v>
      </c>
      <c r="H487" s="86" t="s">
        <v>3714</v>
      </c>
      <c r="I487" s="106"/>
      <c r="J487" s="106"/>
      <c r="K487" s="106"/>
      <c r="L487" s="106"/>
      <c r="M487" s="106"/>
      <c r="N487" s="106"/>
      <c r="O487" s="106"/>
      <c r="P487" s="106"/>
      <c r="Q487" s="106"/>
      <c r="R487" s="106"/>
      <c r="S487" s="106"/>
      <c r="T487" s="86" t="s">
        <v>3715</v>
      </c>
      <c r="U487" s="59"/>
      <c r="V487" s="59"/>
      <c r="W487" s="88"/>
      <c r="X487" s="86"/>
      <c r="Y487" s="86"/>
      <c r="Z487" s="88"/>
      <c r="AA487" s="88" t="s">
        <v>522</v>
      </c>
    </row>
    <row r="488">
      <c r="A488" s="82" t="s">
        <v>3716</v>
      </c>
      <c r="B488" s="86" t="s">
        <v>3717</v>
      </c>
      <c r="C488" s="86" t="s">
        <v>212</v>
      </c>
      <c r="D488" s="101">
        <v>300.0</v>
      </c>
      <c r="E488" s="101">
        <v>300.0</v>
      </c>
      <c r="F488" s="84" t="str">
        <f t="shared" si="7"/>
        <v>100.00%</v>
      </c>
      <c r="G488" s="86" t="s">
        <v>1480</v>
      </c>
      <c r="H488" s="86" t="s">
        <v>1482</v>
      </c>
      <c r="I488" s="106"/>
      <c r="J488" s="106"/>
      <c r="K488" s="106"/>
      <c r="L488" s="106"/>
      <c r="M488" s="106"/>
      <c r="N488" s="106"/>
      <c r="O488" s="106"/>
      <c r="P488" s="106"/>
      <c r="Q488" s="106"/>
      <c r="R488" s="106"/>
      <c r="S488" s="106"/>
      <c r="T488" s="86" t="s">
        <v>3718</v>
      </c>
      <c r="U488" s="59"/>
      <c r="V488" s="59"/>
      <c r="W488" s="90"/>
      <c r="X488" s="86"/>
      <c r="Y488" s="86"/>
      <c r="Z488" s="90"/>
      <c r="AA488" s="90" t="s">
        <v>484</v>
      </c>
    </row>
    <row r="489">
      <c r="A489" s="82" t="s">
        <v>3719</v>
      </c>
      <c r="B489" s="86" t="s">
        <v>3720</v>
      </c>
      <c r="C489" s="86" t="s">
        <v>3721</v>
      </c>
      <c r="D489" s="101">
        <v>300.0</v>
      </c>
      <c r="E489" s="101">
        <v>300.0</v>
      </c>
      <c r="F489" s="84" t="str">
        <f t="shared" si="7"/>
        <v>100.00%</v>
      </c>
      <c r="G489" s="86" t="s">
        <v>1231</v>
      </c>
      <c r="H489" s="86" t="s">
        <v>3722</v>
      </c>
      <c r="I489" s="106"/>
      <c r="J489" s="106"/>
      <c r="K489" s="106"/>
      <c r="L489" s="106"/>
      <c r="M489" s="106"/>
      <c r="N489" s="106"/>
      <c r="O489" s="106"/>
      <c r="P489" s="106"/>
      <c r="Q489" s="106"/>
      <c r="R489" s="106"/>
      <c r="S489" s="106"/>
      <c r="T489" s="86" t="s">
        <v>367</v>
      </c>
      <c r="U489" s="59"/>
      <c r="V489" s="59"/>
      <c r="W489" s="90"/>
      <c r="X489" s="86"/>
      <c r="Y489" s="86"/>
      <c r="Z489" s="90"/>
      <c r="AA489" s="90" t="s">
        <v>1236</v>
      </c>
    </row>
    <row r="490">
      <c r="A490" s="82" t="s">
        <v>3723</v>
      </c>
      <c r="B490" s="86" t="s">
        <v>3724</v>
      </c>
      <c r="C490" s="86" t="s">
        <v>3725</v>
      </c>
      <c r="D490" s="101">
        <v>520.0</v>
      </c>
      <c r="E490" s="101">
        <v>520.0</v>
      </c>
      <c r="F490" s="84" t="str">
        <f t="shared" si="7"/>
        <v>100.00%</v>
      </c>
      <c r="G490" s="86" t="s">
        <v>2255</v>
      </c>
      <c r="H490" s="86" t="s">
        <v>2256</v>
      </c>
      <c r="I490" s="106"/>
      <c r="J490" s="106"/>
      <c r="K490" s="106"/>
      <c r="L490" s="106"/>
      <c r="M490" s="106"/>
      <c r="N490" s="106"/>
      <c r="O490" s="106"/>
      <c r="P490" s="106"/>
      <c r="Q490" s="106"/>
      <c r="R490" s="106"/>
      <c r="S490" s="106"/>
      <c r="T490" s="86" t="s">
        <v>3726</v>
      </c>
      <c r="U490" s="59"/>
      <c r="V490" s="59"/>
      <c r="W490" s="90"/>
      <c r="X490" s="86"/>
      <c r="Y490" s="86"/>
      <c r="Z490" s="90"/>
      <c r="AA490" s="90" t="s">
        <v>492</v>
      </c>
    </row>
    <row r="491">
      <c r="A491" s="82" t="s">
        <v>3727</v>
      </c>
      <c r="B491" s="86" t="s">
        <v>3728</v>
      </c>
      <c r="C491" s="85" t="s">
        <v>902</v>
      </c>
      <c r="D491" s="101">
        <v>129.81</v>
      </c>
      <c r="E491" s="101">
        <v>129.81</v>
      </c>
      <c r="F491" s="84" t="str">
        <f t="shared" si="7"/>
        <v>100.00%</v>
      </c>
      <c r="G491" s="86" t="s">
        <v>178</v>
      </c>
      <c r="H491" s="86" t="s">
        <v>2815</v>
      </c>
      <c r="I491" s="87"/>
      <c r="J491" s="106"/>
      <c r="K491" s="106"/>
      <c r="L491" s="106"/>
      <c r="M491" s="106"/>
      <c r="N491" s="106"/>
      <c r="O491" s="106"/>
      <c r="P491" s="106"/>
      <c r="Q491" s="106"/>
      <c r="R491" s="106"/>
      <c r="S491" s="106"/>
      <c r="T491" s="86"/>
      <c r="U491" s="59"/>
      <c r="V491" s="59"/>
      <c r="W491" s="90"/>
      <c r="X491" s="86"/>
      <c r="Y491" s="86"/>
      <c r="Z491" s="90"/>
      <c r="AA491" s="90" t="s">
        <v>522</v>
      </c>
    </row>
    <row r="492">
      <c r="A492" s="82" t="s">
        <v>3729</v>
      </c>
      <c r="B492" s="86" t="s">
        <v>2834</v>
      </c>
      <c r="C492" s="85" t="s">
        <v>902</v>
      </c>
      <c r="D492" s="101">
        <v>400.02</v>
      </c>
      <c r="E492" s="101">
        <v>400.02</v>
      </c>
      <c r="F492" s="84" t="str">
        <f t="shared" si="7"/>
        <v>100.00%</v>
      </c>
      <c r="G492" s="86" t="s">
        <v>178</v>
      </c>
      <c r="H492" s="86" t="s">
        <v>2815</v>
      </c>
      <c r="I492" s="87"/>
      <c r="J492" s="106"/>
      <c r="K492" s="106"/>
      <c r="L492" s="106"/>
      <c r="M492" s="106"/>
      <c r="N492" s="106"/>
      <c r="O492" s="106"/>
      <c r="P492" s="106"/>
      <c r="Q492" s="106"/>
      <c r="R492" s="106"/>
      <c r="S492" s="106"/>
      <c r="T492" s="107"/>
      <c r="U492" s="59"/>
      <c r="V492" s="59"/>
      <c r="W492" s="90"/>
      <c r="X492" s="86"/>
      <c r="Y492" s="86"/>
      <c r="Z492" s="90"/>
      <c r="AA492" s="90" t="s">
        <v>522</v>
      </c>
    </row>
    <row r="493">
      <c r="A493" s="82" t="s">
        <v>3730</v>
      </c>
      <c r="B493" s="86" t="s">
        <v>3731</v>
      </c>
      <c r="C493" s="85" t="s">
        <v>57</v>
      </c>
      <c r="D493" s="101">
        <v>30.0</v>
      </c>
      <c r="E493" s="101">
        <v>0.0</v>
      </c>
      <c r="F493" s="84"/>
      <c r="G493" s="86" t="s">
        <v>1253</v>
      </c>
      <c r="H493" s="86" t="s">
        <v>3732</v>
      </c>
      <c r="I493" s="106"/>
      <c r="J493" s="106"/>
      <c r="K493" s="106"/>
      <c r="L493" s="106"/>
      <c r="M493" s="106"/>
      <c r="N493" s="106"/>
      <c r="O493" s="106"/>
      <c r="P493" s="106"/>
      <c r="Q493" s="106"/>
      <c r="R493" s="106"/>
      <c r="S493" s="106"/>
      <c r="T493" s="86" t="s">
        <v>3733</v>
      </c>
      <c r="U493" s="59"/>
      <c r="V493" s="59"/>
      <c r="W493" s="90"/>
      <c r="X493" s="86"/>
      <c r="Y493" s="86"/>
      <c r="Z493" s="90"/>
      <c r="AA493" s="90" t="s">
        <v>522</v>
      </c>
    </row>
    <row r="494">
      <c r="A494" s="82" t="s">
        <v>3734</v>
      </c>
      <c r="B494" s="86" t="s">
        <v>3735</v>
      </c>
      <c r="C494" s="86" t="s">
        <v>587</v>
      </c>
      <c r="D494" s="101">
        <v>142.98</v>
      </c>
      <c r="E494" s="101">
        <v>0.0</v>
      </c>
      <c r="F494" s="84"/>
      <c r="G494" s="86" t="s">
        <v>3147</v>
      </c>
      <c r="H494" s="86" t="s">
        <v>3148</v>
      </c>
      <c r="I494" s="106"/>
      <c r="J494" s="106"/>
      <c r="K494" s="106"/>
      <c r="L494" s="106"/>
      <c r="M494" s="106"/>
      <c r="N494" s="106"/>
      <c r="O494" s="106"/>
      <c r="P494" s="106"/>
      <c r="Q494" s="106"/>
      <c r="R494" s="106"/>
      <c r="S494" s="106"/>
      <c r="T494" s="86" t="s">
        <v>3736</v>
      </c>
      <c r="U494" s="59"/>
      <c r="V494" s="59"/>
      <c r="W494" s="88"/>
      <c r="X494" s="86"/>
      <c r="Y494" s="86"/>
      <c r="Z494" s="88"/>
      <c r="AA494" s="88" t="s">
        <v>588</v>
      </c>
    </row>
    <row r="495">
      <c r="A495" s="82" t="s">
        <v>3737</v>
      </c>
      <c r="B495" s="86" t="s">
        <v>1202</v>
      </c>
      <c r="C495" s="86" t="s">
        <v>139</v>
      </c>
      <c r="D495" s="101">
        <v>7434.5</v>
      </c>
      <c r="E495" s="101">
        <v>0.0</v>
      </c>
      <c r="F495" s="84"/>
      <c r="G495" s="86" t="s">
        <v>141</v>
      </c>
      <c r="H495" s="86" t="s">
        <v>143</v>
      </c>
      <c r="I495" s="106"/>
      <c r="J495" s="106"/>
      <c r="K495" s="106"/>
      <c r="L495" s="106"/>
      <c r="M495" s="106"/>
      <c r="N495" s="106"/>
      <c r="O495" s="106"/>
      <c r="P495" s="106"/>
      <c r="Q495" s="106"/>
      <c r="R495" s="106"/>
      <c r="S495" s="106"/>
      <c r="T495" s="86" t="s">
        <v>3738</v>
      </c>
      <c r="U495" s="59"/>
      <c r="V495" s="59"/>
      <c r="W495" s="90"/>
      <c r="X495" s="86"/>
      <c r="Y495" s="86"/>
      <c r="Z495" s="90"/>
      <c r="AA495" s="90" t="s">
        <v>492</v>
      </c>
    </row>
    <row r="496">
      <c r="A496" s="82" t="s">
        <v>3739</v>
      </c>
      <c r="B496" s="86" t="s">
        <v>3740</v>
      </c>
      <c r="C496" s="86" t="s">
        <v>3741</v>
      </c>
      <c r="D496" s="101">
        <v>630.0</v>
      </c>
      <c r="E496" s="101" t="str">
        <f>110+15+40+80-60</f>
        <v>$185.00</v>
      </c>
      <c r="F496" s="84" t="str">
        <f t="shared" ref="F496:F556" si="8">E496/D496</f>
        <v>29.37%</v>
      </c>
      <c r="G496" s="86" t="s">
        <v>3742</v>
      </c>
      <c r="H496" s="86" t="s">
        <v>3743</v>
      </c>
      <c r="I496" s="106"/>
      <c r="J496" s="106"/>
      <c r="K496" s="106"/>
      <c r="L496" s="106"/>
      <c r="M496" s="106"/>
      <c r="N496" s="106"/>
      <c r="O496" s="106"/>
      <c r="P496" s="106"/>
      <c r="Q496" s="106"/>
      <c r="R496" s="106"/>
      <c r="S496" s="106"/>
      <c r="T496" s="86" t="s">
        <v>3744</v>
      </c>
      <c r="U496" s="59"/>
      <c r="V496" s="59"/>
      <c r="W496" s="90"/>
      <c r="X496" s="86"/>
      <c r="Y496" s="86" t="s">
        <v>1279</v>
      </c>
      <c r="Z496" s="90"/>
      <c r="AA496" s="90" t="s">
        <v>569</v>
      </c>
    </row>
    <row r="497">
      <c r="A497" s="82" t="s">
        <v>3745</v>
      </c>
      <c r="B497" s="86" t="s">
        <v>3746</v>
      </c>
      <c r="C497" s="85" t="s">
        <v>1815</v>
      </c>
      <c r="D497" s="101">
        <v>750.0</v>
      </c>
      <c r="E497" s="101">
        <v>400.0</v>
      </c>
      <c r="F497" s="84" t="str">
        <f t="shared" si="8"/>
        <v>53.33%</v>
      </c>
      <c r="G497" s="86" t="s">
        <v>1816</v>
      </c>
      <c r="H497" s="86" t="s">
        <v>3747</v>
      </c>
      <c r="I497" s="106"/>
      <c r="J497" s="106"/>
      <c r="K497" s="106"/>
      <c r="L497" s="106"/>
      <c r="M497" s="106"/>
      <c r="N497" s="106"/>
      <c r="O497" s="106"/>
      <c r="P497" s="87"/>
      <c r="Q497" s="106"/>
      <c r="R497" s="106"/>
      <c r="S497" s="106"/>
      <c r="T497" s="107"/>
      <c r="U497" s="59"/>
      <c r="V497" s="59"/>
      <c r="W497" s="90"/>
      <c r="X497" s="86"/>
      <c r="Y497" s="86" t="s">
        <v>1422</v>
      </c>
      <c r="Z497" s="90"/>
      <c r="AA497" s="90" t="s">
        <v>522</v>
      </c>
    </row>
    <row r="498">
      <c r="A498" s="82" t="s">
        <v>3748</v>
      </c>
      <c r="B498" s="86" t="s">
        <v>3749</v>
      </c>
      <c r="C498" s="86" t="s">
        <v>2521</v>
      </c>
      <c r="D498" s="101">
        <v>384.74</v>
      </c>
      <c r="E498" s="101">
        <v>215.76</v>
      </c>
      <c r="F498" s="84" t="str">
        <f t="shared" si="8"/>
        <v>56.08%</v>
      </c>
      <c r="G498" s="86" t="s">
        <v>1253</v>
      </c>
      <c r="H498" s="86" t="s">
        <v>1792</v>
      </c>
      <c r="I498" s="106"/>
      <c r="J498" s="106"/>
      <c r="K498" s="106"/>
      <c r="L498" s="106"/>
      <c r="M498" s="106"/>
      <c r="N498" s="106"/>
      <c r="O498" s="87"/>
      <c r="P498" s="106"/>
      <c r="Q498" s="106"/>
      <c r="R498" s="106"/>
      <c r="S498" s="106"/>
      <c r="T498" s="134"/>
      <c r="U498" s="59"/>
      <c r="V498" s="59"/>
      <c r="W498" s="90"/>
      <c r="X498" s="86"/>
      <c r="Y498" s="86" t="s">
        <v>2735</v>
      </c>
      <c r="Z498" s="90"/>
      <c r="AA498" s="90" t="s">
        <v>569</v>
      </c>
    </row>
    <row r="499">
      <c r="A499" s="82" t="s">
        <v>3750</v>
      </c>
      <c r="B499" s="86" t="s">
        <v>3751</v>
      </c>
      <c r="C499" s="85" t="s">
        <v>2275</v>
      </c>
      <c r="D499" s="101">
        <v>140.0</v>
      </c>
      <c r="E499" s="101">
        <v>90.0</v>
      </c>
      <c r="F499" s="84" t="str">
        <f t="shared" si="8"/>
        <v>64.29%</v>
      </c>
      <c r="G499" s="86" t="s">
        <v>322</v>
      </c>
      <c r="H499" s="86" t="s">
        <v>323</v>
      </c>
      <c r="I499" s="106"/>
      <c r="J499" s="106"/>
      <c r="K499" s="101">
        <v>15.0</v>
      </c>
      <c r="L499" s="106"/>
      <c r="M499" s="106"/>
      <c r="N499" s="101">
        <v>75.0</v>
      </c>
      <c r="O499" s="106"/>
      <c r="P499" s="106"/>
      <c r="Q499" s="106"/>
      <c r="R499" s="106"/>
      <c r="S499" s="106"/>
      <c r="T499" s="86"/>
      <c r="U499" s="59"/>
      <c r="V499" s="59"/>
      <c r="W499" s="90"/>
      <c r="X499" s="86"/>
      <c r="Y499" s="86" t="s">
        <v>1240</v>
      </c>
      <c r="Z499" s="90"/>
      <c r="AA499" s="90" t="s">
        <v>492</v>
      </c>
    </row>
    <row r="500">
      <c r="A500" s="82" t="s">
        <v>3752</v>
      </c>
      <c r="B500" s="86" t="s">
        <v>3753</v>
      </c>
      <c r="C500" s="86" t="s">
        <v>351</v>
      </c>
      <c r="D500" s="101">
        <v>929.0</v>
      </c>
      <c r="E500" s="101">
        <v>629.0</v>
      </c>
      <c r="F500" s="84" t="str">
        <f t="shared" si="8"/>
        <v>67.71%</v>
      </c>
      <c r="G500" s="86" t="s">
        <v>463</v>
      </c>
      <c r="H500" s="86" t="s">
        <v>464</v>
      </c>
      <c r="I500" s="101">
        <v>300.0</v>
      </c>
      <c r="J500" s="87"/>
      <c r="K500" s="101">
        <v>15.0</v>
      </c>
      <c r="L500" s="101">
        <v>32.0</v>
      </c>
      <c r="M500" s="106"/>
      <c r="N500" s="106"/>
      <c r="O500" s="106"/>
      <c r="P500" s="106"/>
      <c r="Q500" s="106"/>
      <c r="R500" s="106"/>
      <c r="S500" s="106"/>
      <c r="T500" s="86"/>
      <c r="U500" s="59"/>
      <c r="V500" s="59"/>
      <c r="W500" s="90"/>
      <c r="X500" s="86"/>
      <c r="Y500" s="86" t="s">
        <v>2466</v>
      </c>
      <c r="Z500" s="90"/>
      <c r="AA500" s="90" t="s">
        <v>492</v>
      </c>
    </row>
    <row r="501">
      <c r="A501" s="82" t="s">
        <v>3754</v>
      </c>
      <c r="B501" s="86" t="s">
        <v>3755</v>
      </c>
      <c r="C501" s="86" t="s">
        <v>92</v>
      </c>
      <c r="D501" s="101">
        <v>197.93</v>
      </c>
      <c r="E501" s="101" t="str">
        <f>(50*3)</f>
        <v>$150.00</v>
      </c>
      <c r="F501" s="84" t="str">
        <f t="shared" si="8"/>
        <v>75.78%</v>
      </c>
      <c r="G501" s="86" t="s">
        <v>301</v>
      </c>
      <c r="H501" s="86" t="s">
        <v>3756</v>
      </c>
      <c r="I501" s="87"/>
      <c r="J501" s="106"/>
      <c r="K501" s="106"/>
      <c r="L501" s="87"/>
      <c r="M501" s="87"/>
      <c r="N501" s="106"/>
      <c r="O501" s="106"/>
      <c r="P501" s="106"/>
      <c r="Q501" s="106"/>
      <c r="R501" s="106"/>
      <c r="S501" s="106"/>
      <c r="T501" s="86" t="s">
        <v>413</v>
      </c>
      <c r="U501" s="59"/>
      <c r="V501" s="59"/>
      <c r="W501" s="90"/>
      <c r="X501" s="86"/>
      <c r="Y501" s="86" t="s">
        <v>1279</v>
      </c>
      <c r="Z501" s="90"/>
      <c r="AA501" s="90" t="s">
        <v>492</v>
      </c>
    </row>
    <row r="502">
      <c r="A502" s="82" t="s">
        <v>3757</v>
      </c>
      <c r="B502" s="86" t="s">
        <v>3758</v>
      </c>
      <c r="C502" s="86" t="s">
        <v>3759</v>
      </c>
      <c r="D502" s="101">
        <v>1314.0</v>
      </c>
      <c r="E502" s="101">
        <v>1000.0</v>
      </c>
      <c r="F502" s="84" t="str">
        <f t="shared" si="8"/>
        <v>76.10%</v>
      </c>
      <c r="G502" s="86" t="s">
        <v>3760</v>
      </c>
      <c r="H502" s="86" t="s">
        <v>3761</v>
      </c>
      <c r="I502" s="106"/>
      <c r="J502" s="106"/>
      <c r="K502" s="87"/>
      <c r="L502" s="87"/>
      <c r="M502" s="106"/>
      <c r="N502" s="106"/>
      <c r="O502" s="106"/>
      <c r="P502" s="106"/>
      <c r="Q502" s="106"/>
      <c r="R502" s="106"/>
      <c r="S502" s="106"/>
      <c r="T502" s="86"/>
      <c r="U502" s="59"/>
      <c r="V502" s="59"/>
      <c r="W502" s="90"/>
      <c r="X502" s="86"/>
      <c r="Y502" s="86" t="s">
        <v>1240</v>
      </c>
      <c r="Z502" s="90"/>
      <c r="AA502" s="90" t="s">
        <v>484</v>
      </c>
    </row>
    <row r="503">
      <c r="A503" s="82" t="s">
        <v>3762</v>
      </c>
      <c r="B503" s="86" t="s">
        <v>3763</v>
      </c>
      <c r="C503" s="86" t="s">
        <v>3764</v>
      </c>
      <c r="D503" s="101">
        <v>1340.0</v>
      </c>
      <c r="E503" s="101">
        <v>1115.0</v>
      </c>
      <c r="F503" s="84" t="str">
        <f t="shared" si="8"/>
        <v>83.21%</v>
      </c>
      <c r="G503" s="86" t="s">
        <v>3765</v>
      </c>
      <c r="H503" s="86" t="s">
        <v>3766</v>
      </c>
      <c r="I503" s="101">
        <v>800.0</v>
      </c>
      <c r="J503" s="106"/>
      <c r="K503" s="101">
        <v>15.0</v>
      </c>
      <c r="L503" s="101">
        <v>100.0</v>
      </c>
      <c r="M503" s="106"/>
      <c r="N503" s="106"/>
      <c r="O503" s="101">
        <v>200.0</v>
      </c>
      <c r="P503" s="106"/>
      <c r="Q503" s="106"/>
      <c r="R503" s="106"/>
      <c r="S503" s="106"/>
      <c r="T503" s="86"/>
      <c r="U503" s="59"/>
      <c r="V503" s="59"/>
      <c r="W503" s="90"/>
      <c r="X503" s="86"/>
      <c r="Y503" s="86" t="s">
        <v>113</v>
      </c>
      <c r="Z503" s="90"/>
      <c r="AA503" s="90" t="s">
        <v>492</v>
      </c>
    </row>
    <row r="504">
      <c r="A504" s="82" t="s">
        <v>3767</v>
      </c>
      <c r="B504" s="86" t="s">
        <v>3592</v>
      </c>
      <c r="C504" s="86" t="s">
        <v>1539</v>
      </c>
      <c r="D504" s="101">
        <v>315.0</v>
      </c>
      <c r="E504" s="101">
        <v>282.2</v>
      </c>
      <c r="F504" s="84" t="str">
        <f t="shared" si="8"/>
        <v>89.59%</v>
      </c>
      <c r="G504" s="86" t="s">
        <v>1542</v>
      </c>
      <c r="H504" s="86" t="s">
        <v>1543</v>
      </c>
      <c r="I504" s="106"/>
      <c r="J504" s="106"/>
      <c r="K504" s="106"/>
      <c r="L504" s="106"/>
      <c r="M504" s="106"/>
      <c r="N504" s="106"/>
      <c r="O504" s="106"/>
      <c r="P504" s="106"/>
      <c r="Q504" s="106"/>
      <c r="R504" s="106"/>
      <c r="S504" s="106"/>
      <c r="T504" s="86" t="s">
        <v>3768</v>
      </c>
      <c r="U504" s="59"/>
      <c r="V504" s="59"/>
      <c r="W504" s="90"/>
      <c r="X504" s="86"/>
      <c r="Y504" s="86" t="s">
        <v>1279</v>
      </c>
      <c r="Z504" s="90"/>
      <c r="AA504" s="90" t="s">
        <v>484</v>
      </c>
    </row>
    <row r="505">
      <c r="A505" s="82" t="s">
        <v>3769</v>
      </c>
      <c r="B505" s="86" t="s">
        <v>3770</v>
      </c>
      <c r="C505" s="85" t="s">
        <v>1815</v>
      </c>
      <c r="D505" s="101">
        <v>700.0</v>
      </c>
      <c r="E505" s="101">
        <v>700.0</v>
      </c>
      <c r="F505" s="84" t="str">
        <f t="shared" si="8"/>
        <v>100.00%</v>
      </c>
      <c r="G505" s="86" t="s">
        <v>1816</v>
      </c>
      <c r="H505" s="86" t="s">
        <v>1817</v>
      </c>
      <c r="I505" s="106"/>
      <c r="J505" s="106"/>
      <c r="K505" s="106"/>
      <c r="L505" s="106"/>
      <c r="M505" s="106"/>
      <c r="N505" s="106"/>
      <c r="O505" s="106"/>
      <c r="P505" s="106"/>
      <c r="Q505" s="106"/>
      <c r="R505" s="106"/>
      <c r="S505" s="106"/>
      <c r="T505" s="86"/>
      <c r="U505" s="59"/>
      <c r="V505" s="59"/>
      <c r="W505" s="90"/>
      <c r="X505" s="86"/>
      <c r="Y505" s="86" t="s">
        <v>1422</v>
      </c>
      <c r="Z505" s="90"/>
      <c r="AA505" s="90" t="s">
        <v>522</v>
      </c>
    </row>
    <row r="506">
      <c r="A506" s="82" t="s">
        <v>3771</v>
      </c>
      <c r="B506" s="86" t="s">
        <v>3772</v>
      </c>
      <c r="C506" s="86" t="s">
        <v>1069</v>
      </c>
      <c r="D506" s="101">
        <v>28.87</v>
      </c>
      <c r="E506" s="101">
        <v>28.87</v>
      </c>
      <c r="F506" s="84" t="str">
        <f t="shared" si="8"/>
        <v>100.00%</v>
      </c>
      <c r="G506" s="86" t="s">
        <v>1534</v>
      </c>
      <c r="H506" s="86" t="s">
        <v>1535</v>
      </c>
      <c r="I506" s="87"/>
      <c r="J506" s="106"/>
      <c r="K506" s="106"/>
      <c r="L506" s="106"/>
      <c r="M506" s="106"/>
      <c r="N506" s="106"/>
      <c r="O506" s="106"/>
      <c r="P506" s="106"/>
      <c r="Q506" s="106"/>
      <c r="R506" s="106"/>
      <c r="S506" s="106"/>
      <c r="T506" s="86"/>
      <c r="U506" s="59"/>
      <c r="V506" s="59"/>
      <c r="W506" s="90"/>
      <c r="X506" s="86"/>
      <c r="Y506" s="86" t="s">
        <v>1422</v>
      </c>
      <c r="Z506" s="90"/>
      <c r="AA506" s="90" t="s">
        <v>842</v>
      </c>
    </row>
    <row r="507">
      <c r="A507" s="82" t="s">
        <v>3773</v>
      </c>
      <c r="B507" s="86" t="s">
        <v>3774</v>
      </c>
      <c r="C507" s="86" t="s">
        <v>3774</v>
      </c>
      <c r="D507" s="101">
        <v>800.0</v>
      </c>
      <c r="E507" s="101">
        <v>800.0</v>
      </c>
      <c r="F507" s="84" t="str">
        <f t="shared" si="8"/>
        <v>100.00%</v>
      </c>
      <c r="G507" s="86" t="s">
        <v>3775</v>
      </c>
      <c r="H507" s="86" t="s">
        <v>3776</v>
      </c>
      <c r="I507" s="87"/>
      <c r="J507" s="106"/>
      <c r="K507" s="101">
        <v>50.0</v>
      </c>
      <c r="L507" s="101">
        <v>450.0</v>
      </c>
      <c r="M507" s="101">
        <v>200.0</v>
      </c>
      <c r="N507" s="106"/>
      <c r="O507" s="106"/>
      <c r="P507" s="106"/>
      <c r="Q507" s="101">
        <v>200.0</v>
      </c>
      <c r="R507" s="106"/>
      <c r="S507" s="106"/>
      <c r="T507" s="86" t="s">
        <v>3777</v>
      </c>
      <c r="U507" s="59"/>
      <c r="V507" s="59"/>
      <c r="W507" s="90"/>
      <c r="X507" s="86"/>
      <c r="Y507" s="86" t="s">
        <v>1406</v>
      </c>
      <c r="Z507" s="90"/>
      <c r="AA507" s="90" t="s">
        <v>484</v>
      </c>
    </row>
    <row r="508">
      <c r="A508" s="82" t="s">
        <v>3778</v>
      </c>
      <c r="B508" s="86" t="s">
        <v>3779</v>
      </c>
      <c r="C508" s="86" t="s">
        <v>583</v>
      </c>
      <c r="D508" s="101">
        <v>14.98</v>
      </c>
      <c r="E508" s="101">
        <v>14.98</v>
      </c>
      <c r="F508" s="84" t="str">
        <f t="shared" si="8"/>
        <v>100.00%</v>
      </c>
      <c r="G508" s="86" t="s">
        <v>593</v>
      </c>
      <c r="H508" s="86" t="s">
        <v>594</v>
      </c>
      <c r="I508" s="87"/>
      <c r="J508" s="106"/>
      <c r="K508" s="106"/>
      <c r="L508" s="106"/>
      <c r="M508" s="106"/>
      <c r="N508" s="106"/>
      <c r="O508" s="106"/>
      <c r="P508" s="106"/>
      <c r="Q508" s="106"/>
      <c r="R508" s="106"/>
      <c r="S508" s="106"/>
      <c r="T508" s="86" t="s">
        <v>413</v>
      </c>
      <c r="U508" s="59"/>
      <c r="V508" s="59"/>
      <c r="W508" s="90"/>
      <c r="X508" s="86"/>
      <c r="Y508" s="86" t="s">
        <v>1279</v>
      </c>
      <c r="Z508" s="90"/>
      <c r="AA508" s="90" t="s">
        <v>500</v>
      </c>
    </row>
    <row r="509">
      <c r="A509" s="82" t="s">
        <v>3780</v>
      </c>
      <c r="B509" s="86" t="s">
        <v>3781</v>
      </c>
      <c r="C509" s="86" t="s">
        <v>583</v>
      </c>
      <c r="D509" s="101">
        <v>115.4</v>
      </c>
      <c r="E509" s="101">
        <v>115.4</v>
      </c>
      <c r="F509" s="84" t="str">
        <f t="shared" si="8"/>
        <v>100.00%</v>
      </c>
      <c r="G509" s="86" t="s">
        <v>593</v>
      </c>
      <c r="H509" s="86" t="s">
        <v>594</v>
      </c>
      <c r="I509" s="106"/>
      <c r="J509" s="106"/>
      <c r="K509" s="106"/>
      <c r="L509" s="106"/>
      <c r="M509" s="106"/>
      <c r="N509" s="106"/>
      <c r="O509" s="106"/>
      <c r="P509" s="106"/>
      <c r="Q509" s="106"/>
      <c r="R509" s="106"/>
      <c r="S509" s="106"/>
      <c r="T509" s="86" t="s">
        <v>413</v>
      </c>
      <c r="U509" s="59"/>
      <c r="V509" s="59"/>
      <c r="W509" s="90"/>
      <c r="X509" s="86"/>
      <c r="Y509" s="86" t="s">
        <v>1279</v>
      </c>
      <c r="Z509" s="90"/>
      <c r="AA509" s="90" t="s">
        <v>500</v>
      </c>
    </row>
    <row r="510">
      <c r="A510" s="82" t="s">
        <v>3782</v>
      </c>
      <c r="B510" s="86" t="s">
        <v>3783</v>
      </c>
      <c r="C510" s="86" t="s">
        <v>2322</v>
      </c>
      <c r="D510" s="101">
        <v>177.1</v>
      </c>
      <c r="E510" s="101">
        <v>177.1</v>
      </c>
      <c r="F510" s="84" t="str">
        <f t="shared" si="8"/>
        <v>100.00%</v>
      </c>
      <c r="G510" s="86" t="s">
        <v>2323</v>
      </c>
      <c r="H510" s="86" t="s">
        <v>2324</v>
      </c>
      <c r="I510" s="106"/>
      <c r="J510" s="106"/>
      <c r="K510" s="106"/>
      <c r="L510" s="87"/>
      <c r="M510" s="87"/>
      <c r="N510" s="106"/>
      <c r="O510" s="106"/>
      <c r="P510" s="106"/>
      <c r="Q510" s="87"/>
      <c r="R510" s="106"/>
      <c r="S510" s="106"/>
      <c r="T510" s="86" t="s">
        <v>3784</v>
      </c>
      <c r="U510" s="59"/>
      <c r="V510" s="59"/>
      <c r="W510" s="90"/>
      <c r="X510" s="86"/>
      <c r="Y510" s="86" t="s">
        <v>1279</v>
      </c>
      <c r="Z510" s="90"/>
      <c r="AA510" s="90" t="s">
        <v>492</v>
      </c>
    </row>
    <row r="511">
      <c r="A511" s="82" t="s">
        <v>3785</v>
      </c>
      <c r="B511" s="86" t="s">
        <v>3786</v>
      </c>
      <c r="C511" s="85" t="s">
        <v>3787</v>
      </c>
      <c r="D511" s="101">
        <v>16.0</v>
      </c>
      <c r="E511" s="101">
        <v>16.0</v>
      </c>
      <c r="F511" s="84" t="str">
        <f t="shared" si="8"/>
        <v>100.00%</v>
      </c>
      <c r="G511" s="86" t="s">
        <v>3788</v>
      </c>
      <c r="H511" s="86" t="s">
        <v>3789</v>
      </c>
      <c r="I511" s="101">
        <v>16.0</v>
      </c>
      <c r="J511" s="87"/>
      <c r="K511" s="106"/>
      <c r="L511" s="106"/>
      <c r="M511" s="106"/>
      <c r="N511" s="106"/>
      <c r="O511" s="106"/>
      <c r="P511" s="106"/>
      <c r="Q511" s="106"/>
      <c r="R511" s="106"/>
      <c r="S511" s="106"/>
      <c r="T511" s="86"/>
      <c r="U511" s="59"/>
      <c r="V511" s="59"/>
      <c r="W511" s="90"/>
      <c r="X511" s="86"/>
      <c r="Y511" s="86" t="s">
        <v>1240</v>
      </c>
      <c r="Z511" s="90"/>
      <c r="AA511" s="90" t="s">
        <v>500</v>
      </c>
    </row>
    <row r="512">
      <c r="A512" s="82" t="s">
        <v>3790</v>
      </c>
      <c r="B512" s="86" t="s">
        <v>3791</v>
      </c>
      <c r="C512" s="86" t="s">
        <v>191</v>
      </c>
      <c r="D512" s="101">
        <v>99.99</v>
      </c>
      <c r="E512" s="101">
        <v>99.99</v>
      </c>
      <c r="F512" s="84" t="str">
        <f t="shared" si="8"/>
        <v>100.00%</v>
      </c>
      <c r="G512" s="86" t="s">
        <v>199</v>
      </c>
      <c r="H512" s="86" t="s">
        <v>201</v>
      </c>
      <c r="I512" s="101">
        <v>39.99</v>
      </c>
      <c r="J512" s="106"/>
      <c r="K512" s="106"/>
      <c r="L512" s="87"/>
      <c r="M512" s="101">
        <v>60.0</v>
      </c>
      <c r="N512" s="106"/>
      <c r="O512" s="106"/>
      <c r="P512" s="106"/>
      <c r="Q512" s="106"/>
      <c r="R512" s="106"/>
      <c r="S512" s="106"/>
      <c r="T512" s="86"/>
      <c r="U512" s="59"/>
      <c r="V512" s="59"/>
      <c r="W512" s="90"/>
      <c r="X512" s="86"/>
      <c r="Y512" s="86" t="s">
        <v>113</v>
      </c>
      <c r="Z512" s="90"/>
      <c r="AA512" s="90" t="s">
        <v>484</v>
      </c>
    </row>
    <row r="513">
      <c r="A513" s="82" t="s">
        <v>3792</v>
      </c>
      <c r="B513" s="86" t="s">
        <v>3793</v>
      </c>
      <c r="C513" s="85" t="s">
        <v>3794</v>
      </c>
      <c r="D513" s="101">
        <v>45.24</v>
      </c>
      <c r="E513" s="101">
        <v>45.24</v>
      </c>
      <c r="F513" s="84" t="str">
        <f t="shared" si="8"/>
        <v>100.00%</v>
      </c>
      <c r="G513" s="86" t="s">
        <v>178</v>
      </c>
      <c r="H513" s="86" t="s">
        <v>2815</v>
      </c>
      <c r="I513" s="87"/>
      <c r="J513" s="87"/>
      <c r="K513" s="87"/>
      <c r="L513" s="87"/>
      <c r="M513" s="87"/>
      <c r="N513" s="87"/>
      <c r="O513" s="87"/>
      <c r="P513" s="87"/>
      <c r="Q513" s="87"/>
      <c r="R513" s="87"/>
      <c r="S513" s="87"/>
      <c r="T513" s="86"/>
      <c r="U513" s="59"/>
      <c r="V513" s="59"/>
      <c r="W513" s="90"/>
      <c r="X513" s="86"/>
      <c r="Y513" s="86" t="s">
        <v>1406</v>
      </c>
      <c r="Z513" s="90"/>
      <c r="AA513" s="90" t="s">
        <v>522</v>
      </c>
    </row>
    <row r="514">
      <c r="A514" s="82" t="s">
        <v>3795</v>
      </c>
      <c r="B514" s="86" t="s">
        <v>3796</v>
      </c>
      <c r="C514" s="86" t="s">
        <v>965</v>
      </c>
      <c r="D514" s="101">
        <v>68.29</v>
      </c>
      <c r="E514" s="101">
        <v>68.29</v>
      </c>
      <c r="F514" s="84" t="str">
        <f t="shared" si="8"/>
        <v>100.00%</v>
      </c>
      <c r="G514" s="86" t="s">
        <v>971</v>
      </c>
      <c r="H514" s="86" t="s">
        <v>972</v>
      </c>
      <c r="I514" s="106"/>
      <c r="J514" s="106"/>
      <c r="K514" s="106"/>
      <c r="L514" s="106"/>
      <c r="M514" s="106"/>
      <c r="N514" s="106"/>
      <c r="O514" s="106"/>
      <c r="P514" s="106"/>
      <c r="Q514" s="106"/>
      <c r="R514" s="106"/>
      <c r="S514" s="106"/>
      <c r="T514" s="86"/>
      <c r="U514" s="59"/>
      <c r="V514" s="59"/>
      <c r="W514" s="90"/>
      <c r="X514" s="86"/>
      <c r="Y514" s="86" t="s">
        <v>1406</v>
      </c>
      <c r="Z514" s="90"/>
      <c r="AA514" s="90" t="s">
        <v>492</v>
      </c>
    </row>
    <row r="515">
      <c r="A515" s="82" t="s">
        <v>3797</v>
      </c>
      <c r="B515" s="86" t="s">
        <v>3798</v>
      </c>
      <c r="C515" s="86" t="s">
        <v>965</v>
      </c>
      <c r="D515" s="101">
        <v>75.0</v>
      </c>
      <c r="E515" s="101">
        <v>75.0</v>
      </c>
      <c r="F515" s="84" t="str">
        <f t="shared" si="8"/>
        <v>100.00%</v>
      </c>
      <c r="G515" s="86" t="s">
        <v>971</v>
      </c>
      <c r="H515" s="86" t="s">
        <v>972</v>
      </c>
      <c r="I515" s="87"/>
      <c r="J515" s="106"/>
      <c r="K515" s="106"/>
      <c r="L515" s="106"/>
      <c r="M515" s="106"/>
      <c r="N515" s="106"/>
      <c r="O515" s="106"/>
      <c r="P515" s="106"/>
      <c r="Q515" s="106"/>
      <c r="R515" s="106"/>
      <c r="S515" s="106"/>
      <c r="T515" s="86"/>
      <c r="U515" s="59"/>
      <c r="V515" s="59"/>
      <c r="W515" s="90"/>
      <c r="X515" s="86"/>
      <c r="Y515" s="86" t="s">
        <v>1406</v>
      </c>
      <c r="Z515" s="90"/>
      <c r="AA515" s="90" t="s">
        <v>492</v>
      </c>
    </row>
    <row r="516">
      <c r="A516" s="82" t="s">
        <v>3799</v>
      </c>
      <c r="B516" s="86" t="s">
        <v>3800</v>
      </c>
      <c r="C516" s="86" t="s">
        <v>583</v>
      </c>
      <c r="D516" s="101">
        <v>227.64</v>
      </c>
      <c r="E516" s="101" t="str">
        <f>80*3</f>
        <v>$240.00</v>
      </c>
      <c r="F516" s="84" t="str">
        <f t="shared" si="8"/>
        <v>105.43%</v>
      </c>
      <c r="G516" s="86" t="s">
        <v>593</v>
      </c>
      <c r="H516" s="86" t="s">
        <v>594</v>
      </c>
      <c r="I516" s="87"/>
      <c r="J516" s="106"/>
      <c r="K516" s="106"/>
      <c r="L516" s="106"/>
      <c r="M516" s="106"/>
      <c r="N516" s="106"/>
      <c r="O516" s="106"/>
      <c r="P516" s="106"/>
      <c r="Q516" s="106"/>
      <c r="R516" s="106"/>
      <c r="S516" s="106"/>
      <c r="T516" s="86" t="s">
        <v>413</v>
      </c>
      <c r="U516" s="59"/>
      <c r="V516" s="59"/>
      <c r="W516" s="90"/>
      <c r="X516" s="86"/>
      <c r="Y516" s="86" t="s">
        <v>1279</v>
      </c>
      <c r="Z516" s="90"/>
      <c r="AA516" s="90" t="s">
        <v>500</v>
      </c>
    </row>
    <row r="517">
      <c r="A517" s="82" t="s">
        <v>3801</v>
      </c>
      <c r="B517" s="86" t="s">
        <v>3802</v>
      </c>
      <c r="C517" s="86" t="s">
        <v>268</v>
      </c>
      <c r="D517" s="101">
        <v>346.68</v>
      </c>
      <c r="E517" s="101">
        <v>126.68</v>
      </c>
      <c r="F517" s="84" t="str">
        <f t="shared" si="8"/>
        <v>36.54%</v>
      </c>
      <c r="G517" s="86" t="s">
        <v>278</v>
      </c>
      <c r="H517" s="86" t="s">
        <v>281</v>
      </c>
      <c r="I517" s="106"/>
      <c r="J517" s="106"/>
      <c r="K517" s="106"/>
      <c r="L517" s="106"/>
      <c r="M517" s="106"/>
      <c r="N517" s="106"/>
      <c r="O517" s="106"/>
      <c r="P517" s="106"/>
      <c r="Q517" s="106"/>
      <c r="R517" s="106"/>
      <c r="S517" s="106"/>
      <c r="T517" s="107"/>
      <c r="U517" s="59"/>
      <c r="V517" s="59"/>
      <c r="W517" s="88"/>
      <c r="X517" s="86"/>
      <c r="Y517" s="86" t="s">
        <v>113</v>
      </c>
      <c r="Z517" s="88"/>
      <c r="AA517" s="88" t="s">
        <v>492</v>
      </c>
    </row>
    <row r="518">
      <c r="A518" s="82" t="s">
        <v>3803</v>
      </c>
      <c r="B518" s="86" t="s">
        <v>3804</v>
      </c>
      <c r="C518" s="86" t="s">
        <v>57</v>
      </c>
      <c r="D518" s="101">
        <v>125.0</v>
      </c>
      <c r="E518" s="101">
        <v>50.0</v>
      </c>
      <c r="F518" s="84" t="str">
        <f t="shared" si="8"/>
        <v>40.00%</v>
      </c>
      <c r="G518" s="86" t="s">
        <v>2208</v>
      </c>
      <c r="H518" s="86" t="s">
        <v>3805</v>
      </c>
      <c r="I518" s="87"/>
      <c r="J518" s="106"/>
      <c r="K518" s="106"/>
      <c r="L518" s="87"/>
      <c r="M518" s="87"/>
      <c r="N518" s="106"/>
      <c r="O518" s="106"/>
      <c r="P518" s="106"/>
      <c r="Q518" s="106"/>
      <c r="R518" s="106"/>
      <c r="S518" s="106"/>
      <c r="T518" s="86"/>
      <c r="U518" s="59"/>
      <c r="V518" s="59"/>
      <c r="W518" s="90"/>
      <c r="X518" s="86"/>
      <c r="Y518" s="86" t="s">
        <v>1406</v>
      </c>
      <c r="Z518" s="90"/>
      <c r="AA518" s="90" t="s">
        <v>522</v>
      </c>
    </row>
    <row r="519">
      <c r="A519" s="82" t="s">
        <v>3806</v>
      </c>
      <c r="B519" s="86" t="s">
        <v>3807</v>
      </c>
      <c r="C519" s="86" t="s">
        <v>3531</v>
      </c>
      <c r="D519" s="101">
        <v>3000.0</v>
      </c>
      <c r="E519" s="101">
        <v>1650.0</v>
      </c>
      <c r="F519" s="84" t="str">
        <f t="shared" si="8"/>
        <v>55.00%</v>
      </c>
      <c r="G519" s="86" t="s">
        <v>1382</v>
      </c>
      <c r="H519" s="86" t="s">
        <v>3808</v>
      </c>
      <c r="I519" s="101">
        <v>948.0</v>
      </c>
      <c r="J519" s="87" t="s">
        <v>3809</v>
      </c>
      <c r="K519" s="87"/>
      <c r="L519" s="101">
        <v>658.98</v>
      </c>
      <c r="M519" s="101">
        <v>200.0</v>
      </c>
      <c r="N519" s="106"/>
      <c r="O519" s="106"/>
      <c r="P519" s="106"/>
      <c r="Q519" s="106"/>
      <c r="R519" s="106"/>
      <c r="S519" s="106"/>
      <c r="T519" s="86"/>
      <c r="U519" s="59"/>
      <c r="V519" s="59"/>
      <c r="W519" s="90"/>
      <c r="X519" s="86"/>
      <c r="Y519" s="86" t="s">
        <v>1406</v>
      </c>
      <c r="Z519" s="90"/>
      <c r="AA519" s="90" t="s">
        <v>522</v>
      </c>
    </row>
    <row r="520">
      <c r="A520" s="82" t="s">
        <v>3810</v>
      </c>
      <c r="B520" s="86" t="s">
        <v>3811</v>
      </c>
      <c r="C520" s="86" t="s">
        <v>3812</v>
      </c>
      <c r="D520" s="101">
        <v>64.02</v>
      </c>
      <c r="E520" s="101">
        <v>40.0</v>
      </c>
      <c r="F520" s="84" t="str">
        <f t="shared" si="8"/>
        <v>62.48%</v>
      </c>
      <c r="G520" s="86" t="s">
        <v>3813</v>
      </c>
      <c r="H520" s="86" t="s">
        <v>3814</v>
      </c>
      <c r="I520" s="106"/>
      <c r="J520" s="106"/>
      <c r="K520" s="106"/>
      <c r="L520" s="106"/>
      <c r="M520" s="106"/>
      <c r="N520" s="106"/>
      <c r="O520" s="106"/>
      <c r="P520" s="106"/>
      <c r="Q520" s="106"/>
      <c r="R520" s="106"/>
      <c r="S520" s="106"/>
      <c r="T520" s="86"/>
      <c r="U520" s="59"/>
      <c r="V520" s="59"/>
      <c r="W520" s="90"/>
      <c r="X520" s="86"/>
      <c r="Y520" s="86" t="s">
        <v>113</v>
      </c>
      <c r="Z520" s="90"/>
      <c r="AA520" s="90" t="s">
        <v>492</v>
      </c>
    </row>
    <row r="521">
      <c r="A521" s="82" t="s">
        <v>3815</v>
      </c>
      <c r="B521" s="86" t="s">
        <v>3816</v>
      </c>
      <c r="C521" s="85" t="s">
        <v>1438</v>
      </c>
      <c r="D521" s="101">
        <v>30.0</v>
      </c>
      <c r="E521" s="101">
        <v>20.0</v>
      </c>
      <c r="F521" s="84" t="str">
        <f t="shared" si="8"/>
        <v>66.67%</v>
      </c>
      <c r="G521" s="86" t="s">
        <v>774</v>
      </c>
      <c r="H521" s="86" t="s">
        <v>775</v>
      </c>
      <c r="I521" s="87"/>
      <c r="J521" s="106"/>
      <c r="K521" s="106"/>
      <c r="L521" s="87"/>
      <c r="M521" s="87"/>
      <c r="N521" s="106"/>
      <c r="O521" s="106"/>
      <c r="P521" s="106"/>
      <c r="Q521" s="106"/>
      <c r="R521" s="106"/>
      <c r="S521" s="106"/>
      <c r="T521" s="86"/>
      <c r="U521" s="59"/>
      <c r="V521" s="59"/>
      <c r="W521" s="90"/>
      <c r="X521" s="86"/>
      <c r="Y521" s="86" t="s">
        <v>113</v>
      </c>
      <c r="Z521" s="90"/>
      <c r="AA521" s="90" t="s">
        <v>1447</v>
      </c>
    </row>
    <row r="522">
      <c r="A522" s="82" t="s">
        <v>3817</v>
      </c>
      <c r="B522" s="86" t="s">
        <v>3818</v>
      </c>
      <c r="C522" s="85" t="s">
        <v>3819</v>
      </c>
      <c r="D522" s="101">
        <v>2000.0</v>
      </c>
      <c r="E522" s="101">
        <v>1500.0</v>
      </c>
      <c r="F522" s="84" t="str">
        <f t="shared" si="8"/>
        <v>75.00%</v>
      </c>
      <c r="G522" s="86" t="s">
        <v>3820</v>
      </c>
      <c r="H522" s="86" t="s">
        <v>3821</v>
      </c>
      <c r="I522" s="101">
        <v>800.0</v>
      </c>
      <c r="J522" s="106"/>
      <c r="K522" s="106"/>
      <c r="L522" s="101">
        <v>850.0</v>
      </c>
      <c r="M522" s="106"/>
      <c r="N522" s="106"/>
      <c r="O522" s="106"/>
      <c r="P522" s="106"/>
      <c r="Q522" s="106"/>
      <c r="R522" s="106"/>
      <c r="S522" s="106"/>
      <c r="T522" s="107"/>
      <c r="U522" s="59"/>
      <c r="V522" s="59"/>
      <c r="W522" s="90"/>
      <c r="X522" s="86"/>
      <c r="Y522" s="86" t="s">
        <v>113</v>
      </c>
      <c r="Z522" s="90"/>
      <c r="AA522" s="90" t="s">
        <v>1236</v>
      </c>
    </row>
    <row r="523">
      <c r="A523" s="82" t="s">
        <v>3822</v>
      </c>
      <c r="B523" s="86" t="s">
        <v>3823</v>
      </c>
      <c r="C523" s="86" t="s">
        <v>3824</v>
      </c>
      <c r="D523" s="101">
        <v>200.0</v>
      </c>
      <c r="E523" s="101">
        <v>160.0</v>
      </c>
      <c r="F523" s="84" t="str">
        <f t="shared" si="8"/>
        <v>80.00%</v>
      </c>
      <c r="G523" s="86" t="s">
        <v>218</v>
      </c>
      <c r="H523" s="86" t="s">
        <v>3825</v>
      </c>
      <c r="I523" s="106"/>
      <c r="J523" s="106"/>
      <c r="K523" s="106"/>
      <c r="L523" s="87"/>
      <c r="M523" s="87"/>
      <c r="N523" s="106"/>
      <c r="O523" s="106"/>
      <c r="P523" s="106"/>
      <c r="Q523" s="87"/>
      <c r="R523" s="106"/>
      <c r="S523" s="106"/>
      <c r="T523" s="86"/>
      <c r="U523" s="59"/>
      <c r="V523" s="59"/>
      <c r="W523" s="90"/>
      <c r="X523" s="86"/>
      <c r="Y523" s="86" t="s">
        <v>1406</v>
      </c>
      <c r="Z523" s="90"/>
      <c r="AA523" s="90" t="s">
        <v>492</v>
      </c>
    </row>
    <row r="524">
      <c r="A524" s="82" t="s">
        <v>3826</v>
      </c>
      <c r="B524" s="86" t="s">
        <v>3827</v>
      </c>
      <c r="C524" s="85" t="s">
        <v>271</v>
      </c>
      <c r="D524" s="101">
        <v>1200.0</v>
      </c>
      <c r="E524" s="101">
        <v>1000.0</v>
      </c>
      <c r="F524" s="84" t="str">
        <f t="shared" si="8"/>
        <v>83.33%</v>
      </c>
      <c r="G524" s="86" t="s">
        <v>3828</v>
      </c>
      <c r="H524" s="86" t="s">
        <v>3829</v>
      </c>
      <c r="I524" s="106"/>
      <c r="J524" s="106"/>
      <c r="K524" s="106"/>
      <c r="L524" s="106"/>
      <c r="M524" s="106"/>
      <c r="N524" s="106"/>
      <c r="O524" s="106"/>
      <c r="P524" s="106"/>
      <c r="Q524" s="106"/>
      <c r="R524" s="106"/>
      <c r="S524" s="106"/>
      <c r="T524" s="107"/>
      <c r="U524" s="59"/>
      <c r="V524" s="59"/>
      <c r="W524" s="90"/>
      <c r="X524" s="86"/>
      <c r="Y524" s="86" t="s">
        <v>1422</v>
      </c>
      <c r="Z524" s="90"/>
      <c r="AA524" s="90" t="s">
        <v>484</v>
      </c>
    </row>
    <row r="525">
      <c r="A525" s="82" t="s">
        <v>3830</v>
      </c>
      <c r="B525" s="86" t="s">
        <v>3831</v>
      </c>
      <c r="C525" s="86" t="s">
        <v>3558</v>
      </c>
      <c r="D525" s="101">
        <v>711.64</v>
      </c>
      <c r="E525" s="101">
        <v>620.0</v>
      </c>
      <c r="F525" s="84" t="str">
        <f t="shared" si="8"/>
        <v>87.12%</v>
      </c>
      <c r="G525" s="86" t="s">
        <v>331</v>
      </c>
      <c r="H525" s="86" t="s">
        <v>3559</v>
      </c>
      <c r="I525" s="101">
        <v>60.0</v>
      </c>
      <c r="J525" s="106"/>
      <c r="K525" s="106"/>
      <c r="L525" s="106"/>
      <c r="M525" s="106"/>
      <c r="N525" s="106"/>
      <c r="O525" s="106"/>
      <c r="P525" s="106"/>
      <c r="Q525" s="106"/>
      <c r="R525" s="106"/>
      <c r="S525" s="87" t="s">
        <v>3832</v>
      </c>
      <c r="T525" s="86"/>
      <c r="U525" s="59"/>
      <c r="V525" s="59"/>
      <c r="W525" s="90"/>
      <c r="X525" s="86"/>
      <c r="Y525" s="86" t="s">
        <v>3833</v>
      </c>
      <c r="Z525" s="90"/>
      <c r="AA525" s="90" t="s">
        <v>605</v>
      </c>
    </row>
    <row r="526">
      <c r="A526" s="82" t="s">
        <v>3834</v>
      </c>
      <c r="B526" s="86" t="s">
        <v>3835</v>
      </c>
      <c r="C526" s="86" t="s">
        <v>3836</v>
      </c>
      <c r="D526" s="101">
        <v>573.41</v>
      </c>
      <c r="E526" s="101">
        <v>500.0</v>
      </c>
      <c r="F526" s="84" t="str">
        <f t="shared" si="8"/>
        <v>87.20%</v>
      </c>
      <c r="G526" s="86" t="s">
        <v>2058</v>
      </c>
      <c r="H526" s="86" t="s">
        <v>3837</v>
      </c>
      <c r="I526" s="87"/>
      <c r="J526" s="87"/>
      <c r="K526" s="106"/>
      <c r="L526" s="106"/>
      <c r="M526" s="106"/>
      <c r="N526" s="106"/>
      <c r="O526" s="106"/>
      <c r="P526" s="106"/>
      <c r="Q526" s="106"/>
      <c r="R526" s="106"/>
      <c r="S526" s="106"/>
      <c r="T526" s="86" t="s">
        <v>3838</v>
      </c>
      <c r="U526" s="59"/>
      <c r="V526" s="59"/>
      <c r="W526" s="90"/>
      <c r="X526" s="86"/>
      <c r="Y526" s="86" t="s">
        <v>3839</v>
      </c>
      <c r="Z526" s="90"/>
      <c r="AA526" s="90" t="s">
        <v>842</v>
      </c>
    </row>
    <row r="527">
      <c r="A527" s="82" t="s">
        <v>3840</v>
      </c>
      <c r="B527" s="86" t="s">
        <v>3841</v>
      </c>
      <c r="C527" s="85" t="s">
        <v>1200</v>
      </c>
      <c r="D527" s="101">
        <v>102.38</v>
      </c>
      <c r="E527" s="101">
        <v>100.0</v>
      </c>
      <c r="F527" s="84" t="str">
        <f t="shared" si="8"/>
        <v>97.68%</v>
      </c>
      <c r="G527" s="86" t="s">
        <v>99</v>
      </c>
      <c r="H527" s="86" t="s">
        <v>695</v>
      </c>
      <c r="I527" s="106"/>
      <c r="J527" s="106"/>
      <c r="K527" s="106"/>
      <c r="L527" s="106"/>
      <c r="M527" s="106"/>
      <c r="N527" s="106"/>
      <c r="O527" s="106"/>
      <c r="P527" s="106"/>
      <c r="Q527" s="106"/>
      <c r="R527" s="106"/>
      <c r="S527" s="106"/>
      <c r="T527" s="86" t="s">
        <v>413</v>
      </c>
      <c r="U527" s="59"/>
      <c r="V527" s="59"/>
      <c r="W527" s="90"/>
      <c r="X527" s="86"/>
      <c r="Y527" s="86" t="s">
        <v>2288</v>
      </c>
      <c r="Z527" s="90"/>
      <c r="AA527" s="90" t="s">
        <v>522</v>
      </c>
    </row>
    <row r="528">
      <c r="A528" s="82" t="s">
        <v>3842</v>
      </c>
      <c r="B528" s="86" t="s">
        <v>3592</v>
      </c>
      <c r="C528" s="86" t="s">
        <v>1539</v>
      </c>
      <c r="D528" s="101">
        <v>136.0</v>
      </c>
      <c r="E528" s="101">
        <v>136.0</v>
      </c>
      <c r="F528" s="84" t="str">
        <f t="shared" si="8"/>
        <v>100.00%</v>
      </c>
      <c r="G528" s="86" t="s">
        <v>1542</v>
      </c>
      <c r="H528" s="86" t="s">
        <v>1543</v>
      </c>
      <c r="I528" s="106"/>
      <c r="J528" s="106"/>
      <c r="K528" s="106"/>
      <c r="L528" s="106"/>
      <c r="M528" s="106"/>
      <c r="N528" s="106"/>
      <c r="O528" s="106"/>
      <c r="P528" s="106"/>
      <c r="Q528" s="106"/>
      <c r="R528" s="106"/>
      <c r="S528" s="106"/>
      <c r="T528" s="86"/>
      <c r="U528" s="59"/>
      <c r="V528" s="59"/>
      <c r="W528" s="90"/>
      <c r="X528" s="86"/>
      <c r="Y528" s="86" t="s">
        <v>1406</v>
      </c>
      <c r="Z528" s="90"/>
      <c r="AA528" s="90" t="s">
        <v>484</v>
      </c>
    </row>
    <row r="529">
      <c r="A529" s="82" t="s">
        <v>3843</v>
      </c>
      <c r="B529" s="86" t="s">
        <v>3844</v>
      </c>
      <c r="C529" s="86" t="s">
        <v>2456</v>
      </c>
      <c r="D529" s="101">
        <v>1000.0</v>
      </c>
      <c r="E529" s="101">
        <v>1000.0</v>
      </c>
      <c r="F529" s="84" t="str">
        <f t="shared" si="8"/>
        <v>100.00%</v>
      </c>
      <c r="G529" s="86" t="s">
        <v>2458</v>
      </c>
      <c r="H529" s="86" t="s">
        <v>2459</v>
      </c>
      <c r="I529" s="106"/>
      <c r="J529" s="106"/>
      <c r="K529" s="106"/>
      <c r="L529" s="106"/>
      <c r="M529" s="106"/>
      <c r="N529" s="106"/>
      <c r="O529" s="106"/>
      <c r="P529" s="106"/>
      <c r="Q529" s="106"/>
      <c r="R529" s="106"/>
      <c r="S529" s="101">
        <v>1000.0</v>
      </c>
      <c r="T529" s="86" t="s">
        <v>3845</v>
      </c>
      <c r="U529" s="59"/>
      <c r="V529" s="59"/>
      <c r="W529" s="90"/>
      <c r="X529" s="86"/>
      <c r="Y529" s="86" t="s">
        <v>2288</v>
      </c>
      <c r="Z529" s="90"/>
      <c r="AA529" s="90" t="s">
        <v>484</v>
      </c>
    </row>
    <row r="530">
      <c r="A530" s="82" t="s">
        <v>3846</v>
      </c>
      <c r="B530" s="86" t="s">
        <v>3847</v>
      </c>
      <c r="C530" s="85" t="s">
        <v>1200</v>
      </c>
      <c r="D530" s="101">
        <v>186.97</v>
      </c>
      <c r="E530" s="101">
        <v>186.97</v>
      </c>
      <c r="F530" s="84" t="str">
        <f t="shared" si="8"/>
        <v>100.00%</v>
      </c>
      <c r="G530" s="86" t="s">
        <v>99</v>
      </c>
      <c r="H530" s="86" t="s">
        <v>695</v>
      </c>
      <c r="I530" s="106"/>
      <c r="J530" s="106"/>
      <c r="K530" s="106"/>
      <c r="L530" s="106"/>
      <c r="M530" s="106"/>
      <c r="N530" s="106"/>
      <c r="O530" s="106"/>
      <c r="P530" s="106"/>
      <c r="Q530" s="106"/>
      <c r="R530" s="106"/>
      <c r="S530" s="106"/>
      <c r="T530" s="86" t="s">
        <v>413</v>
      </c>
      <c r="U530" s="59"/>
      <c r="V530" s="59"/>
      <c r="W530" s="90"/>
      <c r="X530" s="86"/>
      <c r="Y530" s="86" t="s">
        <v>2288</v>
      </c>
      <c r="Z530" s="90"/>
      <c r="AA530" s="90" t="s">
        <v>522</v>
      </c>
    </row>
    <row r="531">
      <c r="A531" s="82" t="s">
        <v>3848</v>
      </c>
      <c r="B531" s="86" t="s">
        <v>3849</v>
      </c>
      <c r="C531" s="86" t="s">
        <v>2858</v>
      </c>
      <c r="D531" s="101">
        <v>60.0</v>
      </c>
      <c r="E531" s="101">
        <v>60.0</v>
      </c>
      <c r="F531" s="84" t="str">
        <f t="shared" si="8"/>
        <v>100.00%</v>
      </c>
      <c r="G531" s="86" t="s">
        <v>331</v>
      </c>
      <c r="H531" s="86" t="s">
        <v>668</v>
      </c>
      <c r="I531" s="106"/>
      <c r="J531" s="106"/>
      <c r="K531" s="106"/>
      <c r="L531" s="106"/>
      <c r="M531" s="106"/>
      <c r="N531" s="106"/>
      <c r="O531" s="106"/>
      <c r="P531" s="87"/>
      <c r="Q531" s="106"/>
      <c r="R531" s="106"/>
      <c r="S531" s="106"/>
      <c r="T531" s="86" t="s">
        <v>3850</v>
      </c>
      <c r="U531" s="59"/>
      <c r="V531" s="59"/>
      <c r="W531" s="90"/>
      <c r="X531" s="86"/>
      <c r="Y531" s="86" t="s">
        <v>2288</v>
      </c>
      <c r="Z531" s="90"/>
      <c r="AA531" s="90" t="s">
        <v>569</v>
      </c>
    </row>
    <row r="532">
      <c r="A532" s="82" t="s">
        <v>3851</v>
      </c>
      <c r="B532" s="86" t="s">
        <v>3852</v>
      </c>
      <c r="C532" s="86" t="s">
        <v>2245</v>
      </c>
      <c r="D532" s="101">
        <v>135.0</v>
      </c>
      <c r="E532" s="101">
        <v>135.0</v>
      </c>
      <c r="F532" s="84" t="str">
        <f t="shared" si="8"/>
        <v>100.00%</v>
      </c>
      <c r="G532" s="86" t="s">
        <v>1462</v>
      </c>
      <c r="H532" s="86" t="s">
        <v>1463</v>
      </c>
      <c r="I532" s="106"/>
      <c r="J532" s="106"/>
      <c r="K532" s="106"/>
      <c r="L532" s="106"/>
      <c r="M532" s="106"/>
      <c r="N532" s="106"/>
      <c r="O532" s="106"/>
      <c r="P532" s="106"/>
      <c r="Q532" s="106"/>
      <c r="R532" s="106"/>
      <c r="S532" s="106"/>
      <c r="T532" s="107"/>
      <c r="U532" s="59"/>
      <c r="V532" s="59"/>
      <c r="W532" s="90"/>
      <c r="X532" s="86"/>
      <c r="Y532" s="86" t="s">
        <v>1422</v>
      </c>
      <c r="Z532" s="90"/>
      <c r="AA532" s="90" t="s">
        <v>522</v>
      </c>
    </row>
    <row r="533">
      <c r="A533" s="82" t="s">
        <v>3853</v>
      </c>
      <c r="B533" s="86" t="s">
        <v>3854</v>
      </c>
      <c r="C533" s="86" t="s">
        <v>2245</v>
      </c>
      <c r="D533" s="101">
        <v>30.0</v>
      </c>
      <c r="E533" s="101">
        <v>30.0</v>
      </c>
      <c r="F533" s="84" t="str">
        <f t="shared" si="8"/>
        <v>100.00%</v>
      </c>
      <c r="G533" s="86" t="s">
        <v>1462</v>
      </c>
      <c r="H533" s="86" t="s">
        <v>1463</v>
      </c>
      <c r="I533" s="106"/>
      <c r="J533" s="106"/>
      <c r="K533" s="106"/>
      <c r="L533" s="87"/>
      <c r="M533" s="106"/>
      <c r="N533" s="106"/>
      <c r="O533" s="87"/>
      <c r="P533" s="106"/>
      <c r="Q533" s="106"/>
      <c r="R533" s="106"/>
      <c r="S533" s="106"/>
      <c r="T533" s="107"/>
      <c r="U533" s="59"/>
      <c r="V533" s="59"/>
      <c r="W533" s="90"/>
      <c r="X533" s="86"/>
      <c r="Y533" s="86" t="s">
        <v>1422</v>
      </c>
      <c r="Z533" s="90"/>
      <c r="AA533" s="90" t="s">
        <v>522</v>
      </c>
    </row>
    <row r="534">
      <c r="A534" s="82" t="s">
        <v>3855</v>
      </c>
      <c r="B534" s="86" t="s">
        <v>3856</v>
      </c>
      <c r="C534" s="86" t="s">
        <v>2245</v>
      </c>
      <c r="D534" s="101">
        <v>100.0</v>
      </c>
      <c r="E534" s="101">
        <v>100.0</v>
      </c>
      <c r="F534" s="84" t="str">
        <f t="shared" si="8"/>
        <v>100.00%</v>
      </c>
      <c r="G534" s="86" t="s">
        <v>1462</v>
      </c>
      <c r="H534" s="86" t="s">
        <v>1463</v>
      </c>
      <c r="I534" s="87"/>
      <c r="J534" s="106"/>
      <c r="K534" s="106"/>
      <c r="L534" s="106"/>
      <c r="M534" s="106"/>
      <c r="N534" s="106"/>
      <c r="O534" s="106"/>
      <c r="P534" s="106"/>
      <c r="Q534" s="106"/>
      <c r="R534" s="106"/>
      <c r="S534" s="106"/>
      <c r="T534" s="107"/>
      <c r="U534" s="59"/>
      <c r="V534" s="59"/>
      <c r="W534" s="90"/>
      <c r="X534" s="86"/>
      <c r="Y534" s="86" t="s">
        <v>1422</v>
      </c>
      <c r="Z534" s="90"/>
      <c r="AA534" s="90" t="s">
        <v>522</v>
      </c>
    </row>
    <row r="535">
      <c r="A535" s="82" t="s">
        <v>3857</v>
      </c>
      <c r="B535" s="86" t="s">
        <v>3858</v>
      </c>
      <c r="C535" s="86" t="s">
        <v>3610</v>
      </c>
      <c r="D535" s="101">
        <v>23.51</v>
      </c>
      <c r="E535" s="101">
        <v>23.51</v>
      </c>
      <c r="F535" s="84" t="str">
        <f t="shared" si="8"/>
        <v>100.00%</v>
      </c>
      <c r="G535" s="86" t="s">
        <v>405</v>
      </c>
      <c r="H535" s="86" t="s">
        <v>406</v>
      </c>
      <c r="I535" s="106"/>
      <c r="J535" s="106"/>
      <c r="K535" s="106"/>
      <c r="L535" s="106"/>
      <c r="M535" s="106"/>
      <c r="N535" s="106"/>
      <c r="O535" s="106"/>
      <c r="P535" s="106"/>
      <c r="Q535" s="106"/>
      <c r="R535" s="106"/>
      <c r="S535" s="106"/>
      <c r="T535" s="107"/>
      <c r="U535" s="59"/>
      <c r="V535" s="59"/>
      <c r="W535" s="90"/>
      <c r="X535" s="86"/>
      <c r="Y535" s="86" t="s">
        <v>113</v>
      </c>
      <c r="Z535" s="90"/>
      <c r="AA535" s="90" t="s">
        <v>484</v>
      </c>
    </row>
    <row r="536">
      <c r="A536" s="82" t="s">
        <v>3861</v>
      </c>
      <c r="B536" s="86" t="s">
        <v>3862</v>
      </c>
      <c r="C536" s="86" t="s">
        <v>268</v>
      </c>
      <c r="D536" s="101">
        <v>241.27</v>
      </c>
      <c r="E536" s="101">
        <v>241.27</v>
      </c>
      <c r="F536" s="84" t="str">
        <f t="shared" si="8"/>
        <v>100.00%</v>
      </c>
      <c r="G536" s="86" t="s">
        <v>278</v>
      </c>
      <c r="H536" s="86" t="s">
        <v>281</v>
      </c>
      <c r="I536" s="101">
        <v>241.27</v>
      </c>
      <c r="J536" s="106"/>
      <c r="K536" s="106"/>
      <c r="L536" s="106"/>
      <c r="M536" s="106"/>
      <c r="N536" s="106"/>
      <c r="O536" s="106"/>
      <c r="P536" s="106"/>
      <c r="Q536" s="106"/>
      <c r="R536" s="106"/>
      <c r="S536" s="106"/>
      <c r="T536" s="107"/>
      <c r="U536" s="59"/>
      <c r="V536" s="59"/>
      <c r="W536" s="88"/>
      <c r="X536" s="86"/>
      <c r="Y536" s="86" t="s">
        <v>113</v>
      </c>
      <c r="Z536" s="88"/>
      <c r="AA536" s="88" t="s">
        <v>492</v>
      </c>
    </row>
    <row r="537">
      <c r="A537" s="82" t="s">
        <v>3863</v>
      </c>
      <c r="B537" s="86" t="s">
        <v>3865</v>
      </c>
      <c r="C537" s="86" t="s">
        <v>3866</v>
      </c>
      <c r="D537" s="101">
        <v>290.35</v>
      </c>
      <c r="E537" s="101">
        <v>290.35</v>
      </c>
      <c r="F537" s="84" t="str">
        <f t="shared" si="8"/>
        <v>100.00%</v>
      </c>
      <c r="G537" s="86" t="s">
        <v>3868</v>
      </c>
      <c r="H537" s="86" t="s">
        <v>3869</v>
      </c>
      <c r="I537" s="101">
        <v>130.35</v>
      </c>
      <c r="J537" s="106"/>
      <c r="K537" s="106"/>
      <c r="L537" s="106"/>
      <c r="M537" s="101">
        <v>160.0</v>
      </c>
      <c r="N537" s="106"/>
      <c r="O537" s="106"/>
      <c r="P537" s="106"/>
      <c r="Q537" s="106"/>
      <c r="R537" s="106"/>
      <c r="S537" s="106"/>
      <c r="T537" s="107"/>
      <c r="U537" s="59"/>
      <c r="V537" s="59"/>
      <c r="W537" s="90"/>
      <c r="X537" s="86"/>
      <c r="Y537" s="86" t="s">
        <v>113</v>
      </c>
      <c r="Z537" s="90"/>
      <c r="AA537" s="90" t="s">
        <v>1447</v>
      </c>
    </row>
    <row r="538">
      <c r="A538" s="82" t="s">
        <v>3871</v>
      </c>
      <c r="B538" s="86" t="s">
        <v>3872</v>
      </c>
      <c r="C538" s="85" t="s">
        <v>224</v>
      </c>
      <c r="D538" s="101">
        <v>22.84</v>
      </c>
      <c r="E538" s="101">
        <v>22.84</v>
      </c>
      <c r="F538" s="84" t="str">
        <f t="shared" si="8"/>
        <v>100.00%</v>
      </c>
      <c r="G538" s="86" t="s">
        <v>3873</v>
      </c>
      <c r="H538" s="86" t="s">
        <v>3874</v>
      </c>
      <c r="I538" s="106"/>
      <c r="J538" s="106"/>
      <c r="K538" s="106"/>
      <c r="L538" s="106"/>
      <c r="M538" s="106"/>
      <c r="N538" s="106"/>
      <c r="O538" s="106"/>
      <c r="P538" s="106"/>
      <c r="Q538" s="106"/>
      <c r="R538" s="106"/>
      <c r="S538" s="106"/>
      <c r="T538" s="107"/>
      <c r="U538" s="59"/>
      <c r="V538" s="59"/>
      <c r="W538" s="90"/>
      <c r="X538" s="86"/>
      <c r="Y538" s="86" t="s">
        <v>113</v>
      </c>
      <c r="Z538" s="90"/>
      <c r="AA538" s="90" t="s">
        <v>522</v>
      </c>
    </row>
    <row r="539">
      <c r="A539" s="82" t="s">
        <v>3875</v>
      </c>
      <c r="B539" s="86" t="s">
        <v>318</v>
      </c>
      <c r="C539" s="86" t="s">
        <v>2275</v>
      </c>
      <c r="D539" s="101">
        <v>400.0</v>
      </c>
      <c r="E539" s="101">
        <v>400.0</v>
      </c>
      <c r="F539" s="84" t="str">
        <f t="shared" si="8"/>
        <v>100.00%</v>
      </c>
      <c r="G539" s="86" t="s">
        <v>3878</v>
      </c>
      <c r="H539" s="86" t="s">
        <v>3879</v>
      </c>
      <c r="I539" s="106"/>
      <c r="J539" s="106"/>
      <c r="K539" s="106"/>
      <c r="L539" s="106"/>
      <c r="M539" s="106"/>
      <c r="N539" s="106"/>
      <c r="O539" s="106"/>
      <c r="P539" s="106"/>
      <c r="Q539" s="106"/>
      <c r="R539" s="106"/>
      <c r="S539" s="106"/>
      <c r="T539" s="86" t="s">
        <v>3880</v>
      </c>
      <c r="U539" s="59"/>
      <c r="V539" s="59"/>
      <c r="W539" s="90"/>
      <c r="X539" s="86"/>
      <c r="Y539" s="86" t="s">
        <v>3839</v>
      </c>
      <c r="Z539" s="90"/>
      <c r="AA539" s="90" t="s">
        <v>569</v>
      </c>
    </row>
    <row r="540">
      <c r="A540" s="82" t="s">
        <v>3881</v>
      </c>
      <c r="B540" s="86" t="s">
        <v>3882</v>
      </c>
      <c r="C540" s="85" t="s">
        <v>1438</v>
      </c>
      <c r="D540" s="101">
        <v>30.0</v>
      </c>
      <c r="E540" s="101">
        <v>30.0</v>
      </c>
      <c r="F540" s="84" t="str">
        <f t="shared" si="8"/>
        <v>100.00%</v>
      </c>
      <c r="G540" s="86" t="s">
        <v>774</v>
      </c>
      <c r="H540" s="86" t="s">
        <v>775</v>
      </c>
      <c r="I540" s="106"/>
      <c r="J540" s="106"/>
      <c r="K540" s="106"/>
      <c r="L540" s="106"/>
      <c r="M540" s="106"/>
      <c r="N540" s="106"/>
      <c r="O540" s="87"/>
      <c r="P540" s="106"/>
      <c r="Q540" s="106"/>
      <c r="R540" s="106"/>
      <c r="S540" s="106"/>
      <c r="T540" s="134"/>
      <c r="U540" s="59"/>
      <c r="V540" s="59"/>
      <c r="W540" s="90"/>
      <c r="X540" s="86"/>
      <c r="Y540" s="86" t="s">
        <v>113</v>
      </c>
      <c r="Z540" s="90"/>
      <c r="AA540" s="90" t="s">
        <v>1447</v>
      </c>
    </row>
    <row r="541">
      <c r="A541" s="82" t="s">
        <v>3885</v>
      </c>
      <c r="B541" s="86" t="s">
        <v>3886</v>
      </c>
      <c r="C541" s="86" t="s">
        <v>195</v>
      </c>
      <c r="D541" s="101">
        <v>79.99</v>
      </c>
      <c r="E541" s="101">
        <v>79.99</v>
      </c>
      <c r="F541" s="84" t="str">
        <f t="shared" si="8"/>
        <v>100.00%</v>
      </c>
      <c r="G541" s="86" t="s">
        <v>197</v>
      </c>
      <c r="H541" s="86" t="s">
        <v>200</v>
      </c>
      <c r="I541" s="106"/>
      <c r="J541" s="106"/>
      <c r="K541" s="106"/>
      <c r="L541" s="106"/>
      <c r="M541" s="106"/>
      <c r="N541" s="106"/>
      <c r="O541" s="106"/>
      <c r="P541" s="106"/>
      <c r="Q541" s="106"/>
      <c r="R541" s="106"/>
      <c r="S541" s="106"/>
      <c r="T541" s="86"/>
      <c r="U541" s="59"/>
      <c r="V541" s="59"/>
      <c r="W541" s="88"/>
      <c r="X541" s="86"/>
      <c r="Y541" s="86" t="s">
        <v>113</v>
      </c>
      <c r="Z541" s="88"/>
      <c r="AA541" s="88" t="s">
        <v>588</v>
      </c>
    </row>
    <row r="542">
      <c r="A542" s="82" t="s">
        <v>3888</v>
      </c>
      <c r="B542" s="86" t="s">
        <v>3889</v>
      </c>
      <c r="C542" s="86" t="s">
        <v>583</v>
      </c>
      <c r="D542" s="101">
        <v>93.09</v>
      </c>
      <c r="E542" s="101">
        <v>93.09</v>
      </c>
      <c r="F542" s="84" t="str">
        <f t="shared" si="8"/>
        <v>100.00%</v>
      </c>
      <c r="G542" s="86" t="s">
        <v>593</v>
      </c>
      <c r="H542" s="86" t="s">
        <v>594</v>
      </c>
      <c r="I542" s="106"/>
      <c r="J542" s="106"/>
      <c r="K542" s="87"/>
      <c r="L542" s="87"/>
      <c r="M542" s="87"/>
      <c r="N542" s="106"/>
      <c r="O542" s="106"/>
      <c r="P542" s="106"/>
      <c r="Q542" s="106"/>
      <c r="R542" s="106"/>
      <c r="S542" s="106"/>
      <c r="T542" s="86"/>
      <c r="U542" s="59"/>
      <c r="V542" s="59"/>
      <c r="W542" s="90"/>
      <c r="X542" s="86"/>
      <c r="Y542" s="86" t="s">
        <v>1422</v>
      </c>
      <c r="Z542" s="90"/>
      <c r="AA542" s="90" t="s">
        <v>500</v>
      </c>
    </row>
    <row r="543">
      <c r="A543" s="82" t="s">
        <v>3891</v>
      </c>
      <c r="B543" s="86" t="s">
        <v>3892</v>
      </c>
      <c r="C543" s="86" t="s">
        <v>71</v>
      </c>
      <c r="D543" s="101">
        <v>11.9</v>
      </c>
      <c r="E543" s="101">
        <v>11.9</v>
      </c>
      <c r="F543" s="84" t="str">
        <f t="shared" si="8"/>
        <v>100.00%</v>
      </c>
      <c r="G543" s="86" t="s">
        <v>3893</v>
      </c>
      <c r="H543" s="86" t="s">
        <v>3894</v>
      </c>
      <c r="I543" s="87"/>
      <c r="J543" s="106"/>
      <c r="K543" s="106"/>
      <c r="L543" s="106"/>
      <c r="M543" s="106"/>
      <c r="N543" s="106"/>
      <c r="O543" s="106"/>
      <c r="P543" s="106"/>
      <c r="Q543" s="106"/>
      <c r="R543" s="106"/>
      <c r="S543" s="106"/>
      <c r="T543" s="86"/>
      <c r="U543" s="59"/>
      <c r="V543" s="59"/>
      <c r="W543" s="90"/>
      <c r="X543" s="86"/>
      <c r="Y543" s="86" t="s">
        <v>1406</v>
      </c>
      <c r="Z543" s="90"/>
      <c r="AA543" s="90" t="s">
        <v>605</v>
      </c>
    </row>
    <row r="544">
      <c r="A544" s="82" t="s">
        <v>3898</v>
      </c>
      <c r="B544" s="86" t="s">
        <v>3899</v>
      </c>
      <c r="C544" s="85" t="s">
        <v>71</v>
      </c>
      <c r="D544" s="101">
        <v>16.34</v>
      </c>
      <c r="E544" s="101">
        <v>16.34</v>
      </c>
      <c r="F544" s="84" t="str">
        <f t="shared" si="8"/>
        <v>100.00%</v>
      </c>
      <c r="G544" s="86" t="s">
        <v>3893</v>
      </c>
      <c r="H544" s="86" t="s">
        <v>3894</v>
      </c>
      <c r="I544" s="106"/>
      <c r="J544" s="106"/>
      <c r="K544" s="106"/>
      <c r="L544" s="106"/>
      <c r="M544" s="106"/>
      <c r="N544" s="106"/>
      <c r="O544" s="106"/>
      <c r="P544" s="106"/>
      <c r="Q544" s="106"/>
      <c r="R544" s="106"/>
      <c r="S544" s="106"/>
      <c r="T544" s="86"/>
      <c r="U544" s="59"/>
      <c r="V544" s="59"/>
      <c r="W544" s="90"/>
      <c r="X544" s="86"/>
      <c r="Y544" s="86" t="s">
        <v>1406</v>
      </c>
      <c r="Z544" s="90"/>
      <c r="AA544" s="90" t="s">
        <v>605</v>
      </c>
    </row>
    <row r="545">
      <c r="A545" s="82" t="s">
        <v>3900</v>
      </c>
      <c r="B545" s="86" t="s">
        <v>3901</v>
      </c>
      <c r="C545" s="86" t="s">
        <v>71</v>
      </c>
      <c r="D545" s="101">
        <v>50.36</v>
      </c>
      <c r="E545" s="101">
        <v>50.36</v>
      </c>
      <c r="F545" s="84" t="str">
        <f t="shared" si="8"/>
        <v>100.00%</v>
      </c>
      <c r="G545" s="86" t="s">
        <v>3893</v>
      </c>
      <c r="H545" s="86" t="s">
        <v>3894</v>
      </c>
      <c r="I545" s="106"/>
      <c r="J545" s="106"/>
      <c r="K545" s="106"/>
      <c r="L545" s="106"/>
      <c r="M545" s="106"/>
      <c r="N545" s="106"/>
      <c r="O545" s="106"/>
      <c r="P545" s="106"/>
      <c r="Q545" s="106"/>
      <c r="R545" s="106"/>
      <c r="S545" s="106"/>
      <c r="T545" s="86" t="s">
        <v>3904</v>
      </c>
      <c r="U545" s="59"/>
      <c r="V545" s="59"/>
      <c r="W545" s="90"/>
      <c r="X545" s="86"/>
      <c r="Y545" s="86" t="s">
        <v>1406</v>
      </c>
      <c r="Z545" s="90"/>
      <c r="AA545" s="90" t="s">
        <v>605</v>
      </c>
    </row>
    <row r="546">
      <c r="A546" s="82" t="s">
        <v>3905</v>
      </c>
      <c r="B546" s="86" t="s">
        <v>3906</v>
      </c>
      <c r="C546" s="86" t="s">
        <v>71</v>
      </c>
      <c r="D546" s="101">
        <v>55.95</v>
      </c>
      <c r="E546" s="101">
        <v>55.95</v>
      </c>
      <c r="F546" s="84" t="str">
        <f t="shared" si="8"/>
        <v>100.00%</v>
      </c>
      <c r="G546" s="86" t="s">
        <v>3893</v>
      </c>
      <c r="H546" s="86" t="s">
        <v>3894</v>
      </c>
      <c r="I546" s="87"/>
      <c r="J546" s="106"/>
      <c r="K546" s="106"/>
      <c r="L546" s="106"/>
      <c r="M546" s="106"/>
      <c r="N546" s="106"/>
      <c r="O546" s="106"/>
      <c r="P546" s="106"/>
      <c r="Q546" s="106"/>
      <c r="R546" s="106"/>
      <c r="S546" s="106"/>
      <c r="T546" s="86"/>
      <c r="U546" s="59"/>
      <c r="V546" s="59"/>
      <c r="W546" s="90"/>
      <c r="X546" s="86"/>
      <c r="Y546" s="86" t="s">
        <v>1406</v>
      </c>
      <c r="Z546" s="90"/>
      <c r="AA546" s="90" t="s">
        <v>605</v>
      </c>
    </row>
    <row r="547">
      <c r="A547" s="82" t="s">
        <v>3909</v>
      </c>
      <c r="B547" s="86" t="s">
        <v>3910</v>
      </c>
      <c r="C547" s="85" t="s">
        <v>71</v>
      </c>
      <c r="D547" s="101">
        <v>71.89</v>
      </c>
      <c r="E547" s="101">
        <v>71.89</v>
      </c>
      <c r="F547" s="84" t="str">
        <f t="shared" si="8"/>
        <v>100.00%</v>
      </c>
      <c r="G547" s="86" t="s">
        <v>3893</v>
      </c>
      <c r="H547" s="86" t="s">
        <v>3894</v>
      </c>
      <c r="I547" s="106"/>
      <c r="J547" s="106"/>
      <c r="K547" s="87"/>
      <c r="L547" s="106"/>
      <c r="M547" s="106"/>
      <c r="N547" s="87"/>
      <c r="O547" s="106"/>
      <c r="P547" s="106"/>
      <c r="Q547" s="106"/>
      <c r="R547" s="106"/>
      <c r="S547" s="106"/>
      <c r="T547" s="86"/>
      <c r="U547" s="59"/>
      <c r="V547" s="59"/>
      <c r="W547" s="90"/>
      <c r="X547" s="86"/>
      <c r="Y547" s="86" t="s">
        <v>1406</v>
      </c>
      <c r="Z547" s="90"/>
      <c r="AA547" s="90" t="s">
        <v>605</v>
      </c>
    </row>
    <row r="548">
      <c r="A548" s="82" t="s">
        <v>3912</v>
      </c>
      <c r="B548" s="86" t="s">
        <v>3913</v>
      </c>
      <c r="C548" s="86" t="s">
        <v>3914</v>
      </c>
      <c r="D548" s="101">
        <v>60.0</v>
      </c>
      <c r="E548" s="101">
        <v>60.0</v>
      </c>
      <c r="F548" s="84" t="str">
        <f t="shared" si="8"/>
        <v>100.00%</v>
      </c>
      <c r="G548" s="86" t="s">
        <v>1253</v>
      </c>
      <c r="H548" s="86" t="s">
        <v>3918</v>
      </c>
      <c r="I548" s="106"/>
      <c r="J548" s="106"/>
      <c r="K548" s="106"/>
      <c r="L548" s="106"/>
      <c r="M548" s="106"/>
      <c r="N548" s="106"/>
      <c r="O548" s="106"/>
      <c r="P548" s="106"/>
      <c r="Q548" s="106"/>
      <c r="R548" s="106"/>
      <c r="S548" s="87"/>
      <c r="T548" s="107"/>
      <c r="U548" s="59"/>
      <c r="V548" s="59"/>
      <c r="W548" s="90"/>
      <c r="X548" s="86"/>
      <c r="Y548" s="86" t="s">
        <v>113</v>
      </c>
      <c r="Z548" s="90"/>
      <c r="AA548" s="90" t="s">
        <v>1236</v>
      </c>
    </row>
    <row r="549">
      <c r="A549" s="82" t="s">
        <v>3922</v>
      </c>
      <c r="B549" s="86" t="s">
        <v>3923</v>
      </c>
      <c r="C549" s="86" t="s">
        <v>835</v>
      </c>
      <c r="D549" s="101">
        <v>500.0</v>
      </c>
      <c r="E549" s="101">
        <v>500.0</v>
      </c>
      <c r="F549" s="84" t="str">
        <f t="shared" si="8"/>
        <v>100.00%</v>
      </c>
      <c r="G549" s="86" t="s">
        <v>1672</v>
      </c>
      <c r="H549" s="86" t="s">
        <v>2923</v>
      </c>
      <c r="I549" s="87"/>
      <c r="J549" s="87"/>
      <c r="K549" s="87"/>
      <c r="L549" s="87"/>
      <c r="M549" s="87"/>
      <c r="N549" s="87"/>
      <c r="O549" s="87"/>
      <c r="P549" s="87"/>
      <c r="Q549" s="87"/>
      <c r="R549" s="87"/>
      <c r="S549" s="87"/>
      <c r="T549" s="86"/>
      <c r="U549" s="59"/>
      <c r="V549" s="59"/>
      <c r="W549" s="90"/>
      <c r="X549" s="86"/>
      <c r="Y549" s="86" t="s">
        <v>3927</v>
      </c>
      <c r="Z549" s="90"/>
      <c r="AA549" s="90" t="s">
        <v>842</v>
      </c>
    </row>
    <row r="550">
      <c r="A550" s="82" t="s">
        <v>3928</v>
      </c>
      <c r="B550" s="86" t="s">
        <v>3929</v>
      </c>
      <c r="C550" s="86" t="s">
        <v>885</v>
      </c>
      <c r="D550" s="101">
        <v>500.0</v>
      </c>
      <c r="E550" s="101">
        <v>500.0</v>
      </c>
      <c r="F550" s="84" t="str">
        <f t="shared" si="8"/>
        <v>100.00%</v>
      </c>
      <c r="G550" s="86" t="s">
        <v>1672</v>
      </c>
      <c r="H550" s="86" t="s">
        <v>2923</v>
      </c>
      <c r="I550" s="106"/>
      <c r="J550" s="106"/>
      <c r="K550" s="87"/>
      <c r="L550" s="87"/>
      <c r="M550" s="106"/>
      <c r="N550" s="106"/>
      <c r="O550" s="106"/>
      <c r="P550" s="106"/>
      <c r="Q550" s="106"/>
      <c r="R550" s="106"/>
      <c r="S550" s="106"/>
      <c r="T550" s="86"/>
      <c r="U550" s="59"/>
      <c r="V550" s="59"/>
      <c r="W550" s="88"/>
      <c r="X550" s="86"/>
      <c r="Y550" s="86" t="s">
        <v>3927</v>
      </c>
      <c r="Z550" s="88"/>
      <c r="AA550" s="88" t="s">
        <v>842</v>
      </c>
    </row>
    <row r="551">
      <c r="A551" s="82" t="s">
        <v>3931</v>
      </c>
      <c r="B551" s="86" t="s">
        <v>3932</v>
      </c>
      <c r="C551" s="86" t="s">
        <v>965</v>
      </c>
      <c r="D551" s="101">
        <v>31.22</v>
      </c>
      <c r="E551" s="101">
        <v>31.22</v>
      </c>
      <c r="F551" s="84" t="str">
        <f t="shared" si="8"/>
        <v>100.00%</v>
      </c>
      <c r="G551" s="86" t="s">
        <v>971</v>
      </c>
      <c r="H551" s="86" t="s">
        <v>972</v>
      </c>
      <c r="I551" s="87"/>
      <c r="J551" s="106"/>
      <c r="K551" s="87"/>
      <c r="L551" s="87"/>
      <c r="M551" s="106"/>
      <c r="N551" s="106"/>
      <c r="O551" s="87"/>
      <c r="P551" s="106"/>
      <c r="Q551" s="106"/>
      <c r="R551" s="106"/>
      <c r="S551" s="106"/>
      <c r="T551" s="86"/>
      <c r="U551" s="59"/>
      <c r="V551" s="59"/>
      <c r="W551" s="90"/>
      <c r="X551" s="86"/>
      <c r="Y551" s="86" t="s">
        <v>2735</v>
      </c>
      <c r="Z551" s="90"/>
      <c r="AA551" s="90" t="s">
        <v>492</v>
      </c>
    </row>
    <row r="552">
      <c r="A552" s="82" t="s">
        <v>3935</v>
      </c>
      <c r="B552" s="86" t="s">
        <v>3290</v>
      </c>
      <c r="C552" s="86" t="s">
        <v>965</v>
      </c>
      <c r="D552" s="101">
        <v>88.48</v>
      </c>
      <c r="E552" s="101">
        <v>88.48</v>
      </c>
      <c r="F552" s="84" t="str">
        <f t="shared" si="8"/>
        <v>100.00%</v>
      </c>
      <c r="G552" s="86" t="s">
        <v>971</v>
      </c>
      <c r="H552" s="86" t="s">
        <v>972</v>
      </c>
      <c r="I552" s="106"/>
      <c r="J552" s="106"/>
      <c r="K552" s="106"/>
      <c r="L552" s="106"/>
      <c r="M552" s="106"/>
      <c r="N552" s="106"/>
      <c r="O552" s="106"/>
      <c r="P552" s="106"/>
      <c r="Q552" s="106"/>
      <c r="R552" s="106"/>
      <c r="S552" s="106"/>
      <c r="T552" s="86"/>
      <c r="U552" s="59"/>
      <c r="V552" s="59"/>
      <c r="W552" s="90"/>
      <c r="X552" s="86"/>
      <c r="Y552" s="86" t="s">
        <v>3937</v>
      </c>
      <c r="Z552" s="90"/>
      <c r="AA552" s="90" t="s">
        <v>492</v>
      </c>
    </row>
    <row r="553">
      <c r="A553" s="82" t="s">
        <v>3941</v>
      </c>
      <c r="B553" s="86" t="s">
        <v>3942</v>
      </c>
      <c r="C553" s="86" t="s">
        <v>965</v>
      </c>
      <c r="D553" s="101">
        <v>154.9</v>
      </c>
      <c r="E553" s="101">
        <v>154.9</v>
      </c>
      <c r="F553" s="84" t="str">
        <f t="shared" si="8"/>
        <v>100.00%</v>
      </c>
      <c r="G553" s="86" t="s">
        <v>971</v>
      </c>
      <c r="H553" s="86" t="s">
        <v>972</v>
      </c>
      <c r="I553" s="87"/>
      <c r="J553" s="106"/>
      <c r="K553" s="87"/>
      <c r="L553" s="87"/>
      <c r="M553" s="87"/>
      <c r="N553" s="106"/>
      <c r="O553" s="106"/>
      <c r="P553" s="106"/>
      <c r="Q553" s="87"/>
      <c r="R553" s="106"/>
      <c r="S553" s="106"/>
      <c r="T553" s="86"/>
      <c r="U553" s="59"/>
      <c r="V553" s="59"/>
      <c r="W553" s="90"/>
      <c r="X553" s="86"/>
      <c r="Y553" s="86" t="s">
        <v>3937</v>
      </c>
      <c r="Z553" s="90"/>
      <c r="AA553" s="90" t="s">
        <v>492</v>
      </c>
    </row>
    <row r="554">
      <c r="A554" s="82" t="s">
        <v>3944</v>
      </c>
      <c r="B554" s="86" t="s">
        <v>3945</v>
      </c>
      <c r="C554" s="86" t="s">
        <v>965</v>
      </c>
      <c r="D554" s="101">
        <v>200.0</v>
      </c>
      <c r="E554" s="101">
        <v>200.0</v>
      </c>
      <c r="F554" s="84" t="str">
        <f t="shared" si="8"/>
        <v>100.00%</v>
      </c>
      <c r="G554" s="86" t="s">
        <v>971</v>
      </c>
      <c r="H554" s="86" t="s">
        <v>972</v>
      </c>
      <c r="I554" s="87"/>
      <c r="J554" s="87"/>
      <c r="K554" s="87"/>
      <c r="L554" s="87"/>
      <c r="M554" s="87"/>
      <c r="N554" s="87"/>
      <c r="O554" s="87"/>
      <c r="P554" s="87"/>
      <c r="Q554" s="87"/>
      <c r="R554" s="87"/>
      <c r="S554" s="87"/>
      <c r="T554" s="86"/>
      <c r="U554" s="59"/>
      <c r="V554" s="59"/>
      <c r="W554" s="90"/>
      <c r="X554" s="86"/>
      <c r="Y554" s="86" t="s">
        <v>3937</v>
      </c>
      <c r="Z554" s="90"/>
      <c r="AA554" s="90" t="s">
        <v>492</v>
      </c>
    </row>
    <row r="555">
      <c r="A555" s="82" t="s">
        <v>3950</v>
      </c>
      <c r="B555" s="86" t="s">
        <v>3951</v>
      </c>
      <c r="C555" s="86" t="s">
        <v>939</v>
      </c>
      <c r="D555" s="101">
        <v>108.19</v>
      </c>
      <c r="E555" s="101">
        <v>108.19</v>
      </c>
      <c r="F555" s="84" t="str">
        <f t="shared" si="8"/>
        <v>100.00%</v>
      </c>
      <c r="G555" s="86" t="s">
        <v>3952</v>
      </c>
      <c r="H555" s="86" t="s">
        <v>3954</v>
      </c>
      <c r="I555" s="106"/>
      <c r="J555" s="106"/>
      <c r="K555" s="106"/>
      <c r="L555" s="106"/>
      <c r="M555" s="106"/>
      <c r="N555" s="106"/>
      <c r="O555" s="87"/>
      <c r="P555" s="106"/>
      <c r="Q555" s="106"/>
      <c r="R555" s="106"/>
      <c r="S555" s="106"/>
      <c r="T555" s="107"/>
      <c r="U555" s="59"/>
      <c r="V555" s="59"/>
      <c r="W555" s="90"/>
      <c r="X555" s="86"/>
      <c r="Y555" s="86" t="s">
        <v>1422</v>
      </c>
      <c r="Z555" s="90"/>
      <c r="AA555" s="90" t="s">
        <v>522</v>
      </c>
    </row>
    <row r="556">
      <c r="A556" s="82" t="s">
        <v>3958</v>
      </c>
      <c r="B556" s="86" t="s">
        <v>3959</v>
      </c>
      <c r="C556" s="86" t="s">
        <v>939</v>
      </c>
      <c r="D556" s="101">
        <v>600.0</v>
      </c>
      <c r="E556" s="101">
        <v>600.0</v>
      </c>
      <c r="F556" s="84" t="str">
        <f t="shared" si="8"/>
        <v>100.00%</v>
      </c>
      <c r="G556" s="86" t="s">
        <v>3952</v>
      </c>
      <c r="H556" s="86" t="s">
        <v>3954</v>
      </c>
      <c r="I556" s="106"/>
      <c r="J556" s="106"/>
      <c r="K556" s="106"/>
      <c r="L556" s="106"/>
      <c r="M556" s="106"/>
      <c r="N556" s="106"/>
      <c r="O556" s="106"/>
      <c r="P556" s="106"/>
      <c r="Q556" s="106"/>
      <c r="R556" s="106"/>
      <c r="S556" s="106"/>
      <c r="T556" s="86"/>
      <c r="U556" s="59"/>
      <c r="V556" s="59"/>
      <c r="W556" s="90"/>
      <c r="X556" s="86"/>
      <c r="Y556" s="86" t="s">
        <v>1422</v>
      </c>
      <c r="Z556" s="90"/>
      <c r="AA556" s="90" t="s">
        <v>522</v>
      </c>
    </row>
    <row r="557">
      <c r="A557" s="82" t="s">
        <v>3966</v>
      </c>
      <c r="B557" s="86" t="s">
        <v>3968</v>
      </c>
      <c r="C557" s="86" t="s">
        <v>2462</v>
      </c>
      <c r="D557" s="101">
        <v>400.0</v>
      </c>
      <c r="E557" s="101">
        <v>0.0</v>
      </c>
      <c r="F557" s="84"/>
      <c r="G557" s="86" t="s">
        <v>3969</v>
      </c>
      <c r="H557" s="86" t="s">
        <v>3970</v>
      </c>
      <c r="I557" s="87"/>
      <c r="J557" s="106"/>
      <c r="K557" s="106"/>
      <c r="L557" s="106"/>
      <c r="M557" s="106"/>
      <c r="N557" s="106"/>
      <c r="O557" s="106"/>
      <c r="P557" s="106"/>
      <c r="Q557" s="106"/>
      <c r="R557" s="106"/>
      <c r="S557" s="106"/>
      <c r="T557" s="86" t="s">
        <v>3973</v>
      </c>
      <c r="U557" s="59"/>
      <c r="V557" s="59"/>
      <c r="W557" s="90"/>
      <c r="X557" s="86"/>
      <c r="Y557" s="86" t="s">
        <v>2288</v>
      </c>
      <c r="Z557" s="90"/>
      <c r="AA557" s="90" t="s">
        <v>569</v>
      </c>
    </row>
    <row r="558">
      <c r="A558" s="82" t="s">
        <v>3974</v>
      </c>
      <c r="B558" s="86" t="s">
        <v>3975</v>
      </c>
      <c r="C558" s="85" t="s">
        <v>1012</v>
      </c>
      <c r="D558" s="101">
        <v>55.8</v>
      </c>
      <c r="E558" s="101" t="str">
        <f t="shared" ref="E558:E613" si="9">D558*0.67</f>
        <v>$37.39</v>
      </c>
      <c r="F558" s="84" t="str">
        <f t="shared" ref="F558:F613" si="10">E558/D558</f>
        <v>67.00%</v>
      </c>
      <c r="G558" s="86" t="s">
        <v>118</v>
      </c>
      <c r="H558" s="86" t="s">
        <v>119</v>
      </c>
      <c r="I558" s="106"/>
      <c r="J558" s="106"/>
      <c r="K558" s="106"/>
      <c r="L558" s="106"/>
      <c r="M558" s="106"/>
      <c r="N558" s="106"/>
      <c r="O558" s="106"/>
      <c r="P558" s="106"/>
      <c r="Q558" s="106"/>
      <c r="R558" s="106"/>
      <c r="S558" s="106"/>
      <c r="T558" s="107"/>
      <c r="U558" s="59"/>
      <c r="V558" s="59"/>
      <c r="W558" s="90"/>
      <c r="X558" s="86"/>
      <c r="Y558" s="86" t="s">
        <v>1406</v>
      </c>
      <c r="Z558" s="90"/>
      <c r="AA558" s="90" t="s">
        <v>522</v>
      </c>
    </row>
    <row r="559">
      <c r="A559" s="82" t="s">
        <v>3980</v>
      </c>
      <c r="B559" s="86" t="s">
        <v>3982</v>
      </c>
      <c r="C559" s="85" t="s">
        <v>1012</v>
      </c>
      <c r="D559" s="101">
        <v>85.27</v>
      </c>
      <c r="E559" s="101" t="str">
        <f t="shared" si="9"/>
        <v>$57.13</v>
      </c>
      <c r="F559" s="84" t="str">
        <f t="shared" si="10"/>
        <v>67.00%</v>
      </c>
      <c r="G559" s="86" t="s">
        <v>118</v>
      </c>
      <c r="H559" s="86" t="s">
        <v>119</v>
      </c>
      <c r="I559" s="106"/>
      <c r="J559" s="106"/>
      <c r="K559" s="106"/>
      <c r="L559" s="106"/>
      <c r="M559" s="106"/>
      <c r="N559" s="106"/>
      <c r="O559" s="106"/>
      <c r="P559" s="106"/>
      <c r="Q559" s="106"/>
      <c r="R559" s="106"/>
      <c r="S559" s="106"/>
      <c r="T559" s="107"/>
      <c r="U559" s="59"/>
      <c r="V559" s="59"/>
      <c r="W559" s="90"/>
      <c r="X559" s="86"/>
      <c r="Y559" s="86" t="s">
        <v>1406</v>
      </c>
      <c r="Z559" s="90"/>
      <c r="AA559" s="90" t="s">
        <v>522</v>
      </c>
    </row>
    <row r="560">
      <c r="A560" s="82" t="s">
        <v>3986</v>
      </c>
      <c r="B560" s="86" t="s">
        <v>3987</v>
      </c>
      <c r="C560" s="86" t="s">
        <v>3988</v>
      </c>
      <c r="D560" s="101">
        <v>1150.0</v>
      </c>
      <c r="E560" s="101" t="str">
        <f t="shared" si="9"/>
        <v>$770.50</v>
      </c>
      <c r="F560" s="84" t="str">
        <f t="shared" si="10"/>
        <v>67.00%</v>
      </c>
      <c r="G560" s="86" t="s">
        <v>329</v>
      </c>
      <c r="H560" s="86" t="s">
        <v>3990</v>
      </c>
      <c r="I560" s="106"/>
      <c r="J560" s="106"/>
      <c r="K560" s="106"/>
      <c r="L560" s="106"/>
      <c r="M560" s="106"/>
      <c r="N560" s="106"/>
      <c r="O560" s="106"/>
      <c r="P560" s="106"/>
      <c r="Q560" s="106"/>
      <c r="R560" s="106"/>
      <c r="S560" s="106"/>
      <c r="T560" s="107"/>
      <c r="U560" s="59"/>
      <c r="V560" s="59"/>
      <c r="W560" s="90"/>
      <c r="X560" s="86"/>
      <c r="Y560" s="86" t="s">
        <v>230</v>
      </c>
      <c r="Z560" s="90"/>
      <c r="AA560" s="90" t="s">
        <v>522</v>
      </c>
    </row>
    <row r="561">
      <c r="A561" s="82" t="s">
        <v>3991</v>
      </c>
      <c r="B561" s="115" t="s">
        <v>3992</v>
      </c>
      <c r="C561" s="86" t="s">
        <v>2456</v>
      </c>
      <c r="D561" s="101">
        <v>1000.0</v>
      </c>
      <c r="E561" s="101" t="str">
        <f t="shared" si="9"/>
        <v>$670.00</v>
      </c>
      <c r="F561" s="84" t="str">
        <f t="shared" si="10"/>
        <v>67.00%</v>
      </c>
      <c r="G561" s="86" t="s">
        <v>2458</v>
      </c>
      <c r="H561" s="86" t="s">
        <v>2459</v>
      </c>
      <c r="I561" s="106"/>
      <c r="J561" s="106"/>
      <c r="K561" s="106"/>
      <c r="L561" s="106"/>
      <c r="M561" s="106"/>
      <c r="N561" s="106"/>
      <c r="O561" s="106"/>
      <c r="P561" s="106"/>
      <c r="Q561" s="106"/>
      <c r="R561" s="106"/>
      <c r="S561" s="106"/>
      <c r="T561" s="107"/>
      <c r="U561" s="59"/>
      <c r="V561" s="59"/>
      <c r="W561" s="90"/>
      <c r="X561" s="86"/>
      <c r="Y561" s="86" t="s">
        <v>113</v>
      </c>
      <c r="Z561" s="90"/>
      <c r="AA561" s="90" t="s">
        <v>484</v>
      </c>
    </row>
    <row r="562">
      <c r="A562" s="82" t="s">
        <v>3997</v>
      </c>
      <c r="B562" s="86" t="s">
        <v>3998</v>
      </c>
      <c r="C562" s="86" t="s">
        <v>1549</v>
      </c>
      <c r="D562" s="101">
        <v>500.0</v>
      </c>
      <c r="E562" s="101" t="str">
        <f t="shared" si="9"/>
        <v>$335.00</v>
      </c>
      <c r="F562" s="84" t="str">
        <f t="shared" si="10"/>
        <v>67.00%</v>
      </c>
      <c r="G562" s="86" t="s">
        <v>301</v>
      </c>
      <c r="H562" s="86" t="s">
        <v>3217</v>
      </c>
      <c r="I562" s="106"/>
      <c r="J562" s="106"/>
      <c r="K562" s="106"/>
      <c r="L562" s="106"/>
      <c r="M562" s="106"/>
      <c r="N562" s="106"/>
      <c r="O562" s="106"/>
      <c r="P562" s="106"/>
      <c r="Q562" s="106"/>
      <c r="R562" s="106"/>
      <c r="S562" s="106"/>
      <c r="T562" s="107"/>
      <c r="U562" s="59"/>
      <c r="V562" s="59"/>
      <c r="W562" s="90"/>
      <c r="X562" s="86"/>
      <c r="Y562" s="86" t="s">
        <v>230</v>
      </c>
      <c r="Z562" s="90"/>
      <c r="AA562" s="90" t="s">
        <v>842</v>
      </c>
    </row>
    <row r="563">
      <c r="A563" s="82" t="s">
        <v>4000</v>
      </c>
      <c r="B563" s="86" t="s">
        <v>4001</v>
      </c>
      <c r="C563" s="86" t="s">
        <v>4002</v>
      </c>
      <c r="D563" s="101">
        <v>97.0</v>
      </c>
      <c r="E563" s="101" t="str">
        <f t="shared" si="9"/>
        <v>$64.99</v>
      </c>
      <c r="F563" s="84" t="str">
        <f t="shared" si="10"/>
        <v>67.00%</v>
      </c>
      <c r="G563" s="86" t="s">
        <v>4003</v>
      </c>
      <c r="H563" s="86" t="s">
        <v>4004</v>
      </c>
      <c r="I563" s="106"/>
      <c r="J563" s="106"/>
      <c r="K563" s="106"/>
      <c r="L563" s="106"/>
      <c r="M563" s="106"/>
      <c r="N563" s="106"/>
      <c r="O563" s="106"/>
      <c r="P563" s="106"/>
      <c r="Q563" s="106"/>
      <c r="R563" s="106"/>
      <c r="S563" s="106"/>
      <c r="T563" s="107"/>
      <c r="U563" s="59"/>
      <c r="V563" s="59"/>
      <c r="W563" s="90"/>
      <c r="X563" s="86"/>
      <c r="Y563" s="86" t="s">
        <v>1279</v>
      </c>
      <c r="Z563" s="90"/>
      <c r="AA563" s="90" t="s">
        <v>484</v>
      </c>
    </row>
    <row r="564">
      <c r="A564" s="82" t="s">
        <v>4005</v>
      </c>
      <c r="B564" s="86" t="s">
        <v>4006</v>
      </c>
      <c r="C564" s="86" t="s">
        <v>4002</v>
      </c>
      <c r="D564" s="101">
        <v>97.0</v>
      </c>
      <c r="E564" s="101" t="str">
        <f t="shared" si="9"/>
        <v>$64.99</v>
      </c>
      <c r="F564" s="84" t="str">
        <f t="shared" si="10"/>
        <v>67.00%</v>
      </c>
      <c r="G564" s="86" t="s">
        <v>4003</v>
      </c>
      <c r="H564" s="86" t="s">
        <v>4004</v>
      </c>
      <c r="I564" s="106"/>
      <c r="J564" s="106"/>
      <c r="K564" s="106"/>
      <c r="L564" s="106"/>
      <c r="M564" s="106"/>
      <c r="N564" s="106"/>
      <c r="O564" s="106"/>
      <c r="P564" s="106"/>
      <c r="Q564" s="106"/>
      <c r="R564" s="106"/>
      <c r="S564" s="106"/>
      <c r="T564" s="107"/>
      <c r="U564" s="59"/>
      <c r="V564" s="59"/>
      <c r="W564" s="90"/>
      <c r="X564" s="86"/>
      <c r="Y564" s="86" t="s">
        <v>1279</v>
      </c>
      <c r="Z564" s="90"/>
      <c r="AA564" s="90" t="s">
        <v>484</v>
      </c>
    </row>
    <row r="565">
      <c r="A565" s="82" t="s">
        <v>4009</v>
      </c>
      <c r="B565" s="86" t="s">
        <v>4010</v>
      </c>
      <c r="C565" s="86" t="s">
        <v>4002</v>
      </c>
      <c r="D565" s="101">
        <v>400.0</v>
      </c>
      <c r="E565" s="101" t="str">
        <f t="shared" si="9"/>
        <v>$268.00</v>
      </c>
      <c r="F565" s="84" t="str">
        <f t="shared" si="10"/>
        <v>67.00%</v>
      </c>
      <c r="G565" s="86" t="s">
        <v>4003</v>
      </c>
      <c r="H565" s="86" t="s">
        <v>4004</v>
      </c>
      <c r="I565" s="106"/>
      <c r="J565" s="106"/>
      <c r="K565" s="106"/>
      <c r="L565" s="106"/>
      <c r="M565" s="106"/>
      <c r="N565" s="106"/>
      <c r="O565" s="106"/>
      <c r="P565" s="106"/>
      <c r="Q565" s="106"/>
      <c r="R565" s="106"/>
      <c r="S565" s="106"/>
      <c r="T565" s="107"/>
      <c r="U565" s="59"/>
      <c r="V565" s="59"/>
      <c r="W565" s="90"/>
      <c r="X565" s="86"/>
      <c r="Y565" s="86" t="s">
        <v>1279</v>
      </c>
      <c r="Z565" s="90"/>
      <c r="AA565" s="90" t="s">
        <v>484</v>
      </c>
    </row>
    <row r="566">
      <c r="A566" s="82" t="s">
        <v>4013</v>
      </c>
      <c r="B566" s="86" t="s">
        <v>4014</v>
      </c>
      <c r="C566" s="86" t="s">
        <v>95</v>
      </c>
      <c r="D566" s="101">
        <v>291.69</v>
      </c>
      <c r="E566" s="101" t="str">
        <f t="shared" si="9"/>
        <v>$195.43</v>
      </c>
      <c r="F566" s="84" t="str">
        <f t="shared" si="10"/>
        <v>67.00%</v>
      </c>
      <c r="G566" s="86" t="s">
        <v>1488</v>
      </c>
      <c r="H566" s="86" t="s">
        <v>1489</v>
      </c>
      <c r="I566" s="106"/>
      <c r="J566" s="106"/>
      <c r="K566" s="106"/>
      <c r="L566" s="106"/>
      <c r="M566" s="106"/>
      <c r="N566" s="106"/>
      <c r="O566" s="106"/>
      <c r="P566" s="106"/>
      <c r="Q566" s="106"/>
      <c r="R566" s="106"/>
      <c r="S566" s="106"/>
      <c r="T566" s="107"/>
      <c r="U566" s="59"/>
      <c r="V566" s="59"/>
      <c r="W566" s="88"/>
      <c r="X566" s="86"/>
      <c r="Y566" s="86" t="s">
        <v>1279</v>
      </c>
      <c r="Z566" s="88"/>
      <c r="AA566" s="88" t="s">
        <v>522</v>
      </c>
    </row>
    <row r="567">
      <c r="A567" s="82" t="s">
        <v>4018</v>
      </c>
      <c r="B567" s="86" t="s">
        <v>4019</v>
      </c>
      <c r="C567" s="86" t="s">
        <v>2418</v>
      </c>
      <c r="D567" s="101">
        <v>55.07</v>
      </c>
      <c r="E567" s="101" t="str">
        <f t="shared" si="9"/>
        <v>$36.90</v>
      </c>
      <c r="F567" s="84" t="str">
        <f t="shared" si="10"/>
        <v>67.00%</v>
      </c>
      <c r="G567" s="86" t="s">
        <v>1534</v>
      </c>
      <c r="H567" s="86" t="s">
        <v>1535</v>
      </c>
      <c r="I567" s="106"/>
      <c r="J567" s="106"/>
      <c r="K567" s="106"/>
      <c r="L567" s="106"/>
      <c r="M567" s="106"/>
      <c r="N567" s="106"/>
      <c r="O567" s="106"/>
      <c r="P567" s="106"/>
      <c r="Q567" s="106"/>
      <c r="R567" s="106"/>
      <c r="S567" s="106"/>
      <c r="T567" s="107"/>
      <c r="U567" s="59"/>
      <c r="V567" s="59"/>
      <c r="W567" s="90"/>
      <c r="X567" s="86"/>
      <c r="Y567" s="86" t="s">
        <v>113</v>
      </c>
      <c r="Z567" s="90"/>
      <c r="AA567" s="90" t="s">
        <v>492</v>
      </c>
    </row>
    <row r="568">
      <c r="A568" s="82" t="s">
        <v>4024</v>
      </c>
      <c r="B568" s="86" t="s">
        <v>4025</v>
      </c>
      <c r="C568" s="86" t="s">
        <v>2418</v>
      </c>
      <c r="D568" s="101">
        <v>87.93</v>
      </c>
      <c r="E568" s="101" t="str">
        <f t="shared" si="9"/>
        <v>$58.91</v>
      </c>
      <c r="F568" s="84" t="str">
        <f t="shared" si="10"/>
        <v>67.00%</v>
      </c>
      <c r="G568" s="86" t="s">
        <v>1534</v>
      </c>
      <c r="H568" s="86" t="s">
        <v>1535</v>
      </c>
      <c r="I568" s="106"/>
      <c r="J568" s="106"/>
      <c r="K568" s="106"/>
      <c r="L568" s="106"/>
      <c r="M568" s="106"/>
      <c r="N568" s="106"/>
      <c r="O568" s="106"/>
      <c r="P568" s="106"/>
      <c r="Q568" s="106"/>
      <c r="R568" s="106"/>
      <c r="S568" s="106"/>
      <c r="T568" s="107"/>
      <c r="U568" s="59"/>
      <c r="V568" s="59"/>
      <c r="W568" s="90"/>
      <c r="X568" s="86"/>
      <c r="Y568" s="86" t="s">
        <v>113</v>
      </c>
      <c r="Z568" s="90"/>
      <c r="AA568" s="90" t="s">
        <v>492</v>
      </c>
    </row>
    <row r="569">
      <c r="A569" s="82" t="s">
        <v>4027</v>
      </c>
      <c r="B569" s="86" t="s">
        <v>4028</v>
      </c>
      <c r="C569" s="86" t="s">
        <v>2143</v>
      </c>
      <c r="D569" s="101">
        <v>50.0</v>
      </c>
      <c r="E569" s="101" t="str">
        <f t="shared" si="9"/>
        <v>$33.50</v>
      </c>
      <c r="F569" s="84" t="str">
        <f t="shared" si="10"/>
        <v>67.00%</v>
      </c>
      <c r="G569" s="86" t="s">
        <v>2144</v>
      </c>
      <c r="H569" s="86" t="s">
        <v>2145</v>
      </c>
      <c r="I569" s="106"/>
      <c r="J569" s="106"/>
      <c r="K569" s="106"/>
      <c r="L569" s="106"/>
      <c r="M569" s="106"/>
      <c r="N569" s="106"/>
      <c r="O569" s="106"/>
      <c r="P569" s="106"/>
      <c r="Q569" s="106"/>
      <c r="R569" s="106"/>
      <c r="S569" s="106"/>
      <c r="T569" s="107"/>
      <c r="U569" s="59"/>
      <c r="V569" s="59"/>
      <c r="W569" s="90"/>
      <c r="X569" s="86"/>
      <c r="Y569" s="86" t="s">
        <v>1279</v>
      </c>
      <c r="Z569" s="90"/>
      <c r="AA569" s="90" t="s">
        <v>522</v>
      </c>
    </row>
    <row r="570">
      <c r="A570" s="82" t="s">
        <v>4030</v>
      </c>
      <c r="B570" s="86" t="s">
        <v>3770</v>
      </c>
      <c r="C570" s="86" t="s">
        <v>127</v>
      </c>
      <c r="D570" s="101">
        <v>710.0</v>
      </c>
      <c r="E570" s="101" t="str">
        <f t="shared" si="9"/>
        <v>$475.70</v>
      </c>
      <c r="F570" s="84" t="str">
        <f t="shared" si="10"/>
        <v>67.00%</v>
      </c>
      <c r="G570" s="86" t="s">
        <v>2121</v>
      </c>
      <c r="H570" s="86"/>
      <c r="I570" s="106"/>
      <c r="J570" s="106"/>
      <c r="K570" s="106"/>
      <c r="L570" s="106"/>
      <c r="M570" s="106"/>
      <c r="N570" s="106"/>
      <c r="O570" s="106"/>
      <c r="P570" s="106"/>
      <c r="Q570" s="106"/>
      <c r="R570" s="106"/>
      <c r="S570" s="106"/>
      <c r="T570" s="107"/>
      <c r="U570" s="59"/>
      <c r="V570" s="59"/>
      <c r="W570" s="90"/>
      <c r="X570" s="86"/>
      <c r="Y570" s="86" t="s">
        <v>1422</v>
      </c>
      <c r="Z570" s="90"/>
      <c r="AA570" s="90" t="s">
        <v>522</v>
      </c>
    </row>
    <row r="571">
      <c r="A571" s="82" t="s">
        <v>4033</v>
      </c>
      <c r="B571" s="86" t="s">
        <v>4034</v>
      </c>
      <c r="C571" s="86" t="s">
        <v>3469</v>
      </c>
      <c r="D571" s="101">
        <v>2356.83</v>
      </c>
      <c r="E571" s="101" t="str">
        <f t="shared" si="9"/>
        <v>$1,579.08</v>
      </c>
      <c r="F571" s="84" t="str">
        <f t="shared" si="10"/>
        <v>67.00%</v>
      </c>
      <c r="G571" s="86" t="s">
        <v>3472</v>
      </c>
      <c r="H571" s="86" t="s">
        <v>3473</v>
      </c>
      <c r="I571" s="106"/>
      <c r="J571" s="106"/>
      <c r="K571" s="106"/>
      <c r="L571" s="106"/>
      <c r="M571" s="106"/>
      <c r="N571" s="106"/>
      <c r="O571" s="106"/>
      <c r="P571" s="106"/>
      <c r="Q571" s="106"/>
      <c r="R571" s="106"/>
      <c r="S571" s="106"/>
      <c r="T571" s="107"/>
      <c r="U571" s="59"/>
      <c r="V571" s="59"/>
      <c r="W571" s="90"/>
      <c r="X571" s="86"/>
      <c r="Y571" s="86" t="s">
        <v>113</v>
      </c>
      <c r="Z571" s="90"/>
      <c r="AA571" s="90" t="s">
        <v>484</v>
      </c>
    </row>
    <row r="572">
      <c r="A572" s="82" t="s">
        <v>4036</v>
      </c>
      <c r="B572" s="86" t="s">
        <v>4037</v>
      </c>
      <c r="C572" s="86" t="s">
        <v>3567</v>
      </c>
      <c r="D572" s="101">
        <v>201.25</v>
      </c>
      <c r="E572" s="101" t="str">
        <f t="shared" si="9"/>
        <v>$134.84</v>
      </c>
      <c r="F572" s="84" t="str">
        <f t="shared" si="10"/>
        <v>67.00%</v>
      </c>
      <c r="G572" s="86"/>
      <c r="H572" s="86" t="s">
        <v>3569</v>
      </c>
      <c r="I572" s="106"/>
      <c r="J572" s="106"/>
      <c r="K572" s="106"/>
      <c r="L572" s="106"/>
      <c r="M572" s="106"/>
      <c r="N572" s="106"/>
      <c r="O572" s="106"/>
      <c r="P572" s="106"/>
      <c r="Q572" s="106"/>
      <c r="R572" s="106"/>
      <c r="S572" s="106"/>
      <c r="T572" s="107"/>
      <c r="U572" s="59"/>
      <c r="V572" s="59"/>
      <c r="W572" s="90"/>
      <c r="X572" s="86"/>
      <c r="Y572" s="86" t="s">
        <v>113</v>
      </c>
      <c r="Z572" s="90"/>
      <c r="AA572" s="90" t="s">
        <v>522</v>
      </c>
    </row>
    <row r="573">
      <c r="A573" s="82" t="s">
        <v>4041</v>
      </c>
      <c r="B573" s="86" t="s">
        <v>4042</v>
      </c>
      <c r="C573" s="86" t="s">
        <v>3581</v>
      </c>
      <c r="D573" s="101">
        <v>290.06</v>
      </c>
      <c r="E573" s="101" t="str">
        <f t="shared" si="9"/>
        <v>$194.34</v>
      </c>
      <c r="F573" s="84" t="str">
        <f t="shared" si="10"/>
        <v>67.00%</v>
      </c>
      <c r="G573" s="86"/>
      <c r="H573" s="86" t="s">
        <v>4044</v>
      </c>
      <c r="I573" s="106"/>
      <c r="J573" s="106"/>
      <c r="K573" s="106"/>
      <c r="L573" s="106"/>
      <c r="M573" s="106"/>
      <c r="N573" s="106"/>
      <c r="O573" s="106"/>
      <c r="P573" s="106"/>
      <c r="Q573" s="106"/>
      <c r="R573" s="106"/>
      <c r="S573" s="106"/>
      <c r="T573" s="107"/>
      <c r="U573" s="59"/>
      <c r="V573" s="59"/>
      <c r="W573" s="90"/>
      <c r="X573" s="86"/>
      <c r="Y573" s="86" t="s">
        <v>113</v>
      </c>
      <c r="Z573" s="90"/>
      <c r="AA573" s="90" t="s">
        <v>1447</v>
      </c>
    </row>
    <row r="574">
      <c r="A574" s="82" t="s">
        <v>4047</v>
      </c>
      <c r="B574" s="86" t="s">
        <v>4048</v>
      </c>
      <c r="C574" s="86" t="s">
        <v>4050</v>
      </c>
      <c r="D574" s="101">
        <v>120.0</v>
      </c>
      <c r="E574" s="101" t="str">
        <f t="shared" si="9"/>
        <v>$80.40</v>
      </c>
      <c r="F574" s="84" t="str">
        <f t="shared" si="10"/>
        <v>67.00%</v>
      </c>
      <c r="G574" s="86" t="s">
        <v>4051</v>
      </c>
      <c r="H574" s="86" t="s">
        <v>4052</v>
      </c>
      <c r="I574" s="106"/>
      <c r="J574" s="106"/>
      <c r="K574" s="106"/>
      <c r="L574" s="106"/>
      <c r="M574" s="106"/>
      <c r="N574" s="106"/>
      <c r="O574" s="106"/>
      <c r="P574" s="106"/>
      <c r="Q574" s="106"/>
      <c r="R574" s="106"/>
      <c r="S574" s="106"/>
      <c r="T574" s="107"/>
      <c r="U574" s="59"/>
      <c r="V574" s="59"/>
      <c r="W574" s="90"/>
      <c r="X574" s="86"/>
      <c r="Y574" s="86" t="s">
        <v>2288</v>
      </c>
      <c r="Z574" s="90"/>
      <c r="AA574" s="90" t="s">
        <v>492</v>
      </c>
    </row>
    <row r="575">
      <c r="A575" s="82" t="s">
        <v>4053</v>
      </c>
      <c r="B575" s="86" t="s">
        <v>4054</v>
      </c>
      <c r="C575" s="86" t="s">
        <v>3202</v>
      </c>
      <c r="D575" s="101">
        <v>63.43</v>
      </c>
      <c r="E575" s="101" t="str">
        <f t="shared" si="9"/>
        <v>$42.50</v>
      </c>
      <c r="F575" s="84" t="str">
        <f t="shared" si="10"/>
        <v>67.00%</v>
      </c>
      <c r="G575" s="86" t="s">
        <v>3354</v>
      </c>
      <c r="H575" s="86" t="s">
        <v>2651</v>
      </c>
      <c r="I575" s="106"/>
      <c r="J575" s="106"/>
      <c r="K575" s="106"/>
      <c r="L575" s="106"/>
      <c r="M575" s="106"/>
      <c r="N575" s="106"/>
      <c r="O575" s="106"/>
      <c r="P575" s="106"/>
      <c r="Q575" s="106"/>
      <c r="R575" s="106"/>
      <c r="S575" s="106"/>
      <c r="T575" s="107"/>
      <c r="U575" s="59"/>
      <c r="V575" s="59"/>
      <c r="W575" s="90"/>
      <c r="X575" s="86"/>
      <c r="Y575" s="86" t="s">
        <v>1406</v>
      </c>
      <c r="Z575" s="90"/>
      <c r="AA575" s="90" t="s">
        <v>492</v>
      </c>
    </row>
    <row r="576">
      <c r="A576" s="82" t="s">
        <v>4057</v>
      </c>
      <c r="B576" s="86" t="s">
        <v>4058</v>
      </c>
      <c r="C576" s="86" t="s">
        <v>3202</v>
      </c>
      <c r="D576" s="101">
        <v>200.0</v>
      </c>
      <c r="E576" s="101" t="str">
        <f t="shared" si="9"/>
        <v>$134.00</v>
      </c>
      <c r="F576" s="84" t="str">
        <f t="shared" si="10"/>
        <v>67.00%</v>
      </c>
      <c r="G576" s="86" t="s">
        <v>3299</v>
      </c>
      <c r="H576" s="86" t="s">
        <v>3300</v>
      </c>
      <c r="I576" s="106"/>
      <c r="J576" s="106"/>
      <c r="K576" s="106"/>
      <c r="L576" s="106"/>
      <c r="M576" s="106"/>
      <c r="N576" s="106"/>
      <c r="O576" s="106"/>
      <c r="P576" s="106"/>
      <c r="Q576" s="106"/>
      <c r="R576" s="106"/>
      <c r="S576" s="106"/>
      <c r="T576" s="107"/>
      <c r="U576" s="59"/>
      <c r="V576" s="59"/>
      <c r="W576" s="90"/>
      <c r="X576" s="86"/>
      <c r="Y576" s="86" t="s">
        <v>230</v>
      </c>
      <c r="Z576" s="90"/>
      <c r="AA576" s="90" t="s">
        <v>492</v>
      </c>
    </row>
    <row r="577">
      <c r="A577" s="82" t="s">
        <v>4064</v>
      </c>
      <c r="B577" s="86" t="s">
        <v>4065</v>
      </c>
      <c r="C577" s="86" t="s">
        <v>304</v>
      </c>
      <c r="D577" s="101">
        <v>200.0</v>
      </c>
      <c r="E577" s="101" t="str">
        <f t="shared" si="9"/>
        <v>$134.00</v>
      </c>
      <c r="F577" s="84" t="str">
        <f t="shared" si="10"/>
        <v>67.00%</v>
      </c>
      <c r="G577" s="86" t="s">
        <v>308</v>
      </c>
      <c r="H577" s="86" t="s">
        <v>310</v>
      </c>
      <c r="I577" s="106"/>
      <c r="J577" s="106"/>
      <c r="K577" s="106"/>
      <c r="L577" s="106"/>
      <c r="M577" s="106"/>
      <c r="N577" s="106"/>
      <c r="O577" s="106"/>
      <c r="P577" s="106"/>
      <c r="Q577" s="106"/>
      <c r="R577" s="106"/>
      <c r="S577" s="106"/>
      <c r="T577" s="107"/>
      <c r="U577" s="59"/>
      <c r="V577" s="59"/>
      <c r="W577" s="90"/>
      <c r="X577" s="86"/>
      <c r="Y577" s="86" t="s">
        <v>113</v>
      </c>
      <c r="Z577" s="90"/>
      <c r="AA577" s="90" t="s">
        <v>605</v>
      </c>
    </row>
    <row r="578">
      <c r="A578" s="82" t="s">
        <v>4067</v>
      </c>
      <c r="B578" s="86" t="s">
        <v>3770</v>
      </c>
      <c r="C578" s="86" t="s">
        <v>304</v>
      </c>
      <c r="D578" s="101">
        <v>250.0</v>
      </c>
      <c r="E578" s="101" t="str">
        <f t="shared" si="9"/>
        <v>$167.50</v>
      </c>
      <c r="F578" s="84" t="str">
        <f t="shared" si="10"/>
        <v>67.00%</v>
      </c>
      <c r="G578" s="86" t="s">
        <v>308</v>
      </c>
      <c r="H578" s="86" t="s">
        <v>310</v>
      </c>
      <c r="I578" s="106"/>
      <c r="J578" s="106"/>
      <c r="K578" s="106"/>
      <c r="L578" s="106"/>
      <c r="M578" s="106"/>
      <c r="N578" s="106"/>
      <c r="O578" s="106"/>
      <c r="P578" s="106"/>
      <c r="Q578" s="106"/>
      <c r="R578" s="106"/>
      <c r="S578" s="106"/>
      <c r="T578" s="107"/>
      <c r="U578" s="59"/>
      <c r="V578" s="59"/>
      <c r="W578" s="90"/>
      <c r="X578" s="86"/>
      <c r="Y578" s="86" t="s">
        <v>113</v>
      </c>
      <c r="Z578" s="90"/>
      <c r="AA578" s="90" t="s">
        <v>605</v>
      </c>
    </row>
    <row r="579">
      <c r="A579" s="82" t="s">
        <v>4071</v>
      </c>
      <c r="B579" s="86" t="s">
        <v>4072</v>
      </c>
      <c r="C579" s="86" t="s">
        <v>304</v>
      </c>
      <c r="D579" s="101">
        <v>315.0</v>
      </c>
      <c r="E579" s="101" t="str">
        <f t="shared" si="9"/>
        <v>$211.05</v>
      </c>
      <c r="F579" s="84" t="str">
        <f t="shared" si="10"/>
        <v>67.00%</v>
      </c>
      <c r="G579" s="86" t="s">
        <v>308</v>
      </c>
      <c r="H579" s="86" t="s">
        <v>310</v>
      </c>
      <c r="I579" s="106"/>
      <c r="J579" s="106"/>
      <c r="K579" s="106"/>
      <c r="L579" s="106"/>
      <c r="M579" s="106"/>
      <c r="N579" s="106"/>
      <c r="O579" s="106"/>
      <c r="P579" s="106"/>
      <c r="Q579" s="106"/>
      <c r="R579" s="106"/>
      <c r="S579" s="106"/>
      <c r="T579" s="107"/>
      <c r="U579" s="59"/>
      <c r="V579" s="59"/>
      <c r="W579" s="90"/>
      <c r="X579" s="86"/>
      <c r="Y579" s="86" t="s">
        <v>113</v>
      </c>
      <c r="Z579" s="90"/>
      <c r="AA579" s="90" t="s">
        <v>605</v>
      </c>
    </row>
    <row r="580">
      <c r="A580" s="82" t="s">
        <v>4074</v>
      </c>
      <c r="B580" s="86" t="s">
        <v>4075</v>
      </c>
      <c r="C580" s="86" t="s">
        <v>304</v>
      </c>
      <c r="D580" s="101">
        <v>1365.0</v>
      </c>
      <c r="E580" s="101" t="str">
        <f t="shared" si="9"/>
        <v>$914.55</v>
      </c>
      <c r="F580" s="84" t="str">
        <f t="shared" si="10"/>
        <v>67.00%</v>
      </c>
      <c r="G580" s="86" t="s">
        <v>308</v>
      </c>
      <c r="H580" s="86" t="s">
        <v>310</v>
      </c>
      <c r="I580" s="106"/>
      <c r="J580" s="106"/>
      <c r="K580" s="106"/>
      <c r="L580" s="106"/>
      <c r="M580" s="106"/>
      <c r="N580" s="106"/>
      <c r="O580" s="106"/>
      <c r="P580" s="106"/>
      <c r="Q580" s="106"/>
      <c r="R580" s="106"/>
      <c r="S580" s="106"/>
      <c r="T580" s="107"/>
      <c r="U580" s="59"/>
      <c r="V580" s="59"/>
      <c r="W580" s="90"/>
      <c r="X580" s="86"/>
      <c r="Y580" s="86" t="s">
        <v>113</v>
      </c>
      <c r="Z580" s="90"/>
      <c r="AA580" s="90" t="s">
        <v>605</v>
      </c>
    </row>
    <row r="581">
      <c r="A581" s="82" t="s">
        <v>4079</v>
      </c>
      <c r="B581" s="86" t="s">
        <v>4080</v>
      </c>
      <c r="C581" s="86" t="s">
        <v>2878</v>
      </c>
      <c r="D581" s="101">
        <v>1000.0</v>
      </c>
      <c r="E581" s="101" t="str">
        <f t="shared" si="9"/>
        <v>$670.00</v>
      </c>
      <c r="F581" s="84" t="str">
        <f t="shared" si="10"/>
        <v>67.00%</v>
      </c>
      <c r="G581" s="86" t="s">
        <v>2879</v>
      </c>
      <c r="H581" s="86" t="s">
        <v>2880</v>
      </c>
      <c r="I581" s="106"/>
      <c r="J581" s="106"/>
      <c r="K581" s="106"/>
      <c r="L581" s="106"/>
      <c r="M581" s="106"/>
      <c r="N581" s="106"/>
      <c r="O581" s="106"/>
      <c r="P581" s="106"/>
      <c r="Q581" s="106"/>
      <c r="R581" s="106"/>
      <c r="S581" s="106"/>
      <c r="T581" s="107"/>
      <c r="U581" s="59"/>
      <c r="V581" s="59"/>
      <c r="W581" s="90"/>
      <c r="X581" s="86"/>
      <c r="Y581" s="86" t="s">
        <v>1279</v>
      </c>
      <c r="Z581" s="90"/>
      <c r="AA581" s="90" t="s">
        <v>484</v>
      </c>
    </row>
    <row r="582">
      <c r="A582" s="82" t="s">
        <v>4090</v>
      </c>
      <c r="B582" s="86" t="s">
        <v>4091</v>
      </c>
      <c r="C582" s="86" t="s">
        <v>289</v>
      </c>
      <c r="D582" s="101">
        <v>146.0</v>
      </c>
      <c r="E582" s="101" t="str">
        <f t="shared" si="9"/>
        <v>$97.82</v>
      </c>
      <c r="F582" s="84" t="str">
        <f t="shared" si="10"/>
        <v>67.00%</v>
      </c>
      <c r="G582" s="86" t="s">
        <v>292</v>
      </c>
      <c r="H582" s="86" t="s">
        <v>293</v>
      </c>
      <c r="I582" s="106"/>
      <c r="J582" s="106"/>
      <c r="K582" s="106"/>
      <c r="L582" s="106"/>
      <c r="M582" s="106"/>
      <c r="N582" s="106"/>
      <c r="O582" s="106"/>
      <c r="P582" s="106"/>
      <c r="Q582" s="106"/>
      <c r="R582" s="106"/>
      <c r="S582" s="106"/>
      <c r="T582" s="107"/>
      <c r="U582" s="59"/>
      <c r="V582" s="59"/>
      <c r="W582" s="91"/>
      <c r="X582" s="86"/>
      <c r="Y582" s="86" t="s">
        <v>1279</v>
      </c>
      <c r="Z582" s="91"/>
      <c r="AA582" s="91" t="s">
        <v>492</v>
      </c>
    </row>
    <row r="583">
      <c r="A583" s="82" t="s">
        <v>4094</v>
      </c>
      <c r="B583" s="86" t="s">
        <v>4096</v>
      </c>
      <c r="C583" s="86" t="s">
        <v>3442</v>
      </c>
      <c r="D583" s="101">
        <v>3223.45</v>
      </c>
      <c r="E583" s="101" t="str">
        <f t="shared" si="9"/>
        <v>$2,159.71</v>
      </c>
      <c r="F583" s="84" t="str">
        <f t="shared" si="10"/>
        <v>67.00%</v>
      </c>
      <c r="G583" s="86" t="s">
        <v>1606</v>
      </c>
      <c r="H583" s="86" t="s">
        <v>3443</v>
      </c>
      <c r="I583" s="106"/>
      <c r="J583" s="106"/>
      <c r="K583" s="106"/>
      <c r="L583" s="106"/>
      <c r="M583" s="106"/>
      <c r="N583" s="106"/>
      <c r="O583" s="106"/>
      <c r="P583" s="106"/>
      <c r="Q583" s="106"/>
      <c r="R583" s="106"/>
      <c r="S583" s="106"/>
      <c r="T583" s="107"/>
      <c r="U583" s="59"/>
      <c r="V583" s="59"/>
      <c r="W583" s="88"/>
      <c r="X583" s="86"/>
      <c r="Y583" s="86" t="s">
        <v>1422</v>
      </c>
      <c r="Z583" s="88"/>
      <c r="AA583" s="88" t="s">
        <v>484</v>
      </c>
    </row>
    <row r="584">
      <c r="A584" s="82" t="s">
        <v>4099</v>
      </c>
      <c r="B584" s="86" t="s">
        <v>4100</v>
      </c>
      <c r="C584" s="85" t="s">
        <v>1438</v>
      </c>
      <c r="D584" s="101">
        <v>137.36</v>
      </c>
      <c r="E584" s="101" t="str">
        <f t="shared" si="9"/>
        <v>$92.03</v>
      </c>
      <c r="F584" s="84" t="str">
        <f t="shared" si="10"/>
        <v>67.00%</v>
      </c>
      <c r="G584" s="86" t="s">
        <v>774</v>
      </c>
      <c r="H584" s="86" t="s">
        <v>775</v>
      </c>
      <c r="I584" s="106"/>
      <c r="J584" s="106"/>
      <c r="K584" s="106"/>
      <c r="L584" s="106"/>
      <c r="M584" s="106"/>
      <c r="N584" s="106"/>
      <c r="O584" s="106"/>
      <c r="P584" s="106"/>
      <c r="Q584" s="106"/>
      <c r="R584" s="106"/>
      <c r="S584" s="106"/>
      <c r="T584" s="107"/>
      <c r="U584" s="59"/>
      <c r="V584" s="59"/>
      <c r="W584" s="90"/>
      <c r="X584" s="86"/>
      <c r="Y584" s="86" t="s">
        <v>1406</v>
      </c>
      <c r="Z584" s="90"/>
      <c r="AA584" s="90" t="s">
        <v>1447</v>
      </c>
    </row>
    <row r="585">
      <c r="A585" s="82" t="s">
        <v>4102</v>
      </c>
      <c r="B585" s="86" t="s">
        <v>4103</v>
      </c>
      <c r="C585" s="85" t="s">
        <v>1069</v>
      </c>
      <c r="D585" s="101">
        <v>40.0</v>
      </c>
      <c r="E585" s="101" t="str">
        <f t="shared" si="9"/>
        <v>$26.80</v>
      </c>
      <c r="F585" s="84" t="str">
        <f t="shared" si="10"/>
        <v>67.00%</v>
      </c>
      <c r="G585" s="86" t="s">
        <v>1534</v>
      </c>
      <c r="H585" s="86" t="s">
        <v>1535</v>
      </c>
      <c r="I585" s="106"/>
      <c r="J585" s="106"/>
      <c r="K585" s="106"/>
      <c r="L585" s="106"/>
      <c r="M585" s="106"/>
      <c r="N585" s="106"/>
      <c r="O585" s="106"/>
      <c r="P585" s="106"/>
      <c r="Q585" s="106"/>
      <c r="R585" s="106"/>
      <c r="S585" s="106"/>
      <c r="T585" s="107"/>
      <c r="U585" s="59"/>
      <c r="V585" s="59"/>
      <c r="W585" s="90"/>
      <c r="X585" s="86"/>
      <c r="Y585" s="86" t="s">
        <v>113</v>
      </c>
      <c r="Z585" s="90"/>
      <c r="AA585" s="90" t="s">
        <v>842</v>
      </c>
    </row>
    <row r="586">
      <c r="A586" s="82" t="s">
        <v>4105</v>
      </c>
      <c r="B586" s="86" t="s">
        <v>4106</v>
      </c>
      <c r="C586" s="86" t="s">
        <v>527</v>
      </c>
      <c r="D586" s="101">
        <v>500.0</v>
      </c>
      <c r="E586" s="101" t="str">
        <f t="shared" si="9"/>
        <v>$335.00</v>
      </c>
      <c r="F586" s="84" t="str">
        <f t="shared" si="10"/>
        <v>67.00%</v>
      </c>
      <c r="G586" s="86" t="s">
        <v>534</v>
      </c>
      <c r="H586" s="86" t="s">
        <v>535</v>
      </c>
      <c r="I586" s="106"/>
      <c r="J586" s="106"/>
      <c r="K586" s="106"/>
      <c r="L586" s="106"/>
      <c r="M586" s="106"/>
      <c r="N586" s="106"/>
      <c r="O586" s="106"/>
      <c r="P586" s="106"/>
      <c r="Q586" s="106"/>
      <c r="R586" s="106"/>
      <c r="S586" s="106"/>
      <c r="T586" s="107"/>
      <c r="U586" s="59"/>
      <c r="V586" s="59"/>
      <c r="W586" s="90"/>
      <c r="X586" s="86"/>
      <c r="Y586" s="86" t="s">
        <v>3839</v>
      </c>
      <c r="Z586" s="90"/>
      <c r="AA586" s="90" t="s">
        <v>842</v>
      </c>
    </row>
    <row r="587" ht="24.0" customHeight="1">
      <c r="A587" s="82" t="s">
        <v>4109</v>
      </c>
      <c r="B587" s="86" t="s">
        <v>4110</v>
      </c>
      <c r="C587" s="86" t="s">
        <v>583</v>
      </c>
      <c r="D587" s="101">
        <v>145.08</v>
      </c>
      <c r="E587" s="101" t="str">
        <f t="shared" si="9"/>
        <v>$97.20</v>
      </c>
      <c r="F587" s="84" t="str">
        <f t="shared" si="10"/>
        <v>67.00%</v>
      </c>
      <c r="G587" s="86" t="s">
        <v>593</v>
      </c>
      <c r="H587" s="86" t="s">
        <v>594</v>
      </c>
      <c r="I587" s="106"/>
      <c r="J587" s="106"/>
      <c r="K587" s="106"/>
      <c r="L587" s="106"/>
      <c r="M587" s="106"/>
      <c r="N587" s="106"/>
      <c r="O587" s="106"/>
      <c r="P587" s="106"/>
      <c r="Q587" s="106"/>
      <c r="R587" s="106"/>
      <c r="S587" s="106"/>
      <c r="T587" s="107"/>
      <c r="U587" s="59"/>
      <c r="V587" s="59"/>
      <c r="W587" s="90"/>
      <c r="X587" s="86"/>
      <c r="Y587" s="86" t="s">
        <v>1422</v>
      </c>
      <c r="Z587" s="90"/>
      <c r="AA587" s="90" t="s">
        <v>500</v>
      </c>
    </row>
    <row r="588" ht="47.25" customHeight="1">
      <c r="A588" s="82" t="s">
        <v>4113</v>
      </c>
      <c r="B588" s="86" t="s">
        <v>4114</v>
      </c>
      <c r="C588" s="86" t="s">
        <v>4115</v>
      </c>
      <c r="D588" s="101" t="str">
        <f>27.92+10.65</f>
        <v>$38.57</v>
      </c>
      <c r="E588" s="101" t="str">
        <f t="shared" si="9"/>
        <v>$25.84</v>
      </c>
      <c r="F588" s="84" t="str">
        <f t="shared" si="10"/>
        <v>67.00%</v>
      </c>
      <c r="G588" s="86" t="s">
        <v>4119</v>
      </c>
      <c r="H588" s="86" t="s">
        <v>4120</v>
      </c>
      <c r="I588" s="106"/>
      <c r="J588" s="106"/>
      <c r="K588" s="106"/>
      <c r="L588" s="106"/>
      <c r="M588" s="106"/>
      <c r="N588" s="106"/>
      <c r="O588" s="106"/>
      <c r="P588" s="106"/>
      <c r="Q588" s="106"/>
      <c r="R588" s="106"/>
      <c r="S588" s="106"/>
      <c r="T588" s="107"/>
      <c r="U588" s="59"/>
      <c r="V588" s="59"/>
      <c r="W588" s="90"/>
      <c r="X588" s="86"/>
      <c r="Y588" s="86" t="s">
        <v>230</v>
      </c>
      <c r="Z588" s="90"/>
      <c r="AA588" s="90" t="s">
        <v>492</v>
      </c>
    </row>
    <row r="589">
      <c r="A589" s="82" t="s">
        <v>4121</v>
      </c>
      <c r="B589" s="86" t="s">
        <v>4122</v>
      </c>
      <c r="C589" s="86" t="s">
        <v>4123</v>
      </c>
      <c r="D589" s="101">
        <v>100.0</v>
      </c>
      <c r="E589" s="101" t="str">
        <f t="shared" si="9"/>
        <v>$67.00</v>
      </c>
      <c r="F589" s="84" t="str">
        <f t="shared" si="10"/>
        <v>67.00%</v>
      </c>
      <c r="G589" s="86" t="s">
        <v>4125</v>
      </c>
      <c r="H589" s="86" t="s">
        <v>4126</v>
      </c>
      <c r="I589" s="106"/>
      <c r="J589" s="106"/>
      <c r="K589" s="106"/>
      <c r="L589" s="106"/>
      <c r="M589" s="106"/>
      <c r="N589" s="106"/>
      <c r="O589" s="106"/>
      <c r="P589" s="106"/>
      <c r="Q589" s="106"/>
      <c r="R589" s="106"/>
      <c r="S589" s="106"/>
      <c r="T589" s="107"/>
      <c r="U589" s="59"/>
      <c r="V589" s="59"/>
      <c r="W589" s="90"/>
      <c r="X589" s="86"/>
      <c r="Y589" s="86" t="s">
        <v>1406</v>
      </c>
      <c r="Z589" s="90"/>
      <c r="AA589" s="90" t="s">
        <v>484</v>
      </c>
    </row>
    <row r="590" ht="96.75" customHeight="1">
      <c r="A590" s="82" t="s">
        <v>4128</v>
      </c>
      <c r="B590" s="86" t="s">
        <v>4129</v>
      </c>
      <c r="C590" s="86" t="s">
        <v>771</v>
      </c>
      <c r="D590" s="101">
        <v>123.05</v>
      </c>
      <c r="E590" s="101" t="str">
        <f t="shared" si="9"/>
        <v>$82.44</v>
      </c>
      <c r="F590" s="84" t="str">
        <f t="shared" si="10"/>
        <v>67.00%</v>
      </c>
      <c r="G590" s="86" t="s">
        <v>4131</v>
      </c>
      <c r="H590" s="86" t="s">
        <v>4132</v>
      </c>
      <c r="I590" s="106"/>
      <c r="J590" s="106"/>
      <c r="K590" s="106"/>
      <c r="L590" s="106"/>
      <c r="M590" s="106"/>
      <c r="N590" s="106"/>
      <c r="O590" s="106"/>
      <c r="P590" s="106"/>
      <c r="Q590" s="106"/>
      <c r="R590" s="106"/>
      <c r="S590" s="106"/>
      <c r="T590" s="107"/>
      <c r="U590" s="59"/>
      <c r="V590" s="59"/>
      <c r="W590" s="88"/>
      <c r="X590" s="86"/>
      <c r="Y590" s="86" t="s">
        <v>2288</v>
      </c>
      <c r="Z590" s="88"/>
      <c r="AA590" s="88" t="s">
        <v>492</v>
      </c>
    </row>
    <row r="591">
      <c r="A591" s="82" t="s">
        <v>4134</v>
      </c>
      <c r="B591" s="86" t="s">
        <v>4136</v>
      </c>
      <c r="C591" s="86" t="s">
        <v>771</v>
      </c>
      <c r="D591" s="101">
        <v>295.04</v>
      </c>
      <c r="E591" s="101" t="str">
        <f t="shared" si="9"/>
        <v>$197.68</v>
      </c>
      <c r="F591" s="84" t="str">
        <f t="shared" si="10"/>
        <v>67.00%</v>
      </c>
      <c r="G591" s="86" t="s">
        <v>4131</v>
      </c>
      <c r="H591" s="86" t="s">
        <v>4132</v>
      </c>
      <c r="I591" s="106"/>
      <c r="J591" s="106"/>
      <c r="K591" s="106"/>
      <c r="L591" s="106"/>
      <c r="M591" s="106"/>
      <c r="N591" s="106"/>
      <c r="O591" s="106"/>
      <c r="P591" s="106"/>
      <c r="Q591" s="106"/>
      <c r="R591" s="106"/>
      <c r="S591" s="106"/>
      <c r="T591" s="107"/>
      <c r="U591" s="59"/>
      <c r="V591" s="59"/>
      <c r="W591" s="88"/>
      <c r="X591" s="86"/>
      <c r="Y591" s="86" t="s">
        <v>2288</v>
      </c>
      <c r="Z591" s="88"/>
      <c r="AA591" s="88" t="s">
        <v>492</v>
      </c>
    </row>
    <row r="592">
      <c r="A592" s="82" t="s">
        <v>4141</v>
      </c>
      <c r="B592" s="86" t="s">
        <v>4142</v>
      </c>
      <c r="C592" s="86" t="s">
        <v>771</v>
      </c>
      <c r="D592" s="101">
        <v>388.95</v>
      </c>
      <c r="E592" s="101" t="str">
        <f t="shared" si="9"/>
        <v>$260.60</v>
      </c>
      <c r="F592" s="84" t="str">
        <f t="shared" si="10"/>
        <v>67.00%</v>
      </c>
      <c r="G592" s="86" t="s">
        <v>4131</v>
      </c>
      <c r="H592" s="86" t="s">
        <v>4132</v>
      </c>
      <c r="I592" s="106"/>
      <c r="J592" s="106"/>
      <c r="K592" s="106"/>
      <c r="L592" s="106"/>
      <c r="M592" s="106"/>
      <c r="N592" s="106"/>
      <c r="O592" s="106"/>
      <c r="P592" s="106"/>
      <c r="Q592" s="106"/>
      <c r="R592" s="106"/>
      <c r="S592" s="106"/>
      <c r="T592" s="107"/>
      <c r="U592" s="59"/>
      <c r="V592" s="59"/>
      <c r="W592" s="88"/>
      <c r="X592" s="86"/>
      <c r="Y592" s="86" t="s">
        <v>2288</v>
      </c>
      <c r="Z592" s="88"/>
      <c r="AA592" s="88" t="s">
        <v>492</v>
      </c>
    </row>
    <row r="593">
      <c r="A593" s="82" t="s">
        <v>4145</v>
      </c>
      <c r="B593" s="86" t="s">
        <v>4146</v>
      </c>
      <c r="C593" s="86" t="s">
        <v>71</v>
      </c>
      <c r="D593" s="101">
        <v>24.21</v>
      </c>
      <c r="E593" s="101" t="str">
        <f t="shared" si="9"/>
        <v>$16.22</v>
      </c>
      <c r="F593" s="84" t="str">
        <f t="shared" si="10"/>
        <v>67.00%</v>
      </c>
      <c r="G593" s="86" t="s">
        <v>3893</v>
      </c>
      <c r="H593" s="86" t="s">
        <v>3894</v>
      </c>
      <c r="I593" s="106"/>
      <c r="J593" s="106"/>
      <c r="K593" s="106"/>
      <c r="L593" s="106"/>
      <c r="M593" s="106"/>
      <c r="N593" s="106"/>
      <c r="O593" s="106"/>
      <c r="P593" s="106"/>
      <c r="Q593" s="106"/>
      <c r="R593" s="106"/>
      <c r="S593" s="106"/>
      <c r="T593" s="107"/>
      <c r="U593" s="59"/>
      <c r="V593" s="59"/>
      <c r="W593" s="90"/>
      <c r="X593" s="86"/>
      <c r="Y593" s="86" t="s">
        <v>230</v>
      </c>
      <c r="Z593" s="90"/>
      <c r="AA593" s="90" t="s">
        <v>605</v>
      </c>
    </row>
    <row r="594">
      <c r="A594" s="82" t="s">
        <v>4152</v>
      </c>
      <c r="B594" s="86" t="s">
        <v>4153</v>
      </c>
      <c r="C594" s="86" t="s">
        <v>71</v>
      </c>
      <c r="D594" s="101">
        <v>34.0</v>
      </c>
      <c r="E594" s="101" t="str">
        <f t="shared" si="9"/>
        <v>$22.78</v>
      </c>
      <c r="F594" s="84" t="str">
        <f t="shared" si="10"/>
        <v>67.00%</v>
      </c>
      <c r="G594" s="86" t="s">
        <v>3893</v>
      </c>
      <c r="H594" s="86" t="s">
        <v>3894</v>
      </c>
      <c r="I594" s="106"/>
      <c r="J594" s="106"/>
      <c r="K594" s="106"/>
      <c r="L594" s="106"/>
      <c r="M594" s="106"/>
      <c r="N594" s="106"/>
      <c r="O594" s="106"/>
      <c r="P594" s="106"/>
      <c r="Q594" s="106"/>
      <c r="R594" s="106"/>
      <c r="S594" s="106"/>
      <c r="T594" s="107"/>
      <c r="U594" s="59"/>
      <c r="V594" s="59"/>
      <c r="W594" s="90"/>
      <c r="X594" s="86"/>
      <c r="Y594" s="86" t="s">
        <v>230</v>
      </c>
      <c r="Z594" s="90"/>
      <c r="AA594" s="90" t="s">
        <v>605</v>
      </c>
    </row>
    <row r="595">
      <c r="A595" s="82" t="s">
        <v>4156</v>
      </c>
      <c r="B595" s="86" t="s">
        <v>4157</v>
      </c>
      <c r="C595" s="86" t="s">
        <v>71</v>
      </c>
      <c r="D595" s="101">
        <v>61.58</v>
      </c>
      <c r="E595" s="101" t="str">
        <f t="shared" si="9"/>
        <v>$41.26</v>
      </c>
      <c r="F595" s="84" t="str">
        <f t="shared" si="10"/>
        <v>67.00%</v>
      </c>
      <c r="G595" s="86" t="s">
        <v>3893</v>
      </c>
      <c r="H595" s="86" t="s">
        <v>3894</v>
      </c>
      <c r="I595" s="106"/>
      <c r="J595" s="106"/>
      <c r="K595" s="106"/>
      <c r="L595" s="106"/>
      <c r="M595" s="106"/>
      <c r="N595" s="106"/>
      <c r="O595" s="106"/>
      <c r="P595" s="106"/>
      <c r="Q595" s="106"/>
      <c r="R595" s="106"/>
      <c r="S595" s="106"/>
      <c r="T595" s="107"/>
      <c r="U595" s="59"/>
      <c r="V595" s="59"/>
      <c r="W595" s="90"/>
      <c r="X595" s="86"/>
      <c r="Y595" s="86" t="s">
        <v>230</v>
      </c>
      <c r="Z595" s="90"/>
      <c r="AA595" s="90" t="s">
        <v>605</v>
      </c>
    </row>
    <row r="596">
      <c r="A596" s="82" t="s">
        <v>4158</v>
      </c>
      <c r="B596" s="86" t="s">
        <v>4159</v>
      </c>
      <c r="C596" s="86" t="s">
        <v>71</v>
      </c>
      <c r="D596" s="101">
        <v>200.0</v>
      </c>
      <c r="E596" s="101" t="str">
        <f t="shared" si="9"/>
        <v>$134.00</v>
      </c>
      <c r="F596" s="84" t="str">
        <f t="shared" si="10"/>
        <v>67.00%</v>
      </c>
      <c r="G596" s="86" t="s">
        <v>3893</v>
      </c>
      <c r="H596" s="86" t="s">
        <v>3894</v>
      </c>
      <c r="I596" s="106"/>
      <c r="J596" s="106"/>
      <c r="K596" s="106"/>
      <c r="L596" s="106"/>
      <c r="M596" s="106"/>
      <c r="N596" s="106"/>
      <c r="O596" s="106"/>
      <c r="P596" s="106"/>
      <c r="Q596" s="106"/>
      <c r="R596" s="106"/>
      <c r="S596" s="106"/>
      <c r="T596" s="107"/>
      <c r="U596" s="59"/>
      <c r="V596" s="59"/>
      <c r="W596" s="90"/>
      <c r="X596" s="86"/>
      <c r="Y596" s="86" t="s">
        <v>230</v>
      </c>
      <c r="Z596" s="90"/>
      <c r="AA596" s="90" t="s">
        <v>605</v>
      </c>
    </row>
    <row r="597">
      <c r="A597" s="82" t="s">
        <v>4164</v>
      </c>
      <c r="B597" s="86" t="s">
        <v>4165</v>
      </c>
      <c r="C597" s="86" t="s">
        <v>458</v>
      </c>
      <c r="D597" s="101">
        <v>85.06</v>
      </c>
      <c r="E597" s="101" t="str">
        <f t="shared" si="9"/>
        <v>$56.99</v>
      </c>
      <c r="F597" s="84" t="str">
        <f t="shared" si="10"/>
        <v>67.00%</v>
      </c>
      <c r="G597" s="86" t="s">
        <v>329</v>
      </c>
      <c r="H597" s="86" t="s">
        <v>461</v>
      </c>
      <c r="I597" s="106"/>
      <c r="J597" s="106"/>
      <c r="K597" s="106"/>
      <c r="L597" s="106"/>
      <c r="M597" s="106"/>
      <c r="N597" s="106"/>
      <c r="O597" s="106"/>
      <c r="P597" s="106"/>
      <c r="Q597" s="106"/>
      <c r="R597" s="106"/>
      <c r="S597" s="106"/>
      <c r="T597" s="107"/>
      <c r="U597" s="59"/>
      <c r="V597" s="59"/>
      <c r="W597" s="90"/>
      <c r="X597" s="86"/>
      <c r="Y597" s="86" t="s">
        <v>1279</v>
      </c>
      <c r="Z597" s="90"/>
      <c r="AA597" s="90" t="s">
        <v>522</v>
      </c>
    </row>
    <row r="598">
      <c r="A598" s="82" t="s">
        <v>4169</v>
      </c>
      <c r="B598" s="86" t="s">
        <v>4170</v>
      </c>
      <c r="C598" s="86" t="s">
        <v>1080</v>
      </c>
      <c r="D598" s="101">
        <v>170.0</v>
      </c>
      <c r="E598" s="101" t="str">
        <f t="shared" si="9"/>
        <v>$113.90</v>
      </c>
      <c r="F598" s="84" t="str">
        <f t="shared" si="10"/>
        <v>67.00%</v>
      </c>
      <c r="G598" s="86" t="s">
        <v>1120</v>
      </c>
      <c r="H598" s="86" t="s">
        <v>4174</v>
      </c>
      <c r="I598" s="106"/>
      <c r="J598" s="106"/>
      <c r="K598" s="106"/>
      <c r="L598" s="106"/>
      <c r="M598" s="106"/>
      <c r="N598" s="106"/>
      <c r="O598" s="106"/>
      <c r="P598" s="106"/>
      <c r="Q598" s="106"/>
      <c r="R598" s="106"/>
      <c r="S598" s="106"/>
      <c r="T598" s="107"/>
      <c r="U598" s="59"/>
      <c r="V598" s="59"/>
      <c r="W598" s="90"/>
      <c r="X598" s="86"/>
      <c r="Y598" s="86" t="s">
        <v>1406</v>
      </c>
      <c r="Z598" s="90"/>
      <c r="AA598" s="90" t="s">
        <v>484</v>
      </c>
    </row>
    <row r="599">
      <c r="A599" s="82" t="s">
        <v>4178</v>
      </c>
      <c r="B599" s="86" t="s">
        <v>4179</v>
      </c>
      <c r="C599" s="85" t="s">
        <v>565</v>
      </c>
      <c r="D599" s="101">
        <v>300.0</v>
      </c>
      <c r="E599" s="101" t="str">
        <f t="shared" si="9"/>
        <v>$201.00</v>
      </c>
      <c r="F599" s="84" t="str">
        <f t="shared" si="10"/>
        <v>67.00%</v>
      </c>
      <c r="G599" s="86" t="s">
        <v>3713</v>
      </c>
      <c r="H599" s="86" t="s">
        <v>3714</v>
      </c>
      <c r="I599" s="106"/>
      <c r="J599" s="106"/>
      <c r="K599" s="106"/>
      <c r="L599" s="106"/>
      <c r="M599" s="106"/>
      <c r="N599" s="106"/>
      <c r="O599" s="106"/>
      <c r="P599" s="106"/>
      <c r="Q599" s="106"/>
      <c r="R599" s="106"/>
      <c r="S599" s="106"/>
      <c r="T599" s="107"/>
      <c r="U599" s="59"/>
      <c r="V599" s="59"/>
      <c r="W599" s="90"/>
      <c r="X599" s="86"/>
      <c r="Y599" s="86" t="s">
        <v>1279</v>
      </c>
      <c r="Z599" s="90"/>
      <c r="AA599" s="90" t="s">
        <v>522</v>
      </c>
    </row>
    <row r="600">
      <c r="A600" s="82" t="s">
        <v>4182</v>
      </c>
      <c r="B600" s="86" t="s">
        <v>4183</v>
      </c>
      <c r="C600" s="86" t="s">
        <v>3435</v>
      </c>
      <c r="D600" s="101">
        <v>236.68</v>
      </c>
      <c r="E600" s="101" t="str">
        <f t="shared" si="9"/>
        <v>$158.58</v>
      </c>
      <c r="F600" s="84" t="str">
        <f t="shared" si="10"/>
        <v>67.00%</v>
      </c>
      <c r="G600" s="86" t="s">
        <v>1488</v>
      </c>
      <c r="H600" s="86" t="s">
        <v>1489</v>
      </c>
      <c r="I600" s="106"/>
      <c r="J600" s="106"/>
      <c r="K600" s="106"/>
      <c r="L600" s="106"/>
      <c r="M600" s="106"/>
      <c r="N600" s="106"/>
      <c r="O600" s="106"/>
      <c r="P600" s="106"/>
      <c r="Q600" s="106"/>
      <c r="R600" s="106"/>
      <c r="S600" s="106"/>
      <c r="T600" s="107"/>
      <c r="U600" s="59"/>
      <c r="V600" s="59"/>
      <c r="W600" s="90"/>
      <c r="X600" s="86"/>
      <c r="Y600" s="86" t="s">
        <v>1279</v>
      </c>
      <c r="Z600" s="90"/>
      <c r="AA600" s="90" t="s">
        <v>1447</v>
      </c>
    </row>
    <row r="601">
      <c r="A601" s="82" t="s">
        <v>4185</v>
      </c>
      <c r="B601" s="86" t="s">
        <v>4186</v>
      </c>
      <c r="C601" s="86" t="s">
        <v>4187</v>
      </c>
      <c r="D601" s="101">
        <v>39.67</v>
      </c>
      <c r="E601" s="101" t="str">
        <f t="shared" si="9"/>
        <v>$26.58</v>
      </c>
      <c r="F601" s="84" t="str">
        <f t="shared" si="10"/>
        <v>67.00%</v>
      </c>
      <c r="G601" s="86" t="s">
        <v>4188</v>
      </c>
      <c r="H601" s="86" t="s">
        <v>4189</v>
      </c>
      <c r="I601" s="106"/>
      <c r="J601" s="106"/>
      <c r="K601" s="106"/>
      <c r="L601" s="106"/>
      <c r="M601" s="106"/>
      <c r="N601" s="106"/>
      <c r="O601" s="106"/>
      <c r="P601" s="106"/>
      <c r="Q601" s="106"/>
      <c r="R601" s="106"/>
      <c r="S601" s="106"/>
      <c r="T601" s="107"/>
      <c r="U601" s="59"/>
      <c r="V601" s="59"/>
      <c r="W601" s="90"/>
      <c r="X601" s="86"/>
      <c r="Y601" s="86" t="s">
        <v>1422</v>
      </c>
      <c r="Z601" s="90"/>
      <c r="AA601" s="90" t="s">
        <v>522</v>
      </c>
    </row>
    <row r="602">
      <c r="A602" s="82" t="s">
        <v>4190</v>
      </c>
      <c r="B602" s="86" t="s">
        <v>4191</v>
      </c>
      <c r="C602" s="86" t="s">
        <v>3401</v>
      </c>
      <c r="D602" s="101">
        <v>600.0</v>
      </c>
      <c r="E602" s="101" t="str">
        <f t="shared" si="9"/>
        <v>$402.00</v>
      </c>
      <c r="F602" s="84" t="str">
        <f t="shared" si="10"/>
        <v>67.00%</v>
      </c>
      <c r="G602" s="86" t="s">
        <v>1231</v>
      </c>
      <c r="H602" s="86" t="s">
        <v>1233</v>
      </c>
      <c r="I602" s="106"/>
      <c r="J602" s="106"/>
      <c r="K602" s="106"/>
      <c r="L602" s="106"/>
      <c r="M602" s="106"/>
      <c r="N602" s="106"/>
      <c r="O602" s="106"/>
      <c r="P602" s="106"/>
      <c r="Q602" s="106"/>
      <c r="R602" s="106"/>
      <c r="S602" s="106"/>
      <c r="T602" s="107"/>
      <c r="U602" s="59"/>
      <c r="V602" s="59"/>
      <c r="W602" s="90"/>
      <c r="X602" s="86"/>
      <c r="Y602" s="86" t="s">
        <v>1279</v>
      </c>
      <c r="Z602" s="90"/>
      <c r="AA602" s="90" t="s">
        <v>484</v>
      </c>
    </row>
    <row r="603">
      <c r="A603" s="82" t="s">
        <v>4193</v>
      </c>
      <c r="B603" s="115" t="s">
        <v>616</v>
      </c>
      <c r="C603" s="86" t="s">
        <v>2785</v>
      </c>
      <c r="D603" s="101">
        <v>150.0</v>
      </c>
      <c r="E603" s="101" t="str">
        <f t="shared" si="9"/>
        <v>$100.50</v>
      </c>
      <c r="F603" s="84" t="str">
        <f t="shared" si="10"/>
        <v>67.00%</v>
      </c>
      <c r="G603" s="86"/>
      <c r="H603" s="86"/>
      <c r="I603" s="106"/>
      <c r="J603" s="106"/>
      <c r="K603" s="106"/>
      <c r="L603" s="106"/>
      <c r="M603" s="106"/>
      <c r="N603" s="106"/>
      <c r="O603" s="106"/>
      <c r="P603" s="106"/>
      <c r="Q603" s="106"/>
      <c r="R603" s="106"/>
      <c r="S603" s="106"/>
      <c r="T603" s="107"/>
      <c r="U603" s="59"/>
      <c r="V603" s="59"/>
      <c r="W603" s="90"/>
      <c r="X603" s="86"/>
      <c r="Y603" s="86" t="s">
        <v>113</v>
      </c>
      <c r="Z603" s="90"/>
      <c r="AA603" s="90" t="s">
        <v>500</v>
      </c>
    </row>
    <row r="604">
      <c r="A604" s="82" t="s">
        <v>4196</v>
      </c>
      <c r="B604" s="115" t="s">
        <v>4197</v>
      </c>
      <c r="C604" s="86" t="s">
        <v>2785</v>
      </c>
      <c r="D604" s="101">
        <v>896.62</v>
      </c>
      <c r="E604" s="101" t="str">
        <f t="shared" si="9"/>
        <v>$600.74</v>
      </c>
      <c r="F604" s="84" t="str">
        <f t="shared" si="10"/>
        <v>67.00%</v>
      </c>
      <c r="G604" s="86"/>
      <c r="H604" s="86"/>
      <c r="I604" s="106"/>
      <c r="J604" s="106"/>
      <c r="K604" s="106"/>
      <c r="L604" s="106"/>
      <c r="M604" s="106"/>
      <c r="N604" s="106"/>
      <c r="O604" s="106"/>
      <c r="P604" s="106"/>
      <c r="Q604" s="106"/>
      <c r="R604" s="106"/>
      <c r="S604" s="106"/>
      <c r="T604" s="107"/>
      <c r="U604" s="59"/>
      <c r="V604" s="59"/>
      <c r="W604" s="90"/>
      <c r="X604" s="86"/>
      <c r="Y604" s="86" t="s">
        <v>113</v>
      </c>
      <c r="Z604" s="90"/>
      <c r="AA604" s="90" t="s">
        <v>500</v>
      </c>
    </row>
    <row r="605">
      <c r="A605" s="82" t="s">
        <v>4199</v>
      </c>
      <c r="B605" s="115" t="s">
        <v>4200</v>
      </c>
      <c r="C605" s="86" t="s">
        <v>2785</v>
      </c>
      <c r="D605" s="101">
        <v>999.37</v>
      </c>
      <c r="E605" s="101" t="str">
        <f t="shared" si="9"/>
        <v>$669.58</v>
      </c>
      <c r="F605" s="84" t="str">
        <f t="shared" si="10"/>
        <v>67.00%</v>
      </c>
      <c r="G605" s="86"/>
      <c r="H605" s="86"/>
      <c r="I605" s="106"/>
      <c r="J605" s="106"/>
      <c r="K605" s="106"/>
      <c r="L605" s="106"/>
      <c r="M605" s="106"/>
      <c r="N605" s="106"/>
      <c r="O605" s="106"/>
      <c r="P605" s="106"/>
      <c r="Q605" s="106"/>
      <c r="R605" s="106"/>
      <c r="S605" s="106"/>
      <c r="T605" s="107"/>
      <c r="U605" s="59"/>
      <c r="V605" s="59"/>
      <c r="W605" s="90"/>
      <c r="X605" s="86"/>
      <c r="Y605" s="86" t="s">
        <v>113</v>
      </c>
      <c r="Z605" s="90"/>
      <c r="AA605" s="90" t="s">
        <v>500</v>
      </c>
    </row>
    <row r="606">
      <c r="A606" s="82" t="s">
        <v>4201</v>
      </c>
      <c r="B606" s="86" t="s">
        <v>4202</v>
      </c>
      <c r="C606" s="86" t="s">
        <v>1892</v>
      </c>
      <c r="D606" s="101">
        <v>550.0</v>
      </c>
      <c r="E606" s="101" t="str">
        <f t="shared" si="9"/>
        <v>$368.50</v>
      </c>
      <c r="F606" s="84" t="str">
        <f t="shared" si="10"/>
        <v>67.00%</v>
      </c>
      <c r="G606" s="86" t="s">
        <v>4205</v>
      </c>
      <c r="H606" s="86" t="s">
        <v>4206</v>
      </c>
      <c r="I606" s="106"/>
      <c r="J606" s="106"/>
      <c r="K606" s="106"/>
      <c r="L606" s="106"/>
      <c r="M606" s="106"/>
      <c r="N606" s="106"/>
      <c r="O606" s="106"/>
      <c r="P606" s="106"/>
      <c r="Q606" s="106"/>
      <c r="R606" s="106"/>
      <c r="S606" s="106"/>
      <c r="T606" s="107"/>
      <c r="U606" s="59"/>
      <c r="V606" s="59"/>
      <c r="W606" s="90"/>
      <c r="X606" s="86"/>
      <c r="Y606" s="86" t="s">
        <v>1279</v>
      </c>
      <c r="Z606" s="90"/>
      <c r="AA606" s="90" t="s">
        <v>842</v>
      </c>
    </row>
    <row r="607">
      <c r="A607" s="82" t="s">
        <v>4207</v>
      </c>
      <c r="B607" s="86" t="s">
        <v>4208</v>
      </c>
      <c r="C607" s="86" t="s">
        <v>692</v>
      </c>
      <c r="D607" s="101">
        <v>473.77</v>
      </c>
      <c r="E607" s="101" t="str">
        <f t="shared" si="9"/>
        <v>$317.43</v>
      </c>
      <c r="F607" s="84" t="str">
        <f t="shared" si="10"/>
        <v>67.00%</v>
      </c>
      <c r="G607" s="86" t="s">
        <v>826</v>
      </c>
      <c r="H607" s="86" t="s">
        <v>1398</v>
      </c>
      <c r="I607" s="106"/>
      <c r="J607" s="106"/>
      <c r="K607" s="106"/>
      <c r="L607" s="106"/>
      <c r="M607" s="106"/>
      <c r="N607" s="106"/>
      <c r="O607" s="106"/>
      <c r="P607" s="106"/>
      <c r="Q607" s="106"/>
      <c r="R607" s="106"/>
      <c r="S607" s="106"/>
      <c r="T607" s="107"/>
      <c r="U607" s="59"/>
      <c r="V607" s="59"/>
      <c r="W607" s="88"/>
      <c r="X607" s="86"/>
      <c r="Y607" s="86" t="s">
        <v>1406</v>
      </c>
      <c r="Z607" s="88"/>
      <c r="AA607" s="88" t="s">
        <v>569</v>
      </c>
    </row>
    <row r="608">
      <c r="A608" s="82" t="s">
        <v>4211</v>
      </c>
      <c r="B608" s="86" t="s">
        <v>4212</v>
      </c>
      <c r="C608" s="86" t="s">
        <v>965</v>
      </c>
      <c r="D608" s="101">
        <v>60.0</v>
      </c>
      <c r="E608" s="101" t="str">
        <f t="shared" si="9"/>
        <v>$40.20</v>
      </c>
      <c r="F608" s="84" t="str">
        <f t="shared" si="10"/>
        <v>67.00%</v>
      </c>
      <c r="G608" s="86" t="s">
        <v>971</v>
      </c>
      <c r="H608" s="86" t="s">
        <v>972</v>
      </c>
      <c r="I608" s="106"/>
      <c r="J608" s="106"/>
      <c r="K608" s="106"/>
      <c r="L608" s="106"/>
      <c r="M608" s="106"/>
      <c r="N608" s="106"/>
      <c r="O608" s="106"/>
      <c r="P608" s="106"/>
      <c r="Q608" s="106"/>
      <c r="R608" s="106"/>
      <c r="S608" s="106"/>
      <c r="T608" s="107"/>
      <c r="U608" s="59"/>
      <c r="V608" s="59"/>
      <c r="W608" s="90"/>
      <c r="X608" s="86"/>
      <c r="Y608" s="86" t="s">
        <v>3839</v>
      </c>
      <c r="Z608" s="90"/>
      <c r="AA608" s="90" t="s">
        <v>492</v>
      </c>
    </row>
    <row r="609">
      <c r="A609" s="82" t="s">
        <v>4216</v>
      </c>
      <c r="B609" s="86" t="s">
        <v>4217</v>
      </c>
      <c r="C609" s="86" t="s">
        <v>2558</v>
      </c>
      <c r="D609" s="101">
        <v>560.0</v>
      </c>
      <c r="E609" s="101" t="str">
        <f t="shared" si="9"/>
        <v>$375.20</v>
      </c>
      <c r="F609" s="84" t="str">
        <f t="shared" si="10"/>
        <v>67.00%</v>
      </c>
      <c r="G609" s="86" t="s">
        <v>4218</v>
      </c>
      <c r="H609" s="86" t="s">
        <v>4219</v>
      </c>
      <c r="I609" s="106"/>
      <c r="J609" s="106"/>
      <c r="K609" s="106"/>
      <c r="L609" s="106"/>
      <c r="M609" s="106"/>
      <c r="N609" s="106"/>
      <c r="O609" s="106"/>
      <c r="P609" s="106"/>
      <c r="Q609" s="106"/>
      <c r="R609" s="106"/>
      <c r="S609" s="106"/>
      <c r="T609" s="107"/>
      <c r="U609" s="59"/>
      <c r="V609" s="59"/>
      <c r="W609" s="90"/>
      <c r="X609" s="86"/>
      <c r="Y609" s="86" t="s">
        <v>1279</v>
      </c>
      <c r="Z609" s="90"/>
      <c r="AA609" s="90" t="s">
        <v>484</v>
      </c>
    </row>
    <row r="610">
      <c r="A610" s="82" t="s">
        <v>4220</v>
      </c>
      <c r="B610" s="86" t="s">
        <v>4221</v>
      </c>
      <c r="C610" s="85" t="s">
        <v>139</v>
      </c>
      <c r="D610" s="101">
        <v>500.0</v>
      </c>
      <c r="E610" s="101" t="str">
        <f t="shared" si="9"/>
        <v>$335.00</v>
      </c>
      <c r="F610" s="84" t="str">
        <f t="shared" si="10"/>
        <v>67.00%</v>
      </c>
      <c r="G610" s="86" t="s">
        <v>141</v>
      </c>
      <c r="H610" s="86" t="s">
        <v>143</v>
      </c>
      <c r="I610" s="106"/>
      <c r="J610" s="106"/>
      <c r="K610" s="106"/>
      <c r="L610" s="106"/>
      <c r="M610" s="106"/>
      <c r="N610" s="106"/>
      <c r="O610" s="106"/>
      <c r="P610" s="106"/>
      <c r="Q610" s="106"/>
      <c r="R610" s="106"/>
      <c r="S610" s="106"/>
      <c r="T610" s="107"/>
      <c r="U610" s="59"/>
      <c r="V610" s="59"/>
      <c r="W610" s="90"/>
      <c r="X610" s="86"/>
      <c r="Y610" s="86" t="s">
        <v>1406</v>
      </c>
      <c r="Z610" s="90"/>
      <c r="AA610" s="90" t="s">
        <v>492</v>
      </c>
    </row>
    <row r="611">
      <c r="A611" s="82" t="s">
        <v>4224</v>
      </c>
      <c r="B611" s="86" t="s">
        <v>4225</v>
      </c>
      <c r="C611" s="85" t="s">
        <v>4226</v>
      </c>
      <c r="D611" s="101">
        <v>101.31</v>
      </c>
      <c r="E611" s="101" t="str">
        <f t="shared" si="9"/>
        <v>$67.88</v>
      </c>
      <c r="F611" s="84" t="str">
        <f t="shared" si="10"/>
        <v>67.00%</v>
      </c>
      <c r="G611" s="86" t="s">
        <v>178</v>
      </c>
      <c r="H611" s="86" t="s">
        <v>4227</v>
      </c>
      <c r="I611" s="106"/>
      <c r="J611" s="106"/>
      <c r="K611" s="106"/>
      <c r="L611" s="106"/>
      <c r="M611" s="106"/>
      <c r="N611" s="106"/>
      <c r="O611" s="106"/>
      <c r="P611" s="106"/>
      <c r="Q611" s="106"/>
      <c r="R611" s="106"/>
      <c r="S611" s="106"/>
      <c r="T611" s="107"/>
      <c r="U611" s="59"/>
      <c r="V611" s="59"/>
      <c r="W611" s="90"/>
      <c r="X611" s="86"/>
      <c r="Y611" s="86" t="s">
        <v>1279</v>
      </c>
      <c r="Z611" s="90"/>
      <c r="AA611" s="90" t="s">
        <v>522</v>
      </c>
    </row>
    <row r="612">
      <c r="A612" s="82" t="s">
        <v>4230</v>
      </c>
      <c r="B612" s="86" t="s">
        <v>4231</v>
      </c>
      <c r="C612" s="86" t="s">
        <v>95</v>
      </c>
      <c r="D612" s="101">
        <v>403.8</v>
      </c>
      <c r="E612" s="101" t="str">
        <f t="shared" si="9"/>
        <v>$270.55</v>
      </c>
      <c r="F612" s="84" t="str">
        <f t="shared" si="10"/>
        <v>67.00%</v>
      </c>
      <c r="G612" s="86" t="s">
        <v>1488</v>
      </c>
      <c r="H612" s="86" t="s">
        <v>1489</v>
      </c>
      <c r="I612" s="106"/>
      <c r="J612" s="106"/>
      <c r="K612" s="106"/>
      <c r="L612" s="106"/>
      <c r="M612" s="106"/>
      <c r="N612" s="106"/>
      <c r="O612" s="106"/>
      <c r="P612" s="106"/>
      <c r="Q612" s="106"/>
      <c r="R612" s="106"/>
      <c r="S612" s="106"/>
      <c r="T612" s="107"/>
      <c r="U612" s="59"/>
      <c r="V612" s="59"/>
      <c r="W612" s="88"/>
      <c r="X612" s="86"/>
      <c r="Y612" s="86" t="s">
        <v>1279</v>
      </c>
      <c r="Z612" s="88"/>
      <c r="AA612" s="88" t="s">
        <v>522</v>
      </c>
    </row>
    <row r="613">
      <c r="A613" s="82" t="s">
        <v>4233</v>
      </c>
      <c r="B613" s="86" t="s">
        <v>4235</v>
      </c>
      <c r="C613" s="86" t="s">
        <v>2245</v>
      </c>
      <c r="D613" s="101">
        <v>115.0</v>
      </c>
      <c r="E613" s="101" t="str">
        <f t="shared" si="9"/>
        <v>$77.05</v>
      </c>
      <c r="F613" s="84" t="str">
        <f t="shared" si="10"/>
        <v>67.00%</v>
      </c>
      <c r="G613" s="86" t="s">
        <v>1462</v>
      </c>
      <c r="H613" s="86" t="s">
        <v>1463</v>
      </c>
      <c r="I613" s="106"/>
      <c r="J613" s="106"/>
      <c r="K613" s="106"/>
      <c r="L613" s="106"/>
      <c r="M613" s="106"/>
      <c r="N613" s="106"/>
      <c r="O613" s="106"/>
      <c r="P613" s="106"/>
      <c r="Q613" s="106"/>
      <c r="R613" s="106"/>
      <c r="S613" s="106"/>
      <c r="T613" s="107"/>
      <c r="U613" s="59"/>
      <c r="V613" s="59"/>
      <c r="W613" s="90"/>
      <c r="X613" s="86"/>
      <c r="Y613" s="86" t="s">
        <v>3839</v>
      </c>
      <c r="Z613" s="90"/>
      <c r="AA613" s="90" t="s">
        <v>522</v>
      </c>
    </row>
    <row r="614">
      <c r="A614" s="82" t="s">
        <v>4238</v>
      </c>
      <c r="B614" s="86" t="s">
        <v>4239</v>
      </c>
      <c r="C614" s="85" t="s">
        <v>271</v>
      </c>
      <c r="D614" s="101">
        <v>1000.0</v>
      </c>
      <c r="E614" s="101">
        <v>0.0</v>
      </c>
      <c r="F614" s="120">
        <v>0.0</v>
      </c>
      <c r="G614" s="86" t="s">
        <v>4240</v>
      </c>
      <c r="H614" s="86" t="s">
        <v>4241</v>
      </c>
      <c r="I614" s="87"/>
      <c r="J614" s="87"/>
      <c r="K614" s="87"/>
      <c r="L614" s="87"/>
      <c r="M614" s="87"/>
      <c r="N614" s="87"/>
      <c r="O614" s="87"/>
      <c r="P614" s="87"/>
      <c r="Q614" s="87"/>
      <c r="R614" s="87"/>
      <c r="S614" s="87"/>
      <c r="T614" s="86" t="s">
        <v>4243</v>
      </c>
      <c r="U614" s="59"/>
      <c r="V614" s="59"/>
      <c r="W614" s="90"/>
      <c r="X614" s="86"/>
      <c r="Y614" s="86" t="s">
        <v>4245</v>
      </c>
      <c r="Z614" s="90"/>
      <c r="AA614" s="90" t="s">
        <v>484</v>
      </c>
    </row>
    <row r="615">
      <c r="A615" s="82" t="s">
        <v>4246</v>
      </c>
      <c r="B615" s="86" t="s">
        <v>937</v>
      </c>
      <c r="C615" s="86" t="s">
        <v>938</v>
      </c>
      <c r="D615" s="101">
        <v>210.0</v>
      </c>
      <c r="E615" s="101">
        <v>100.0</v>
      </c>
      <c r="F615" s="84" t="str">
        <f t="shared" ref="F615:F670" si="11">E615/D615</f>
        <v>47.62%</v>
      </c>
      <c r="G615" s="86" t="s">
        <v>2663</v>
      </c>
      <c r="H615" s="86" t="s">
        <v>4250</v>
      </c>
      <c r="I615" s="87"/>
      <c r="J615" s="87"/>
      <c r="K615" s="87"/>
      <c r="L615" s="87"/>
      <c r="M615" s="87"/>
      <c r="N615" s="87"/>
      <c r="O615" s="87"/>
      <c r="P615" s="87"/>
      <c r="Q615" s="87"/>
      <c r="R615" s="87"/>
      <c r="S615" s="87"/>
      <c r="T615" s="86" t="s">
        <v>945</v>
      </c>
      <c r="U615" s="59"/>
      <c r="V615" s="59"/>
      <c r="W615" s="90"/>
      <c r="X615" s="86"/>
      <c r="Y615" s="86" t="s">
        <v>173</v>
      </c>
      <c r="Z615" s="90"/>
      <c r="AA615" s="90" t="s">
        <v>484</v>
      </c>
    </row>
    <row r="616">
      <c r="A616" s="82" t="s">
        <v>4253</v>
      </c>
      <c r="B616" s="86" t="s">
        <v>960</v>
      </c>
      <c r="C616" s="86" t="s">
        <v>961</v>
      </c>
      <c r="D616" s="101">
        <v>400.0</v>
      </c>
      <c r="E616" s="101">
        <v>275.0</v>
      </c>
      <c r="F616" s="84" t="str">
        <f t="shared" si="11"/>
        <v>68.75%</v>
      </c>
      <c r="G616" s="86" t="s">
        <v>1062</v>
      </c>
      <c r="H616" s="86" t="s">
        <v>2704</v>
      </c>
      <c r="I616" s="87"/>
      <c r="J616" s="87"/>
      <c r="K616" s="87"/>
      <c r="L616" s="87"/>
      <c r="M616" s="87"/>
      <c r="N616" s="87"/>
      <c r="O616" s="87"/>
      <c r="P616" s="87"/>
      <c r="Q616" s="87"/>
      <c r="R616" s="87"/>
      <c r="S616" s="87"/>
      <c r="T616" s="107"/>
      <c r="U616" s="59"/>
      <c r="V616" s="59"/>
      <c r="W616" s="90"/>
      <c r="X616" s="86"/>
      <c r="Y616" s="86" t="s">
        <v>3839</v>
      </c>
      <c r="Z616" s="90"/>
      <c r="AA616" s="90" t="s">
        <v>492</v>
      </c>
    </row>
    <row r="617">
      <c r="A617" s="82" t="s">
        <v>4257</v>
      </c>
      <c r="B617" s="86" t="s">
        <v>968</v>
      </c>
      <c r="C617" s="86" t="s">
        <v>969</v>
      </c>
      <c r="D617" s="101">
        <v>500.0</v>
      </c>
      <c r="E617" s="101">
        <v>350.0</v>
      </c>
      <c r="F617" s="84" t="str">
        <f t="shared" si="11"/>
        <v>70.00%</v>
      </c>
      <c r="G617" s="86" t="s">
        <v>3364</v>
      </c>
      <c r="H617" s="86" t="s">
        <v>3365</v>
      </c>
      <c r="I617" s="87"/>
      <c r="J617" s="87"/>
      <c r="K617" s="87"/>
      <c r="L617" s="87"/>
      <c r="M617" s="87"/>
      <c r="N617" s="87"/>
      <c r="O617" s="87"/>
      <c r="P617" s="87"/>
      <c r="Q617" s="87"/>
      <c r="R617" s="87"/>
      <c r="S617" s="87"/>
      <c r="T617" s="86" t="s">
        <v>4259</v>
      </c>
      <c r="U617" s="59"/>
      <c r="V617" s="59"/>
      <c r="W617" s="90"/>
      <c r="X617" s="86"/>
      <c r="Y617" s="86" t="s">
        <v>173</v>
      </c>
      <c r="Z617" s="90"/>
      <c r="AA617" s="90" t="s">
        <v>522</v>
      </c>
    </row>
    <row r="618">
      <c r="A618" s="82" t="s">
        <v>4263</v>
      </c>
      <c r="B618" s="86" t="s">
        <v>979</v>
      </c>
      <c r="C618" s="85" t="s">
        <v>271</v>
      </c>
      <c r="D618" s="101">
        <v>1370.0</v>
      </c>
      <c r="E618" s="101">
        <v>1000.0</v>
      </c>
      <c r="F618" s="84" t="str">
        <f t="shared" si="11"/>
        <v>72.99%</v>
      </c>
      <c r="G618" s="86" t="s">
        <v>4264</v>
      </c>
      <c r="H618" s="86" t="s">
        <v>4265</v>
      </c>
      <c r="I618" s="87"/>
      <c r="J618" s="87"/>
      <c r="K618" s="87"/>
      <c r="L618" s="87"/>
      <c r="M618" s="87"/>
      <c r="N618" s="87"/>
      <c r="O618" s="87"/>
      <c r="P618" s="87"/>
      <c r="Q618" s="87"/>
      <c r="R618" s="87"/>
      <c r="S618" s="87"/>
      <c r="T618" s="86" t="s">
        <v>981</v>
      </c>
      <c r="U618" s="59"/>
      <c r="V618" s="59"/>
      <c r="W618" s="88"/>
      <c r="X618" s="86"/>
      <c r="Y618" s="86" t="s">
        <v>173</v>
      </c>
      <c r="Z618" s="88"/>
      <c r="AA618" s="88" t="s">
        <v>484</v>
      </c>
    </row>
    <row r="619">
      <c r="A619" s="82" t="s">
        <v>4268</v>
      </c>
      <c r="B619" s="86" t="s">
        <v>991</v>
      </c>
      <c r="C619" s="85" t="s">
        <v>271</v>
      </c>
      <c r="D619" s="101">
        <v>1200.0</v>
      </c>
      <c r="E619" s="101">
        <v>1000.0</v>
      </c>
      <c r="F619" s="84" t="str">
        <f t="shared" si="11"/>
        <v>83.33%</v>
      </c>
      <c r="G619" s="86" t="s">
        <v>4272</v>
      </c>
      <c r="H619" s="86" t="s">
        <v>4273</v>
      </c>
      <c r="I619" s="87"/>
      <c r="J619" s="87"/>
      <c r="K619" s="87"/>
      <c r="L619" s="87"/>
      <c r="M619" s="87"/>
      <c r="N619" s="87"/>
      <c r="O619" s="87"/>
      <c r="P619" s="87"/>
      <c r="Q619" s="87"/>
      <c r="R619" s="87"/>
      <c r="S619" s="87"/>
      <c r="T619" s="86" t="s">
        <v>993</v>
      </c>
      <c r="U619" s="59"/>
      <c r="V619" s="59"/>
      <c r="W619" s="90"/>
      <c r="X619" s="86"/>
      <c r="Y619" s="86" t="s">
        <v>4245</v>
      </c>
      <c r="Z619" s="90"/>
      <c r="AA619" s="90" t="s">
        <v>484</v>
      </c>
    </row>
    <row r="620">
      <c r="A620" s="82" t="s">
        <v>4277</v>
      </c>
      <c r="B620" s="86" t="s">
        <v>983</v>
      </c>
      <c r="C620" s="85" t="s">
        <v>271</v>
      </c>
      <c r="D620" s="101">
        <v>1200.0</v>
      </c>
      <c r="E620" s="101">
        <v>1000.0</v>
      </c>
      <c r="F620" s="84" t="str">
        <f t="shared" si="11"/>
        <v>83.33%</v>
      </c>
      <c r="G620" s="86" t="s">
        <v>2118</v>
      </c>
      <c r="H620" s="86" t="s">
        <v>2120</v>
      </c>
      <c r="I620" s="87"/>
      <c r="J620" s="87"/>
      <c r="K620" s="87"/>
      <c r="L620" s="87"/>
      <c r="M620" s="87"/>
      <c r="N620" s="87"/>
      <c r="O620" s="87"/>
      <c r="P620" s="87"/>
      <c r="Q620" s="87"/>
      <c r="R620" s="87"/>
      <c r="S620" s="87"/>
      <c r="T620" s="107"/>
      <c r="U620" s="59"/>
      <c r="V620" s="59"/>
      <c r="W620" s="88"/>
      <c r="X620" s="86"/>
      <c r="Y620" s="86" t="s">
        <v>2129</v>
      </c>
      <c r="Z620" s="88"/>
      <c r="AA620" s="88" t="s">
        <v>484</v>
      </c>
    </row>
    <row r="621">
      <c r="A621" s="82" t="s">
        <v>4279</v>
      </c>
      <c r="B621" s="86" t="s">
        <v>1002</v>
      </c>
      <c r="C621" s="86" t="s">
        <v>1004</v>
      </c>
      <c r="D621" s="101">
        <v>1000.0</v>
      </c>
      <c r="E621" s="101">
        <v>896.6</v>
      </c>
      <c r="F621" s="84" t="str">
        <f t="shared" si="11"/>
        <v>89.66%</v>
      </c>
      <c r="G621" s="86" t="s">
        <v>1044</v>
      </c>
      <c r="H621" s="86" t="s">
        <v>1045</v>
      </c>
      <c r="I621" s="87"/>
      <c r="J621" s="87"/>
      <c r="K621" s="101">
        <v>15.0</v>
      </c>
      <c r="L621" s="101">
        <v>400.0</v>
      </c>
      <c r="M621" s="101">
        <v>200.0</v>
      </c>
      <c r="N621" s="87"/>
      <c r="O621" s="101">
        <v>90.0</v>
      </c>
      <c r="P621" s="87"/>
      <c r="Q621" s="87"/>
      <c r="R621" s="87"/>
      <c r="S621" s="87" t="s">
        <v>4281</v>
      </c>
      <c r="T621" s="107"/>
      <c r="U621" s="59"/>
      <c r="V621" s="59"/>
      <c r="W621" s="90"/>
      <c r="X621" s="86"/>
      <c r="Y621" s="86" t="s">
        <v>4282</v>
      </c>
      <c r="Z621" s="90"/>
      <c r="AA621" s="90" t="s">
        <v>484</v>
      </c>
    </row>
    <row r="622">
      <c r="A622" s="82" t="s">
        <v>4285</v>
      </c>
      <c r="B622" s="86" t="s">
        <v>1011</v>
      </c>
      <c r="C622" s="85" t="s">
        <v>1012</v>
      </c>
      <c r="D622" s="101">
        <v>3000.0</v>
      </c>
      <c r="E622" s="101">
        <v>2732.0</v>
      </c>
      <c r="F622" s="84" t="str">
        <f t="shared" si="11"/>
        <v>91.07%</v>
      </c>
      <c r="G622" s="86" t="s">
        <v>118</v>
      </c>
      <c r="H622" s="86" t="s">
        <v>4286</v>
      </c>
      <c r="I622" s="101">
        <v>1250.0</v>
      </c>
      <c r="J622" s="87"/>
      <c r="K622" s="101">
        <v>15.0</v>
      </c>
      <c r="L622" s="101">
        <v>450.0</v>
      </c>
      <c r="M622" s="101">
        <v>200.0</v>
      </c>
      <c r="N622" s="87"/>
      <c r="O622" s="101">
        <v>135.0</v>
      </c>
      <c r="P622" s="87"/>
      <c r="Q622" s="101">
        <v>282.2</v>
      </c>
      <c r="R622" s="101">
        <v>200.0</v>
      </c>
      <c r="S622" s="108" t="s">
        <v>4287</v>
      </c>
      <c r="T622" s="86" t="s">
        <v>4288</v>
      </c>
      <c r="U622" s="59"/>
      <c r="V622" s="59"/>
      <c r="W622" s="90"/>
      <c r="X622" s="86"/>
      <c r="Y622" s="86" t="s">
        <v>113</v>
      </c>
      <c r="Z622" s="90"/>
      <c r="AA622" s="90" t="s">
        <v>522</v>
      </c>
    </row>
    <row r="623">
      <c r="A623" s="82" t="s">
        <v>4289</v>
      </c>
      <c r="B623" s="86" t="s">
        <v>1020</v>
      </c>
      <c r="C623" s="86" t="s">
        <v>294</v>
      </c>
      <c r="D623" s="101">
        <v>1000.0</v>
      </c>
      <c r="E623" s="101" t="str">
        <f>I623+L623+Q623</f>
        <v>$925.00</v>
      </c>
      <c r="F623" s="84" t="str">
        <f t="shared" si="11"/>
        <v>92.50%</v>
      </c>
      <c r="G623" s="86" t="s">
        <v>4292</v>
      </c>
      <c r="H623" s="86" t="s">
        <v>4293</v>
      </c>
      <c r="I623" s="101">
        <v>300.0</v>
      </c>
      <c r="J623" s="87"/>
      <c r="K623" s="87"/>
      <c r="L623" s="101">
        <v>250.0</v>
      </c>
      <c r="M623" s="87"/>
      <c r="N623" s="87"/>
      <c r="O623" s="87"/>
      <c r="P623" s="87"/>
      <c r="Q623" s="101">
        <v>375.0</v>
      </c>
      <c r="R623" s="87"/>
      <c r="S623" s="87"/>
      <c r="T623" s="86" t="s">
        <v>4294</v>
      </c>
      <c r="U623" s="59"/>
      <c r="V623" s="59"/>
      <c r="W623" s="90"/>
      <c r="X623" s="86"/>
      <c r="Y623" s="86" t="s">
        <v>3839</v>
      </c>
      <c r="Z623" s="90"/>
      <c r="AA623" s="90" t="s">
        <v>522</v>
      </c>
    </row>
    <row r="624">
      <c r="A624" s="82" t="s">
        <v>4295</v>
      </c>
      <c r="B624" s="86" t="s">
        <v>1027</v>
      </c>
      <c r="C624" s="86" t="s">
        <v>425</v>
      </c>
      <c r="D624" s="101">
        <v>500.0</v>
      </c>
      <c r="E624" s="101">
        <v>500.0</v>
      </c>
      <c r="F624" s="84" t="str">
        <f t="shared" si="11"/>
        <v>100.00%</v>
      </c>
      <c r="G624" s="86" t="s">
        <v>1062</v>
      </c>
      <c r="H624" s="86" t="s">
        <v>2704</v>
      </c>
      <c r="I624" s="87"/>
      <c r="J624" s="87"/>
      <c r="K624" s="87"/>
      <c r="L624" s="87" t="s">
        <v>4298</v>
      </c>
      <c r="M624" s="87"/>
      <c r="N624" s="87"/>
      <c r="O624" s="87"/>
      <c r="P624" s="87"/>
      <c r="Q624" s="87"/>
      <c r="R624" s="87"/>
      <c r="S624" s="87"/>
      <c r="T624" s="86" t="s">
        <v>1031</v>
      </c>
      <c r="U624" s="59"/>
      <c r="V624" s="59"/>
      <c r="W624" s="90"/>
      <c r="X624" s="86"/>
      <c r="Y624" s="86" t="s">
        <v>2288</v>
      </c>
      <c r="Z624" s="90"/>
      <c r="AA624" s="90" t="s">
        <v>842</v>
      </c>
    </row>
    <row r="625">
      <c r="A625" s="82" t="s">
        <v>4301</v>
      </c>
      <c r="B625" s="86" t="s">
        <v>4302</v>
      </c>
      <c r="C625" s="85" t="s">
        <v>271</v>
      </c>
      <c r="D625" s="101">
        <v>800.0</v>
      </c>
      <c r="E625" s="101">
        <v>800.0</v>
      </c>
      <c r="F625" s="84" t="str">
        <f t="shared" si="11"/>
        <v>100.00%</v>
      </c>
      <c r="G625" s="86" t="s">
        <v>1167</v>
      </c>
      <c r="H625" s="86" t="s">
        <v>1168</v>
      </c>
      <c r="I625" s="87"/>
      <c r="J625" s="87"/>
      <c r="K625" s="87"/>
      <c r="L625" s="87"/>
      <c r="M625" s="87"/>
      <c r="N625" s="87"/>
      <c r="O625" s="87"/>
      <c r="P625" s="87"/>
      <c r="Q625" s="87"/>
      <c r="R625" s="87"/>
      <c r="S625" s="87"/>
      <c r="T625" s="107"/>
      <c r="U625" s="59"/>
      <c r="V625" s="59"/>
      <c r="W625" s="90"/>
      <c r="X625" s="86"/>
      <c r="Y625" s="86" t="s">
        <v>1422</v>
      </c>
      <c r="Z625" s="90"/>
      <c r="AA625" s="90" t="s">
        <v>484</v>
      </c>
    </row>
    <row r="626">
      <c r="A626" s="82" t="s">
        <v>4304</v>
      </c>
      <c r="B626" s="86" t="s">
        <v>1048</v>
      </c>
      <c r="C626" s="85" t="s">
        <v>271</v>
      </c>
      <c r="D626" s="101">
        <v>900.0</v>
      </c>
      <c r="E626" s="101">
        <v>900.0</v>
      </c>
      <c r="F626" s="84" t="str">
        <f t="shared" si="11"/>
        <v>100.00%</v>
      </c>
      <c r="G626" s="86" t="s">
        <v>4306</v>
      </c>
      <c r="H626" s="86" t="s">
        <v>4308</v>
      </c>
      <c r="I626" s="87"/>
      <c r="J626" s="87"/>
      <c r="K626" s="87"/>
      <c r="L626" s="87"/>
      <c r="M626" s="87"/>
      <c r="N626" s="87"/>
      <c r="O626" s="87"/>
      <c r="P626" s="87"/>
      <c r="Q626" s="87"/>
      <c r="R626" s="87"/>
      <c r="S626" s="87"/>
      <c r="T626" s="107"/>
      <c r="U626" s="59"/>
      <c r="V626" s="59"/>
      <c r="W626" s="90"/>
      <c r="X626" s="86"/>
      <c r="Y626" s="86" t="s">
        <v>1422</v>
      </c>
      <c r="Z626" s="90"/>
      <c r="AA626" s="90" t="s">
        <v>484</v>
      </c>
    </row>
    <row r="627">
      <c r="A627" s="82" t="s">
        <v>4311</v>
      </c>
      <c r="B627" s="86" t="s">
        <v>4312</v>
      </c>
      <c r="C627" s="86" t="s">
        <v>271</v>
      </c>
      <c r="D627" s="101">
        <v>1000.0</v>
      </c>
      <c r="E627" s="101">
        <v>1000.0</v>
      </c>
      <c r="F627" s="84" t="str">
        <f t="shared" si="11"/>
        <v>100.00%</v>
      </c>
      <c r="G627" s="86" t="s">
        <v>4315</v>
      </c>
      <c r="H627" s="86" t="s">
        <v>4316</v>
      </c>
      <c r="I627" s="87"/>
      <c r="J627" s="87"/>
      <c r="K627" s="87"/>
      <c r="L627" s="87"/>
      <c r="M627" s="87"/>
      <c r="N627" s="87"/>
      <c r="O627" s="87"/>
      <c r="P627" s="87"/>
      <c r="Q627" s="87"/>
      <c r="R627" s="87"/>
      <c r="S627" s="87"/>
      <c r="T627" s="86"/>
      <c r="U627" s="59"/>
      <c r="V627" s="59"/>
      <c r="W627" s="90"/>
      <c r="X627" s="86"/>
      <c r="Y627" s="86" t="s">
        <v>2129</v>
      </c>
      <c r="Z627" s="90"/>
      <c r="AA627" s="90" t="s">
        <v>484</v>
      </c>
    </row>
    <row r="628">
      <c r="A628" s="82" t="s">
        <v>4317</v>
      </c>
      <c r="B628" s="86" t="s">
        <v>1067</v>
      </c>
      <c r="C628" s="86" t="s">
        <v>1069</v>
      </c>
      <c r="D628" s="101">
        <v>500.0</v>
      </c>
      <c r="E628" s="101">
        <v>500.0</v>
      </c>
      <c r="F628" s="84" t="str">
        <f t="shared" si="11"/>
        <v>100.00%</v>
      </c>
      <c r="G628" s="86" t="s">
        <v>1534</v>
      </c>
      <c r="H628" s="86" t="s">
        <v>1535</v>
      </c>
      <c r="I628" s="87"/>
      <c r="J628" s="87"/>
      <c r="K628" s="87"/>
      <c r="L628" s="87"/>
      <c r="M628" s="87"/>
      <c r="N628" s="87"/>
      <c r="O628" s="87"/>
      <c r="P628" s="87"/>
      <c r="Q628" s="87"/>
      <c r="R628" s="87"/>
      <c r="S628" s="87"/>
      <c r="T628" s="86"/>
      <c r="U628" s="59"/>
      <c r="V628" s="59"/>
      <c r="W628" s="90"/>
      <c r="X628" s="86"/>
      <c r="Y628" s="86" t="s">
        <v>4319</v>
      </c>
      <c r="Z628" s="90"/>
      <c r="AA628" s="90" t="s">
        <v>842</v>
      </c>
    </row>
    <row r="629">
      <c r="A629" s="82" t="s">
        <v>4322</v>
      </c>
      <c r="B629" s="86" t="s">
        <v>1079</v>
      </c>
      <c r="C629" s="86" t="s">
        <v>1080</v>
      </c>
      <c r="D629" s="101">
        <v>800.0</v>
      </c>
      <c r="E629" s="101">
        <v>800.0</v>
      </c>
      <c r="F629" s="84" t="str">
        <f t="shared" si="11"/>
        <v>100.00%</v>
      </c>
      <c r="G629" s="86" t="s">
        <v>3066</v>
      </c>
      <c r="H629" s="86" t="s">
        <v>3067</v>
      </c>
      <c r="I629" s="87"/>
      <c r="J629" s="87"/>
      <c r="K629" s="87"/>
      <c r="L629" s="87"/>
      <c r="M629" s="87"/>
      <c r="N629" s="87"/>
      <c r="O629" s="87"/>
      <c r="P629" s="87"/>
      <c r="Q629" s="87"/>
      <c r="R629" s="87"/>
      <c r="S629" s="87"/>
      <c r="T629" s="86" t="s">
        <v>1082</v>
      </c>
      <c r="U629" s="59"/>
      <c r="V629" s="59"/>
      <c r="W629" s="90"/>
      <c r="X629" s="86"/>
      <c r="Y629" s="86" t="s">
        <v>230</v>
      </c>
      <c r="Z629" s="90"/>
      <c r="AA629" s="90" t="s">
        <v>484</v>
      </c>
    </row>
    <row r="630">
      <c r="A630" s="82" t="s">
        <v>4324</v>
      </c>
      <c r="B630" s="86" t="s">
        <v>4325</v>
      </c>
      <c r="C630" s="86" t="s">
        <v>3558</v>
      </c>
      <c r="D630" s="101">
        <v>1200.0</v>
      </c>
      <c r="E630" s="101">
        <v>200.0</v>
      </c>
      <c r="F630" s="84" t="str">
        <f t="shared" si="11"/>
        <v>16.67%</v>
      </c>
      <c r="G630" s="86" t="s">
        <v>1480</v>
      </c>
      <c r="H630" s="86" t="s">
        <v>1482</v>
      </c>
      <c r="I630" s="87"/>
      <c r="J630" s="87"/>
      <c r="K630" s="87"/>
      <c r="L630" s="87"/>
      <c r="M630" s="87"/>
      <c r="N630" s="87"/>
      <c r="O630" s="87"/>
      <c r="P630" s="87"/>
      <c r="Q630" s="87"/>
      <c r="R630" s="87"/>
      <c r="S630" s="87"/>
      <c r="T630" s="86" t="s">
        <v>4326</v>
      </c>
      <c r="U630" s="59"/>
      <c r="V630" s="59"/>
      <c r="W630" s="90"/>
      <c r="X630" s="86"/>
      <c r="Y630" s="86" t="s">
        <v>173</v>
      </c>
      <c r="Z630" s="90"/>
      <c r="AA630" s="90" t="s">
        <v>605</v>
      </c>
    </row>
    <row r="631">
      <c r="A631" s="82" t="s">
        <v>4328</v>
      </c>
      <c r="B631" s="86" t="s">
        <v>4329</v>
      </c>
      <c r="C631" s="85" t="s">
        <v>1200</v>
      </c>
      <c r="D631" s="101">
        <v>6137.9</v>
      </c>
      <c r="E631" s="101" t="str">
        <f>I631+K631+M631+N631+O631+Q631+R631+S631</f>
        <v>$2,302.20</v>
      </c>
      <c r="F631" s="84" t="str">
        <f t="shared" si="11"/>
        <v>37.51%</v>
      </c>
      <c r="G631" s="86" t="s">
        <v>657</v>
      </c>
      <c r="H631" s="86" t="s">
        <v>732</v>
      </c>
      <c r="I631" s="101">
        <v>1400.0</v>
      </c>
      <c r="J631" s="87"/>
      <c r="K631" s="101">
        <v>15.0</v>
      </c>
      <c r="L631" s="106"/>
      <c r="M631" s="101">
        <v>200.0</v>
      </c>
      <c r="N631" s="101">
        <v>50.0</v>
      </c>
      <c r="O631" s="101">
        <v>45.0</v>
      </c>
      <c r="P631" s="87"/>
      <c r="Q631" s="101">
        <v>282.2</v>
      </c>
      <c r="R631" s="101">
        <v>150.0</v>
      </c>
      <c r="S631" s="101">
        <v>160.0</v>
      </c>
      <c r="T631" s="86" t="s">
        <v>4330</v>
      </c>
      <c r="U631" s="59"/>
      <c r="V631" s="59"/>
      <c r="W631" s="90"/>
      <c r="X631" s="86"/>
      <c r="Y631" s="86" t="s">
        <v>2288</v>
      </c>
      <c r="Z631" s="90"/>
      <c r="AA631" s="90" t="s">
        <v>522</v>
      </c>
    </row>
    <row r="632">
      <c r="A632" s="82" t="s">
        <v>4332</v>
      </c>
      <c r="B632" s="86" t="s">
        <v>4333</v>
      </c>
      <c r="C632" s="86" t="s">
        <v>965</v>
      </c>
      <c r="D632" s="101">
        <v>425.0</v>
      </c>
      <c r="E632" s="101">
        <v>200.0</v>
      </c>
      <c r="F632" s="84" t="str">
        <f t="shared" si="11"/>
        <v>47.06%</v>
      </c>
      <c r="G632" s="86" t="s">
        <v>4335</v>
      </c>
      <c r="H632" s="86" t="s">
        <v>4336</v>
      </c>
      <c r="I632" s="87"/>
      <c r="J632" s="87"/>
      <c r="K632" s="101">
        <v>0.0</v>
      </c>
      <c r="L632" s="87"/>
      <c r="M632" s="87"/>
      <c r="N632" s="87"/>
      <c r="O632" s="87"/>
      <c r="P632" s="87"/>
      <c r="Q632" s="87"/>
      <c r="R632" s="101">
        <v>200.0</v>
      </c>
      <c r="S632" s="87"/>
      <c r="T632" s="86"/>
      <c r="U632" s="59"/>
      <c r="V632" s="59"/>
      <c r="W632" s="90"/>
      <c r="X632" s="86"/>
      <c r="Y632" s="86" t="s">
        <v>314</v>
      </c>
      <c r="Z632" s="90"/>
      <c r="AA632" s="90" t="s">
        <v>492</v>
      </c>
    </row>
    <row r="633">
      <c r="A633" s="82" t="s">
        <v>4338</v>
      </c>
      <c r="B633" s="86" t="s">
        <v>4339</v>
      </c>
      <c r="C633" s="86" t="s">
        <v>4339</v>
      </c>
      <c r="D633" s="101">
        <v>900.0</v>
      </c>
      <c r="E633" s="101">
        <v>431.0</v>
      </c>
      <c r="F633" s="84" t="str">
        <f t="shared" si="11"/>
        <v>47.89%</v>
      </c>
      <c r="G633" s="86" t="s">
        <v>4340</v>
      </c>
      <c r="H633" s="86" t="s">
        <v>4341</v>
      </c>
      <c r="I633" s="101">
        <v>150.0</v>
      </c>
      <c r="J633" s="87"/>
      <c r="K633" s="101">
        <v>15.0</v>
      </c>
      <c r="L633" s="87"/>
      <c r="M633" s="101">
        <v>200.0</v>
      </c>
      <c r="N633" s="101">
        <v>50.0</v>
      </c>
      <c r="O633" s="87"/>
      <c r="P633" s="87"/>
      <c r="Q633" s="87"/>
      <c r="R633" s="87"/>
      <c r="S633" s="87"/>
      <c r="T633" s="150">
        <v>16.0</v>
      </c>
      <c r="U633" s="59"/>
      <c r="V633" s="59"/>
      <c r="W633" s="90"/>
      <c r="X633" s="86"/>
      <c r="Y633" s="86" t="s">
        <v>1406</v>
      </c>
      <c r="Z633" s="90"/>
      <c r="AA633" s="90" t="s">
        <v>522</v>
      </c>
    </row>
    <row r="634">
      <c r="A634" s="82" t="s">
        <v>4345</v>
      </c>
      <c r="B634" s="86" t="s">
        <v>4347</v>
      </c>
      <c r="C634" s="85" t="s">
        <v>3581</v>
      </c>
      <c r="D634" s="101">
        <v>520.0</v>
      </c>
      <c r="E634" s="101">
        <v>500.0</v>
      </c>
      <c r="F634" s="84" t="str">
        <f t="shared" si="11"/>
        <v>96.15%</v>
      </c>
      <c r="G634" s="86" t="s">
        <v>3582</v>
      </c>
      <c r="H634" s="86" t="s">
        <v>4044</v>
      </c>
      <c r="I634" s="101">
        <v>80.0</v>
      </c>
      <c r="J634" s="87"/>
      <c r="K634" s="87"/>
      <c r="L634" s="101">
        <v>390.0</v>
      </c>
      <c r="M634" s="101">
        <v>50.0</v>
      </c>
      <c r="N634" s="87"/>
      <c r="O634" s="87"/>
      <c r="P634" s="87"/>
      <c r="Q634" s="87"/>
      <c r="R634" s="87"/>
      <c r="S634" s="87"/>
      <c r="T634" s="86" t="s">
        <v>4350</v>
      </c>
      <c r="U634" s="59"/>
      <c r="V634" s="59"/>
      <c r="W634" s="90"/>
      <c r="X634" s="86"/>
      <c r="Y634" s="86" t="s">
        <v>230</v>
      </c>
      <c r="Z634" s="90"/>
      <c r="AA634" s="90" t="s">
        <v>1447</v>
      </c>
    </row>
    <row r="635">
      <c r="A635" s="82" t="s">
        <v>4352</v>
      </c>
      <c r="B635" s="86" t="s">
        <v>4353</v>
      </c>
      <c r="C635" s="86" t="s">
        <v>1539</v>
      </c>
      <c r="D635" s="101">
        <v>315.0</v>
      </c>
      <c r="E635" s="101">
        <v>306.0</v>
      </c>
      <c r="F635" s="84" t="str">
        <f t="shared" si="11"/>
        <v>97.14%</v>
      </c>
      <c r="G635" s="86" t="s">
        <v>657</v>
      </c>
      <c r="H635" s="86" t="s">
        <v>658</v>
      </c>
      <c r="I635" s="101">
        <v>150.0</v>
      </c>
      <c r="J635" s="87"/>
      <c r="K635" s="101">
        <v>6.0</v>
      </c>
      <c r="L635" s="87"/>
      <c r="M635" s="87"/>
      <c r="N635" s="87"/>
      <c r="O635" s="87"/>
      <c r="P635" s="87"/>
      <c r="Q635" s="87"/>
      <c r="R635" s="87"/>
      <c r="S635" s="101">
        <v>150.0</v>
      </c>
      <c r="T635" s="86" t="s">
        <v>298</v>
      </c>
      <c r="U635" s="59"/>
      <c r="V635" s="59"/>
      <c r="W635" s="90"/>
      <c r="X635" s="86"/>
      <c r="Y635" s="86" t="s">
        <v>2288</v>
      </c>
      <c r="Z635" s="90"/>
      <c r="AA635" s="90" t="s">
        <v>484</v>
      </c>
    </row>
    <row r="636">
      <c r="A636" s="82" t="s">
        <v>4355</v>
      </c>
      <c r="B636" s="86" t="s">
        <v>4356</v>
      </c>
      <c r="C636" s="85" t="s">
        <v>1012</v>
      </c>
      <c r="D636" s="101">
        <v>1000.0</v>
      </c>
      <c r="E636" s="101">
        <v>1000.0</v>
      </c>
      <c r="F636" s="84" t="str">
        <f t="shared" si="11"/>
        <v>100.00%</v>
      </c>
      <c r="G636" s="86" t="s">
        <v>388</v>
      </c>
      <c r="H636" s="86" t="s">
        <v>389</v>
      </c>
      <c r="I636" s="87"/>
      <c r="J636" s="87"/>
      <c r="K636" s="87"/>
      <c r="L636" s="87"/>
      <c r="M636" s="87"/>
      <c r="N636" s="87"/>
      <c r="O636" s="87"/>
      <c r="P636" s="87"/>
      <c r="Q636" s="87"/>
      <c r="R636" s="87"/>
      <c r="S636" s="87"/>
      <c r="T636" s="86"/>
      <c r="U636" s="59"/>
      <c r="V636" s="59"/>
      <c r="W636" s="90"/>
      <c r="X636" s="86"/>
      <c r="Y636" s="86" t="s">
        <v>2735</v>
      </c>
      <c r="Z636" s="90"/>
      <c r="AA636" s="90" t="s">
        <v>522</v>
      </c>
    </row>
    <row r="637">
      <c r="A637" s="82" t="s">
        <v>4361</v>
      </c>
      <c r="B637" s="86" t="s">
        <v>4362</v>
      </c>
      <c r="C637" s="86" t="s">
        <v>1815</v>
      </c>
      <c r="D637" s="101">
        <v>423.3</v>
      </c>
      <c r="E637" s="101">
        <v>423.3</v>
      </c>
      <c r="F637" s="84" t="str">
        <f t="shared" si="11"/>
        <v>100.00%</v>
      </c>
      <c r="G637" s="86" t="s">
        <v>1816</v>
      </c>
      <c r="H637" s="86" t="s">
        <v>1817</v>
      </c>
      <c r="I637" s="87"/>
      <c r="J637" s="87"/>
      <c r="K637" s="87"/>
      <c r="L637" s="87"/>
      <c r="M637" s="87"/>
      <c r="N637" s="87"/>
      <c r="O637" s="87"/>
      <c r="P637" s="87"/>
      <c r="Q637" s="87"/>
      <c r="R637" s="87"/>
      <c r="S637" s="87"/>
      <c r="T637" s="86" t="s">
        <v>4367</v>
      </c>
      <c r="U637" s="59"/>
      <c r="V637" s="59"/>
      <c r="W637" s="90"/>
      <c r="X637" s="86"/>
      <c r="Y637" s="86" t="s">
        <v>1422</v>
      </c>
      <c r="Z637" s="90"/>
      <c r="AA637" s="90" t="s">
        <v>522</v>
      </c>
    </row>
    <row r="638">
      <c r="A638" s="82" t="s">
        <v>4368</v>
      </c>
      <c r="B638" s="86" t="s">
        <v>4370</v>
      </c>
      <c r="C638" s="85" t="s">
        <v>3271</v>
      </c>
      <c r="D638" s="101">
        <v>250.0</v>
      </c>
      <c r="E638" s="101">
        <v>250.0</v>
      </c>
      <c r="F638" s="84" t="str">
        <f t="shared" si="11"/>
        <v>100.00%</v>
      </c>
      <c r="G638" s="86" t="s">
        <v>4373</v>
      </c>
      <c r="H638" s="86" t="s">
        <v>4374</v>
      </c>
      <c r="I638" s="101">
        <v>250.0</v>
      </c>
      <c r="J638" s="87"/>
      <c r="K638" s="87"/>
      <c r="L638" s="87"/>
      <c r="M638" s="87"/>
      <c r="N638" s="87"/>
      <c r="O638" s="87"/>
      <c r="P638" s="87"/>
      <c r="Q638" s="87"/>
      <c r="R638" s="87"/>
      <c r="S638" s="87"/>
      <c r="T638" s="86"/>
      <c r="U638" s="59"/>
      <c r="V638" s="59"/>
      <c r="W638" s="90"/>
      <c r="X638" s="86"/>
      <c r="Y638" s="86" t="s">
        <v>314</v>
      </c>
      <c r="Z638" s="90"/>
      <c r="AA638" s="90" t="s">
        <v>492</v>
      </c>
    </row>
    <row r="639">
      <c r="A639" s="82" t="s">
        <v>4376</v>
      </c>
      <c r="B639" s="86" t="s">
        <v>4377</v>
      </c>
      <c r="C639" s="86" t="s">
        <v>587</v>
      </c>
      <c r="D639" s="101">
        <v>150.0</v>
      </c>
      <c r="E639" s="101">
        <v>150.0</v>
      </c>
      <c r="F639" s="84" t="str">
        <f t="shared" si="11"/>
        <v>100.00%</v>
      </c>
      <c r="G639" s="86" t="s">
        <v>3147</v>
      </c>
      <c r="H639" s="86" t="s">
        <v>3148</v>
      </c>
      <c r="I639" s="87"/>
      <c r="J639" s="87"/>
      <c r="K639" s="87"/>
      <c r="L639" s="87"/>
      <c r="M639" s="87"/>
      <c r="N639" s="87"/>
      <c r="O639" s="87"/>
      <c r="P639" s="87"/>
      <c r="Q639" s="87"/>
      <c r="R639" s="87"/>
      <c r="S639" s="87"/>
      <c r="T639" s="86" t="s">
        <v>413</v>
      </c>
      <c r="U639" s="59"/>
      <c r="V639" s="59"/>
      <c r="W639" s="88"/>
      <c r="X639" s="86"/>
      <c r="Y639" s="86" t="s">
        <v>173</v>
      </c>
      <c r="Z639" s="88"/>
      <c r="AA639" s="88" t="s">
        <v>588</v>
      </c>
    </row>
    <row r="640">
      <c r="A640" s="82" t="s">
        <v>4382</v>
      </c>
      <c r="B640" s="86" t="s">
        <v>4383</v>
      </c>
      <c r="C640" s="85" t="s">
        <v>969</v>
      </c>
      <c r="D640" s="101">
        <v>125.0</v>
      </c>
      <c r="E640" s="101">
        <v>125.0</v>
      </c>
      <c r="F640" s="84" t="str">
        <f t="shared" si="11"/>
        <v>100.00%</v>
      </c>
      <c r="G640" s="86" t="s">
        <v>3364</v>
      </c>
      <c r="H640" s="86" t="s">
        <v>3365</v>
      </c>
      <c r="I640" s="87"/>
      <c r="J640" s="87"/>
      <c r="K640" s="87"/>
      <c r="L640" s="87"/>
      <c r="M640" s="87"/>
      <c r="N640" s="87"/>
      <c r="O640" s="87"/>
      <c r="P640" s="87"/>
      <c r="Q640" s="87"/>
      <c r="R640" s="87"/>
      <c r="S640" s="87"/>
      <c r="T640" s="86"/>
      <c r="U640" s="59"/>
      <c r="V640" s="59"/>
      <c r="W640" s="90"/>
      <c r="X640" s="86"/>
      <c r="Y640" s="86" t="s">
        <v>1422</v>
      </c>
      <c r="Z640" s="90"/>
      <c r="AA640" s="90" t="s">
        <v>522</v>
      </c>
    </row>
    <row r="641">
      <c r="A641" s="82" t="s">
        <v>4384</v>
      </c>
      <c r="B641" s="86" t="s">
        <v>4385</v>
      </c>
      <c r="C641" s="86" t="s">
        <v>289</v>
      </c>
      <c r="D641" s="101">
        <v>200.0</v>
      </c>
      <c r="E641" s="101">
        <v>200.0</v>
      </c>
      <c r="F641" s="84" t="str">
        <f t="shared" si="11"/>
        <v>100.00%</v>
      </c>
      <c r="G641" s="86" t="s">
        <v>292</v>
      </c>
      <c r="H641" s="86" t="s">
        <v>293</v>
      </c>
      <c r="I641" s="87"/>
      <c r="J641" s="87"/>
      <c r="K641" s="87"/>
      <c r="L641" s="87"/>
      <c r="M641" s="87"/>
      <c r="N641" s="87"/>
      <c r="O641" s="87"/>
      <c r="P641" s="87"/>
      <c r="Q641" s="87"/>
      <c r="R641" s="87"/>
      <c r="S641" s="87"/>
      <c r="T641" s="86" t="s">
        <v>4386</v>
      </c>
      <c r="U641" s="59"/>
      <c r="V641" s="59"/>
      <c r="W641" s="91"/>
      <c r="X641" s="86"/>
      <c r="Y641" s="86" t="s">
        <v>173</v>
      </c>
      <c r="Z641" s="91"/>
      <c r="AA641" s="91" t="s">
        <v>492</v>
      </c>
    </row>
    <row r="642">
      <c r="A642" s="82" t="s">
        <v>4387</v>
      </c>
      <c r="B642" s="86" t="s">
        <v>2182</v>
      </c>
      <c r="C642" s="86" t="s">
        <v>289</v>
      </c>
      <c r="D642" s="101">
        <v>400.0</v>
      </c>
      <c r="E642" s="101">
        <v>400.0</v>
      </c>
      <c r="F642" s="84" t="str">
        <f t="shared" si="11"/>
        <v>100.00%</v>
      </c>
      <c r="G642" s="86" t="s">
        <v>292</v>
      </c>
      <c r="H642" s="86" t="s">
        <v>293</v>
      </c>
      <c r="I642" s="87"/>
      <c r="J642" s="87"/>
      <c r="K642" s="87"/>
      <c r="L642" s="87"/>
      <c r="M642" s="87"/>
      <c r="N642" s="87"/>
      <c r="O642" s="87"/>
      <c r="P642" s="87"/>
      <c r="Q642" s="87"/>
      <c r="R642" s="87"/>
      <c r="S642" s="87"/>
      <c r="T642" s="86" t="s">
        <v>4390</v>
      </c>
      <c r="U642" s="59"/>
      <c r="V642" s="59"/>
      <c r="W642" s="91"/>
      <c r="X642" s="86"/>
      <c r="Y642" s="86" t="s">
        <v>173</v>
      </c>
      <c r="Z642" s="91"/>
      <c r="AA642" s="91" t="s">
        <v>492</v>
      </c>
    </row>
    <row r="643">
      <c r="A643" s="82" t="s">
        <v>4392</v>
      </c>
      <c r="B643" s="86" t="s">
        <v>4393</v>
      </c>
      <c r="C643" s="85" t="s">
        <v>271</v>
      </c>
      <c r="D643" s="101">
        <v>300.0</v>
      </c>
      <c r="E643" s="101">
        <v>300.0</v>
      </c>
      <c r="F643" s="84" t="str">
        <f t="shared" si="11"/>
        <v>100.00%</v>
      </c>
      <c r="G643" s="86" t="s">
        <v>1120</v>
      </c>
      <c r="H643" s="86" t="s">
        <v>4394</v>
      </c>
      <c r="I643" s="87"/>
      <c r="J643" s="87"/>
      <c r="K643" s="87"/>
      <c r="L643" s="87"/>
      <c r="M643" s="87"/>
      <c r="N643" s="87"/>
      <c r="O643" s="87"/>
      <c r="P643" s="87"/>
      <c r="Q643" s="87"/>
      <c r="R643" s="87"/>
      <c r="S643" s="87"/>
      <c r="T643" s="86"/>
      <c r="U643" s="59"/>
      <c r="V643" s="59"/>
      <c r="W643" s="88"/>
      <c r="X643" s="86"/>
      <c r="Y643" s="86" t="s">
        <v>1422</v>
      </c>
      <c r="Z643" s="88"/>
      <c r="AA643" s="88" t="s">
        <v>484</v>
      </c>
    </row>
    <row r="644">
      <c r="A644" s="82" t="s">
        <v>4396</v>
      </c>
      <c r="B644" s="86" t="s">
        <v>4397</v>
      </c>
      <c r="C644" s="85" t="s">
        <v>271</v>
      </c>
      <c r="D644" s="101">
        <v>1000.0</v>
      </c>
      <c r="E644" s="101">
        <v>1000.0</v>
      </c>
      <c r="F644" s="84" t="str">
        <f t="shared" si="11"/>
        <v>100.00%</v>
      </c>
      <c r="G644" s="86" t="s">
        <v>1120</v>
      </c>
      <c r="H644" s="86" t="s">
        <v>4394</v>
      </c>
      <c r="I644" s="87"/>
      <c r="J644" s="87"/>
      <c r="K644" s="87"/>
      <c r="L644" s="87"/>
      <c r="M644" s="87"/>
      <c r="N644" s="87"/>
      <c r="O644" s="87"/>
      <c r="P644" s="87"/>
      <c r="Q644" s="87"/>
      <c r="R644" s="87"/>
      <c r="S644" s="87"/>
      <c r="T644" s="86"/>
      <c r="U644" s="59"/>
      <c r="V644" s="59"/>
      <c r="W644" s="88"/>
      <c r="X644" s="86"/>
      <c r="Y644" s="86" t="s">
        <v>1422</v>
      </c>
      <c r="Z644" s="88"/>
      <c r="AA644" s="88" t="s">
        <v>484</v>
      </c>
    </row>
    <row r="645">
      <c r="A645" s="82" t="s">
        <v>4401</v>
      </c>
      <c r="B645" s="86" t="s">
        <v>4402</v>
      </c>
      <c r="C645" s="86" t="s">
        <v>195</v>
      </c>
      <c r="D645" s="101">
        <v>90.38</v>
      </c>
      <c r="E645" s="101">
        <v>90.38</v>
      </c>
      <c r="F645" s="84" t="str">
        <f t="shared" si="11"/>
        <v>100.00%</v>
      </c>
      <c r="G645" s="86" t="s">
        <v>197</v>
      </c>
      <c r="H645" s="86" t="s">
        <v>200</v>
      </c>
      <c r="I645" s="87"/>
      <c r="J645" s="87"/>
      <c r="K645" s="87"/>
      <c r="L645" s="87"/>
      <c r="M645" s="87"/>
      <c r="N645" s="87"/>
      <c r="O645" s="87"/>
      <c r="P645" s="87"/>
      <c r="Q645" s="87"/>
      <c r="R645" s="87"/>
      <c r="S645" s="87"/>
      <c r="T645" s="86" t="s">
        <v>413</v>
      </c>
      <c r="U645" s="59"/>
      <c r="V645" s="59"/>
      <c r="W645" s="88"/>
      <c r="X645" s="86"/>
      <c r="Y645" s="86" t="s">
        <v>173</v>
      </c>
      <c r="Z645" s="88"/>
      <c r="AA645" s="88" t="s">
        <v>588</v>
      </c>
    </row>
    <row r="646">
      <c r="A646" s="82" t="s">
        <v>4404</v>
      </c>
      <c r="B646" s="86" t="s">
        <v>4405</v>
      </c>
      <c r="C646" s="82" t="s">
        <v>496</v>
      </c>
      <c r="D646" s="101">
        <v>100.0</v>
      </c>
      <c r="E646" s="101">
        <v>100.0</v>
      </c>
      <c r="F646" s="84" t="str">
        <f t="shared" si="11"/>
        <v>100.00%</v>
      </c>
      <c r="G646" s="86" t="s">
        <v>292</v>
      </c>
      <c r="H646" s="86" t="s">
        <v>477</v>
      </c>
      <c r="I646" s="87"/>
      <c r="J646" s="87"/>
      <c r="K646" s="87"/>
      <c r="L646" s="87"/>
      <c r="M646" s="87"/>
      <c r="N646" s="87"/>
      <c r="O646" s="87"/>
      <c r="P646" s="87"/>
      <c r="Q646" s="87"/>
      <c r="R646" s="87"/>
      <c r="S646" s="87"/>
      <c r="T646" s="86"/>
      <c r="U646" s="59"/>
      <c r="V646" s="59"/>
      <c r="W646" s="90"/>
      <c r="X646" s="86"/>
      <c r="Y646" s="86" t="s">
        <v>1422</v>
      </c>
      <c r="Z646" s="90"/>
      <c r="AA646" s="90" t="s">
        <v>500</v>
      </c>
    </row>
    <row r="647">
      <c r="A647" s="82" t="s">
        <v>4406</v>
      </c>
      <c r="B647" s="86" t="s">
        <v>4408</v>
      </c>
      <c r="C647" s="86" t="s">
        <v>965</v>
      </c>
      <c r="D647" s="101">
        <v>200.0</v>
      </c>
      <c r="E647" s="101">
        <v>200.0</v>
      </c>
      <c r="F647" s="84" t="str">
        <f t="shared" si="11"/>
        <v>100.00%</v>
      </c>
      <c r="G647" s="86" t="s">
        <v>971</v>
      </c>
      <c r="H647" s="86" t="s">
        <v>972</v>
      </c>
      <c r="I647" s="87"/>
      <c r="J647" s="87"/>
      <c r="K647" s="87"/>
      <c r="L647" s="87"/>
      <c r="M647" s="87"/>
      <c r="N647" s="87"/>
      <c r="O647" s="87"/>
      <c r="P647" s="87"/>
      <c r="Q647" s="87"/>
      <c r="R647" s="87"/>
      <c r="S647" s="87"/>
      <c r="T647" s="86"/>
      <c r="U647" s="59"/>
      <c r="V647" s="59"/>
      <c r="W647" s="90"/>
      <c r="X647" s="86"/>
      <c r="Y647" s="86" t="s">
        <v>2735</v>
      </c>
      <c r="Z647" s="90"/>
      <c r="AA647" s="90" t="s">
        <v>492</v>
      </c>
    </row>
    <row r="648">
      <c r="A648" s="82" t="s">
        <v>4412</v>
      </c>
      <c r="B648" s="86" t="s">
        <v>4413</v>
      </c>
      <c r="C648" s="86" t="s">
        <v>4414</v>
      </c>
      <c r="D648" s="101">
        <v>140.0</v>
      </c>
      <c r="E648" s="101">
        <v>140.0</v>
      </c>
      <c r="F648" s="84" t="str">
        <f t="shared" si="11"/>
        <v>100.00%</v>
      </c>
      <c r="G648" s="86" t="s">
        <v>2094</v>
      </c>
      <c r="H648" s="86" t="s">
        <v>2096</v>
      </c>
      <c r="I648" s="87"/>
      <c r="J648" s="87"/>
      <c r="K648" s="87"/>
      <c r="L648" s="87"/>
      <c r="M648" s="87"/>
      <c r="N648" s="87"/>
      <c r="O648" s="87"/>
      <c r="P648" s="87"/>
      <c r="Q648" s="87"/>
      <c r="R648" s="87"/>
      <c r="S648" s="87"/>
      <c r="T648" s="86"/>
      <c r="U648" s="59"/>
      <c r="V648" s="59"/>
      <c r="W648" s="90"/>
      <c r="X648" s="86"/>
      <c r="Y648" s="86" t="s">
        <v>4417</v>
      </c>
      <c r="Z648" s="90"/>
      <c r="AA648" s="90" t="s">
        <v>484</v>
      </c>
    </row>
    <row r="649">
      <c r="A649" s="82" t="s">
        <v>4418</v>
      </c>
      <c r="B649" s="86" t="s">
        <v>4419</v>
      </c>
      <c r="C649" s="86" t="s">
        <v>516</v>
      </c>
      <c r="D649" s="101">
        <v>435.0</v>
      </c>
      <c r="E649" s="101">
        <v>390.4</v>
      </c>
      <c r="F649" s="84" t="str">
        <f t="shared" si="11"/>
        <v>89.75%</v>
      </c>
      <c r="G649" s="86" t="s">
        <v>2220</v>
      </c>
      <c r="H649" s="86" t="s">
        <v>2221</v>
      </c>
      <c r="I649" s="106"/>
      <c r="J649" s="106"/>
      <c r="K649" s="106"/>
      <c r="L649" s="106"/>
      <c r="M649" s="106"/>
      <c r="N649" s="106"/>
      <c r="O649" s="106"/>
      <c r="P649" s="106"/>
      <c r="Q649" s="106"/>
      <c r="R649" s="106"/>
      <c r="S649" s="106"/>
      <c r="T649" s="107"/>
      <c r="U649" s="59"/>
      <c r="V649" s="59"/>
      <c r="W649" s="88"/>
      <c r="X649" s="86"/>
      <c r="Y649" s="86" t="s">
        <v>1429</v>
      </c>
      <c r="Z649" s="88"/>
      <c r="AA649" s="88" t="s">
        <v>522</v>
      </c>
    </row>
    <row r="650">
      <c r="A650" s="82" t="s">
        <v>4422</v>
      </c>
      <c r="B650" s="86" t="s">
        <v>4424</v>
      </c>
      <c r="C650" s="86" t="s">
        <v>139</v>
      </c>
      <c r="D650" s="101">
        <v>278.02</v>
      </c>
      <c r="E650" s="101" t="str">
        <f>70*3 + 17.07 + 23.95</f>
        <v>$251.02</v>
      </c>
      <c r="F650" s="84" t="str">
        <f t="shared" si="11"/>
        <v>90.29%</v>
      </c>
      <c r="G650" s="86" t="s">
        <v>141</v>
      </c>
      <c r="H650" s="86" t="s">
        <v>143</v>
      </c>
      <c r="I650" s="106"/>
      <c r="J650" s="106"/>
      <c r="K650" s="106"/>
      <c r="L650" s="106"/>
      <c r="M650" s="106"/>
      <c r="N650" s="106"/>
      <c r="O650" s="106"/>
      <c r="P650" s="106"/>
      <c r="Q650" s="106"/>
      <c r="R650" s="106"/>
      <c r="S650" s="106"/>
      <c r="T650" s="86" t="s">
        <v>4425</v>
      </c>
      <c r="U650" s="59"/>
      <c r="V650" s="59"/>
      <c r="W650" s="90"/>
      <c r="X650" s="86"/>
      <c r="Y650" s="86" t="s">
        <v>173</v>
      </c>
      <c r="Z650" s="90"/>
      <c r="AA650" s="90" t="s">
        <v>492</v>
      </c>
    </row>
    <row r="651">
      <c r="A651" s="82" t="s">
        <v>4428</v>
      </c>
      <c r="B651" s="86" t="s">
        <v>4430</v>
      </c>
      <c r="C651" s="86" t="s">
        <v>603</v>
      </c>
      <c r="D651" s="101">
        <v>580.0</v>
      </c>
      <c r="E651" s="101" t="str">
        <f>480+50</f>
        <v>$530.00</v>
      </c>
      <c r="F651" s="84" t="str">
        <f t="shared" si="11"/>
        <v>91.38%</v>
      </c>
      <c r="G651" s="86" t="s">
        <v>4432</v>
      </c>
      <c r="H651" s="86" t="s">
        <v>4433</v>
      </c>
      <c r="I651" s="106"/>
      <c r="J651" s="106"/>
      <c r="K651" s="106"/>
      <c r="L651" s="106"/>
      <c r="M651" s="106"/>
      <c r="N651" s="106"/>
      <c r="O651" s="106"/>
      <c r="P651" s="106"/>
      <c r="Q651" s="106"/>
      <c r="R651" s="106"/>
      <c r="S651" s="106"/>
      <c r="T651" s="86" t="s">
        <v>4436</v>
      </c>
      <c r="U651" s="59"/>
      <c r="V651" s="59"/>
      <c r="W651" s="88"/>
      <c r="X651" s="86"/>
      <c r="Y651" s="86" t="s">
        <v>173</v>
      </c>
      <c r="Z651" s="88"/>
      <c r="AA651" s="88" t="s">
        <v>605</v>
      </c>
    </row>
    <row r="652">
      <c r="A652" s="82" t="s">
        <v>4437</v>
      </c>
      <c r="B652" s="86" t="s">
        <v>4438</v>
      </c>
      <c r="C652" s="86" t="s">
        <v>4439</v>
      </c>
      <c r="D652" s="101">
        <v>600.0</v>
      </c>
      <c r="E652" s="101">
        <v>560.0</v>
      </c>
      <c r="F652" s="84" t="str">
        <f t="shared" si="11"/>
        <v>93.33%</v>
      </c>
      <c r="G652" s="86" t="s">
        <v>2736</v>
      </c>
      <c r="H652" s="86" t="s">
        <v>4442</v>
      </c>
      <c r="I652" s="101">
        <v>40.0</v>
      </c>
      <c r="J652" s="106"/>
      <c r="K652" s="106"/>
      <c r="L652" s="101">
        <v>560.0</v>
      </c>
      <c r="M652" s="106"/>
      <c r="N652" s="106"/>
      <c r="O652" s="106"/>
      <c r="P652" s="106"/>
      <c r="Q652" s="106"/>
      <c r="R652" s="106"/>
      <c r="S652" s="106"/>
      <c r="T652" s="86" t="s">
        <v>4444</v>
      </c>
      <c r="U652" s="59"/>
      <c r="V652" s="59"/>
      <c r="W652" s="90"/>
      <c r="X652" s="86"/>
      <c r="Y652" s="86" t="s">
        <v>113</v>
      </c>
      <c r="Z652" s="90"/>
      <c r="AA652" s="90" t="s">
        <v>1236</v>
      </c>
    </row>
    <row r="653">
      <c r="A653" s="82" t="s">
        <v>4445</v>
      </c>
      <c r="B653" s="86" t="s">
        <v>3592</v>
      </c>
      <c r="C653" s="86" t="s">
        <v>1539</v>
      </c>
      <c r="D653" s="101">
        <v>175.0</v>
      </c>
      <c r="E653" s="101">
        <v>175.0</v>
      </c>
      <c r="F653" s="84" t="str">
        <f t="shared" si="11"/>
        <v>100.00%</v>
      </c>
      <c r="G653" s="86" t="s">
        <v>1542</v>
      </c>
      <c r="H653" s="86" t="s">
        <v>1543</v>
      </c>
      <c r="I653" s="106"/>
      <c r="J653" s="106"/>
      <c r="K653" s="106"/>
      <c r="L653" s="87" t="s">
        <v>4446</v>
      </c>
      <c r="M653" s="106"/>
      <c r="N653" s="106"/>
      <c r="O653" s="106"/>
      <c r="P653" s="106"/>
      <c r="Q653" s="106"/>
      <c r="R653" s="106"/>
      <c r="S653" s="106"/>
      <c r="T653" s="86" t="s">
        <v>4447</v>
      </c>
      <c r="U653" s="59"/>
      <c r="V653" s="59"/>
      <c r="W653" s="90"/>
      <c r="X653" s="86"/>
      <c r="Y653" s="86" t="s">
        <v>113</v>
      </c>
      <c r="Z653" s="90"/>
      <c r="AA653" s="90" t="s">
        <v>484</v>
      </c>
    </row>
    <row r="654">
      <c r="A654" s="82" t="s">
        <v>4449</v>
      </c>
      <c r="B654" s="86" t="s">
        <v>3557</v>
      </c>
      <c r="C654" s="86" t="s">
        <v>3558</v>
      </c>
      <c r="D654" s="101">
        <v>163.34</v>
      </c>
      <c r="E654" s="101">
        <v>163.34</v>
      </c>
      <c r="F654" s="84" t="str">
        <f t="shared" si="11"/>
        <v>100.00%</v>
      </c>
      <c r="G654" s="86" t="s">
        <v>331</v>
      </c>
      <c r="H654" s="86" t="s">
        <v>3559</v>
      </c>
      <c r="I654" s="101">
        <v>138.91</v>
      </c>
      <c r="J654" s="106"/>
      <c r="K654" s="106"/>
      <c r="L654" s="101">
        <v>24.43</v>
      </c>
      <c r="M654" s="106"/>
      <c r="N654" s="106"/>
      <c r="O654" s="106"/>
      <c r="P654" s="106"/>
      <c r="Q654" s="106"/>
      <c r="R654" s="106"/>
      <c r="S654" s="106"/>
      <c r="T654" s="107"/>
      <c r="U654" s="59"/>
      <c r="V654" s="59"/>
      <c r="W654" s="90"/>
      <c r="X654" s="86"/>
      <c r="Y654" s="86" t="s">
        <v>230</v>
      </c>
      <c r="Z654" s="90"/>
      <c r="AA654" s="90" t="s">
        <v>605</v>
      </c>
    </row>
    <row r="655">
      <c r="A655" s="82" t="s">
        <v>4450</v>
      </c>
      <c r="B655" s="86" t="s">
        <v>4452</v>
      </c>
      <c r="C655" s="86" t="s">
        <v>516</v>
      </c>
      <c r="D655" s="101">
        <v>400.0</v>
      </c>
      <c r="E655" s="101">
        <v>400.0</v>
      </c>
      <c r="F655" s="84" t="str">
        <f t="shared" si="11"/>
        <v>100.00%</v>
      </c>
      <c r="G655" s="86" t="s">
        <v>2220</v>
      </c>
      <c r="H655" s="86" t="s">
        <v>2221</v>
      </c>
      <c r="I655" s="106"/>
      <c r="J655" s="106"/>
      <c r="K655" s="106"/>
      <c r="L655" s="106"/>
      <c r="M655" s="106"/>
      <c r="N655" s="106"/>
      <c r="O655" s="106"/>
      <c r="P655" s="106"/>
      <c r="Q655" s="106"/>
      <c r="R655" s="106"/>
      <c r="S655" s="106"/>
      <c r="T655" s="107"/>
      <c r="U655" s="59"/>
      <c r="V655" s="59"/>
      <c r="W655" s="88"/>
      <c r="X655" s="86"/>
      <c r="Y655" s="86" t="s">
        <v>1429</v>
      </c>
      <c r="Z655" s="88"/>
      <c r="AA655" s="88" t="s">
        <v>522</v>
      </c>
    </row>
    <row r="656">
      <c r="A656" s="82" t="s">
        <v>4455</v>
      </c>
      <c r="B656" s="86" t="s">
        <v>4456</v>
      </c>
      <c r="C656" s="86" t="s">
        <v>516</v>
      </c>
      <c r="D656" s="101">
        <v>600.0</v>
      </c>
      <c r="E656" s="101">
        <v>600.0</v>
      </c>
      <c r="F656" s="84" t="str">
        <f t="shared" si="11"/>
        <v>100.00%</v>
      </c>
      <c r="G656" s="86" t="s">
        <v>2220</v>
      </c>
      <c r="H656" s="86" t="s">
        <v>2221</v>
      </c>
      <c r="I656" s="106"/>
      <c r="J656" s="106"/>
      <c r="K656" s="106"/>
      <c r="L656" s="106"/>
      <c r="M656" s="106"/>
      <c r="N656" s="106"/>
      <c r="O656" s="106"/>
      <c r="P656" s="106"/>
      <c r="Q656" s="106"/>
      <c r="R656" s="106"/>
      <c r="S656" s="106"/>
      <c r="T656" s="107"/>
      <c r="U656" s="59"/>
      <c r="V656" s="59"/>
      <c r="W656" s="88"/>
      <c r="X656" s="86"/>
      <c r="Y656" s="86" t="s">
        <v>1406</v>
      </c>
      <c r="Z656" s="88"/>
      <c r="AA656" s="88" t="s">
        <v>522</v>
      </c>
    </row>
    <row r="657">
      <c r="A657" s="82" t="s">
        <v>4459</v>
      </c>
      <c r="B657" s="86" t="s">
        <v>4460</v>
      </c>
      <c r="C657" s="86" t="s">
        <v>4461</v>
      </c>
      <c r="D657" s="101">
        <v>62.0</v>
      </c>
      <c r="E657" s="101">
        <v>62.0</v>
      </c>
      <c r="F657" s="84" t="str">
        <f t="shared" si="11"/>
        <v>100.00%</v>
      </c>
      <c r="G657" s="86" t="s">
        <v>4462</v>
      </c>
      <c r="H657" s="86" t="s">
        <v>4463</v>
      </c>
      <c r="I657" s="106"/>
      <c r="J657" s="106"/>
      <c r="K657" s="106"/>
      <c r="L657" s="106"/>
      <c r="M657" s="106"/>
      <c r="N657" s="106"/>
      <c r="O657" s="106"/>
      <c r="P657" s="106"/>
      <c r="Q657" s="106"/>
      <c r="R657" s="106"/>
      <c r="S657" s="106"/>
      <c r="T657" s="107"/>
      <c r="U657" s="59"/>
      <c r="V657" s="59"/>
      <c r="W657" s="90"/>
      <c r="X657" s="86"/>
      <c r="Y657" s="86" t="s">
        <v>1240</v>
      </c>
      <c r="Z657" s="90"/>
      <c r="AA657" s="90" t="s">
        <v>1236</v>
      </c>
    </row>
    <row r="658">
      <c r="A658" s="82" t="s">
        <v>4466</v>
      </c>
      <c r="B658" s="86" t="s">
        <v>4467</v>
      </c>
      <c r="C658" s="86" t="s">
        <v>4468</v>
      </c>
      <c r="D658" s="101">
        <v>100.0</v>
      </c>
      <c r="E658" s="101">
        <v>100.0</v>
      </c>
      <c r="F658" s="84" t="str">
        <f t="shared" si="11"/>
        <v>100.00%</v>
      </c>
      <c r="G658" s="86" t="s">
        <v>4309</v>
      </c>
      <c r="H658" s="86" t="s">
        <v>4310</v>
      </c>
      <c r="I658" s="106"/>
      <c r="J658" s="106"/>
      <c r="K658" s="106"/>
      <c r="L658" s="106"/>
      <c r="M658" s="106"/>
      <c r="N658" s="106"/>
      <c r="O658" s="106"/>
      <c r="P658" s="106"/>
      <c r="Q658" s="106"/>
      <c r="R658" s="106"/>
      <c r="S658" s="106"/>
      <c r="T658" s="107"/>
      <c r="U658" s="59"/>
      <c r="V658" s="59"/>
      <c r="W658" s="90"/>
      <c r="X658" s="86"/>
      <c r="Y658" s="86" t="s">
        <v>1240</v>
      </c>
      <c r="Z658" s="90"/>
      <c r="AA658" s="90" t="s">
        <v>500</v>
      </c>
    </row>
    <row r="659">
      <c r="A659" s="82" t="s">
        <v>4470</v>
      </c>
      <c r="B659" s="86" t="s">
        <v>4471</v>
      </c>
      <c r="C659" s="86" t="s">
        <v>127</v>
      </c>
      <c r="D659" s="101">
        <v>50.0</v>
      </c>
      <c r="E659" s="101">
        <v>50.0</v>
      </c>
      <c r="F659" s="84" t="str">
        <f t="shared" si="11"/>
        <v>100.00%</v>
      </c>
      <c r="G659" s="86" t="s">
        <v>2121</v>
      </c>
      <c r="H659" s="86" t="s">
        <v>2122</v>
      </c>
      <c r="I659" s="106"/>
      <c r="J659" s="106"/>
      <c r="K659" s="106"/>
      <c r="L659" s="106"/>
      <c r="M659" s="106"/>
      <c r="N659" s="106"/>
      <c r="O659" s="106"/>
      <c r="P659" s="106"/>
      <c r="Q659" s="106"/>
      <c r="R659" s="106"/>
      <c r="S659" s="106"/>
      <c r="T659" s="107"/>
      <c r="U659" s="59"/>
      <c r="V659" s="59"/>
      <c r="W659" s="90"/>
      <c r="X659" s="86"/>
      <c r="Y659" s="86" t="s">
        <v>1240</v>
      </c>
      <c r="Z659" s="90"/>
      <c r="AA659" s="90" t="s">
        <v>522</v>
      </c>
    </row>
    <row r="660">
      <c r="A660" s="82" t="s">
        <v>4477</v>
      </c>
      <c r="B660" s="86" t="s">
        <v>4479</v>
      </c>
      <c r="C660" s="86" t="s">
        <v>127</v>
      </c>
      <c r="D660" s="101">
        <v>170.0</v>
      </c>
      <c r="E660" s="101">
        <v>170.0</v>
      </c>
      <c r="F660" s="84" t="str">
        <f t="shared" si="11"/>
        <v>100.00%</v>
      </c>
      <c r="G660" s="86" t="s">
        <v>2121</v>
      </c>
      <c r="H660" s="86" t="s">
        <v>2122</v>
      </c>
      <c r="I660" s="106"/>
      <c r="J660" s="106"/>
      <c r="K660" s="106"/>
      <c r="L660" s="106"/>
      <c r="M660" s="106"/>
      <c r="N660" s="106"/>
      <c r="O660" s="106"/>
      <c r="P660" s="106"/>
      <c r="Q660" s="106"/>
      <c r="R660" s="106"/>
      <c r="S660" s="106"/>
      <c r="T660" s="107"/>
      <c r="U660" s="59"/>
      <c r="V660" s="59"/>
      <c r="W660" s="90"/>
      <c r="X660" s="86"/>
      <c r="Y660" s="86" t="s">
        <v>1240</v>
      </c>
      <c r="Z660" s="90"/>
      <c r="AA660" s="90" t="s">
        <v>522</v>
      </c>
    </row>
    <row r="661">
      <c r="A661" s="82" t="s">
        <v>4482</v>
      </c>
      <c r="B661" s="86" t="s">
        <v>1048</v>
      </c>
      <c r="C661" s="86" t="s">
        <v>271</v>
      </c>
      <c r="D661" s="101">
        <v>100.0</v>
      </c>
      <c r="E661" s="101">
        <v>100.0</v>
      </c>
      <c r="F661" s="84" t="str">
        <f t="shared" si="11"/>
        <v>100.00%</v>
      </c>
      <c r="G661" s="86" t="s">
        <v>4306</v>
      </c>
      <c r="H661" s="86" t="s">
        <v>4308</v>
      </c>
      <c r="I661" s="106"/>
      <c r="J661" s="106"/>
      <c r="K661" s="106"/>
      <c r="L661" s="106"/>
      <c r="M661" s="106"/>
      <c r="N661" s="106"/>
      <c r="O661" s="106"/>
      <c r="P661" s="106"/>
      <c r="Q661" s="106"/>
      <c r="R661" s="106"/>
      <c r="S661" s="106"/>
      <c r="T661" s="107"/>
      <c r="U661" s="59"/>
      <c r="V661" s="59"/>
      <c r="W661" s="88"/>
      <c r="X661" s="86"/>
      <c r="Y661" s="86" t="s">
        <v>113</v>
      </c>
      <c r="Z661" s="88"/>
      <c r="AA661" s="88" t="s">
        <v>484</v>
      </c>
    </row>
    <row r="662">
      <c r="A662" s="82" t="s">
        <v>4483</v>
      </c>
      <c r="B662" s="86" t="s">
        <v>4484</v>
      </c>
      <c r="C662" s="85" t="s">
        <v>271</v>
      </c>
      <c r="D662" s="101">
        <v>1000.0</v>
      </c>
      <c r="E662" s="101">
        <v>1000.0</v>
      </c>
      <c r="F662" s="84" t="str">
        <f t="shared" si="11"/>
        <v>100.00%</v>
      </c>
      <c r="G662" s="86" t="s">
        <v>279</v>
      </c>
      <c r="H662" s="86" t="s">
        <v>283</v>
      </c>
      <c r="I662" s="106"/>
      <c r="J662" s="106"/>
      <c r="K662" s="106"/>
      <c r="L662" s="106"/>
      <c r="M662" s="106"/>
      <c r="N662" s="106"/>
      <c r="O662" s="106"/>
      <c r="P662" s="106"/>
      <c r="Q662" s="106"/>
      <c r="R662" s="106"/>
      <c r="S662" s="106"/>
      <c r="T662" s="107"/>
      <c r="U662" s="59"/>
      <c r="V662" s="59"/>
      <c r="W662" s="88"/>
      <c r="X662" s="86"/>
      <c r="Y662" s="86" t="s">
        <v>1240</v>
      </c>
      <c r="Z662" s="88"/>
      <c r="AA662" s="88" t="s">
        <v>484</v>
      </c>
    </row>
    <row r="663">
      <c r="A663" s="82" t="s">
        <v>4488</v>
      </c>
      <c r="B663" s="86" t="s">
        <v>4489</v>
      </c>
      <c r="C663" s="85" t="s">
        <v>271</v>
      </c>
      <c r="D663" s="101">
        <v>1000.0</v>
      </c>
      <c r="E663" s="101">
        <v>1000.0</v>
      </c>
      <c r="F663" s="84" t="str">
        <f t="shared" si="11"/>
        <v>100.00%</v>
      </c>
      <c r="G663" s="86" t="s">
        <v>3028</v>
      </c>
      <c r="H663" s="86" t="s">
        <v>3029</v>
      </c>
      <c r="I663" s="106"/>
      <c r="J663" s="106"/>
      <c r="K663" s="106"/>
      <c r="L663" s="106"/>
      <c r="M663" s="106"/>
      <c r="N663" s="106"/>
      <c r="O663" s="106"/>
      <c r="P663" s="106"/>
      <c r="Q663" s="106"/>
      <c r="R663" s="106"/>
      <c r="S663" s="106"/>
      <c r="T663" s="107"/>
      <c r="U663" s="59"/>
      <c r="V663" s="59"/>
      <c r="W663" s="88"/>
      <c r="X663" s="86"/>
      <c r="Y663" s="86" t="s">
        <v>113</v>
      </c>
      <c r="Z663" s="88"/>
      <c r="AA663" s="88" t="s">
        <v>484</v>
      </c>
    </row>
    <row r="664">
      <c r="A664" s="82" t="s">
        <v>4492</v>
      </c>
      <c r="B664" s="86" t="s">
        <v>4493</v>
      </c>
      <c r="C664" s="85" t="s">
        <v>496</v>
      </c>
      <c r="D664" s="101">
        <v>80.0</v>
      </c>
      <c r="E664" s="101">
        <v>80.0</v>
      </c>
      <c r="F664" s="84" t="str">
        <f t="shared" si="11"/>
        <v>100.00%</v>
      </c>
      <c r="G664" s="86" t="s">
        <v>4309</v>
      </c>
      <c r="H664" s="86" t="s">
        <v>4310</v>
      </c>
      <c r="I664" s="106"/>
      <c r="J664" s="106"/>
      <c r="K664" s="106"/>
      <c r="L664" s="106"/>
      <c r="M664" s="106"/>
      <c r="N664" s="106"/>
      <c r="O664" s="106"/>
      <c r="P664" s="106"/>
      <c r="Q664" s="106"/>
      <c r="R664" s="106"/>
      <c r="S664" s="106"/>
      <c r="T664" s="107"/>
      <c r="U664" s="59"/>
      <c r="V664" s="59"/>
      <c r="W664" s="88"/>
      <c r="X664" s="86"/>
      <c r="Y664" s="86" t="s">
        <v>1240</v>
      </c>
      <c r="Z664" s="88"/>
      <c r="AA664" s="88" t="s">
        <v>500</v>
      </c>
    </row>
    <row r="665">
      <c r="A665" s="82" t="s">
        <v>4495</v>
      </c>
      <c r="B665" s="86" t="s">
        <v>4497</v>
      </c>
      <c r="C665" s="86" t="s">
        <v>496</v>
      </c>
      <c r="D665" s="101">
        <v>80.0</v>
      </c>
      <c r="E665" s="101">
        <v>80.0</v>
      </c>
      <c r="F665" s="84" t="str">
        <f t="shared" si="11"/>
        <v>100.00%</v>
      </c>
      <c r="G665" s="86" t="s">
        <v>1287</v>
      </c>
      <c r="H665" s="86" t="s">
        <v>1288</v>
      </c>
      <c r="I665" s="106"/>
      <c r="J665" s="101">
        <v>80.0</v>
      </c>
      <c r="K665" s="106"/>
      <c r="L665" s="106"/>
      <c r="M665" s="106"/>
      <c r="N665" s="106"/>
      <c r="O665" s="106"/>
      <c r="P665" s="106"/>
      <c r="Q665" s="106"/>
      <c r="R665" s="106"/>
      <c r="S665" s="106"/>
      <c r="T665" s="86" t="s">
        <v>4500</v>
      </c>
      <c r="U665" s="59"/>
      <c r="V665" s="59"/>
      <c r="W665" s="88"/>
      <c r="X665" s="86"/>
      <c r="Y665" s="86" t="s">
        <v>2158</v>
      </c>
      <c r="Z665" s="88"/>
      <c r="AA665" s="88" t="s">
        <v>500</v>
      </c>
    </row>
    <row r="666">
      <c r="A666" s="82" t="s">
        <v>4502</v>
      </c>
      <c r="B666" s="86" t="s">
        <v>4504</v>
      </c>
      <c r="C666" s="85" t="s">
        <v>496</v>
      </c>
      <c r="D666" s="101">
        <v>250.0</v>
      </c>
      <c r="E666" s="101">
        <v>250.0</v>
      </c>
      <c r="F666" s="84" t="str">
        <f t="shared" si="11"/>
        <v>100.00%</v>
      </c>
      <c r="G666" s="86" t="s">
        <v>4309</v>
      </c>
      <c r="H666" s="86" t="s">
        <v>4310</v>
      </c>
      <c r="I666" s="106"/>
      <c r="J666" s="106"/>
      <c r="K666" s="106"/>
      <c r="L666" s="106"/>
      <c r="M666" s="106"/>
      <c r="N666" s="106"/>
      <c r="O666" s="106"/>
      <c r="P666" s="106"/>
      <c r="Q666" s="106"/>
      <c r="R666" s="106"/>
      <c r="S666" s="106"/>
      <c r="T666" s="107"/>
      <c r="U666" s="59"/>
      <c r="V666" s="59"/>
      <c r="W666" s="88"/>
      <c r="X666" s="86"/>
      <c r="Y666" s="86" t="s">
        <v>1240</v>
      </c>
      <c r="Z666" s="88"/>
      <c r="AA666" s="88" t="s">
        <v>500</v>
      </c>
    </row>
    <row r="667">
      <c r="A667" s="82" t="s">
        <v>4505</v>
      </c>
      <c r="B667" s="86" t="s">
        <v>4507</v>
      </c>
      <c r="C667" s="86" t="s">
        <v>1377</v>
      </c>
      <c r="D667" s="101">
        <v>37.5</v>
      </c>
      <c r="E667" s="101">
        <v>37.5</v>
      </c>
      <c r="F667" s="84" t="str">
        <f t="shared" si="11"/>
        <v>100.00%</v>
      </c>
      <c r="G667" s="86" t="s">
        <v>4508</v>
      </c>
      <c r="H667" s="86" t="s">
        <v>4509</v>
      </c>
      <c r="I667" s="106"/>
      <c r="J667" s="106"/>
      <c r="K667" s="106"/>
      <c r="L667" s="106"/>
      <c r="M667" s="106"/>
      <c r="N667" s="106"/>
      <c r="O667" s="106"/>
      <c r="P667" s="106"/>
      <c r="Q667" s="106"/>
      <c r="R667" s="106"/>
      <c r="S667" s="106"/>
      <c r="T667" s="107"/>
      <c r="U667" s="59"/>
      <c r="V667" s="59"/>
      <c r="W667" s="90"/>
      <c r="X667" s="86"/>
      <c r="Y667" s="86" t="s">
        <v>1406</v>
      </c>
      <c r="Z667" s="90"/>
      <c r="AA667" s="90" t="s">
        <v>522</v>
      </c>
    </row>
    <row r="668">
      <c r="A668" s="82" t="s">
        <v>4511</v>
      </c>
      <c r="B668" s="86" t="s">
        <v>4512</v>
      </c>
      <c r="C668" s="86" t="s">
        <v>1377</v>
      </c>
      <c r="D668" s="101">
        <v>37.5</v>
      </c>
      <c r="E668" s="101">
        <v>37.5</v>
      </c>
      <c r="F668" s="84" t="str">
        <f t="shared" si="11"/>
        <v>100.00%</v>
      </c>
      <c r="G668" s="86" t="s">
        <v>4508</v>
      </c>
      <c r="H668" s="86" t="s">
        <v>4509</v>
      </c>
      <c r="I668" s="106"/>
      <c r="J668" s="106"/>
      <c r="K668" s="106"/>
      <c r="L668" s="106"/>
      <c r="M668" s="106"/>
      <c r="N668" s="106"/>
      <c r="O668" s="106"/>
      <c r="P668" s="106"/>
      <c r="Q668" s="106"/>
      <c r="R668" s="106"/>
      <c r="S668" s="106"/>
      <c r="T668" s="107"/>
      <c r="U668" s="59"/>
      <c r="V668" s="59"/>
      <c r="W668" s="90"/>
      <c r="X668" s="86"/>
      <c r="Y668" s="86" t="s">
        <v>1406</v>
      </c>
      <c r="Z668" s="90"/>
      <c r="AA668" s="90" t="s">
        <v>522</v>
      </c>
    </row>
    <row r="669">
      <c r="A669" s="82" t="s">
        <v>4514</v>
      </c>
      <c r="B669" s="86" t="s">
        <v>1541</v>
      </c>
      <c r="C669" s="86" t="s">
        <v>965</v>
      </c>
      <c r="D669" s="101">
        <v>500.0</v>
      </c>
      <c r="E669" s="101">
        <v>500.0</v>
      </c>
      <c r="F669" s="84" t="str">
        <f t="shared" si="11"/>
        <v>100.00%</v>
      </c>
      <c r="G669" s="86" t="s">
        <v>971</v>
      </c>
      <c r="H669" s="86" t="s">
        <v>972</v>
      </c>
      <c r="I669" s="87"/>
      <c r="J669" s="87"/>
      <c r="K669" s="87"/>
      <c r="L669" s="101">
        <v>500.0</v>
      </c>
      <c r="M669" s="87"/>
      <c r="N669" s="87"/>
      <c r="O669" s="87"/>
      <c r="P669" s="87"/>
      <c r="Q669" s="87"/>
      <c r="R669" s="87"/>
      <c r="S669" s="87"/>
      <c r="T669" s="86" t="s">
        <v>4516</v>
      </c>
      <c r="U669" s="59"/>
      <c r="V669" s="59"/>
      <c r="W669" s="90"/>
      <c r="X669" s="86"/>
      <c r="Y669" s="86" t="s">
        <v>2158</v>
      </c>
      <c r="Z669" s="90"/>
      <c r="AA669" s="90" t="s">
        <v>492</v>
      </c>
    </row>
    <row r="670">
      <c r="A670" s="82" t="s">
        <v>4520</v>
      </c>
      <c r="B670" s="86" t="s">
        <v>1025</v>
      </c>
      <c r="C670" s="86" t="s">
        <v>139</v>
      </c>
      <c r="D670" s="101">
        <v>72.0</v>
      </c>
      <c r="E670" s="101" t="str">
        <f>4*18</f>
        <v>$72.00</v>
      </c>
      <c r="F670" s="84" t="str">
        <f t="shared" si="11"/>
        <v>100.00%</v>
      </c>
      <c r="G670" s="86" t="s">
        <v>141</v>
      </c>
      <c r="H670" s="86" t="s">
        <v>143</v>
      </c>
      <c r="I670" s="106"/>
      <c r="J670" s="106"/>
      <c r="K670" s="106"/>
      <c r="L670" s="106"/>
      <c r="M670" s="106"/>
      <c r="N670" s="106"/>
      <c r="O670" s="106"/>
      <c r="P670" s="106"/>
      <c r="Q670" s="106"/>
      <c r="R670" s="106"/>
      <c r="S670" s="106"/>
      <c r="T670" s="86" t="s">
        <v>4524</v>
      </c>
      <c r="U670" s="59"/>
      <c r="V670" s="59"/>
      <c r="W670" s="90"/>
      <c r="X670" s="86"/>
      <c r="Y670" s="86" t="s">
        <v>173</v>
      </c>
      <c r="Z670" s="90"/>
      <c r="AA670" s="90" t="s">
        <v>492</v>
      </c>
    </row>
    <row r="671">
      <c r="A671" s="82" t="s">
        <v>4529</v>
      </c>
      <c r="B671" s="86" t="s">
        <v>4530</v>
      </c>
      <c r="C671" s="86" t="s">
        <v>127</v>
      </c>
      <c r="D671" s="101">
        <v>220.0</v>
      </c>
      <c r="E671" s="101">
        <v>0.0</v>
      </c>
      <c r="F671" s="84"/>
      <c r="G671" s="86" t="s">
        <v>2121</v>
      </c>
      <c r="H671" s="86" t="s">
        <v>2122</v>
      </c>
      <c r="I671" s="106"/>
      <c r="J671" s="106"/>
      <c r="K671" s="106"/>
      <c r="L671" s="106"/>
      <c r="M671" s="106"/>
      <c r="N671" s="106"/>
      <c r="O671" s="106"/>
      <c r="P671" s="106"/>
      <c r="Q671" s="106"/>
      <c r="R671" s="106"/>
      <c r="S671" s="106"/>
      <c r="T671" s="107"/>
      <c r="U671" s="59"/>
      <c r="V671" s="59"/>
      <c r="W671" s="90"/>
      <c r="X671" s="86"/>
      <c r="Y671" s="86" t="s">
        <v>1240</v>
      </c>
      <c r="Z671" s="90"/>
      <c r="AA671" s="90" t="s">
        <v>522</v>
      </c>
    </row>
    <row r="672">
      <c r="A672" s="82" t="s">
        <v>4534</v>
      </c>
      <c r="B672" s="86" t="s">
        <v>4535</v>
      </c>
      <c r="C672" s="86" t="s">
        <v>496</v>
      </c>
      <c r="D672" s="101">
        <v>100.0</v>
      </c>
      <c r="E672" s="101">
        <v>0.0</v>
      </c>
      <c r="F672" s="84"/>
      <c r="G672" s="86" t="s">
        <v>1287</v>
      </c>
      <c r="H672" s="86" t="s">
        <v>1288</v>
      </c>
      <c r="I672" s="106"/>
      <c r="J672" s="106"/>
      <c r="K672" s="106"/>
      <c r="L672" s="106"/>
      <c r="M672" s="106"/>
      <c r="N672" s="106"/>
      <c r="O672" s="106"/>
      <c r="P672" s="106"/>
      <c r="Q672" s="106"/>
      <c r="R672" s="106"/>
      <c r="S672" s="106"/>
      <c r="T672" s="107"/>
      <c r="U672" s="59"/>
      <c r="V672" s="59"/>
      <c r="W672" s="88"/>
      <c r="X672" s="86"/>
      <c r="Y672" s="86" t="s">
        <v>2158</v>
      </c>
      <c r="Z672" s="88"/>
      <c r="AA672" s="88" t="s">
        <v>500</v>
      </c>
    </row>
    <row r="673">
      <c r="A673" s="82" t="s">
        <v>4538</v>
      </c>
      <c r="B673" s="86" t="s">
        <v>4539</v>
      </c>
      <c r="C673" s="126" t="s">
        <v>2680</v>
      </c>
      <c r="D673" s="101">
        <v>1200.0</v>
      </c>
      <c r="E673" s="101">
        <v>300.0</v>
      </c>
      <c r="F673" s="84" t="str">
        <f t="shared" ref="F673:F706" si="12">E673/D673</f>
        <v>25.00%</v>
      </c>
      <c r="G673" s="86" t="s">
        <v>1480</v>
      </c>
      <c r="H673" s="86" t="s">
        <v>1482</v>
      </c>
      <c r="I673" s="106"/>
      <c r="J673" s="106"/>
      <c r="K673" s="106"/>
      <c r="L673" s="106"/>
      <c r="M673" s="106"/>
      <c r="N673" s="106"/>
      <c r="O673" s="106"/>
      <c r="P673" s="106"/>
      <c r="Q673" s="106"/>
      <c r="R673" s="106"/>
      <c r="S673" s="106"/>
      <c r="T673" s="107"/>
      <c r="U673" s="59"/>
      <c r="V673" s="59"/>
      <c r="W673" s="90"/>
      <c r="X673" s="86"/>
      <c r="Y673" s="86" t="s">
        <v>1240</v>
      </c>
      <c r="Z673" s="90"/>
      <c r="AA673" s="90" t="s">
        <v>484</v>
      </c>
    </row>
    <row r="674">
      <c r="A674" s="82" t="s">
        <v>4542</v>
      </c>
      <c r="B674" s="86" t="s">
        <v>616</v>
      </c>
      <c r="C674" s="85" t="s">
        <v>1012</v>
      </c>
      <c r="D674" s="101">
        <v>196.43</v>
      </c>
      <c r="E674" s="101">
        <v>60.0</v>
      </c>
      <c r="F674" s="84" t="str">
        <f t="shared" si="12"/>
        <v>30.55%</v>
      </c>
      <c r="G674" s="86" t="s">
        <v>657</v>
      </c>
      <c r="H674" s="86" t="s">
        <v>658</v>
      </c>
      <c r="I674" s="106"/>
      <c r="J674" s="106"/>
      <c r="K674" s="106"/>
      <c r="L674" s="106"/>
      <c r="M674" s="106"/>
      <c r="N674" s="106"/>
      <c r="O674" s="106"/>
      <c r="P674" s="106"/>
      <c r="Q674" s="106"/>
      <c r="R674" s="106"/>
      <c r="S674" s="106"/>
      <c r="T674" s="107"/>
      <c r="U674" s="59"/>
      <c r="V674" s="59"/>
      <c r="W674" s="90"/>
      <c r="X674" s="86"/>
      <c r="Y674" s="86" t="s">
        <v>3937</v>
      </c>
      <c r="Z674" s="90"/>
      <c r="AA674" s="90" t="s">
        <v>522</v>
      </c>
    </row>
    <row r="675">
      <c r="A675" s="82" t="s">
        <v>4544</v>
      </c>
      <c r="B675" s="86" t="s">
        <v>4545</v>
      </c>
      <c r="C675" s="86" t="s">
        <v>1631</v>
      </c>
      <c r="D675" s="101">
        <v>1000.0</v>
      </c>
      <c r="E675" s="101">
        <v>315.0</v>
      </c>
      <c r="F675" s="84" t="str">
        <f t="shared" si="12"/>
        <v>31.50%</v>
      </c>
      <c r="G675" s="86" t="s">
        <v>1633</v>
      </c>
      <c r="H675" s="86" t="s">
        <v>1635</v>
      </c>
      <c r="I675" s="101">
        <v>200.0</v>
      </c>
      <c r="J675" s="106"/>
      <c r="K675" s="101">
        <v>15.0</v>
      </c>
      <c r="L675" s="106"/>
      <c r="M675" s="106"/>
      <c r="N675" s="106"/>
      <c r="O675" s="106"/>
      <c r="P675" s="106"/>
      <c r="Q675" s="106"/>
      <c r="R675" s="106"/>
      <c r="S675" s="87" t="s">
        <v>4547</v>
      </c>
      <c r="T675" s="86" t="s">
        <v>4500</v>
      </c>
      <c r="U675" s="59"/>
      <c r="V675" s="59"/>
      <c r="W675" s="90"/>
      <c r="X675" s="86"/>
      <c r="Y675" s="86" t="s">
        <v>2158</v>
      </c>
      <c r="Z675" s="90"/>
      <c r="AA675" s="90" t="s">
        <v>605</v>
      </c>
    </row>
    <row r="676">
      <c r="A676" s="82" t="s">
        <v>4548</v>
      </c>
      <c r="B676" s="86" t="s">
        <v>4549</v>
      </c>
      <c r="C676" s="85" t="s">
        <v>271</v>
      </c>
      <c r="D676" s="101">
        <v>1500.0</v>
      </c>
      <c r="E676" s="101">
        <v>1000.0</v>
      </c>
      <c r="F676" s="84" t="str">
        <f t="shared" si="12"/>
        <v>66.67%</v>
      </c>
      <c r="G676" s="86" t="s">
        <v>2310</v>
      </c>
      <c r="H676" s="86" t="s">
        <v>2312</v>
      </c>
      <c r="I676" s="106"/>
      <c r="J676" s="106"/>
      <c r="K676" s="106"/>
      <c r="L676" s="106"/>
      <c r="M676" s="106"/>
      <c r="N676" s="106"/>
      <c r="O676" s="106"/>
      <c r="P676" s="106"/>
      <c r="Q676" s="106"/>
      <c r="R676" s="106"/>
      <c r="S676" s="106"/>
      <c r="T676" s="86" t="s">
        <v>4551</v>
      </c>
      <c r="U676" s="59"/>
      <c r="V676" s="59"/>
      <c r="W676" s="90"/>
      <c r="X676" s="86"/>
      <c r="Y676" s="86" t="s">
        <v>1279</v>
      </c>
      <c r="Z676" s="90"/>
      <c r="AA676" s="90" t="s">
        <v>484</v>
      </c>
    </row>
    <row r="677">
      <c r="A677" s="82" t="s">
        <v>4552</v>
      </c>
      <c r="B677" s="86" t="s">
        <v>4553</v>
      </c>
      <c r="C677" s="86" t="s">
        <v>183</v>
      </c>
      <c r="D677" s="101">
        <v>585.0</v>
      </c>
      <c r="E677" s="101">
        <v>435.0</v>
      </c>
      <c r="F677" s="84" t="str">
        <f t="shared" si="12"/>
        <v>74.36%</v>
      </c>
      <c r="G677" s="86" t="s">
        <v>3081</v>
      </c>
      <c r="H677" s="86" t="s">
        <v>3082</v>
      </c>
      <c r="I677" s="106"/>
      <c r="J677" s="106"/>
      <c r="K677" s="101">
        <v>15.0</v>
      </c>
      <c r="L677" s="106"/>
      <c r="M677" s="101">
        <v>60.0</v>
      </c>
      <c r="N677" s="106"/>
      <c r="O677" s="101">
        <v>150.0</v>
      </c>
      <c r="P677" s="106"/>
      <c r="Q677" s="101">
        <v>210.0</v>
      </c>
      <c r="R677" s="106"/>
      <c r="S677" s="106"/>
      <c r="T677" s="86" t="s">
        <v>4500</v>
      </c>
      <c r="U677" s="59"/>
      <c r="V677" s="59"/>
      <c r="W677" s="90"/>
      <c r="X677" s="86"/>
      <c r="Y677" s="86" t="s">
        <v>2158</v>
      </c>
      <c r="Z677" s="90"/>
      <c r="AA677" s="90" t="s">
        <v>484</v>
      </c>
    </row>
    <row r="678">
      <c r="A678" s="82" t="s">
        <v>4556</v>
      </c>
      <c r="B678" s="86" t="s">
        <v>4557</v>
      </c>
      <c r="C678" s="86" t="s">
        <v>516</v>
      </c>
      <c r="D678" s="101">
        <v>830.0</v>
      </c>
      <c r="E678" s="101">
        <v>630.0</v>
      </c>
      <c r="F678" s="84" t="str">
        <f t="shared" si="12"/>
        <v>75.90%</v>
      </c>
      <c r="G678" s="86" t="s">
        <v>2220</v>
      </c>
      <c r="H678" s="86" t="s">
        <v>2221</v>
      </c>
      <c r="I678" s="106"/>
      <c r="J678" s="106"/>
      <c r="K678" s="106"/>
      <c r="L678" s="106"/>
      <c r="M678" s="106"/>
      <c r="N678" s="106"/>
      <c r="O678" s="106"/>
      <c r="P678" s="106"/>
      <c r="Q678" s="106"/>
      <c r="R678" s="106"/>
      <c r="S678" s="106"/>
      <c r="T678" s="107"/>
      <c r="U678" s="59"/>
      <c r="V678" s="59"/>
      <c r="W678" s="88"/>
      <c r="X678" s="86"/>
      <c r="Y678" s="86" t="s">
        <v>1406</v>
      </c>
      <c r="Z678" s="88"/>
      <c r="AA678" s="88" t="s">
        <v>522</v>
      </c>
    </row>
    <row r="679">
      <c r="A679" s="82" t="s">
        <v>4559</v>
      </c>
      <c r="B679" s="86" t="s">
        <v>4560</v>
      </c>
      <c r="C679" s="85" t="s">
        <v>1012</v>
      </c>
      <c r="D679" s="101">
        <v>500.0</v>
      </c>
      <c r="E679" s="101">
        <v>400.0</v>
      </c>
      <c r="F679" s="84" t="str">
        <f t="shared" si="12"/>
        <v>80.00%</v>
      </c>
      <c r="G679" s="86" t="s">
        <v>657</v>
      </c>
      <c r="H679" s="86" t="s">
        <v>658</v>
      </c>
      <c r="I679" s="106"/>
      <c r="J679" s="106"/>
      <c r="K679" s="106"/>
      <c r="L679" s="106"/>
      <c r="M679" s="106"/>
      <c r="N679" s="106"/>
      <c r="O679" s="106"/>
      <c r="P679" s="106"/>
      <c r="Q679" s="106"/>
      <c r="R679" s="106"/>
      <c r="S679" s="106"/>
      <c r="T679" s="107"/>
      <c r="U679" s="59"/>
      <c r="V679" s="59"/>
      <c r="W679" s="90"/>
      <c r="X679" s="86"/>
      <c r="Y679" s="86" t="s">
        <v>3937</v>
      </c>
      <c r="Z679" s="90"/>
      <c r="AA679" s="90" t="s">
        <v>522</v>
      </c>
    </row>
    <row r="680">
      <c r="A680" s="82" t="s">
        <v>4561</v>
      </c>
      <c r="B680" s="86" t="s">
        <v>4562</v>
      </c>
      <c r="C680" s="86" t="s">
        <v>1815</v>
      </c>
      <c r="D680" s="101">
        <v>1250.0</v>
      </c>
      <c r="E680" s="101" t="str">
        <f>250*4</f>
        <v>$1,000.00</v>
      </c>
      <c r="F680" s="84" t="str">
        <f t="shared" si="12"/>
        <v>80.00%</v>
      </c>
      <c r="G680" s="86" t="s">
        <v>4563</v>
      </c>
      <c r="H680" s="86" t="s">
        <v>4565</v>
      </c>
      <c r="I680" s="106"/>
      <c r="J680" s="106"/>
      <c r="K680" s="106"/>
      <c r="L680" s="106"/>
      <c r="M680" s="106"/>
      <c r="N680" s="106"/>
      <c r="O680" s="106"/>
      <c r="P680" s="106"/>
      <c r="Q680" s="106"/>
      <c r="R680" s="106"/>
      <c r="S680" s="106"/>
      <c r="T680" s="86" t="s">
        <v>4566</v>
      </c>
      <c r="U680" s="59"/>
      <c r="V680" s="59"/>
      <c r="W680" s="90"/>
      <c r="X680" s="86"/>
      <c r="Y680" s="86" t="s">
        <v>1279</v>
      </c>
      <c r="Z680" s="90"/>
      <c r="AA680" s="90" t="s">
        <v>522</v>
      </c>
    </row>
    <row r="681">
      <c r="A681" s="82" t="s">
        <v>4568</v>
      </c>
      <c r="B681" s="86" t="s">
        <v>4569</v>
      </c>
      <c r="C681" s="86" t="s">
        <v>516</v>
      </c>
      <c r="D681" s="101">
        <v>429.0</v>
      </c>
      <c r="E681" s="101">
        <v>383.0</v>
      </c>
      <c r="F681" s="84" t="str">
        <f t="shared" si="12"/>
        <v>89.28%</v>
      </c>
      <c r="G681" s="86" t="s">
        <v>2220</v>
      </c>
      <c r="H681" s="86" t="s">
        <v>2221</v>
      </c>
      <c r="I681" s="106"/>
      <c r="J681" s="106"/>
      <c r="K681" s="106"/>
      <c r="L681" s="106"/>
      <c r="M681" s="106"/>
      <c r="N681" s="106"/>
      <c r="O681" s="106"/>
      <c r="P681" s="106"/>
      <c r="Q681" s="106"/>
      <c r="R681" s="106"/>
      <c r="S681" s="106"/>
      <c r="T681" s="107"/>
      <c r="U681" s="59"/>
      <c r="V681" s="59"/>
      <c r="W681" s="88"/>
      <c r="X681" s="86"/>
      <c r="Y681" s="86" t="s">
        <v>1429</v>
      </c>
      <c r="Z681" s="88"/>
      <c r="AA681" s="88" t="s">
        <v>522</v>
      </c>
    </row>
    <row r="682">
      <c r="A682" s="82" t="s">
        <v>4571</v>
      </c>
      <c r="B682" s="86" t="s">
        <v>4572</v>
      </c>
      <c r="C682" s="86" t="s">
        <v>939</v>
      </c>
      <c r="D682" s="101">
        <v>131.42</v>
      </c>
      <c r="E682" s="101">
        <v>83.86</v>
      </c>
      <c r="F682" s="84" t="str">
        <f t="shared" si="12"/>
        <v>63.81%</v>
      </c>
      <c r="G682" s="86" t="s">
        <v>3952</v>
      </c>
      <c r="H682" s="86" t="s">
        <v>3954</v>
      </c>
      <c r="I682" s="87" t="s">
        <v>4573</v>
      </c>
      <c r="J682" s="106"/>
      <c r="K682" s="106"/>
      <c r="L682" s="106"/>
      <c r="M682" s="106"/>
      <c r="N682" s="106"/>
      <c r="O682" s="106"/>
      <c r="P682" s="106"/>
      <c r="Q682" s="106"/>
      <c r="R682" s="106"/>
      <c r="S682" s="106"/>
      <c r="T682" s="86" t="s">
        <v>4574</v>
      </c>
      <c r="U682" s="59"/>
      <c r="V682" s="59"/>
      <c r="W682" s="90"/>
      <c r="X682" s="86"/>
      <c r="Y682" s="86" t="s">
        <v>113</v>
      </c>
      <c r="Z682" s="90"/>
      <c r="AA682" s="90" t="s">
        <v>522</v>
      </c>
    </row>
    <row r="683">
      <c r="A683" s="82" t="s">
        <v>4576</v>
      </c>
      <c r="B683" s="86" t="s">
        <v>96</v>
      </c>
      <c r="C683" s="86" t="s">
        <v>4579</v>
      </c>
      <c r="D683" s="101">
        <v>280.0</v>
      </c>
      <c r="E683" s="101">
        <v>180.0</v>
      </c>
      <c r="F683" s="84" t="str">
        <f t="shared" si="12"/>
        <v>64.29%</v>
      </c>
      <c r="G683" s="86" t="s">
        <v>1580</v>
      </c>
      <c r="H683" s="86" t="s">
        <v>4580</v>
      </c>
      <c r="I683" s="106"/>
      <c r="J683" s="106"/>
      <c r="K683" s="106"/>
      <c r="L683" s="106"/>
      <c r="M683" s="106"/>
      <c r="N683" s="106"/>
      <c r="O683" s="106"/>
      <c r="P683" s="106"/>
      <c r="Q683" s="106"/>
      <c r="R683" s="106"/>
      <c r="S683" s="106"/>
      <c r="T683" s="107"/>
      <c r="U683" s="59"/>
      <c r="V683" s="59"/>
      <c r="W683" s="90"/>
      <c r="X683" s="86"/>
      <c r="Y683" s="86" t="s">
        <v>1406</v>
      </c>
      <c r="Z683" s="90"/>
      <c r="AA683" s="90" t="s">
        <v>522</v>
      </c>
    </row>
    <row r="684">
      <c r="A684" s="82" t="s">
        <v>4581</v>
      </c>
      <c r="B684" s="86" t="s">
        <v>4582</v>
      </c>
      <c r="C684" s="86" t="s">
        <v>1751</v>
      </c>
      <c r="D684" s="101">
        <v>348.97</v>
      </c>
      <c r="E684" s="101">
        <v>225.0</v>
      </c>
      <c r="F684" s="84" t="str">
        <f t="shared" si="12"/>
        <v>64.48%</v>
      </c>
      <c r="G684" s="86" t="s">
        <v>1231</v>
      </c>
      <c r="H684" s="86" t="s">
        <v>4583</v>
      </c>
      <c r="I684" s="87"/>
      <c r="J684" s="106"/>
      <c r="K684" s="106"/>
      <c r="L684" s="106"/>
      <c r="M684" s="106"/>
      <c r="N684" s="106"/>
      <c r="O684" s="106"/>
      <c r="P684" s="106"/>
      <c r="Q684" s="106"/>
      <c r="R684" s="106"/>
      <c r="S684" s="106"/>
      <c r="T684" s="107"/>
      <c r="U684" s="59"/>
      <c r="V684" s="59"/>
      <c r="W684" s="90"/>
      <c r="X684" s="86"/>
      <c r="Y684" s="86" t="s">
        <v>1422</v>
      </c>
      <c r="Z684" s="90"/>
      <c r="AA684" s="90" t="s">
        <v>492</v>
      </c>
    </row>
    <row r="685">
      <c r="A685" s="82" t="s">
        <v>4587</v>
      </c>
      <c r="B685" s="86" t="s">
        <v>4588</v>
      </c>
      <c r="C685" s="86" t="s">
        <v>4589</v>
      </c>
      <c r="D685" s="101">
        <v>320.0</v>
      </c>
      <c r="E685" s="101" t="str">
        <f>8*25+4.2*8</f>
        <v>$233.60</v>
      </c>
      <c r="F685" s="84" t="str">
        <f t="shared" si="12"/>
        <v>73.00%</v>
      </c>
      <c r="G685" s="86" t="s">
        <v>4591</v>
      </c>
      <c r="H685" s="86" t="s">
        <v>4592</v>
      </c>
      <c r="I685" s="106"/>
      <c r="J685" s="106"/>
      <c r="K685" s="106"/>
      <c r="L685" s="106"/>
      <c r="M685" s="106"/>
      <c r="N685" s="106"/>
      <c r="O685" s="106"/>
      <c r="P685" s="106"/>
      <c r="Q685" s="106"/>
      <c r="R685" s="106"/>
      <c r="S685" s="106"/>
      <c r="T685" s="86" t="s">
        <v>4594</v>
      </c>
      <c r="U685" s="59"/>
      <c r="V685" s="59"/>
      <c r="W685" s="90"/>
      <c r="X685" s="86"/>
      <c r="Y685" s="86" t="s">
        <v>1279</v>
      </c>
      <c r="Z685" s="90"/>
      <c r="AA685" s="90" t="s">
        <v>1447</v>
      </c>
    </row>
    <row r="686">
      <c r="A686" s="82" t="s">
        <v>4595</v>
      </c>
      <c r="B686" s="86" t="s">
        <v>4596</v>
      </c>
      <c r="C686" s="85" t="s">
        <v>271</v>
      </c>
      <c r="D686" s="101">
        <v>1000.0</v>
      </c>
      <c r="E686" s="101">
        <v>835.0</v>
      </c>
      <c r="F686" s="84" t="str">
        <f t="shared" si="12"/>
        <v>83.50%</v>
      </c>
      <c r="G686" s="86" t="s">
        <v>342</v>
      </c>
      <c r="H686" s="86" t="s">
        <v>343</v>
      </c>
      <c r="I686" s="106"/>
      <c r="J686" s="106"/>
      <c r="K686" s="101">
        <v>15.0</v>
      </c>
      <c r="L686" s="101">
        <v>570.0</v>
      </c>
      <c r="M686" s="101">
        <v>200.0</v>
      </c>
      <c r="N686" s="106"/>
      <c r="O686" s="106"/>
      <c r="P686" s="106"/>
      <c r="Q686" s="106"/>
      <c r="R686" s="106"/>
      <c r="S686" s="87" t="s">
        <v>4598</v>
      </c>
      <c r="T686" s="107"/>
      <c r="U686" s="59"/>
      <c r="V686" s="59"/>
      <c r="W686" s="88"/>
      <c r="X686" s="86"/>
      <c r="Y686" s="86" t="s">
        <v>230</v>
      </c>
      <c r="Z686" s="88"/>
      <c r="AA686" s="88" t="s">
        <v>484</v>
      </c>
    </row>
    <row r="687">
      <c r="A687" s="82" t="s">
        <v>4600</v>
      </c>
      <c r="B687" s="86" t="s">
        <v>4601</v>
      </c>
      <c r="C687" s="86" t="s">
        <v>4602</v>
      </c>
      <c r="D687" s="101">
        <v>3000.0</v>
      </c>
      <c r="E687" s="101">
        <v>2693.0</v>
      </c>
      <c r="F687" s="84" t="str">
        <f t="shared" si="12"/>
        <v>89.77%</v>
      </c>
      <c r="G687" s="86" t="s">
        <v>4604</v>
      </c>
      <c r="H687" s="86" t="s">
        <v>4606</v>
      </c>
      <c r="I687" s="101">
        <v>600.0</v>
      </c>
      <c r="J687" s="106"/>
      <c r="K687" s="101">
        <v>125.0</v>
      </c>
      <c r="L687" s="106"/>
      <c r="M687" s="101">
        <v>1818.0</v>
      </c>
      <c r="N687" s="106"/>
      <c r="O687" s="101">
        <v>150.0</v>
      </c>
      <c r="P687" s="106"/>
      <c r="Q687" s="106"/>
      <c r="R687" s="106"/>
      <c r="S687" s="106"/>
      <c r="T687" s="86" t="s">
        <v>4608</v>
      </c>
      <c r="U687" s="59"/>
      <c r="V687" s="59"/>
      <c r="W687" s="90"/>
      <c r="X687" s="86"/>
      <c r="Y687" s="86" t="s">
        <v>113</v>
      </c>
      <c r="Z687" s="90"/>
      <c r="AA687" s="90" t="s">
        <v>569</v>
      </c>
    </row>
    <row r="688">
      <c r="A688" s="82" t="s">
        <v>4612</v>
      </c>
      <c r="B688" s="86" t="s">
        <v>4344</v>
      </c>
      <c r="C688" s="85" t="s">
        <v>1815</v>
      </c>
      <c r="D688" s="101">
        <v>1200.0</v>
      </c>
      <c r="E688" s="101">
        <v>1200.0</v>
      </c>
      <c r="F688" s="84" t="str">
        <f t="shared" si="12"/>
        <v>100.00%</v>
      </c>
      <c r="G688" s="86" t="s">
        <v>4613</v>
      </c>
      <c r="H688" s="86" t="s">
        <v>4614</v>
      </c>
      <c r="I688" s="106"/>
      <c r="J688" s="106"/>
      <c r="K688" s="106"/>
      <c r="L688" s="106"/>
      <c r="M688" s="106"/>
      <c r="N688" s="106"/>
      <c r="O688" s="106"/>
      <c r="P688" s="106"/>
      <c r="Q688" s="106"/>
      <c r="R688" s="106"/>
      <c r="S688" s="106"/>
      <c r="T688" s="107"/>
      <c r="U688" s="59"/>
      <c r="V688" s="59"/>
      <c r="W688" s="90"/>
      <c r="X688" s="86"/>
      <c r="Y688" s="86" t="s">
        <v>1422</v>
      </c>
      <c r="Z688" s="90"/>
      <c r="AA688" s="90" t="s">
        <v>522</v>
      </c>
    </row>
    <row r="689">
      <c r="A689" s="82" t="s">
        <v>4616</v>
      </c>
      <c r="B689" s="86" t="s">
        <v>4618</v>
      </c>
      <c r="C689" s="86" t="s">
        <v>516</v>
      </c>
      <c r="D689" s="101">
        <v>46.07</v>
      </c>
      <c r="E689" s="101">
        <v>46.07</v>
      </c>
      <c r="F689" s="84" t="str">
        <f t="shared" si="12"/>
        <v>100.00%</v>
      </c>
      <c r="G689" s="86" t="s">
        <v>2220</v>
      </c>
      <c r="H689" s="86" t="s">
        <v>2221</v>
      </c>
      <c r="I689" s="106"/>
      <c r="J689" s="106"/>
      <c r="K689" s="106"/>
      <c r="L689" s="106"/>
      <c r="M689" s="106"/>
      <c r="N689" s="106"/>
      <c r="O689" s="106"/>
      <c r="P689" s="106"/>
      <c r="Q689" s="106"/>
      <c r="R689" s="106"/>
      <c r="S689" s="106"/>
      <c r="T689" s="86" t="s">
        <v>413</v>
      </c>
      <c r="U689" s="59"/>
      <c r="V689" s="59"/>
      <c r="W689" s="88"/>
      <c r="X689" s="86"/>
      <c r="Y689" s="86" t="s">
        <v>173</v>
      </c>
      <c r="Z689" s="88"/>
      <c r="AA689" s="88" t="s">
        <v>522</v>
      </c>
    </row>
    <row r="690">
      <c r="A690" s="82" t="s">
        <v>4620</v>
      </c>
      <c r="B690" s="86" t="s">
        <v>4621</v>
      </c>
      <c r="C690" s="86" t="s">
        <v>2858</v>
      </c>
      <c r="D690" s="101">
        <v>74.79</v>
      </c>
      <c r="E690" s="101">
        <v>74.79</v>
      </c>
      <c r="F690" s="84" t="str">
        <f t="shared" si="12"/>
        <v>100.00%</v>
      </c>
      <c r="G690" s="86" t="s">
        <v>331</v>
      </c>
      <c r="H690" s="86" t="s">
        <v>668</v>
      </c>
      <c r="I690" s="106"/>
      <c r="J690" s="106"/>
      <c r="K690" s="106"/>
      <c r="L690" s="106"/>
      <c r="M690" s="106"/>
      <c r="N690" s="106"/>
      <c r="O690" s="106"/>
      <c r="P690" s="106"/>
      <c r="Q690" s="106"/>
      <c r="R690" s="106"/>
      <c r="S690" s="106"/>
      <c r="T690" s="86" t="s">
        <v>413</v>
      </c>
      <c r="U690" s="59"/>
      <c r="V690" s="59"/>
      <c r="W690" s="90"/>
      <c r="X690" s="86"/>
      <c r="Y690" s="86" t="s">
        <v>1279</v>
      </c>
      <c r="Z690" s="90"/>
      <c r="AA690" s="90" t="s">
        <v>569</v>
      </c>
    </row>
    <row r="691">
      <c r="A691" s="82" t="s">
        <v>4625</v>
      </c>
      <c r="B691" s="86" t="s">
        <v>4627</v>
      </c>
      <c r="C691" s="86" t="s">
        <v>2521</v>
      </c>
      <c r="D691" s="101">
        <v>22.55</v>
      </c>
      <c r="E691" s="101">
        <v>22.55</v>
      </c>
      <c r="F691" s="84" t="str">
        <f t="shared" si="12"/>
        <v>100.00%</v>
      </c>
      <c r="G691" s="86" t="s">
        <v>1253</v>
      </c>
      <c r="H691" s="86" t="s">
        <v>1792</v>
      </c>
      <c r="I691" s="101">
        <v>22.55</v>
      </c>
      <c r="J691" s="106"/>
      <c r="K691" s="106"/>
      <c r="L691" s="106"/>
      <c r="M691" s="106"/>
      <c r="N691" s="106"/>
      <c r="O691" s="106"/>
      <c r="P691" s="106"/>
      <c r="Q691" s="106"/>
      <c r="R691" s="106"/>
      <c r="S691" s="106"/>
      <c r="T691" s="107"/>
      <c r="U691" s="59"/>
      <c r="V691" s="59"/>
      <c r="W691" s="90"/>
      <c r="X691" s="86"/>
      <c r="Y691" s="86" t="s">
        <v>113</v>
      </c>
      <c r="Z691" s="90"/>
      <c r="AA691" s="90" t="s">
        <v>569</v>
      </c>
    </row>
    <row r="692">
      <c r="A692" s="82" t="s">
        <v>4629</v>
      </c>
      <c r="B692" s="86" t="s">
        <v>4630</v>
      </c>
      <c r="C692" s="86" t="s">
        <v>2521</v>
      </c>
      <c r="D692" s="101">
        <v>129.42</v>
      </c>
      <c r="E692" s="101">
        <v>129.42</v>
      </c>
      <c r="F692" s="84" t="str">
        <f t="shared" si="12"/>
        <v>100.00%</v>
      </c>
      <c r="G692" s="86" t="s">
        <v>1253</v>
      </c>
      <c r="H692" s="86" t="s">
        <v>1792</v>
      </c>
      <c r="I692" s="106"/>
      <c r="J692" s="106"/>
      <c r="K692" s="106"/>
      <c r="L692" s="106"/>
      <c r="M692" s="106"/>
      <c r="N692" s="106"/>
      <c r="O692" s="106"/>
      <c r="P692" s="106"/>
      <c r="Q692" s="106"/>
      <c r="R692" s="106"/>
      <c r="S692" s="106"/>
      <c r="T692" s="107"/>
      <c r="U692" s="59"/>
      <c r="V692" s="59"/>
      <c r="W692" s="90"/>
      <c r="X692" s="86"/>
      <c r="Y692" s="86" t="s">
        <v>113</v>
      </c>
      <c r="Z692" s="90"/>
      <c r="AA692" s="90" t="s">
        <v>569</v>
      </c>
    </row>
    <row r="693">
      <c r="A693" s="82" t="s">
        <v>4635</v>
      </c>
      <c r="B693" s="86" t="s">
        <v>4636</v>
      </c>
      <c r="C693" s="85" t="s">
        <v>452</v>
      </c>
      <c r="D693" s="101">
        <v>134.33</v>
      </c>
      <c r="E693" s="101">
        <v>134.33</v>
      </c>
      <c r="F693" s="84" t="str">
        <f t="shared" si="12"/>
        <v>100.00%</v>
      </c>
      <c r="G693" s="86" t="s">
        <v>463</v>
      </c>
      <c r="H693" s="86" t="s">
        <v>464</v>
      </c>
      <c r="I693" s="106"/>
      <c r="J693" s="106"/>
      <c r="K693" s="106"/>
      <c r="L693" s="106"/>
      <c r="M693" s="106"/>
      <c r="N693" s="106"/>
      <c r="O693" s="106"/>
      <c r="P693" s="106"/>
      <c r="Q693" s="106"/>
      <c r="R693" s="106"/>
      <c r="S693" s="106"/>
      <c r="T693" s="107"/>
      <c r="U693" s="59"/>
      <c r="V693" s="59"/>
      <c r="W693" s="90"/>
      <c r="X693" s="86"/>
      <c r="Y693" s="86" t="s">
        <v>1406</v>
      </c>
      <c r="Z693" s="90"/>
      <c r="AA693" s="90" t="s">
        <v>522</v>
      </c>
    </row>
    <row r="694">
      <c r="A694" s="82" t="s">
        <v>4638</v>
      </c>
      <c r="B694" s="86" t="s">
        <v>4639</v>
      </c>
      <c r="C694" s="85" t="s">
        <v>452</v>
      </c>
      <c r="D694" s="101">
        <v>171.88</v>
      </c>
      <c r="E694" s="101">
        <v>171.88</v>
      </c>
      <c r="F694" s="84" t="str">
        <f t="shared" si="12"/>
        <v>100.00%</v>
      </c>
      <c r="G694" s="86" t="s">
        <v>463</v>
      </c>
      <c r="H694" s="86" t="s">
        <v>464</v>
      </c>
      <c r="I694" s="106"/>
      <c r="J694" s="106"/>
      <c r="K694" s="106"/>
      <c r="L694" s="106"/>
      <c r="M694" s="106"/>
      <c r="N694" s="106"/>
      <c r="O694" s="106"/>
      <c r="P694" s="106"/>
      <c r="Q694" s="106"/>
      <c r="R694" s="106"/>
      <c r="S694" s="106"/>
      <c r="T694" s="107"/>
      <c r="U694" s="59"/>
      <c r="V694" s="59"/>
      <c r="W694" s="90"/>
      <c r="X694" s="86"/>
      <c r="Y694" s="86" t="s">
        <v>1406</v>
      </c>
      <c r="Z694" s="90"/>
      <c r="AA694" s="90" t="s">
        <v>522</v>
      </c>
    </row>
    <row r="695">
      <c r="A695" s="82" t="s">
        <v>4641</v>
      </c>
      <c r="B695" s="86" t="s">
        <v>4642</v>
      </c>
      <c r="C695" s="86" t="s">
        <v>195</v>
      </c>
      <c r="D695" s="101">
        <v>92.03</v>
      </c>
      <c r="E695" s="101">
        <v>92.03</v>
      </c>
      <c r="F695" s="84" t="str">
        <f t="shared" si="12"/>
        <v>100.00%</v>
      </c>
      <c r="G695" s="86" t="s">
        <v>197</v>
      </c>
      <c r="H695" s="86" t="s">
        <v>200</v>
      </c>
      <c r="I695" s="101">
        <v>92.03</v>
      </c>
      <c r="J695" s="106"/>
      <c r="K695" s="106"/>
      <c r="L695" s="106"/>
      <c r="M695" s="106"/>
      <c r="N695" s="106"/>
      <c r="O695" s="106"/>
      <c r="P695" s="106"/>
      <c r="Q695" s="106"/>
      <c r="R695" s="106"/>
      <c r="S695" s="106"/>
      <c r="T695" s="86" t="s">
        <v>4646</v>
      </c>
      <c r="U695" s="59"/>
      <c r="V695" s="59"/>
      <c r="W695" s="88"/>
      <c r="X695" s="86"/>
      <c r="Y695" s="86" t="s">
        <v>113</v>
      </c>
      <c r="Z695" s="88"/>
      <c r="AA695" s="88" t="s">
        <v>588</v>
      </c>
    </row>
    <row r="696">
      <c r="A696" s="82" t="s">
        <v>4649</v>
      </c>
      <c r="B696" s="86" t="s">
        <v>4652</v>
      </c>
      <c r="C696" s="86" t="s">
        <v>1086</v>
      </c>
      <c r="D696" s="101">
        <v>42.3</v>
      </c>
      <c r="E696" s="101">
        <v>42.3</v>
      </c>
      <c r="F696" s="84" t="str">
        <f t="shared" si="12"/>
        <v>100.00%</v>
      </c>
      <c r="G696" s="86" t="s">
        <v>228</v>
      </c>
      <c r="H696" s="86" t="s">
        <v>231</v>
      </c>
      <c r="I696" s="106"/>
      <c r="J696" s="106"/>
      <c r="K696" s="106"/>
      <c r="L696" s="106"/>
      <c r="M696" s="106"/>
      <c r="N696" s="106"/>
      <c r="O696" s="106"/>
      <c r="P696" s="106"/>
      <c r="Q696" s="106"/>
      <c r="R696" s="106"/>
      <c r="S696" s="106"/>
      <c r="T696" s="86" t="s">
        <v>413</v>
      </c>
      <c r="U696" s="59"/>
      <c r="V696" s="59"/>
      <c r="W696" s="90"/>
      <c r="X696" s="86"/>
      <c r="Y696" s="86" t="s">
        <v>1279</v>
      </c>
      <c r="Z696" s="90"/>
      <c r="AA696" s="90" t="s">
        <v>522</v>
      </c>
    </row>
    <row r="697">
      <c r="A697" s="82" t="s">
        <v>4655</v>
      </c>
      <c r="B697" s="86" t="s">
        <v>4656</v>
      </c>
      <c r="C697" s="86" t="s">
        <v>583</v>
      </c>
      <c r="D697" s="101">
        <v>16.08</v>
      </c>
      <c r="E697" s="101">
        <v>16.08</v>
      </c>
      <c r="F697" s="84" t="str">
        <f t="shared" si="12"/>
        <v>100.00%</v>
      </c>
      <c r="G697" s="86" t="s">
        <v>593</v>
      </c>
      <c r="H697" s="86" t="s">
        <v>594</v>
      </c>
      <c r="I697" s="106"/>
      <c r="J697" s="106"/>
      <c r="K697" s="106"/>
      <c r="L697" s="106"/>
      <c r="M697" s="106"/>
      <c r="N697" s="106"/>
      <c r="O697" s="106"/>
      <c r="P697" s="106"/>
      <c r="Q697" s="106"/>
      <c r="R697" s="106"/>
      <c r="S697" s="106"/>
      <c r="T697" s="86" t="s">
        <v>413</v>
      </c>
      <c r="U697" s="59"/>
      <c r="V697" s="59"/>
      <c r="W697" s="90"/>
      <c r="X697" s="86"/>
      <c r="Y697" s="86" t="s">
        <v>173</v>
      </c>
      <c r="Z697" s="90"/>
      <c r="AA697" s="90" t="s">
        <v>500</v>
      </c>
    </row>
    <row r="698">
      <c r="A698" s="82" t="s">
        <v>4662</v>
      </c>
      <c r="B698" s="86" t="s">
        <v>4663</v>
      </c>
      <c r="C698" s="86" t="s">
        <v>583</v>
      </c>
      <c r="D698" s="101">
        <v>76.9</v>
      </c>
      <c r="E698" s="101">
        <v>76.9</v>
      </c>
      <c r="F698" s="84" t="str">
        <f t="shared" si="12"/>
        <v>100.00%</v>
      </c>
      <c r="G698" s="86" t="s">
        <v>593</v>
      </c>
      <c r="H698" s="86" t="s">
        <v>594</v>
      </c>
      <c r="I698" s="106"/>
      <c r="J698" s="106"/>
      <c r="K698" s="106"/>
      <c r="L698" s="106"/>
      <c r="M698" s="106"/>
      <c r="N698" s="106"/>
      <c r="O698" s="106"/>
      <c r="P698" s="106"/>
      <c r="Q698" s="106"/>
      <c r="R698" s="106"/>
      <c r="S698" s="106"/>
      <c r="T698" s="86" t="s">
        <v>413</v>
      </c>
      <c r="U698" s="59"/>
      <c r="V698" s="59"/>
      <c r="W698" s="90"/>
      <c r="X698" s="86"/>
      <c r="Y698" s="86" t="s">
        <v>1279</v>
      </c>
      <c r="Z698" s="90"/>
      <c r="AA698" s="90" t="s">
        <v>500</v>
      </c>
    </row>
    <row r="699">
      <c r="A699" s="82" t="s">
        <v>4667</v>
      </c>
      <c r="B699" s="86" t="s">
        <v>4669</v>
      </c>
      <c r="C699" s="86" t="s">
        <v>583</v>
      </c>
      <c r="D699" s="101">
        <v>95.0</v>
      </c>
      <c r="E699" s="101">
        <v>95.0</v>
      </c>
      <c r="F699" s="84" t="str">
        <f t="shared" si="12"/>
        <v>100.00%</v>
      </c>
      <c r="G699" s="86" t="s">
        <v>593</v>
      </c>
      <c r="H699" s="86" t="s">
        <v>594</v>
      </c>
      <c r="I699" s="106"/>
      <c r="J699" s="106"/>
      <c r="K699" s="106"/>
      <c r="L699" s="106"/>
      <c r="M699" s="106"/>
      <c r="N699" s="106"/>
      <c r="O699" s="106"/>
      <c r="P699" s="106"/>
      <c r="Q699" s="106"/>
      <c r="R699" s="106"/>
      <c r="S699" s="106"/>
      <c r="T699" s="86" t="s">
        <v>413</v>
      </c>
      <c r="U699" s="59"/>
      <c r="V699" s="59"/>
      <c r="W699" s="90"/>
      <c r="X699" s="86"/>
      <c r="Y699" s="86" t="s">
        <v>173</v>
      </c>
      <c r="Z699" s="90"/>
      <c r="AA699" s="90" t="s">
        <v>500</v>
      </c>
    </row>
    <row r="700">
      <c r="A700" s="82" t="s">
        <v>4673</v>
      </c>
      <c r="B700" s="86" t="s">
        <v>4675</v>
      </c>
      <c r="C700" s="85" t="s">
        <v>771</v>
      </c>
      <c r="D700" s="101">
        <v>85.0</v>
      </c>
      <c r="E700" s="101">
        <v>85.0</v>
      </c>
      <c r="F700" s="84" t="str">
        <f t="shared" si="12"/>
        <v>100.00%</v>
      </c>
      <c r="G700" s="86" t="s">
        <v>4131</v>
      </c>
      <c r="H700" s="86" t="s">
        <v>4132</v>
      </c>
      <c r="I700" s="106"/>
      <c r="J700" s="106"/>
      <c r="K700" s="106"/>
      <c r="L700" s="106"/>
      <c r="M700" s="106"/>
      <c r="N700" s="106"/>
      <c r="O700" s="106"/>
      <c r="P700" s="106"/>
      <c r="Q700" s="106"/>
      <c r="R700" s="106"/>
      <c r="S700" s="106"/>
      <c r="T700" s="86" t="s">
        <v>413</v>
      </c>
      <c r="U700" s="59"/>
      <c r="V700" s="59"/>
      <c r="W700" s="88"/>
      <c r="X700" s="86"/>
      <c r="Y700" s="86" t="s">
        <v>173</v>
      </c>
      <c r="Z700" s="88"/>
      <c r="AA700" s="88" t="s">
        <v>492</v>
      </c>
    </row>
    <row r="701">
      <c r="A701" s="82" t="s">
        <v>4682</v>
      </c>
      <c r="B701" s="86" t="s">
        <v>4683</v>
      </c>
      <c r="C701" s="85" t="s">
        <v>771</v>
      </c>
      <c r="D701" s="101">
        <v>212.75</v>
      </c>
      <c r="E701" s="101">
        <v>212.75</v>
      </c>
      <c r="F701" s="84" t="str">
        <f t="shared" si="12"/>
        <v>100.00%</v>
      </c>
      <c r="G701" s="86" t="s">
        <v>4131</v>
      </c>
      <c r="H701" s="86" t="s">
        <v>4132</v>
      </c>
      <c r="I701" s="87"/>
      <c r="J701" s="87"/>
      <c r="K701" s="87"/>
      <c r="L701" s="87"/>
      <c r="M701" s="87"/>
      <c r="N701" s="87"/>
      <c r="O701" s="87"/>
      <c r="P701" s="87"/>
      <c r="Q701" s="87"/>
      <c r="R701" s="87"/>
      <c r="S701" s="87"/>
      <c r="T701" s="86" t="s">
        <v>413</v>
      </c>
      <c r="U701" s="59"/>
      <c r="V701" s="59"/>
      <c r="W701" s="88"/>
      <c r="X701" s="86"/>
      <c r="Y701" s="86" t="s">
        <v>173</v>
      </c>
      <c r="Z701" s="88"/>
      <c r="AA701" s="88" t="s">
        <v>492</v>
      </c>
    </row>
    <row r="702">
      <c r="A702" s="82" t="s">
        <v>4685</v>
      </c>
      <c r="B702" s="86" t="s">
        <v>3392</v>
      </c>
      <c r="C702" s="86" t="s">
        <v>3393</v>
      </c>
      <c r="D702" s="101">
        <v>1000.0</v>
      </c>
      <c r="E702" s="101">
        <v>1000.0</v>
      </c>
      <c r="F702" s="84" t="str">
        <f t="shared" si="12"/>
        <v>100.00%</v>
      </c>
      <c r="G702" s="86" t="s">
        <v>444</v>
      </c>
      <c r="H702" s="86" t="s">
        <v>445</v>
      </c>
      <c r="I702" s="106"/>
      <c r="J702" s="106"/>
      <c r="K702" s="106"/>
      <c r="L702" s="106"/>
      <c r="M702" s="106"/>
      <c r="N702" s="106"/>
      <c r="O702" s="106"/>
      <c r="P702" s="106"/>
      <c r="Q702" s="106"/>
      <c r="R702" s="106"/>
      <c r="S702" s="106"/>
      <c r="T702" s="86" t="s">
        <v>4689</v>
      </c>
      <c r="U702" s="59"/>
      <c r="V702" s="59"/>
      <c r="W702" s="90"/>
      <c r="X702" s="86"/>
      <c r="Y702" s="86" t="s">
        <v>1279</v>
      </c>
      <c r="Z702" s="90"/>
      <c r="AA702" s="90" t="s">
        <v>484</v>
      </c>
    </row>
    <row r="703">
      <c r="A703" s="82" t="s">
        <v>4693</v>
      </c>
      <c r="B703" s="86" t="s">
        <v>4694</v>
      </c>
      <c r="C703" s="85" t="s">
        <v>3787</v>
      </c>
      <c r="D703" s="101">
        <v>13.88</v>
      </c>
      <c r="E703" s="101">
        <v>13.88</v>
      </c>
      <c r="F703" s="84" t="str">
        <f t="shared" si="12"/>
        <v>100.00%</v>
      </c>
      <c r="G703" s="86" t="s">
        <v>2710</v>
      </c>
      <c r="H703" s="86" t="s">
        <v>2711</v>
      </c>
      <c r="I703" s="106"/>
      <c r="J703" s="106"/>
      <c r="K703" s="106"/>
      <c r="L703" s="106"/>
      <c r="M703" s="106"/>
      <c r="N703" s="106"/>
      <c r="O703" s="106"/>
      <c r="P703" s="106"/>
      <c r="Q703" s="106"/>
      <c r="R703" s="106"/>
      <c r="S703" s="106"/>
      <c r="T703" s="107"/>
      <c r="U703" s="59"/>
      <c r="V703" s="59"/>
      <c r="W703" s="90"/>
      <c r="X703" s="86"/>
      <c r="Y703" s="86" t="s">
        <v>1406</v>
      </c>
      <c r="Z703" s="90"/>
      <c r="AA703" s="90" t="s">
        <v>500</v>
      </c>
    </row>
    <row r="704">
      <c r="A704" s="82" t="s">
        <v>4696</v>
      </c>
      <c r="B704" s="86" t="s">
        <v>4697</v>
      </c>
      <c r="C704" s="86" t="s">
        <v>965</v>
      </c>
      <c r="D704" s="101">
        <v>140.0</v>
      </c>
      <c r="E704" s="101">
        <v>140.0</v>
      </c>
      <c r="F704" s="84" t="str">
        <f t="shared" si="12"/>
        <v>100.00%</v>
      </c>
      <c r="G704" s="86" t="s">
        <v>971</v>
      </c>
      <c r="H704" s="86" t="s">
        <v>972</v>
      </c>
      <c r="I704" s="101">
        <v>100.0</v>
      </c>
      <c r="J704" s="106"/>
      <c r="K704" s="101">
        <v>15.0</v>
      </c>
      <c r="L704" s="106"/>
      <c r="M704" s="106"/>
      <c r="N704" s="106"/>
      <c r="O704" s="101">
        <v>25.0</v>
      </c>
      <c r="P704" s="106"/>
      <c r="Q704" s="106"/>
      <c r="R704" s="106"/>
      <c r="S704" s="106"/>
      <c r="T704" s="107"/>
      <c r="U704" s="59"/>
      <c r="V704" s="59"/>
      <c r="W704" s="90"/>
      <c r="X704" s="86"/>
      <c r="Y704" s="86" t="s">
        <v>113</v>
      </c>
      <c r="Z704" s="90"/>
      <c r="AA704" s="90" t="s">
        <v>492</v>
      </c>
    </row>
    <row r="705">
      <c r="A705" s="82" t="s">
        <v>4698</v>
      </c>
      <c r="B705" s="86" t="s">
        <v>1555</v>
      </c>
      <c r="C705" s="86" t="s">
        <v>965</v>
      </c>
      <c r="D705" s="101">
        <v>300.0</v>
      </c>
      <c r="E705" s="101">
        <v>300.0</v>
      </c>
      <c r="F705" s="84" t="str">
        <f t="shared" si="12"/>
        <v>100.00%</v>
      </c>
      <c r="G705" s="86" t="s">
        <v>971</v>
      </c>
      <c r="H705" s="86" t="s">
        <v>972</v>
      </c>
      <c r="I705" s="101">
        <v>300.0</v>
      </c>
      <c r="J705" s="106"/>
      <c r="K705" s="106"/>
      <c r="L705" s="106"/>
      <c r="M705" s="106"/>
      <c r="N705" s="106"/>
      <c r="O705" s="106"/>
      <c r="P705" s="106"/>
      <c r="Q705" s="106"/>
      <c r="R705" s="106"/>
      <c r="S705" s="106"/>
      <c r="T705" s="107"/>
      <c r="U705" s="59"/>
      <c r="V705" s="59"/>
      <c r="W705" s="90"/>
      <c r="X705" s="86"/>
      <c r="Y705" s="86" t="s">
        <v>113</v>
      </c>
      <c r="Z705" s="90"/>
      <c r="AA705" s="90" t="s">
        <v>492</v>
      </c>
    </row>
    <row r="706">
      <c r="A706" s="82" t="s">
        <v>4700</v>
      </c>
      <c r="B706" s="86" t="s">
        <v>4701</v>
      </c>
      <c r="C706" s="86" t="s">
        <v>899</v>
      </c>
      <c r="D706" s="101">
        <v>500.0</v>
      </c>
      <c r="E706" s="101">
        <v>500.0</v>
      </c>
      <c r="F706" s="84" t="str">
        <f t="shared" si="12"/>
        <v>100.00%</v>
      </c>
      <c r="G706" s="86" t="s">
        <v>2971</v>
      </c>
      <c r="H706" s="86" t="s">
        <v>2972</v>
      </c>
      <c r="I706" s="106"/>
      <c r="J706" s="106"/>
      <c r="K706" s="106"/>
      <c r="L706" s="106"/>
      <c r="M706" s="106"/>
      <c r="N706" s="106"/>
      <c r="O706" s="106"/>
      <c r="P706" s="106"/>
      <c r="Q706" s="106"/>
      <c r="R706" s="106"/>
      <c r="S706" s="106"/>
      <c r="T706" s="107"/>
      <c r="U706" s="59"/>
      <c r="V706" s="59"/>
      <c r="W706" s="88"/>
      <c r="X706" s="86"/>
      <c r="Y706" s="86" t="s">
        <v>1406</v>
      </c>
      <c r="Z706" s="88"/>
      <c r="AA706" s="88" t="s">
        <v>842</v>
      </c>
    </row>
    <row r="707">
      <c r="A707" s="82" t="s">
        <v>4704</v>
      </c>
      <c r="B707" s="86" t="s">
        <v>4705</v>
      </c>
      <c r="C707" s="86" t="s">
        <v>4706</v>
      </c>
      <c r="D707" s="101">
        <v>250.0</v>
      </c>
      <c r="E707" s="101">
        <v>0.0</v>
      </c>
      <c r="F707" s="84"/>
      <c r="G707" s="86" t="s">
        <v>4707</v>
      </c>
      <c r="H707" s="86" t="s">
        <v>4708</v>
      </c>
      <c r="I707" s="106"/>
      <c r="J707" s="106"/>
      <c r="K707" s="106"/>
      <c r="L707" s="106"/>
      <c r="M707" s="106"/>
      <c r="N707" s="106"/>
      <c r="O707" s="106"/>
      <c r="P707" s="106"/>
      <c r="Q707" s="106"/>
      <c r="R707" s="106"/>
      <c r="S707" s="106"/>
      <c r="T707" s="107"/>
      <c r="U707" s="59"/>
      <c r="V707" s="59"/>
      <c r="W707" s="90"/>
      <c r="X707" s="86"/>
      <c r="Y707" s="86" t="s">
        <v>1406</v>
      </c>
      <c r="Z707" s="90"/>
      <c r="AA707" s="90" t="s">
        <v>522</v>
      </c>
    </row>
    <row r="708">
      <c r="A708" s="82" t="s">
        <v>4711</v>
      </c>
      <c r="B708" s="86" t="s">
        <v>4712</v>
      </c>
      <c r="C708" s="86" t="s">
        <v>4712</v>
      </c>
      <c r="D708" s="101">
        <v>2000.0</v>
      </c>
      <c r="E708" s="96">
        <v>1600.0</v>
      </c>
      <c r="F708" s="121"/>
      <c r="G708" s="86" t="s">
        <v>1606</v>
      </c>
      <c r="H708" s="86" t="s">
        <v>1607</v>
      </c>
      <c r="I708" s="106"/>
      <c r="J708" s="106"/>
      <c r="K708" s="106"/>
      <c r="L708" s="106"/>
      <c r="M708" s="106"/>
      <c r="N708" s="106"/>
      <c r="O708" s="106"/>
      <c r="P708" s="106"/>
      <c r="Q708" s="106"/>
      <c r="R708" s="106"/>
      <c r="S708" s="106"/>
      <c r="T708" s="107"/>
      <c r="U708" s="59"/>
      <c r="V708" s="59"/>
      <c r="W708" s="90"/>
      <c r="X708" s="86"/>
      <c r="Y708" s="86" t="s">
        <v>621</v>
      </c>
      <c r="Z708" s="90"/>
      <c r="AA708" s="90" t="s">
        <v>1469</v>
      </c>
    </row>
    <row r="709">
      <c r="A709" s="82" t="s">
        <v>4716</v>
      </c>
      <c r="B709" s="86" t="s">
        <v>4718</v>
      </c>
      <c r="C709" s="86" t="s">
        <v>4718</v>
      </c>
      <c r="D709" s="101">
        <v>1500.0</v>
      </c>
      <c r="E709" s="96">
        <v>1260.0</v>
      </c>
      <c r="F709" s="121"/>
      <c r="G709" s="86" t="s">
        <v>4719</v>
      </c>
      <c r="H709" s="86" t="s">
        <v>4720</v>
      </c>
      <c r="I709" s="106"/>
      <c r="J709" s="106"/>
      <c r="K709" s="106"/>
      <c r="L709" s="106"/>
      <c r="M709" s="106"/>
      <c r="N709" s="106"/>
      <c r="O709" s="106"/>
      <c r="P709" s="106"/>
      <c r="Q709" s="106"/>
      <c r="R709" s="106"/>
      <c r="S709" s="106"/>
      <c r="T709" s="107"/>
      <c r="U709" s="59"/>
      <c r="V709" s="59"/>
      <c r="W709" s="90"/>
      <c r="X709" s="86"/>
      <c r="Y709" s="86" t="s">
        <v>2722</v>
      </c>
      <c r="Z709" s="90"/>
      <c r="AA709" s="90" t="s">
        <v>1469</v>
      </c>
    </row>
    <row r="710">
      <c r="A710" s="82" t="s">
        <v>4724</v>
      </c>
      <c r="B710" s="86" t="s">
        <v>4725</v>
      </c>
      <c r="C710" s="86" t="s">
        <v>4725</v>
      </c>
      <c r="D710" s="101">
        <v>1200.0</v>
      </c>
      <c r="E710" s="96">
        <v>1090.0</v>
      </c>
      <c r="F710" s="121"/>
      <c r="G710" s="86" t="s">
        <v>4518</v>
      </c>
      <c r="H710" s="86" t="s">
        <v>4728</v>
      </c>
      <c r="I710" s="106"/>
      <c r="J710" s="106"/>
      <c r="K710" s="106"/>
      <c r="L710" s="106"/>
      <c r="M710" s="106"/>
      <c r="N710" s="106"/>
      <c r="O710" s="106"/>
      <c r="P710" s="106"/>
      <c r="Q710" s="106"/>
      <c r="R710" s="106"/>
      <c r="S710" s="106"/>
      <c r="T710" s="107"/>
      <c r="U710" s="59"/>
      <c r="V710" s="59"/>
      <c r="W710" s="90"/>
      <c r="X710" s="86"/>
      <c r="Y710" s="86" t="s">
        <v>1422</v>
      </c>
      <c r="Z710" s="90"/>
      <c r="AA710" s="90" t="s">
        <v>1469</v>
      </c>
    </row>
    <row r="711">
      <c r="A711" s="82" t="s">
        <v>4731</v>
      </c>
      <c r="B711" s="86" t="s">
        <v>4732</v>
      </c>
      <c r="C711" s="86" t="s">
        <v>4732</v>
      </c>
      <c r="D711" s="101">
        <v>1500.0</v>
      </c>
      <c r="E711" s="96">
        <v>1260.0</v>
      </c>
      <c r="F711" s="121"/>
      <c r="G711" s="86"/>
      <c r="H711" s="86"/>
      <c r="I711" s="106"/>
      <c r="J711" s="106"/>
      <c r="K711" s="106"/>
      <c r="L711" s="106"/>
      <c r="M711" s="106"/>
      <c r="N711" s="106"/>
      <c r="O711" s="106"/>
      <c r="P711" s="106"/>
      <c r="Q711" s="106"/>
      <c r="R711" s="106"/>
      <c r="S711" s="106"/>
      <c r="T711" s="107"/>
      <c r="U711" s="59"/>
      <c r="V711" s="59"/>
      <c r="W711" s="90"/>
      <c r="X711" s="86"/>
      <c r="Y711" s="86" t="s">
        <v>2722</v>
      </c>
      <c r="Z711" s="90"/>
      <c r="AA711" s="90" t="s">
        <v>1469</v>
      </c>
    </row>
    <row r="712">
      <c r="A712" s="82" t="s">
        <v>4734</v>
      </c>
      <c r="B712" s="86" t="s">
        <v>1855</v>
      </c>
      <c r="C712" s="86" t="s">
        <v>1855</v>
      </c>
      <c r="D712" s="101">
        <v>1400.0</v>
      </c>
      <c r="E712" s="96">
        <v>1200.0</v>
      </c>
      <c r="F712" s="121"/>
      <c r="G712" s="86" t="s">
        <v>4735</v>
      </c>
      <c r="H712" s="86" t="s">
        <v>4736</v>
      </c>
      <c r="I712" s="106"/>
      <c r="J712" s="106"/>
      <c r="K712" s="106"/>
      <c r="L712" s="106"/>
      <c r="M712" s="106"/>
      <c r="N712" s="106"/>
      <c r="O712" s="106"/>
      <c r="P712" s="106"/>
      <c r="Q712" s="106"/>
      <c r="R712" s="106"/>
      <c r="S712" s="106"/>
      <c r="T712" s="107"/>
      <c r="U712" s="59"/>
      <c r="V712" s="59"/>
      <c r="W712" s="90"/>
      <c r="X712" s="86"/>
      <c r="Y712" s="86" t="s">
        <v>113</v>
      </c>
      <c r="Z712" s="90"/>
      <c r="AA712" s="90" t="s">
        <v>1469</v>
      </c>
    </row>
    <row r="713">
      <c r="A713" s="82" t="s">
        <v>4741</v>
      </c>
      <c r="B713" s="86" t="s">
        <v>4742</v>
      </c>
      <c r="C713" s="85" t="s">
        <v>4743</v>
      </c>
      <c r="D713" s="101">
        <v>1829.0</v>
      </c>
      <c r="E713" s="96">
        <v>1600.0</v>
      </c>
      <c r="F713" s="121"/>
      <c r="G713" s="86" t="s">
        <v>4744</v>
      </c>
      <c r="H713" s="86" t="s">
        <v>4745</v>
      </c>
      <c r="I713" s="106"/>
      <c r="J713" s="106"/>
      <c r="K713" s="106"/>
      <c r="L713" s="106"/>
      <c r="M713" s="106"/>
      <c r="N713" s="106"/>
      <c r="O713" s="106"/>
      <c r="P713" s="106"/>
      <c r="Q713" s="106"/>
      <c r="R713" s="106"/>
      <c r="S713" s="106"/>
      <c r="T713" s="107"/>
      <c r="U713" s="59"/>
      <c r="V713" s="59"/>
      <c r="W713" s="90"/>
      <c r="X713" s="86"/>
      <c r="Y713" s="86" t="s">
        <v>113</v>
      </c>
      <c r="Z713" s="90"/>
      <c r="AA713" s="90" t="s">
        <v>1469</v>
      </c>
    </row>
    <row r="714">
      <c r="A714" s="82" t="s">
        <v>4750</v>
      </c>
      <c r="B714" s="86" t="s">
        <v>4751</v>
      </c>
      <c r="C714" s="86" t="s">
        <v>4751</v>
      </c>
      <c r="D714" s="101">
        <v>4750.0</v>
      </c>
      <c r="E714" s="96">
        <v>1200.0</v>
      </c>
      <c r="F714" s="121"/>
      <c r="G714" s="86" t="s">
        <v>4752</v>
      </c>
      <c r="H714" s="86" t="s">
        <v>4753</v>
      </c>
      <c r="I714" s="106"/>
      <c r="J714" s="106"/>
      <c r="K714" s="106"/>
      <c r="L714" s="106"/>
      <c r="M714" s="106"/>
      <c r="N714" s="106"/>
      <c r="O714" s="106"/>
      <c r="P714" s="106"/>
      <c r="Q714" s="106"/>
      <c r="R714" s="106"/>
      <c r="S714" s="106"/>
      <c r="T714" s="107"/>
      <c r="U714" s="59"/>
      <c r="V714" s="59"/>
      <c r="W714" s="90"/>
      <c r="X714" s="86"/>
      <c r="Y714" s="86" t="s">
        <v>113</v>
      </c>
      <c r="Z714" s="90"/>
      <c r="AA714" s="90" t="s">
        <v>1469</v>
      </c>
    </row>
    <row r="715">
      <c r="A715" s="82" t="s">
        <v>4754</v>
      </c>
      <c r="B715" s="86" t="s">
        <v>4755</v>
      </c>
      <c r="C715" s="85" t="s">
        <v>4757</v>
      </c>
      <c r="D715" s="101">
        <v>2000.0</v>
      </c>
      <c r="E715" s="96">
        <v>1600.0</v>
      </c>
      <c r="F715" s="121"/>
      <c r="G715" s="86" t="s">
        <v>1849</v>
      </c>
      <c r="H715" s="86" t="s">
        <v>1850</v>
      </c>
      <c r="I715" s="106"/>
      <c r="J715" s="106"/>
      <c r="K715" s="106"/>
      <c r="L715" s="106"/>
      <c r="M715" s="106"/>
      <c r="N715" s="106"/>
      <c r="O715" s="106"/>
      <c r="P715" s="106"/>
      <c r="Q715" s="106"/>
      <c r="R715" s="106"/>
      <c r="S715" s="106"/>
      <c r="T715" s="107"/>
      <c r="U715" s="59"/>
      <c r="V715" s="59"/>
      <c r="W715" s="90"/>
      <c r="X715" s="86"/>
      <c r="Y715" s="86" t="s">
        <v>2722</v>
      </c>
      <c r="Z715" s="90"/>
      <c r="AA715" s="90" t="s">
        <v>1469</v>
      </c>
    </row>
    <row r="716">
      <c r="A716" s="82" t="s">
        <v>4761</v>
      </c>
      <c r="B716" s="86" t="s">
        <v>4762</v>
      </c>
      <c r="C716" s="85" t="s">
        <v>4763</v>
      </c>
      <c r="D716" s="101">
        <v>2199.0</v>
      </c>
      <c r="E716" s="96">
        <v>1600.0</v>
      </c>
      <c r="F716" s="121"/>
      <c r="G716" s="86" t="s">
        <v>4765</v>
      </c>
      <c r="H716" s="86" t="s">
        <v>4767</v>
      </c>
      <c r="I716" s="106"/>
      <c r="J716" s="106"/>
      <c r="K716" s="106"/>
      <c r="L716" s="106"/>
      <c r="M716" s="106"/>
      <c r="N716" s="106"/>
      <c r="O716" s="106"/>
      <c r="P716" s="106"/>
      <c r="Q716" s="106"/>
      <c r="R716" s="106"/>
      <c r="S716" s="106"/>
      <c r="T716" s="107"/>
      <c r="U716" s="59"/>
      <c r="V716" s="59"/>
      <c r="W716" s="90"/>
      <c r="X716" s="86"/>
      <c r="Y716" s="86" t="s">
        <v>2722</v>
      </c>
      <c r="Z716" s="90"/>
      <c r="AA716" s="90" t="s">
        <v>1469</v>
      </c>
    </row>
    <row r="717">
      <c r="A717" s="82" t="s">
        <v>4770</v>
      </c>
      <c r="B717" s="86" t="s">
        <v>4771</v>
      </c>
      <c r="C717" s="86" t="s">
        <v>4771</v>
      </c>
      <c r="D717" s="101">
        <v>1600.0</v>
      </c>
      <c r="E717" s="96">
        <v>1200.0</v>
      </c>
      <c r="F717" s="121"/>
      <c r="G717" s="86" t="s">
        <v>4691</v>
      </c>
      <c r="H717" s="86" t="s">
        <v>4692</v>
      </c>
      <c r="I717" s="106"/>
      <c r="J717" s="106"/>
      <c r="K717" s="106"/>
      <c r="L717" s="106"/>
      <c r="M717" s="106"/>
      <c r="N717" s="106"/>
      <c r="O717" s="106"/>
      <c r="P717" s="106"/>
      <c r="Q717" s="106"/>
      <c r="R717" s="106"/>
      <c r="S717" s="106"/>
      <c r="T717" s="107"/>
      <c r="U717" s="59"/>
      <c r="V717" s="59"/>
      <c r="W717" s="90"/>
      <c r="X717" s="86"/>
      <c r="Y717" s="86" t="s">
        <v>4417</v>
      </c>
      <c r="Z717" s="90"/>
      <c r="AA717" s="90" t="s">
        <v>1469</v>
      </c>
    </row>
    <row r="718">
      <c r="A718" s="82" t="s">
        <v>4772</v>
      </c>
      <c r="B718" s="86" t="s">
        <v>4773</v>
      </c>
      <c r="C718" s="85" t="s">
        <v>4774</v>
      </c>
      <c r="D718" s="101">
        <v>1420.0</v>
      </c>
      <c r="E718" s="96">
        <v>1090.0</v>
      </c>
      <c r="F718" s="121"/>
      <c r="G718" s="86" t="s">
        <v>1725</v>
      </c>
      <c r="H718" s="86" t="s">
        <v>4775</v>
      </c>
      <c r="I718" s="106"/>
      <c r="J718" s="106"/>
      <c r="K718" s="106"/>
      <c r="L718" s="106"/>
      <c r="M718" s="106"/>
      <c r="N718" s="106"/>
      <c r="O718" s="106"/>
      <c r="P718" s="106"/>
      <c r="Q718" s="106"/>
      <c r="R718" s="106"/>
      <c r="S718" s="106"/>
      <c r="T718" s="107"/>
      <c r="U718" s="59"/>
      <c r="V718" s="59"/>
      <c r="W718" s="90"/>
      <c r="X718" s="86"/>
      <c r="Y718" s="86" t="s">
        <v>4777</v>
      </c>
      <c r="Z718" s="90"/>
      <c r="AA718" s="90" t="s">
        <v>1469</v>
      </c>
    </row>
    <row r="719">
      <c r="A719" s="82" t="s">
        <v>4780</v>
      </c>
      <c r="B719" s="86" t="s">
        <v>4781</v>
      </c>
      <c r="C719" s="86" t="s">
        <v>4781</v>
      </c>
      <c r="D719" s="101">
        <v>1390.0</v>
      </c>
      <c r="E719" s="96">
        <v>970.0</v>
      </c>
      <c r="F719" s="121"/>
      <c r="G719" s="86" t="s">
        <v>4782</v>
      </c>
      <c r="H719" s="86" t="s">
        <v>4783</v>
      </c>
      <c r="I719" s="106"/>
      <c r="J719" s="106"/>
      <c r="K719" s="106"/>
      <c r="L719" s="106"/>
      <c r="M719" s="106"/>
      <c r="N719" s="106"/>
      <c r="O719" s="106"/>
      <c r="P719" s="106"/>
      <c r="Q719" s="106"/>
      <c r="R719" s="106"/>
      <c r="S719" s="106"/>
      <c r="T719" s="107"/>
      <c r="U719" s="59"/>
      <c r="V719" s="59"/>
      <c r="W719" s="90"/>
      <c r="X719" s="86"/>
      <c r="Y719" s="86" t="s">
        <v>230</v>
      </c>
      <c r="Z719" s="90"/>
      <c r="AA719" s="90" t="s">
        <v>1469</v>
      </c>
    </row>
    <row r="720">
      <c r="A720" s="82" t="s">
        <v>4785</v>
      </c>
      <c r="B720" s="86" t="s">
        <v>4786</v>
      </c>
      <c r="C720" s="86" t="s">
        <v>4786</v>
      </c>
      <c r="D720" s="101">
        <v>750.0</v>
      </c>
      <c r="E720" s="96">
        <v>550.0</v>
      </c>
      <c r="F720" s="121"/>
      <c r="G720" s="86" t="s">
        <v>4787</v>
      </c>
      <c r="H720" s="86" t="s">
        <v>4788</v>
      </c>
      <c r="I720" s="106"/>
      <c r="J720" s="106"/>
      <c r="K720" s="106"/>
      <c r="L720" s="106"/>
      <c r="M720" s="106"/>
      <c r="N720" s="106"/>
      <c r="O720" s="106"/>
      <c r="P720" s="106"/>
      <c r="Q720" s="106"/>
      <c r="R720" s="106"/>
      <c r="S720" s="106"/>
      <c r="T720" s="107"/>
      <c r="U720" s="59"/>
      <c r="V720" s="59"/>
      <c r="W720" s="90"/>
      <c r="X720" s="86"/>
      <c r="Y720" s="86" t="s">
        <v>230</v>
      </c>
      <c r="Z720" s="90"/>
      <c r="AA720" s="90" t="s">
        <v>1469</v>
      </c>
    </row>
    <row r="721">
      <c r="A721" s="82" t="s">
        <v>4790</v>
      </c>
      <c r="B721" s="86" t="s">
        <v>4791</v>
      </c>
      <c r="C721" s="86" t="s">
        <v>4791</v>
      </c>
      <c r="D721" s="101">
        <v>800.0</v>
      </c>
      <c r="E721" s="96">
        <v>660.0</v>
      </c>
      <c r="F721" s="121"/>
      <c r="G721" s="86" t="s">
        <v>4794</v>
      </c>
      <c r="H721" s="86" t="s">
        <v>4795</v>
      </c>
      <c r="I721" s="106"/>
      <c r="J721" s="106"/>
      <c r="K721" s="106"/>
      <c r="L721" s="106"/>
      <c r="M721" s="106"/>
      <c r="N721" s="106"/>
      <c r="O721" s="106"/>
      <c r="P721" s="106"/>
      <c r="Q721" s="106"/>
      <c r="R721" s="106"/>
      <c r="S721" s="106"/>
      <c r="T721" s="107"/>
      <c r="U721" s="59"/>
      <c r="V721" s="59"/>
      <c r="W721" s="90"/>
      <c r="X721" s="86"/>
      <c r="Y721" s="86" t="s">
        <v>2722</v>
      </c>
      <c r="Z721" s="90"/>
      <c r="AA721" s="90" t="s">
        <v>1469</v>
      </c>
    </row>
    <row r="722">
      <c r="A722" s="82" t="s">
        <v>4798</v>
      </c>
      <c r="B722" s="86" t="s">
        <v>4800</v>
      </c>
      <c r="C722" s="86" t="s">
        <v>4800</v>
      </c>
      <c r="D722" s="101">
        <v>1100.0</v>
      </c>
      <c r="E722" s="96">
        <v>900.0</v>
      </c>
      <c r="F722" s="121"/>
      <c r="G722" s="86" t="s">
        <v>4803</v>
      </c>
      <c r="H722" s="86" t="s">
        <v>4804</v>
      </c>
      <c r="I722" s="106"/>
      <c r="J722" s="106"/>
      <c r="K722" s="106"/>
      <c r="L722" s="106"/>
      <c r="M722" s="106"/>
      <c r="N722" s="106"/>
      <c r="O722" s="106"/>
      <c r="P722" s="106"/>
      <c r="Q722" s="106"/>
      <c r="R722" s="106"/>
      <c r="S722" s="106"/>
      <c r="T722" s="107"/>
      <c r="U722" s="59"/>
      <c r="V722" s="59"/>
      <c r="W722" s="90"/>
      <c r="X722" s="86"/>
      <c r="Y722" s="86" t="s">
        <v>113</v>
      </c>
      <c r="Z722" s="90"/>
      <c r="AA722" s="90" t="s">
        <v>1469</v>
      </c>
    </row>
    <row r="723">
      <c r="A723" s="82" t="s">
        <v>4805</v>
      </c>
      <c r="B723" s="86" t="s">
        <v>1744</v>
      </c>
      <c r="C723" s="86" t="s">
        <v>1744</v>
      </c>
      <c r="D723" s="101">
        <v>2000.0</v>
      </c>
      <c r="E723" s="96">
        <v>1350.0</v>
      </c>
      <c r="F723" s="121"/>
      <c r="G723" s="86" t="s">
        <v>4807</v>
      </c>
      <c r="H723" s="86" t="s">
        <v>4808</v>
      </c>
      <c r="I723" s="106"/>
      <c r="J723" s="106"/>
      <c r="K723" s="106"/>
      <c r="L723" s="106"/>
      <c r="M723" s="106"/>
      <c r="N723" s="106"/>
      <c r="O723" s="106"/>
      <c r="P723" s="106"/>
      <c r="Q723" s="106"/>
      <c r="R723" s="106"/>
      <c r="S723" s="106"/>
      <c r="T723" s="107"/>
      <c r="U723" s="59"/>
      <c r="V723" s="59"/>
      <c r="W723" s="90"/>
      <c r="X723" s="86"/>
      <c r="Y723" s="86" t="s">
        <v>4777</v>
      </c>
      <c r="Z723" s="90"/>
      <c r="AA723" s="90" t="s">
        <v>1469</v>
      </c>
    </row>
    <row r="724">
      <c r="A724" s="82" t="s">
        <v>4812</v>
      </c>
      <c r="B724" s="86" t="s">
        <v>1827</v>
      </c>
      <c r="C724" s="86" t="s">
        <v>1827</v>
      </c>
      <c r="D724" s="101">
        <v>1350.0</v>
      </c>
      <c r="E724" s="96">
        <v>1100.0</v>
      </c>
      <c r="F724" s="121"/>
      <c r="G724" s="86" t="s">
        <v>4651</v>
      </c>
      <c r="H724" s="86" t="s">
        <v>4653</v>
      </c>
      <c r="I724" s="106"/>
      <c r="J724" s="106"/>
      <c r="K724" s="106"/>
      <c r="L724" s="106"/>
      <c r="M724" s="106"/>
      <c r="N724" s="106"/>
      <c r="O724" s="106"/>
      <c r="P724" s="106"/>
      <c r="Q724" s="106"/>
      <c r="R724" s="106"/>
      <c r="S724" s="106"/>
      <c r="T724" s="107"/>
      <c r="U724" s="59"/>
      <c r="V724" s="59"/>
      <c r="W724" s="90"/>
      <c r="X724" s="86"/>
      <c r="Y724" s="86" t="s">
        <v>2722</v>
      </c>
      <c r="Z724" s="90"/>
      <c r="AA724" s="90" t="s">
        <v>1469</v>
      </c>
    </row>
    <row r="725">
      <c r="A725" s="82" t="s">
        <v>4815</v>
      </c>
      <c r="B725" s="86" t="s">
        <v>4816</v>
      </c>
      <c r="C725" s="86" t="s">
        <v>4816</v>
      </c>
      <c r="D725" s="101">
        <v>250.0</v>
      </c>
      <c r="E725" s="96">
        <v>240.0</v>
      </c>
      <c r="F725" s="121"/>
      <c r="G725" s="86" t="s">
        <v>4817</v>
      </c>
      <c r="H725" s="86" t="s">
        <v>4818</v>
      </c>
      <c r="I725" s="106"/>
      <c r="J725" s="106"/>
      <c r="K725" s="106"/>
      <c r="L725" s="106"/>
      <c r="M725" s="106"/>
      <c r="N725" s="106"/>
      <c r="O725" s="106"/>
      <c r="P725" s="106"/>
      <c r="Q725" s="106"/>
      <c r="R725" s="106"/>
      <c r="S725" s="106"/>
      <c r="T725" s="107"/>
      <c r="U725" s="59"/>
      <c r="V725" s="59"/>
      <c r="W725" s="90"/>
      <c r="X725" s="86"/>
      <c r="Y725" s="86" t="s">
        <v>2722</v>
      </c>
      <c r="Z725" s="90"/>
      <c r="AA725" s="90" t="s">
        <v>1469</v>
      </c>
    </row>
    <row r="726">
      <c r="A726" s="82" t="s">
        <v>4821</v>
      </c>
      <c r="B726" s="86" t="s">
        <v>4823</v>
      </c>
      <c r="C726" s="86" t="s">
        <v>4823</v>
      </c>
      <c r="D726" s="101">
        <v>2000.0</v>
      </c>
      <c r="E726" s="96">
        <v>1600.0</v>
      </c>
      <c r="F726" s="121"/>
      <c r="G726" s="86" t="s">
        <v>4051</v>
      </c>
      <c r="H726" s="86" t="s">
        <v>4052</v>
      </c>
      <c r="I726" s="106"/>
      <c r="J726" s="106"/>
      <c r="K726" s="106"/>
      <c r="L726" s="106"/>
      <c r="M726" s="106"/>
      <c r="N726" s="106"/>
      <c r="O726" s="106"/>
      <c r="P726" s="106"/>
      <c r="Q726" s="106"/>
      <c r="R726" s="106"/>
      <c r="S726" s="106"/>
      <c r="T726" s="107"/>
      <c r="U726" s="59"/>
      <c r="V726" s="59"/>
      <c r="W726" s="90"/>
      <c r="X726" s="86"/>
      <c r="Y726" s="86" t="s">
        <v>1422</v>
      </c>
      <c r="Z726" s="90"/>
      <c r="AA726" s="90" t="s">
        <v>1469</v>
      </c>
    </row>
    <row r="727">
      <c r="A727" s="82" t="s">
        <v>4825</v>
      </c>
      <c r="B727" s="86" t="s">
        <v>4793</v>
      </c>
      <c r="C727" s="86" t="s">
        <v>4793</v>
      </c>
      <c r="D727" s="101">
        <v>1000.0</v>
      </c>
      <c r="E727" s="96">
        <v>835.0</v>
      </c>
      <c r="F727" s="121"/>
      <c r="G727" s="86" t="s">
        <v>4801</v>
      </c>
      <c r="H727" s="86" t="s">
        <v>4802</v>
      </c>
      <c r="I727" s="106"/>
      <c r="J727" s="106"/>
      <c r="K727" s="106"/>
      <c r="L727" s="106"/>
      <c r="M727" s="106"/>
      <c r="N727" s="106"/>
      <c r="O727" s="106"/>
      <c r="P727" s="106"/>
      <c r="Q727" s="106"/>
      <c r="R727" s="106"/>
      <c r="S727" s="106"/>
      <c r="T727" s="107"/>
      <c r="U727" s="59"/>
      <c r="V727" s="59"/>
      <c r="W727" s="90"/>
      <c r="X727" s="86"/>
      <c r="Y727" s="86" t="s">
        <v>1422</v>
      </c>
      <c r="Z727" s="90"/>
      <c r="AA727" s="90" t="s">
        <v>1469</v>
      </c>
    </row>
    <row r="728">
      <c r="A728" s="82" t="s">
        <v>4827</v>
      </c>
      <c r="B728" s="86" t="s">
        <v>4828</v>
      </c>
      <c r="C728" s="85" t="s">
        <v>4829</v>
      </c>
      <c r="D728" s="101">
        <v>1050.0</v>
      </c>
      <c r="E728" s="96">
        <v>925.0</v>
      </c>
      <c r="F728" s="121"/>
      <c r="G728" s="86" t="s">
        <v>360</v>
      </c>
      <c r="H728" s="86" t="s">
        <v>4830</v>
      </c>
      <c r="I728" s="106"/>
      <c r="J728" s="106"/>
      <c r="K728" s="106"/>
      <c r="L728" s="106"/>
      <c r="M728" s="106"/>
      <c r="N728" s="106"/>
      <c r="O728" s="106"/>
      <c r="P728" s="106"/>
      <c r="Q728" s="106"/>
      <c r="R728" s="106"/>
      <c r="S728" s="106"/>
      <c r="T728" s="107"/>
      <c r="U728" s="59"/>
      <c r="V728" s="59"/>
      <c r="W728" s="90"/>
      <c r="X728" s="86"/>
      <c r="Y728" s="86" t="s">
        <v>4417</v>
      </c>
      <c r="Z728" s="90"/>
      <c r="AA728" s="90" t="s">
        <v>1469</v>
      </c>
    </row>
    <row r="729">
      <c r="A729" s="82" t="s">
        <v>4832</v>
      </c>
      <c r="B729" s="86" t="s">
        <v>4833</v>
      </c>
      <c r="C729" s="86" t="s">
        <v>4833</v>
      </c>
      <c r="D729" s="101">
        <v>4575.0</v>
      </c>
      <c r="E729" s="96">
        <v>1600.0</v>
      </c>
      <c r="F729" s="121"/>
      <c r="G729" s="86" t="s">
        <v>4835</v>
      </c>
      <c r="H729" s="86" t="s">
        <v>4836</v>
      </c>
      <c r="I729" s="106"/>
      <c r="J729" s="106"/>
      <c r="K729" s="106"/>
      <c r="L729" s="106"/>
      <c r="M729" s="106"/>
      <c r="N729" s="106"/>
      <c r="O729" s="106"/>
      <c r="P729" s="106"/>
      <c r="Q729" s="106"/>
      <c r="R729" s="106"/>
      <c r="S729" s="106"/>
      <c r="T729" s="107"/>
      <c r="U729" s="59"/>
      <c r="V729" s="59"/>
      <c r="W729" s="90"/>
      <c r="X729" s="86"/>
      <c r="Y729" s="86" t="s">
        <v>4777</v>
      </c>
      <c r="Z729" s="90"/>
      <c r="AA729" s="90" t="s">
        <v>1469</v>
      </c>
    </row>
    <row r="730">
      <c r="A730" s="82" t="s">
        <v>4837</v>
      </c>
      <c r="B730" s="86" t="s">
        <v>4838</v>
      </c>
      <c r="C730" s="86" t="s">
        <v>4838</v>
      </c>
      <c r="D730" s="101">
        <v>3000.0</v>
      </c>
      <c r="E730" s="96">
        <v>1600.0</v>
      </c>
      <c r="F730" s="121"/>
      <c r="G730" s="86" t="s">
        <v>1800</v>
      </c>
      <c r="H730" s="86" t="s">
        <v>1801</v>
      </c>
      <c r="I730" s="106"/>
      <c r="J730" s="106"/>
      <c r="K730" s="106"/>
      <c r="L730" s="106"/>
      <c r="M730" s="106"/>
      <c r="N730" s="106"/>
      <c r="O730" s="106"/>
      <c r="P730" s="106"/>
      <c r="Q730" s="106"/>
      <c r="R730" s="106"/>
      <c r="S730" s="106"/>
      <c r="T730" s="107"/>
      <c r="U730" s="59"/>
      <c r="V730" s="59"/>
      <c r="W730" s="90"/>
      <c r="X730" s="86"/>
      <c r="Y730" s="86" t="s">
        <v>113</v>
      </c>
      <c r="Z730" s="90"/>
      <c r="AA730" s="90" t="s">
        <v>1469</v>
      </c>
    </row>
    <row r="731">
      <c r="A731" s="82" t="s">
        <v>4841</v>
      </c>
      <c r="B731" s="86" t="s">
        <v>1809</v>
      </c>
      <c r="C731" s="86" t="s">
        <v>1809</v>
      </c>
      <c r="D731" s="101">
        <v>1775.0</v>
      </c>
      <c r="E731" s="96">
        <v>1500.0</v>
      </c>
      <c r="F731" s="121"/>
      <c r="G731" s="86" t="s">
        <v>4842</v>
      </c>
      <c r="H731" s="86" t="s">
        <v>4843</v>
      </c>
      <c r="I731" s="106"/>
      <c r="J731" s="106"/>
      <c r="K731" s="106"/>
      <c r="L731" s="106"/>
      <c r="M731" s="106"/>
      <c r="N731" s="106"/>
      <c r="O731" s="106"/>
      <c r="P731" s="106"/>
      <c r="Q731" s="106"/>
      <c r="R731" s="106"/>
      <c r="S731" s="106"/>
      <c r="T731" s="107"/>
      <c r="U731" s="59"/>
      <c r="V731" s="59"/>
      <c r="W731" s="90"/>
      <c r="X731" s="86"/>
      <c r="Y731" s="86" t="s">
        <v>1422</v>
      </c>
      <c r="Z731" s="90"/>
      <c r="AA731" s="90" t="s">
        <v>1469</v>
      </c>
    </row>
    <row r="732">
      <c r="A732" s="82" t="s">
        <v>4844</v>
      </c>
      <c r="B732" s="86" t="s">
        <v>1787</v>
      </c>
      <c r="C732" s="85" t="s">
        <v>1638</v>
      </c>
      <c r="D732" s="101">
        <v>2000.0</v>
      </c>
      <c r="E732" s="96">
        <v>1600.0</v>
      </c>
      <c r="F732" s="121"/>
      <c r="G732" s="86" t="s">
        <v>360</v>
      </c>
      <c r="H732" s="86" t="s">
        <v>4846</v>
      </c>
      <c r="I732" s="106"/>
      <c r="J732" s="106"/>
      <c r="K732" s="106"/>
      <c r="L732" s="106"/>
      <c r="M732" s="106"/>
      <c r="N732" s="106"/>
      <c r="O732" s="106"/>
      <c r="P732" s="106"/>
      <c r="Q732" s="106"/>
      <c r="R732" s="106"/>
      <c r="S732" s="106"/>
      <c r="T732" s="107"/>
      <c r="U732" s="59"/>
      <c r="V732" s="59"/>
      <c r="W732" s="90"/>
      <c r="X732" s="86"/>
      <c r="Y732" s="86" t="s">
        <v>4777</v>
      </c>
      <c r="Z732" s="90"/>
      <c r="AA732" s="90" t="s">
        <v>1469</v>
      </c>
    </row>
    <row r="733">
      <c r="A733" s="82" t="s">
        <v>4847</v>
      </c>
      <c r="B733" s="86" t="s">
        <v>1926</v>
      </c>
      <c r="C733" s="86" t="s">
        <v>1926</v>
      </c>
      <c r="D733" s="101">
        <v>1500.0</v>
      </c>
      <c r="E733" s="96">
        <v>750.0</v>
      </c>
      <c r="F733" s="121"/>
      <c r="G733" s="86" t="s">
        <v>4651</v>
      </c>
      <c r="H733" s="86" t="s">
        <v>4653</v>
      </c>
      <c r="I733" s="106"/>
      <c r="J733" s="106"/>
      <c r="K733" s="106"/>
      <c r="L733" s="106"/>
      <c r="M733" s="106"/>
      <c r="N733" s="106"/>
      <c r="O733" s="106"/>
      <c r="P733" s="106"/>
      <c r="Q733" s="106"/>
      <c r="R733" s="106"/>
      <c r="S733" s="106"/>
      <c r="T733" s="107"/>
      <c r="U733" s="59"/>
      <c r="V733" s="59"/>
      <c r="W733" s="90"/>
      <c r="X733" s="86"/>
      <c r="Y733" s="86" t="s">
        <v>2722</v>
      </c>
      <c r="Z733" s="90"/>
      <c r="AA733" s="90" t="s">
        <v>1469</v>
      </c>
    </row>
    <row r="734">
      <c r="A734" s="82" t="s">
        <v>4851</v>
      </c>
      <c r="B734" s="86" t="s">
        <v>4852</v>
      </c>
      <c r="C734" s="86" t="s">
        <v>4852</v>
      </c>
      <c r="D734" s="101">
        <v>3000.0</v>
      </c>
      <c r="E734" s="96">
        <v>1600.0</v>
      </c>
      <c r="F734" s="121"/>
      <c r="G734" s="86" t="s">
        <v>4853</v>
      </c>
      <c r="H734" s="86" t="s">
        <v>4854</v>
      </c>
      <c r="I734" s="106"/>
      <c r="J734" s="106"/>
      <c r="K734" s="106"/>
      <c r="L734" s="106"/>
      <c r="M734" s="106"/>
      <c r="N734" s="106"/>
      <c r="O734" s="106"/>
      <c r="P734" s="106"/>
      <c r="Q734" s="106"/>
      <c r="R734" s="106"/>
      <c r="S734" s="106"/>
      <c r="T734" s="107"/>
      <c r="U734" s="59"/>
      <c r="V734" s="59"/>
      <c r="W734" s="90"/>
      <c r="X734" s="86"/>
      <c r="Y734" s="86" t="s">
        <v>1422</v>
      </c>
      <c r="Z734" s="90"/>
      <c r="AA734" s="90" t="s">
        <v>1469</v>
      </c>
    </row>
    <row r="735">
      <c r="A735" s="82" t="s">
        <v>4856</v>
      </c>
      <c r="B735" s="86" t="s">
        <v>4857</v>
      </c>
      <c r="C735" s="86" t="s">
        <v>4857</v>
      </c>
      <c r="D735" s="101">
        <v>4200.0</v>
      </c>
      <c r="E735" s="96">
        <v>1600.0</v>
      </c>
      <c r="F735" s="121"/>
      <c r="G735" s="86" t="s">
        <v>4858</v>
      </c>
      <c r="H735" s="86" t="s">
        <v>4859</v>
      </c>
      <c r="I735" s="106"/>
      <c r="J735" s="106"/>
      <c r="K735" s="106"/>
      <c r="L735" s="106"/>
      <c r="M735" s="106"/>
      <c r="N735" s="106"/>
      <c r="O735" s="106"/>
      <c r="P735" s="106"/>
      <c r="Q735" s="106"/>
      <c r="R735" s="106"/>
      <c r="S735" s="106"/>
      <c r="T735" s="107"/>
      <c r="U735" s="59"/>
      <c r="V735" s="59"/>
      <c r="W735" s="90"/>
      <c r="X735" s="86"/>
      <c r="Y735" s="86" t="s">
        <v>113</v>
      </c>
      <c r="Z735" s="90"/>
      <c r="AA735" s="90" t="s">
        <v>1469</v>
      </c>
    </row>
    <row r="736">
      <c r="A736" s="82" t="s">
        <v>4860</v>
      </c>
      <c r="B736" s="86" t="s">
        <v>4862</v>
      </c>
      <c r="C736" s="86" t="s">
        <v>4862</v>
      </c>
      <c r="D736" s="101">
        <v>1800.0</v>
      </c>
      <c r="E736" s="96">
        <v>1600.0</v>
      </c>
      <c r="F736" s="121"/>
      <c r="G736" s="86" t="s">
        <v>4863</v>
      </c>
      <c r="H736" s="86" t="s">
        <v>4864</v>
      </c>
      <c r="I736" s="106"/>
      <c r="J736" s="106"/>
      <c r="K736" s="106"/>
      <c r="L736" s="106"/>
      <c r="M736" s="106"/>
      <c r="N736" s="106"/>
      <c r="O736" s="106"/>
      <c r="P736" s="106"/>
      <c r="Q736" s="106"/>
      <c r="R736" s="106"/>
      <c r="S736" s="106"/>
      <c r="T736" s="107"/>
      <c r="U736" s="59"/>
      <c r="V736" s="59"/>
      <c r="W736" s="90"/>
      <c r="X736" s="86"/>
      <c r="Y736" s="86" t="s">
        <v>621</v>
      </c>
      <c r="Z736" s="90"/>
      <c r="AA736" s="90" t="s">
        <v>1469</v>
      </c>
    </row>
    <row r="737">
      <c r="A737" s="82" t="s">
        <v>4867</v>
      </c>
      <c r="B737" s="86" t="s">
        <v>4868</v>
      </c>
      <c r="C737" s="86" t="s">
        <v>4868</v>
      </c>
      <c r="D737" s="101">
        <v>1960.0</v>
      </c>
      <c r="E737" s="96">
        <v>1090.0</v>
      </c>
      <c r="F737" s="121"/>
      <c r="G737" s="86" t="s">
        <v>4870</v>
      </c>
      <c r="H737" s="86" t="s">
        <v>4872</v>
      </c>
      <c r="I737" s="106"/>
      <c r="J737" s="106"/>
      <c r="K737" s="106"/>
      <c r="L737" s="106"/>
      <c r="M737" s="106"/>
      <c r="N737" s="106"/>
      <c r="O737" s="106"/>
      <c r="P737" s="106"/>
      <c r="Q737" s="106"/>
      <c r="R737" s="106"/>
      <c r="S737" s="106"/>
      <c r="T737" s="107"/>
      <c r="U737" s="59"/>
      <c r="V737" s="59"/>
      <c r="W737" s="90"/>
      <c r="X737" s="86"/>
      <c r="Y737" s="86" t="s">
        <v>621</v>
      </c>
      <c r="Z737" s="90"/>
      <c r="AA737" s="90" t="s">
        <v>1469</v>
      </c>
    </row>
    <row r="738">
      <c r="A738" s="82" t="s">
        <v>4878</v>
      </c>
      <c r="B738" s="86" t="s">
        <v>4879</v>
      </c>
      <c r="C738" s="86" t="s">
        <v>4879</v>
      </c>
      <c r="D738" s="101">
        <v>1405.0</v>
      </c>
      <c r="E738" s="96">
        <v>920.0</v>
      </c>
      <c r="F738" s="121"/>
      <c r="G738" s="86" t="s">
        <v>4880</v>
      </c>
      <c r="H738" s="86" t="s">
        <v>4881</v>
      </c>
      <c r="I738" s="106"/>
      <c r="J738" s="106"/>
      <c r="K738" s="106"/>
      <c r="L738" s="106"/>
      <c r="M738" s="106"/>
      <c r="N738" s="106"/>
      <c r="O738" s="106"/>
      <c r="P738" s="106"/>
      <c r="Q738" s="106"/>
      <c r="R738" s="106"/>
      <c r="S738" s="106"/>
      <c r="T738" s="107"/>
      <c r="U738" s="59"/>
      <c r="V738" s="59"/>
      <c r="W738" s="90"/>
      <c r="X738" s="86"/>
      <c r="Y738" s="86" t="s">
        <v>230</v>
      </c>
      <c r="Z738" s="90"/>
      <c r="AA738" s="90" t="s">
        <v>1469</v>
      </c>
    </row>
    <row r="739">
      <c r="A739" s="82" t="s">
        <v>4883</v>
      </c>
      <c r="B739" s="86" t="s">
        <v>4884</v>
      </c>
      <c r="C739" s="86" t="s">
        <v>4884</v>
      </c>
      <c r="D739" s="101">
        <v>2690.0</v>
      </c>
      <c r="E739" s="96">
        <v>1600.0</v>
      </c>
      <c r="F739" s="121"/>
      <c r="G739" s="86" t="s">
        <v>4205</v>
      </c>
      <c r="H739" s="86" t="s">
        <v>4206</v>
      </c>
      <c r="I739" s="106"/>
      <c r="J739" s="106"/>
      <c r="K739" s="106"/>
      <c r="L739" s="106"/>
      <c r="M739" s="106"/>
      <c r="N739" s="106"/>
      <c r="O739" s="106"/>
      <c r="P739" s="106"/>
      <c r="Q739" s="106"/>
      <c r="R739" s="106"/>
      <c r="S739" s="106"/>
      <c r="T739" s="107"/>
      <c r="U739" s="59"/>
      <c r="V739" s="59"/>
      <c r="W739" s="90"/>
      <c r="X739" s="86"/>
      <c r="Y739" s="86" t="s">
        <v>2722</v>
      </c>
      <c r="Z739" s="90"/>
      <c r="AA739" s="90" t="s">
        <v>1469</v>
      </c>
    </row>
    <row r="740">
      <c r="A740" s="82" t="s">
        <v>4888</v>
      </c>
      <c r="B740" s="86" t="s">
        <v>4889</v>
      </c>
      <c r="C740" s="86" t="s">
        <v>4889</v>
      </c>
      <c r="D740" s="101">
        <v>445.79</v>
      </c>
      <c r="E740" s="96">
        <v>400.0</v>
      </c>
      <c r="F740" s="121"/>
      <c r="G740" s="86" t="s">
        <v>1253</v>
      </c>
      <c r="H740" s="86" t="s">
        <v>4890</v>
      </c>
      <c r="I740" s="106"/>
      <c r="J740" s="106"/>
      <c r="K740" s="106"/>
      <c r="L740" s="106"/>
      <c r="M740" s="106"/>
      <c r="N740" s="106"/>
      <c r="O740" s="106"/>
      <c r="P740" s="106"/>
      <c r="Q740" s="106"/>
      <c r="R740" s="106"/>
      <c r="S740" s="106"/>
      <c r="T740" s="107"/>
      <c r="U740" s="59"/>
      <c r="V740" s="59"/>
      <c r="W740" s="90"/>
      <c r="X740" s="86"/>
      <c r="Y740" s="86" t="s">
        <v>1422</v>
      </c>
      <c r="Z740" s="90"/>
      <c r="AA740" s="90" t="s">
        <v>1469</v>
      </c>
    </row>
    <row r="741">
      <c r="A741" s="82" t="s">
        <v>4892</v>
      </c>
      <c r="B741" s="86" t="s">
        <v>4893</v>
      </c>
      <c r="C741" s="86" t="s">
        <v>4893</v>
      </c>
      <c r="D741" s="101">
        <v>1080.0</v>
      </c>
      <c r="E741" s="96">
        <v>750.0</v>
      </c>
      <c r="F741" s="121"/>
      <c r="G741" s="86" t="s">
        <v>4896</v>
      </c>
      <c r="H741" s="86" t="s">
        <v>4897</v>
      </c>
      <c r="I741" s="106"/>
      <c r="J741" s="106"/>
      <c r="K741" s="106"/>
      <c r="L741" s="106"/>
      <c r="M741" s="106"/>
      <c r="N741" s="106"/>
      <c r="O741" s="106"/>
      <c r="P741" s="106"/>
      <c r="Q741" s="106"/>
      <c r="R741" s="106"/>
      <c r="S741" s="106"/>
      <c r="T741" s="107"/>
      <c r="U741" s="59"/>
      <c r="V741" s="59"/>
      <c r="W741" s="90"/>
      <c r="X741" s="86"/>
      <c r="Y741" s="86" t="s">
        <v>113</v>
      </c>
      <c r="Z741" s="90"/>
      <c r="AA741" s="90" t="s">
        <v>1469</v>
      </c>
    </row>
    <row r="742">
      <c r="A742" s="82" t="s">
        <v>4899</v>
      </c>
      <c r="B742" s="86" t="s">
        <v>4900</v>
      </c>
      <c r="C742" s="86" t="s">
        <v>4900</v>
      </c>
      <c r="D742" s="101">
        <v>1200.0</v>
      </c>
      <c r="E742" s="96">
        <v>1000.0</v>
      </c>
      <c r="F742" s="121"/>
      <c r="G742" s="86" t="s">
        <v>4901</v>
      </c>
      <c r="H742" s="86" t="s">
        <v>4902</v>
      </c>
      <c r="I742" s="106"/>
      <c r="J742" s="106"/>
      <c r="K742" s="106"/>
      <c r="L742" s="106"/>
      <c r="M742" s="106"/>
      <c r="N742" s="106"/>
      <c r="O742" s="106"/>
      <c r="P742" s="106"/>
      <c r="Q742" s="106"/>
      <c r="R742" s="106"/>
      <c r="S742" s="106"/>
      <c r="T742" s="107"/>
      <c r="U742" s="59"/>
      <c r="V742" s="59"/>
      <c r="W742" s="90"/>
      <c r="X742" s="86"/>
      <c r="Y742" s="86" t="s">
        <v>1422</v>
      </c>
      <c r="Z742" s="90"/>
      <c r="AA742" s="90" t="s">
        <v>1469</v>
      </c>
    </row>
    <row r="743">
      <c r="A743" s="82" t="s">
        <v>4905</v>
      </c>
      <c r="B743" s="86" t="s">
        <v>4907</v>
      </c>
      <c r="C743" s="86" t="s">
        <v>4907</v>
      </c>
      <c r="D743" s="101">
        <v>2000.0</v>
      </c>
      <c r="E743" s="96">
        <v>1600.0</v>
      </c>
      <c r="F743" s="121"/>
      <c r="G743" s="86" t="s">
        <v>4908</v>
      </c>
      <c r="H743" s="86" t="s">
        <v>4909</v>
      </c>
      <c r="I743" s="106"/>
      <c r="J743" s="106"/>
      <c r="K743" s="106"/>
      <c r="L743" s="106"/>
      <c r="M743" s="106"/>
      <c r="N743" s="106"/>
      <c r="O743" s="106"/>
      <c r="P743" s="106"/>
      <c r="Q743" s="106"/>
      <c r="R743" s="106"/>
      <c r="S743" s="106"/>
      <c r="T743" s="107"/>
      <c r="U743" s="59"/>
      <c r="V743" s="59"/>
      <c r="W743" s="90"/>
      <c r="X743" s="86"/>
      <c r="Y743" s="86" t="s">
        <v>230</v>
      </c>
      <c r="Z743" s="90"/>
      <c r="AA743" s="90" t="s">
        <v>1469</v>
      </c>
    </row>
    <row r="744">
      <c r="A744" s="82" t="s">
        <v>4912</v>
      </c>
      <c r="B744" s="86" t="s">
        <v>4913</v>
      </c>
      <c r="C744" s="86" t="s">
        <v>4913</v>
      </c>
      <c r="D744" s="101">
        <v>3000.0</v>
      </c>
      <c r="E744" s="96">
        <v>1300.0</v>
      </c>
      <c r="F744" s="121"/>
      <c r="G744" s="86" t="s">
        <v>4768</v>
      </c>
      <c r="H744" s="86" t="s">
        <v>4769</v>
      </c>
      <c r="I744" s="106"/>
      <c r="J744" s="106"/>
      <c r="K744" s="106"/>
      <c r="L744" s="106"/>
      <c r="M744" s="106"/>
      <c r="N744" s="106"/>
      <c r="O744" s="106"/>
      <c r="P744" s="106"/>
      <c r="Q744" s="106"/>
      <c r="R744" s="106"/>
      <c r="S744" s="106"/>
      <c r="T744" s="107"/>
      <c r="U744" s="59"/>
      <c r="V744" s="59"/>
      <c r="W744" s="90"/>
      <c r="X744" s="86"/>
      <c r="Y744" s="86" t="s">
        <v>113</v>
      </c>
      <c r="Z744" s="90"/>
      <c r="AA744" s="90" t="s">
        <v>1469</v>
      </c>
    </row>
    <row r="745">
      <c r="A745" s="82" t="s">
        <v>4918</v>
      </c>
      <c r="B745" s="86" t="s">
        <v>4919</v>
      </c>
      <c r="C745" s="86" t="s">
        <v>4919</v>
      </c>
      <c r="D745" s="101">
        <v>2000.0</v>
      </c>
      <c r="E745" s="96">
        <v>1600.0</v>
      </c>
      <c r="F745" s="121"/>
      <c r="G745" s="86" t="s">
        <v>4920</v>
      </c>
      <c r="H745" s="86" t="s">
        <v>4921</v>
      </c>
      <c r="I745" s="106"/>
      <c r="J745" s="106"/>
      <c r="K745" s="106"/>
      <c r="L745" s="106"/>
      <c r="M745" s="106"/>
      <c r="N745" s="106"/>
      <c r="O745" s="106"/>
      <c r="P745" s="106"/>
      <c r="Q745" s="106"/>
      <c r="R745" s="106"/>
      <c r="S745" s="106"/>
      <c r="T745" s="107"/>
      <c r="U745" s="59"/>
      <c r="V745" s="59"/>
      <c r="W745" s="90"/>
      <c r="X745" s="86"/>
      <c r="Y745" s="86" t="s">
        <v>4777</v>
      </c>
      <c r="Z745" s="90"/>
      <c r="AA745" s="90" t="s">
        <v>1469</v>
      </c>
    </row>
    <row r="746">
      <c r="A746" s="82" t="s">
        <v>4923</v>
      </c>
      <c r="B746" s="86" t="s">
        <v>4924</v>
      </c>
      <c r="C746" s="86" t="s">
        <v>4924</v>
      </c>
      <c r="D746" s="101">
        <v>2000.0</v>
      </c>
      <c r="E746" s="96">
        <v>1600.0</v>
      </c>
      <c r="F746" s="121"/>
      <c r="G746" s="86" t="s">
        <v>4925</v>
      </c>
      <c r="H746" s="86" t="s">
        <v>4927</v>
      </c>
      <c r="I746" s="106"/>
      <c r="J746" s="106"/>
      <c r="K746" s="106"/>
      <c r="L746" s="106"/>
      <c r="M746" s="106"/>
      <c r="N746" s="106"/>
      <c r="O746" s="106"/>
      <c r="P746" s="106"/>
      <c r="Q746" s="106"/>
      <c r="R746" s="106"/>
      <c r="S746" s="106"/>
      <c r="T746" s="107"/>
      <c r="U746" s="59"/>
      <c r="V746" s="59"/>
      <c r="W746" s="90"/>
      <c r="X746" s="86"/>
      <c r="Y746" s="86" t="s">
        <v>113</v>
      </c>
      <c r="Z746" s="90"/>
      <c r="AA746" s="90" t="s">
        <v>1469</v>
      </c>
    </row>
    <row r="747">
      <c r="A747" s="82" t="s">
        <v>4928</v>
      </c>
      <c r="B747" s="86" t="s">
        <v>4930</v>
      </c>
      <c r="C747" s="86" t="s">
        <v>4930</v>
      </c>
      <c r="D747" s="101">
        <v>1700.0</v>
      </c>
      <c r="E747" s="96">
        <v>1350.0</v>
      </c>
      <c r="F747" s="121"/>
      <c r="G747" s="86" t="s">
        <v>4931</v>
      </c>
      <c r="H747" s="86" t="s">
        <v>4933</v>
      </c>
      <c r="I747" s="106"/>
      <c r="J747" s="106"/>
      <c r="K747" s="106"/>
      <c r="L747" s="106"/>
      <c r="M747" s="106"/>
      <c r="N747" s="106"/>
      <c r="O747" s="106"/>
      <c r="P747" s="106"/>
      <c r="Q747" s="106"/>
      <c r="R747" s="106"/>
      <c r="S747" s="106"/>
      <c r="T747" s="107"/>
      <c r="U747" s="59"/>
      <c r="V747" s="59"/>
      <c r="W747" s="90"/>
      <c r="X747" s="86"/>
      <c r="Y747" s="86" t="s">
        <v>4777</v>
      </c>
      <c r="Z747" s="90"/>
      <c r="AA747" s="90" t="s">
        <v>1469</v>
      </c>
    </row>
    <row r="748">
      <c r="A748" s="82" t="s">
        <v>4934</v>
      </c>
      <c r="B748" s="86" t="s">
        <v>4935</v>
      </c>
      <c r="C748" s="86" t="s">
        <v>4935</v>
      </c>
      <c r="D748" s="101">
        <v>3170.0</v>
      </c>
      <c r="E748" s="96">
        <v>1350.0</v>
      </c>
      <c r="F748" s="121"/>
      <c r="G748" s="86" t="s">
        <v>4936</v>
      </c>
      <c r="H748" s="86" t="s">
        <v>4937</v>
      </c>
      <c r="I748" s="106"/>
      <c r="J748" s="106"/>
      <c r="K748" s="106"/>
      <c r="L748" s="106"/>
      <c r="M748" s="106"/>
      <c r="N748" s="106"/>
      <c r="O748" s="106"/>
      <c r="P748" s="106"/>
      <c r="Q748" s="106"/>
      <c r="R748" s="106"/>
      <c r="S748" s="106"/>
      <c r="T748" s="107"/>
      <c r="U748" s="59"/>
      <c r="V748" s="59"/>
      <c r="W748" s="90"/>
      <c r="X748" s="86"/>
      <c r="Y748" s="86" t="s">
        <v>4417</v>
      </c>
      <c r="Z748" s="90"/>
      <c r="AA748" s="90" t="s">
        <v>1469</v>
      </c>
    </row>
    <row r="749">
      <c r="A749" s="82" t="s">
        <v>4941</v>
      </c>
      <c r="B749" s="86" t="s">
        <v>4942</v>
      </c>
      <c r="C749" s="86" t="s">
        <v>4942</v>
      </c>
      <c r="D749" s="101">
        <v>2000.0</v>
      </c>
      <c r="E749" s="96">
        <v>1500.0</v>
      </c>
      <c r="F749" s="121"/>
      <c r="G749" s="86" t="s">
        <v>360</v>
      </c>
      <c r="H749" s="86" t="s">
        <v>4898</v>
      </c>
      <c r="I749" s="106"/>
      <c r="J749" s="106"/>
      <c r="K749" s="106"/>
      <c r="L749" s="106"/>
      <c r="M749" s="106"/>
      <c r="N749" s="106"/>
      <c r="O749" s="106"/>
      <c r="P749" s="106"/>
      <c r="Q749" s="106"/>
      <c r="R749" s="106"/>
      <c r="S749" s="106"/>
      <c r="T749" s="107"/>
      <c r="U749" s="59"/>
      <c r="V749" s="59"/>
      <c r="W749" s="90"/>
      <c r="X749" s="86"/>
      <c r="Y749" s="86" t="s">
        <v>113</v>
      </c>
      <c r="Z749" s="90"/>
      <c r="AA749" s="90" t="s">
        <v>1469</v>
      </c>
    </row>
    <row r="750">
      <c r="A750" s="82" t="s">
        <v>4949</v>
      </c>
      <c r="B750" s="86" t="s">
        <v>1025</v>
      </c>
      <c r="C750" s="86" t="s">
        <v>139</v>
      </c>
      <c r="D750" s="101">
        <v>760.63</v>
      </c>
      <c r="E750" s="101" t="str">
        <f>18*3</f>
        <v>$54.00</v>
      </c>
      <c r="F750" s="84" t="str">
        <f t="shared" ref="F750:F789" si="13">E750/D750</f>
        <v>7.10%</v>
      </c>
      <c r="G750" s="86" t="s">
        <v>141</v>
      </c>
      <c r="H750" s="86" t="s">
        <v>143</v>
      </c>
      <c r="I750" s="87"/>
      <c r="J750" s="87"/>
      <c r="K750" s="87"/>
      <c r="L750" s="87"/>
      <c r="M750" s="87"/>
      <c r="N750" s="87"/>
      <c r="O750" s="87"/>
      <c r="P750" s="87"/>
      <c r="Q750" s="87"/>
      <c r="R750" s="87"/>
      <c r="S750" s="87"/>
      <c r="T750" s="86" t="s">
        <v>413</v>
      </c>
      <c r="U750" s="59"/>
      <c r="V750" s="59"/>
      <c r="W750" s="90"/>
      <c r="X750" s="86"/>
      <c r="Y750" s="86" t="s">
        <v>2257</v>
      </c>
      <c r="Z750" s="90"/>
      <c r="AA750" s="90" t="s">
        <v>492</v>
      </c>
    </row>
    <row r="751">
      <c r="A751" s="82" t="s">
        <v>4955</v>
      </c>
      <c r="B751" s="86" t="s">
        <v>4957</v>
      </c>
      <c r="C751" s="86" t="s">
        <v>4958</v>
      </c>
      <c r="D751" s="101">
        <v>1123.0</v>
      </c>
      <c r="E751" s="101">
        <v>250.0</v>
      </c>
      <c r="F751" s="84" t="str">
        <f t="shared" si="13"/>
        <v>22.26%</v>
      </c>
      <c r="G751" s="86" t="s">
        <v>4959</v>
      </c>
      <c r="H751" s="86" t="s">
        <v>4960</v>
      </c>
      <c r="I751" s="101">
        <v>100.0</v>
      </c>
      <c r="J751" s="87"/>
      <c r="K751" s="101">
        <v>15.0</v>
      </c>
      <c r="L751" s="87" t="s">
        <v>4961</v>
      </c>
      <c r="M751" s="101" t="str">
        <f>375</f>
        <v>$375.00</v>
      </c>
      <c r="N751" s="87"/>
      <c r="O751" s="87"/>
      <c r="P751" s="87"/>
      <c r="Q751" s="87"/>
      <c r="R751" s="87"/>
      <c r="S751" s="87"/>
      <c r="T751" s="86"/>
      <c r="U751" s="59"/>
      <c r="V751" s="59"/>
      <c r="W751" s="90"/>
      <c r="X751" s="86"/>
      <c r="Y751" s="86" t="s">
        <v>4964</v>
      </c>
      <c r="Z751" s="90"/>
      <c r="AA751" s="90" t="s">
        <v>588</v>
      </c>
    </row>
    <row r="752">
      <c r="A752" s="82" t="s">
        <v>4966</v>
      </c>
      <c r="B752" s="86" t="s">
        <v>4967</v>
      </c>
      <c r="C752" s="86" t="s">
        <v>4969</v>
      </c>
      <c r="D752" s="101">
        <v>200.0</v>
      </c>
      <c r="E752" s="101">
        <v>56.0</v>
      </c>
      <c r="F752" s="84" t="str">
        <f t="shared" si="13"/>
        <v>28.00%</v>
      </c>
      <c r="G752" s="86" t="s">
        <v>292</v>
      </c>
      <c r="H752" s="86" t="s">
        <v>293</v>
      </c>
      <c r="I752" s="106"/>
      <c r="J752" s="106"/>
      <c r="K752" s="106"/>
      <c r="L752" s="106"/>
      <c r="M752" s="106"/>
      <c r="N752" s="106"/>
      <c r="O752" s="106"/>
      <c r="P752" s="106"/>
      <c r="Q752" s="106"/>
      <c r="R752" s="106"/>
      <c r="S752" s="106"/>
      <c r="T752" s="107"/>
      <c r="U752" s="59"/>
      <c r="V752" s="59"/>
      <c r="W752" s="90"/>
      <c r="X752" s="86"/>
      <c r="Y752" s="86" t="s">
        <v>3937</v>
      </c>
      <c r="Z752" s="90"/>
      <c r="AA752" s="90" t="s">
        <v>842</v>
      </c>
    </row>
    <row r="753">
      <c r="A753" s="82" t="s">
        <v>4970</v>
      </c>
      <c r="B753" s="86" t="s">
        <v>616</v>
      </c>
      <c r="C753" s="86" t="s">
        <v>425</v>
      </c>
      <c r="D753" s="101">
        <v>200.0</v>
      </c>
      <c r="E753" s="101">
        <v>120.0</v>
      </c>
      <c r="F753" s="84" t="str">
        <f t="shared" si="13"/>
        <v>60.00%</v>
      </c>
      <c r="G753" s="86" t="s">
        <v>329</v>
      </c>
      <c r="H753" s="86"/>
      <c r="I753" s="101">
        <v>120.0</v>
      </c>
      <c r="J753" s="106"/>
      <c r="K753" s="106"/>
      <c r="L753" s="106"/>
      <c r="M753" s="106"/>
      <c r="N753" s="106"/>
      <c r="O753" s="106"/>
      <c r="P753" s="106"/>
      <c r="Q753" s="106"/>
      <c r="R753" s="106"/>
      <c r="S753" s="106"/>
      <c r="T753" s="107"/>
      <c r="U753" s="59"/>
      <c r="V753" s="59"/>
      <c r="W753" s="90"/>
      <c r="X753" s="86"/>
      <c r="Y753" s="86" t="s">
        <v>3937</v>
      </c>
      <c r="Z753" s="90"/>
      <c r="AA753" s="90" t="s">
        <v>842</v>
      </c>
    </row>
    <row r="754">
      <c r="A754" s="82" t="s">
        <v>4974</v>
      </c>
      <c r="B754" s="86" t="s">
        <v>4975</v>
      </c>
      <c r="C754" s="86" t="s">
        <v>4976</v>
      </c>
      <c r="D754" s="101">
        <v>1650.0</v>
      </c>
      <c r="E754" s="101">
        <v>1000.0</v>
      </c>
      <c r="F754" s="84" t="str">
        <f t="shared" si="13"/>
        <v>60.61%</v>
      </c>
      <c r="G754" s="86" t="s">
        <v>4978</v>
      </c>
      <c r="H754" s="86" t="s">
        <v>4979</v>
      </c>
      <c r="I754" s="106"/>
      <c r="J754" s="106"/>
      <c r="K754" s="106"/>
      <c r="L754" s="106"/>
      <c r="M754" s="106"/>
      <c r="N754" s="106"/>
      <c r="O754" s="106"/>
      <c r="P754" s="106"/>
      <c r="Q754" s="106"/>
      <c r="R754" s="106"/>
      <c r="S754" s="106"/>
      <c r="T754" s="86" t="s">
        <v>4980</v>
      </c>
      <c r="U754" s="59"/>
      <c r="V754" s="59"/>
      <c r="W754" s="90"/>
      <c r="X754" s="86"/>
      <c r="Y754" s="86" t="s">
        <v>173</v>
      </c>
      <c r="Z754" s="90"/>
      <c r="AA754" s="90" t="s">
        <v>522</v>
      </c>
    </row>
    <row r="755">
      <c r="A755" s="82" t="s">
        <v>4982</v>
      </c>
      <c r="B755" s="86" t="s">
        <v>4983</v>
      </c>
      <c r="C755" s="85" t="s">
        <v>1200</v>
      </c>
      <c r="D755" s="101">
        <v>154.0</v>
      </c>
      <c r="E755" s="101">
        <v>120.0</v>
      </c>
      <c r="F755" s="84" t="str">
        <f t="shared" si="13"/>
        <v>77.92%</v>
      </c>
      <c r="G755" s="86" t="s">
        <v>4986</v>
      </c>
      <c r="H755" s="86" t="s">
        <v>695</v>
      </c>
      <c r="I755" s="101">
        <v>120.0</v>
      </c>
      <c r="J755" s="106"/>
      <c r="K755" s="106"/>
      <c r="L755" s="106"/>
      <c r="M755" s="106"/>
      <c r="N755" s="106"/>
      <c r="O755" s="106"/>
      <c r="P755" s="106"/>
      <c r="Q755" s="106"/>
      <c r="R755" s="106"/>
      <c r="S755" s="106"/>
      <c r="T755" s="86" t="s">
        <v>4987</v>
      </c>
      <c r="U755" s="59"/>
      <c r="V755" s="59"/>
      <c r="W755" s="90"/>
      <c r="X755" s="86"/>
      <c r="Y755" s="86" t="s">
        <v>3839</v>
      </c>
      <c r="Z755" s="90"/>
      <c r="AA755" s="90" t="s">
        <v>522</v>
      </c>
    </row>
    <row r="756">
      <c r="A756" s="82" t="s">
        <v>4990</v>
      </c>
      <c r="B756" s="86" t="s">
        <v>4991</v>
      </c>
      <c r="C756" s="85" t="s">
        <v>1438</v>
      </c>
      <c r="D756" s="101">
        <v>64.15</v>
      </c>
      <c r="E756" s="101">
        <v>50.0</v>
      </c>
      <c r="F756" s="84" t="str">
        <f t="shared" si="13"/>
        <v>77.94%</v>
      </c>
      <c r="G756" s="86" t="s">
        <v>1443</v>
      </c>
      <c r="H756" s="86" t="s">
        <v>1444</v>
      </c>
      <c r="I756" s="106"/>
      <c r="J756" s="106"/>
      <c r="K756" s="106"/>
      <c r="L756" s="106"/>
      <c r="M756" s="106"/>
      <c r="N756" s="106"/>
      <c r="O756" s="106"/>
      <c r="P756" s="106"/>
      <c r="Q756" s="106"/>
      <c r="R756" s="106"/>
      <c r="S756" s="106"/>
      <c r="T756" s="107"/>
      <c r="U756" s="59"/>
      <c r="V756" s="59"/>
      <c r="W756" s="90"/>
      <c r="X756" s="86"/>
      <c r="Y756" s="86" t="s">
        <v>1422</v>
      </c>
      <c r="Z756" s="90"/>
      <c r="AA756" s="90" t="s">
        <v>1447</v>
      </c>
    </row>
    <row r="757">
      <c r="A757" s="82" t="s">
        <v>4995</v>
      </c>
      <c r="B757" s="86" t="s">
        <v>3705</v>
      </c>
      <c r="C757" s="86" t="s">
        <v>1411</v>
      </c>
      <c r="D757" s="101">
        <v>300.0</v>
      </c>
      <c r="E757" s="101" t="str">
        <f>80*3</f>
        <v>$240.00</v>
      </c>
      <c r="F757" s="84" t="str">
        <f t="shared" si="13"/>
        <v>80.00%</v>
      </c>
      <c r="G757" s="86" t="s">
        <v>218</v>
      </c>
      <c r="H757" s="86" t="s">
        <v>1420</v>
      </c>
      <c r="I757" s="106"/>
      <c r="J757" s="106"/>
      <c r="K757" s="106"/>
      <c r="L757" s="106"/>
      <c r="M757" s="106"/>
      <c r="N757" s="106"/>
      <c r="O757" s="106"/>
      <c r="P757" s="106"/>
      <c r="Q757" s="106"/>
      <c r="R757" s="106"/>
      <c r="S757" s="106"/>
      <c r="T757" s="86" t="s">
        <v>413</v>
      </c>
      <c r="U757" s="59"/>
      <c r="V757" s="59"/>
      <c r="W757" s="90"/>
      <c r="X757" s="86"/>
      <c r="Y757" s="86" t="s">
        <v>1279</v>
      </c>
      <c r="Z757" s="90"/>
      <c r="AA757" s="90" t="s">
        <v>569</v>
      </c>
    </row>
    <row r="758">
      <c r="A758" s="82" t="s">
        <v>5000</v>
      </c>
      <c r="B758" s="86" t="s">
        <v>5002</v>
      </c>
      <c r="C758" s="85" t="s">
        <v>1200</v>
      </c>
      <c r="D758" s="101">
        <v>132.49</v>
      </c>
      <c r="E758" s="101">
        <v>120.0</v>
      </c>
      <c r="F758" s="84" t="str">
        <f t="shared" si="13"/>
        <v>90.57%</v>
      </c>
      <c r="G758" s="86" t="s">
        <v>99</v>
      </c>
      <c r="H758" s="86" t="s">
        <v>695</v>
      </c>
      <c r="I758" s="101">
        <v>120.0</v>
      </c>
      <c r="J758" s="106"/>
      <c r="K758" s="106"/>
      <c r="L758" s="106"/>
      <c r="M758" s="106"/>
      <c r="N758" s="106"/>
      <c r="O758" s="106"/>
      <c r="P758" s="106"/>
      <c r="Q758" s="106"/>
      <c r="R758" s="106"/>
      <c r="S758" s="106"/>
      <c r="T758" s="86" t="s">
        <v>5005</v>
      </c>
      <c r="U758" s="59"/>
      <c r="V758" s="59"/>
      <c r="W758" s="90"/>
      <c r="X758" s="86"/>
      <c r="Y758" s="86" t="s">
        <v>2288</v>
      </c>
      <c r="Z758" s="90"/>
      <c r="AA758" s="90" t="s">
        <v>522</v>
      </c>
    </row>
    <row r="759">
      <c r="A759" s="82" t="s">
        <v>5010</v>
      </c>
      <c r="B759" s="86" t="s">
        <v>3592</v>
      </c>
      <c r="C759" s="86" t="s">
        <v>1539</v>
      </c>
      <c r="D759" s="101">
        <v>195.0</v>
      </c>
      <c r="E759" s="101">
        <v>195.0</v>
      </c>
      <c r="F759" s="84" t="str">
        <f t="shared" si="13"/>
        <v>100.00%</v>
      </c>
      <c r="G759" s="86" t="s">
        <v>1542</v>
      </c>
      <c r="H759" s="86" t="s">
        <v>1543</v>
      </c>
      <c r="I759" s="106"/>
      <c r="J759" s="106"/>
      <c r="K759" s="106"/>
      <c r="L759" s="106"/>
      <c r="M759" s="106"/>
      <c r="N759" s="106"/>
      <c r="O759" s="106"/>
      <c r="P759" s="106"/>
      <c r="Q759" s="106"/>
      <c r="R759" s="106"/>
      <c r="S759" s="106"/>
      <c r="T759" s="86" t="s">
        <v>5011</v>
      </c>
      <c r="U759" s="59"/>
      <c r="V759" s="59"/>
      <c r="W759" s="90"/>
      <c r="X759" s="86"/>
      <c r="Y759" s="86" t="s">
        <v>1279</v>
      </c>
      <c r="Z759" s="90"/>
      <c r="AA759" s="90" t="s">
        <v>484</v>
      </c>
    </row>
    <row r="760">
      <c r="A760" s="82" t="s">
        <v>5013</v>
      </c>
      <c r="B760" s="86" t="s">
        <v>5015</v>
      </c>
      <c r="C760" s="86" t="s">
        <v>4429</v>
      </c>
      <c r="D760" s="101">
        <v>225.0</v>
      </c>
      <c r="E760" s="101">
        <v>225.0</v>
      </c>
      <c r="F760" s="84" t="str">
        <f t="shared" si="13"/>
        <v>100.00%</v>
      </c>
      <c r="G760" s="86" t="s">
        <v>5018</v>
      </c>
      <c r="H760" s="86" t="s">
        <v>5019</v>
      </c>
      <c r="I760" s="101">
        <v>225.0</v>
      </c>
      <c r="J760" s="106"/>
      <c r="K760" s="106"/>
      <c r="L760" s="106"/>
      <c r="M760" s="106"/>
      <c r="N760" s="106"/>
      <c r="O760" s="106"/>
      <c r="P760" s="106"/>
      <c r="Q760" s="106"/>
      <c r="R760" s="106"/>
      <c r="S760" s="106"/>
      <c r="T760" s="107"/>
      <c r="U760" s="59"/>
      <c r="V760" s="59"/>
      <c r="W760" s="90"/>
      <c r="X760" s="86"/>
      <c r="Y760" s="86" t="s">
        <v>113</v>
      </c>
      <c r="Z760" s="90"/>
      <c r="AA760" s="90" t="s">
        <v>492</v>
      </c>
    </row>
    <row r="761">
      <c r="A761" s="82" t="s">
        <v>5021</v>
      </c>
      <c r="B761" s="86" t="s">
        <v>5022</v>
      </c>
      <c r="C761" s="86" t="s">
        <v>265</v>
      </c>
      <c r="D761" s="101">
        <v>37.19</v>
      </c>
      <c r="E761" s="101">
        <v>37.19</v>
      </c>
      <c r="F761" s="84" t="str">
        <f t="shared" si="13"/>
        <v>100.00%</v>
      </c>
      <c r="G761" s="86" t="s">
        <v>5024</v>
      </c>
      <c r="H761" s="86" t="s">
        <v>5025</v>
      </c>
      <c r="I761" s="106"/>
      <c r="J761" s="106"/>
      <c r="K761" s="106"/>
      <c r="L761" s="106"/>
      <c r="M761" s="106"/>
      <c r="N761" s="106"/>
      <c r="O761" s="106"/>
      <c r="P761" s="106"/>
      <c r="Q761" s="106"/>
      <c r="R761" s="106"/>
      <c r="S761" s="106"/>
      <c r="T761" s="107"/>
      <c r="U761" s="59"/>
      <c r="V761" s="59"/>
      <c r="W761" s="90"/>
      <c r="X761" s="86"/>
      <c r="Y761" s="86" t="s">
        <v>1422</v>
      </c>
      <c r="Z761" s="90"/>
      <c r="AA761" s="90" t="s">
        <v>492</v>
      </c>
    </row>
    <row r="762">
      <c r="A762" s="82" t="s">
        <v>5027</v>
      </c>
      <c r="B762" s="86" t="s">
        <v>5029</v>
      </c>
      <c r="C762" s="86" t="s">
        <v>265</v>
      </c>
      <c r="D762" s="101">
        <v>41.71</v>
      </c>
      <c r="E762" s="101">
        <v>41.71</v>
      </c>
      <c r="F762" s="84" t="str">
        <f t="shared" si="13"/>
        <v>100.00%</v>
      </c>
      <c r="G762" s="86" t="s">
        <v>5024</v>
      </c>
      <c r="H762" s="86" t="s">
        <v>5030</v>
      </c>
      <c r="I762" s="106"/>
      <c r="J762" s="106"/>
      <c r="K762" s="106"/>
      <c r="L762" s="106"/>
      <c r="M762" s="106"/>
      <c r="N762" s="106"/>
      <c r="O762" s="106"/>
      <c r="P762" s="106"/>
      <c r="Q762" s="106"/>
      <c r="R762" s="106"/>
      <c r="S762" s="106"/>
      <c r="T762" s="107"/>
      <c r="U762" s="59"/>
      <c r="V762" s="59"/>
      <c r="W762" s="90"/>
      <c r="X762" s="86"/>
      <c r="Y762" s="86" t="s">
        <v>1422</v>
      </c>
      <c r="Z762" s="90"/>
      <c r="AA762" s="90" t="s">
        <v>492</v>
      </c>
    </row>
    <row r="763">
      <c r="A763" s="82" t="s">
        <v>5032</v>
      </c>
      <c r="B763" s="86" t="s">
        <v>5033</v>
      </c>
      <c r="C763" s="86" t="s">
        <v>265</v>
      </c>
      <c r="D763" s="101">
        <v>48.86</v>
      </c>
      <c r="E763" s="101">
        <v>48.86</v>
      </c>
      <c r="F763" s="84" t="str">
        <f t="shared" si="13"/>
        <v>100.00%</v>
      </c>
      <c r="G763" s="86" t="s">
        <v>5024</v>
      </c>
      <c r="H763" s="86" t="s">
        <v>5025</v>
      </c>
      <c r="I763" s="106"/>
      <c r="J763" s="106"/>
      <c r="K763" s="106"/>
      <c r="L763" s="106"/>
      <c r="M763" s="106"/>
      <c r="N763" s="106"/>
      <c r="O763" s="106"/>
      <c r="P763" s="106"/>
      <c r="Q763" s="106"/>
      <c r="R763" s="106"/>
      <c r="S763" s="106"/>
      <c r="T763" s="107"/>
      <c r="U763" s="59"/>
      <c r="V763" s="59"/>
      <c r="W763" s="90"/>
      <c r="X763" s="86"/>
      <c r="Y763" s="86" t="s">
        <v>1422</v>
      </c>
      <c r="Z763" s="90"/>
      <c r="AA763" s="90" t="s">
        <v>492</v>
      </c>
    </row>
    <row r="764">
      <c r="A764" s="82" t="s">
        <v>5037</v>
      </c>
      <c r="B764" s="86" t="s">
        <v>5039</v>
      </c>
      <c r="C764" s="86" t="s">
        <v>2245</v>
      </c>
      <c r="D764" s="101">
        <v>80.0</v>
      </c>
      <c r="E764" s="101">
        <v>80.0</v>
      </c>
      <c r="F764" s="84" t="str">
        <f t="shared" si="13"/>
        <v>100.00%</v>
      </c>
      <c r="G764" s="86" t="s">
        <v>1462</v>
      </c>
      <c r="H764" s="86" t="s">
        <v>1463</v>
      </c>
      <c r="I764" s="106"/>
      <c r="J764" s="106"/>
      <c r="K764" s="106"/>
      <c r="L764" s="106"/>
      <c r="M764" s="106"/>
      <c r="N764" s="106"/>
      <c r="O764" s="106"/>
      <c r="P764" s="106"/>
      <c r="Q764" s="106"/>
      <c r="R764" s="106"/>
      <c r="S764" s="106"/>
      <c r="T764" s="86" t="s">
        <v>413</v>
      </c>
      <c r="U764" s="59"/>
      <c r="V764" s="59"/>
      <c r="W764" s="90"/>
      <c r="X764" s="86"/>
      <c r="Y764" s="86" t="s">
        <v>173</v>
      </c>
      <c r="Z764" s="90"/>
      <c r="AA764" s="90" t="s">
        <v>522</v>
      </c>
    </row>
    <row r="765">
      <c r="A765" s="82" t="s">
        <v>5044</v>
      </c>
      <c r="B765" s="86" t="s">
        <v>5045</v>
      </c>
      <c r="C765" s="86" t="s">
        <v>2521</v>
      </c>
      <c r="D765" s="101">
        <v>14.85</v>
      </c>
      <c r="E765" s="101">
        <v>14.85</v>
      </c>
      <c r="F765" s="84" t="str">
        <f t="shared" si="13"/>
        <v>100.00%</v>
      </c>
      <c r="G765" s="86" t="s">
        <v>1253</v>
      </c>
      <c r="H765" s="86" t="s">
        <v>1792</v>
      </c>
      <c r="I765" s="101">
        <v>14.85</v>
      </c>
      <c r="J765" s="106"/>
      <c r="K765" s="106"/>
      <c r="L765" s="106"/>
      <c r="M765" s="106"/>
      <c r="N765" s="106"/>
      <c r="O765" s="106"/>
      <c r="P765" s="106"/>
      <c r="Q765" s="106"/>
      <c r="R765" s="106"/>
      <c r="S765" s="106"/>
      <c r="T765" s="107"/>
      <c r="U765" s="59"/>
      <c r="V765" s="59"/>
      <c r="W765" s="90"/>
      <c r="X765" s="86"/>
      <c r="Y765" s="86" t="s">
        <v>113</v>
      </c>
      <c r="Z765" s="90"/>
      <c r="AA765" s="90" t="s">
        <v>569</v>
      </c>
    </row>
    <row r="766">
      <c r="A766" s="82" t="s">
        <v>5046</v>
      </c>
      <c r="B766" s="86" t="s">
        <v>5047</v>
      </c>
      <c r="C766" s="86" t="s">
        <v>2521</v>
      </c>
      <c r="D766" s="101">
        <v>100.0</v>
      </c>
      <c r="E766" s="101">
        <v>100.0</v>
      </c>
      <c r="F766" s="84" t="str">
        <f t="shared" si="13"/>
        <v>100.00%</v>
      </c>
      <c r="G766" s="86" t="s">
        <v>1253</v>
      </c>
      <c r="H766" s="86" t="s">
        <v>1792</v>
      </c>
      <c r="I766" s="101">
        <v>50.0</v>
      </c>
      <c r="J766" s="106"/>
      <c r="K766" s="106"/>
      <c r="L766" s="101">
        <v>50.0</v>
      </c>
      <c r="M766" s="106"/>
      <c r="N766" s="106"/>
      <c r="O766" s="106"/>
      <c r="P766" s="106"/>
      <c r="Q766" s="106"/>
      <c r="R766" s="106"/>
      <c r="S766" s="106"/>
      <c r="T766" s="107"/>
      <c r="U766" s="59"/>
      <c r="V766" s="59"/>
      <c r="W766" s="90"/>
      <c r="X766" s="86"/>
      <c r="Y766" s="86" t="s">
        <v>113</v>
      </c>
      <c r="Z766" s="90"/>
      <c r="AA766" s="90" t="s">
        <v>569</v>
      </c>
    </row>
    <row r="767">
      <c r="A767" s="82" t="s">
        <v>5055</v>
      </c>
      <c r="B767" s="86" t="s">
        <v>5056</v>
      </c>
      <c r="C767" s="86" t="s">
        <v>5057</v>
      </c>
      <c r="D767" s="101">
        <v>56.88</v>
      </c>
      <c r="E767" s="101">
        <v>56.88</v>
      </c>
      <c r="F767" s="84" t="str">
        <f t="shared" si="13"/>
        <v>100.00%</v>
      </c>
      <c r="G767" s="86" t="s">
        <v>65</v>
      </c>
      <c r="H767" s="86" t="s">
        <v>3011</v>
      </c>
      <c r="I767" s="106"/>
      <c r="J767" s="106"/>
      <c r="K767" s="106"/>
      <c r="L767" s="106"/>
      <c r="M767" s="106"/>
      <c r="N767" s="106"/>
      <c r="O767" s="106"/>
      <c r="P767" s="106"/>
      <c r="Q767" s="106"/>
      <c r="R767" s="106"/>
      <c r="S767" s="106"/>
      <c r="T767" s="107"/>
      <c r="U767" s="59"/>
      <c r="V767" s="59"/>
      <c r="W767" s="90"/>
      <c r="X767" s="86"/>
      <c r="Y767" s="86" t="s">
        <v>1406</v>
      </c>
      <c r="Z767" s="90"/>
      <c r="AA767" s="90" t="s">
        <v>522</v>
      </c>
    </row>
    <row r="768">
      <c r="A768" s="82" t="s">
        <v>5062</v>
      </c>
      <c r="B768" s="86" t="s">
        <v>5063</v>
      </c>
      <c r="C768" s="85" t="s">
        <v>1325</v>
      </c>
      <c r="D768" s="101">
        <v>400.0</v>
      </c>
      <c r="E768" s="101" t="str">
        <f>8*2*25</f>
        <v>$400.00</v>
      </c>
      <c r="F768" s="84" t="str">
        <f t="shared" si="13"/>
        <v>100.00%</v>
      </c>
      <c r="G768" s="86" t="s">
        <v>2865</v>
      </c>
      <c r="H768" s="86" t="s">
        <v>5069</v>
      </c>
      <c r="I768" s="106"/>
      <c r="J768" s="106"/>
      <c r="K768" s="106"/>
      <c r="L768" s="106"/>
      <c r="M768" s="106"/>
      <c r="N768" s="106"/>
      <c r="O768" s="106"/>
      <c r="P768" s="106"/>
      <c r="Q768" s="106"/>
      <c r="R768" s="106"/>
      <c r="S768" s="106"/>
      <c r="T768" s="86" t="s">
        <v>5071</v>
      </c>
      <c r="U768" s="59"/>
      <c r="V768" s="59"/>
      <c r="W768" s="90"/>
      <c r="X768" s="86"/>
      <c r="Y768" s="86" t="s">
        <v>173</v>
      </c>
      <c r="Z768" s="90"/>
      <c r="AA768" s="90" t="s">
        <v>1447</v>
      </c>
    </row>
    <row r="769">
      <c r="A769" s="82" t="s">
        <v>5072</v>
      </c>
      <c r="B769" s="86" t="s">
        <v>980</v>
      </c>
      <c r="C769" s="86" t="s">
        <v>224</v>
      </c>
      <c r="D769" s="101">
        <v>46.44</v>
      </c>
      <c r="E769" s="101">
        <v>46.44</v>
      </c>
      <c r="F769" s="84" t="str">
        <f t="shared" si="13"/>
        <v>100.00%</v>
      </c>
      <c r="G769" s="86" t="s">
        <v>5076</v>
      </c>
      <c r="H769" s="86" t="s">
        <v>5077</v>
      </c>
      <c r="I769" s="106"/>
      <c r="J769" s="106"/>
      <c r="K769" s="106"/>
      <c r="L769" s="106"/>
      <c r="M769" s="106"/>
      <c r="N769" s="106"/>
      <c r="O769" s="106"/>
      <c r="P769" s="106"/>
      <c r="Q769" s="106"/>
      <c r="R769" s="106"/>
      <c r="S769" s="106"/>
      <c r="T769" s="107"/>
      <c r="U769" s="59"/>
      <c r="V769" s="59"/>
      <c r="W769" s="90"/>
      <c r="X769" s="86"/>
      <c r="Y769" s="86" t="s">
        <v>1406</v>
      </c>
      <c r="Z769" s="90"/>
      <c r="AA769" s="90" t="s">
        <v>522</v>
      </c>
    </row>
    <row r="770">
      <c r="A770" s="82" t="s">
        <v>5078</v>
      </c>
      <c r="B770" s="86" t="s">
        <v>5079</v>
      </c>
      <c r="C770" s="86" t="s">
        <v>304</v>
      </c>
      <c r="D770" s="101">
        <v>500.0</v>
      </c>
      <c r="E770" s="101">
        <v>500.0</v>
      </c>
      <c r="F770" s="84" t="str">
        <f t="shared" si="13"/>
        <v>100.00%</v>
      </c>
      <c r="G770" s="86" t="s">
        <v>308</v>
      </c>
      <c r="H770" s="86" t="s">
        <v>310</v>
      </c>
      <c r="I770" s="106"/>
      <c r="J770" s="106"/>
      <c r="K770" s="106"/>
      <c r="L770" s="106"/>
      <c r="M770" s="106"/>
      <c r="N770" s="106"/>
      <c r="O770" s="106"/>
      <c r="P770" s="87" t="s">
        <v>5081</v>
      </c>
      <c r="Q770" s="106"/>
      <c r="R770" s="106"/>
      <c r="S770" s="106"/>
      <c r="T770" s="107"/>
      <c r="U770" s="59"/>
      <c r="V770" s="59"/>
      <c r="W770" s="90"/>
      <c r="X770" s="86"/>
      <c r="Y770" s="86" t="s">
        <v>113</v>
      </c>
      <c r="Z770" s="90"/>
      <c r="AA770" s="90" t="s">
        <v>605</v>
      </c>
    </row>
    <row r="771">
      <c r="A771" s="82" t="s">
        <v>5082</v>
      </c>
      <c r="B771" s="86" t="s">
        <v>5083</v>
      </c>
      <c r="C771" s="86" t="s">
        <v>5084</v>
      </c>
      <c r="D771" s="101">
        <v>950.0</v>
      </c>
      <c r="E771" s="101">
        <v>950.0</v>
      </c>
      <c r="F771" s="84" t="str">
        <f t="shared" si="13"/>
        <v>100.00%</v>
      </c>
      <c r="G771" s="86" t="s">
        <v>5086</v>
      </c>
      <c r="H771" s="86" t="s">
        <v>5089</v>
      </c>
      <c r="I771" s="106"/>
      <c r="J771" s="106"/>
      <c r="K771" s="106"/>
      <c r="L771" s="106"/>
      <c r="M771" s="106"/>
      <c r="N771" s="106"/>
      <c r="O771" s="106"/>
      <c r="P771" s="106"/>
      <c r="Q771" s="106"/>
      <c r="R771" s="106"/>
      <c r="S771" s="106"/>
      <c r="T771" s="159">
        <v>42112.0</v>
      </c>
      <c r="U771" s="59"/>
      <c r="V771" s="59"/>
      <c r="W771" s="90"/>
      <c r="X771" s="86"/>
      <c r="Y771" s="86" t="s">
        <v>1422</v>
      </c>
      <c r="Z771" s="90"/>
      <c r="AA771" s="90" t="s">
        <v>1236</v>
      </c>
    </row>
    <row r="772">
      <c r="A772" s="82" t="s">
        <v>5091</v>
      </c>
      <c r="B772" s="86" t="s">
        <v>5093</v>
      </c>
      <c r="C772" s="85" t="s">
        <v>271</v>
      </c>
      <c r="D772" s="101">
        <v>1000.0</v>
      </c>
      <c r="E772" s="101">
        <v>1000.0</v>
      </c>
      <c r="F772" s="84" t="str">
        <f t="shared" si="13"/>
        <v>100.00%</v>
      </c>
      <c r="G772" s="86" t="s">
        <v>2194</v>
      </c>
      <c r="H772" s="86" t="s">
        <v>2195</v>
      </c>
      <c r="I772" s="106"/>
      <c r="J772" s="106"/>
      <c r="K772" s="106"/>
      <c r="L772" s="106"/>
      <c r="M772" s="106"/>
      <c r="N772" s="106"/>
      <c r="O772" s="106"/>
      <c r="P772" s="106"/>
      <c r="Q772" s="106"/>
      <c r="R772" s="106"/>
      <c r="S772" s="106"/>
      <c r="T772" s="107"/>
      <c r="U772" s="59"/>
      <c r="V772" s="59"/>
      <c r="W772" s="90"/>
      <c r="X772" s="86"/>
      <c r="Y772" s="86" t="s">
        <v>3937</v>
      </c>
      <c r="Z772" s="90"/>
      <c r="AA772" s="90" t="s">
        <v>484</v>
      </c>
    </row>
    <row r="773">
      <c r="A773" s="82" t="s">
        <v>5099</v>
      </c>
      <c r="B773" s="86" t="s">
        <v>5100</v>
      </c>
      <c r="C773" s="86" t="s">
        <v>195</v>
      </c>
      <c r="D773" s="101">
        <v>44.94</v>
      </c>
      <c r="E773" s="101">
        <v>44.94</v>
      </c>
      <c r="F773" s="84" t="str">
        <f t="shared" si="13"/>
        <v>100.00%</v>
      </c>
      <c r="G773" s="86" t="s">
        <v>197</v>
      </c>
      <c r="H773" s="86" t="s">
        <v>200</v>
      </c>
      <c r="I773" s="101">
        <v>44.94</v>
      </c>
      <c r="J773" s="106"/>
      <c r="K773" s="106"/>
      <c r="L773" s="106"/>
      <c r="M773" s="106"/>
      <c r="N773" s="106"/>
      <c r="O773" s="106"/>
      <c r="P773" s="106"/>
      <c r="Q773" s="106"/>
      <c r="R773" s="106"/>
      <c r="S773" s="106"/>
      <c r="T773" s="107"/>
      <c r="U773" s="59"/>
      <c r="V773" s="59"/>
      <c r="W773" s="88"/>
      <c r="X773" s="86"/>
      <c r="Y773" s="86" t="s">
        <v>3839</v>
      </c>
      <c r="Z773" s="88"/>
      <c r="AA773" s="88" t="s">
        <v>588</v>
      </c>
    </row>
    <row r="774">
      <c r="A774" s="82" t="s">
        <v>5102</v>
      </c>
      <c r="B774" s="86" t="s">
        <v>5103</v>
      </c>
      <c r="C774" s="86" t="s">
        <v>1069</v>
      </c>
      <c r="D774" s="101">
        <v>44.52</v>
      </c>
      <c r="E774" s="101">
        <v>44.52</v>
      </c>
      <c r="F774" s="84" t="str">
        <f t="shared" si="13"/>
        <v>100.00%</v>
      </c>
      <c r="G774" s="86" t="s">
        <v>1534</v>
      </c>
      <c r="H774" s="86" t="s">
        <v>1535</v>
      </c>
      <c r="I774" s="101">
        <v>44.52</v>
      </c>
      <c r="J774" s="106"/>
      <c r="K774" s="106"/>
      <c r="L774" s="106"/>
      <c r="M774" s="106"/>
      <c r="N774" s="106"/>
      <c r="O774" s="106"/>
      <c r="P774" s="106"/>
      <c r="Q774" s="106"/>
      <c r="R774" s="106"/>
      <c r="S774" s="106"/>
      <c r="T774" s="107"/>
      <c r="U774" s="59"/>
      <c r="V774" s="59"/>
      <c r="W774" s="90"/>
      <c r="X774" s="86"/>
      <c r="Y774" s="86" t="s">
        <v>113</v>
      </c>
      <c r="Z774" s="90"/>
      <c r="AA774" s="90" t="s">
        <v>842</v>
      </c>
    </row>
    <row r="775">
      <c r="A775" s="82" t="s">
        <v>5106</v>
      </c>
      <c r="B775" s="86" t="s">
        <v>5107</v>
      </c>
      <c r="C775" s="86" t="s">
        <v>1069</v>
      </c>
      <c r="D775" s="101">
        <v>62.04</v>
      </c>
      <c r="E775" s="101">
        <v>62.04</v>
      </c>
      <c r="F775" s="84" t="str">
        <f t="shared" si="13"/>
        <v>100.00%</v>
      </c>
      <c r="G775" s="86" t="s">
        <v>1534</v>
      </c>
      <c r="H775" s="86" t="s">
        <v>1535</v>
      </c>
      <c r="I775" s="101">
        <v>60.0</v>
      </c>
      <c r="J775" s="106"/>
      <c r="K775" s="106"/>
      <c r="L775" s="106"/>
      <c r="M775" s="106"/>
      <c r="N775" s="106"/>
      <c r="O775" s="106"/>
      <c r="P775" s="106"/>
      <c r="Q775" s="106"/>
      <c r="R775" s="106"/>
      <c r="S775" s="106"/>
      <c r="T775" s="107"/>
      <c r="U775" s="59"/>
      <c r="V775" s="59"/>
      <c r="W775" s="90"/>
      <c r="X775" s="86"/>
      <c r="Y775" s="86" t="s">
        <v>113</v>
      </c>
      <c r="Z775" s="90"/>
      <c r="AA775" s="90" t="s">
        <v>842</v>
      </c>
    </row>
    <row r="776">
      <c r="A776" s="82" t="s">
        <v>5109</v>
      </c>
      <c r="B776" s="86" t="s">
        <v>5110</v>
      </c>
      <c r="C776" s="86" t="s">
        <v>471</v>
      </c>
      <c r="D776" s="101">
        <v>700.0</v>
      </c>
      <c r="E776" s="101">
        <v>700.0</v>
      </c>
      <c r="F776" s="84" t="str">
        <f t="shared" si="13"/>
        <v>100.00%</v>
      </c>
      <c r="G776" s="86" t="s">
        <v>1417</v>
      </c>
      <c r="H776" s="86" t="s">
        <v>5111</v>
      </c>
      <c r="I776" s="101">
        <v>120.0</v>
      </c>
      <c r="J776" s="87"/>
      <c r="K776" s="87"/>
      <c r="L776" s="101">
        <v>580.0</v>
      </c>
      <c r="M776" s="87"/>
      <c r="N776" s="87"/>
      <c r="O776" s="87"/>
      <c r="P776" s="87"/>
      <c r="Q776" s="87"/>
      <c r="R776" s="87"/>
      <c r="S776" s="87"/>
      <c r="T776" s="86" t="s">
        <v>5112</v>
      </c>
      <c r="U776" s="59"/>
      <c r="V776" s="59"/>
      <c r="W776" s="90"/>
      <c r="X776" s="86"/>
      <c r="Y776" s="86" t="s">
        <v>2535</v>
      </c>
      <c r="Z776" s="90"/>
      <c r="AA776" s="90" t="s">
        <v>484</v>
      </c>
    </row>
    <row r="777">
      <c r="A777" s="82" t="s">
        <v>5116</v>
      </c>
      <c r="B777" s="86" t="s">
        <v>5117</v>
      </c>
      <c r="C777" s="86" t="s">
        <v>5119</v>
      </c>
      <c r="D777" s="101">
        <v>300.0</v>
      </c>
      <c r="E777" s="101">
        <v>300.0</v>
      </c>
      <c r="F777" s="84" t="str">
        <f t="shared" si="13"/>
        <v>100.00%</v>
      </c>
      <c r="G777" s="86" t="s">
        <v>657</v>
      </c>
      <c r="H777" s="86" t="s">
        <v>5121</v>
      </c>
      <c r="I777" s="106"/>
      <c r="J777" s="106"/>
      <c r="K777" s="106"/>
      <c r="L777" s="87" t="s">
        <v>5122</v>
      </c>
      <c r="M777" s="101">
        <v>50.0</v>
      </c>
      <c r="N777" s="106"/>
      <c r="O777" s="106"/>
      <c r="P777" s="106"/>
      <c r="Q777" s="106"/>
      <c r="R777" s="106"/>
      <c r="S777" s="106"/>
      <c r="T777" s="107"/>
      <c r="U777" s="59"/>
      <c r="V777" s="59"/>
      <c r="W777" s="90"/>
      <c r="X777" s="86"/>
      <c r="Y777" s="86" t="s">
        <v>113</v>
      </c>
      <c r="Z777" s="90"/>
      <c r="AA777" s="90" t="s">
        <v>1447</v>
      </c>
    </row>
    <row r="778">
      <c r="A778" s="82" t="s">
        <v>5123</v>
      </c>
      <c r="B778" s="86" t="s">
        <v>4694</v>
      </c>
      <c r="C778" s="85" t="s">
        <v>3787</v>
      </c>
      <c r="D778" s="101">
        <v>18.56</v>
      </c>
      <c r="E778" s="101">
        <v>18.56</v>
      </c>
      <c r="F778" s="84" t="str">
        <f t="shared" si="13"/>
        <v>100.00%</v>
      </c>
      <c r="G778" s="86" t="s">
        <v>2710</v>
      </c>
      <c r="H778" s="86" t="s">
        <v>2711</v>
      </c>
      <c r="I778" s="101">
        <v>18.56</v>
      </c>
      <c r="J778" s="106"/>
      <c r="K778" s="106"/>
      <c r="L778" s="106"/>
      <c r="M778" s="106"/>
      <c r="N778" s="106"/>
      <c r="O778" s="106"/>
      <c r="P778" s="106"/>
      <c r="Q778" s="106"/>
      <c r="R778" s="106"/>
      <c r="S778" s="106"/>
      <c r="T778" s="86" t="s">
        <v>5127</v>
      </c>
      <c r="U778" s="59"/>
      <c r="V778" s="59"/>
      <c r="W778" s="90"/>
      <c r="X778" s="86"/>
      <c r="Y778" s="86" t="s">
        <v>3839</v>
      </c>
      <c r="Z778" s="90"/>
      <c r="AA778" s="90" t="s">
        <v>500</v>
      </c>
    </row>
    <row r="779">
      <c r="A779" s="82" t="s">
        <v>5129</v>
      </c>
      <c r="B779" s="86" t="s">
        <v>5130</v>
      </c>
      <c r="C779" s="86" t="s">
        <v>496</v>
      </c>
      <c r="D779" s="101">
        <v>14.96</v>
      </c>
      <c r="E779" s="101">
        <v>14.96</v>
      </c>
      <c r="F779" s="84" t="str">
        <f t="shared" si="13"/>
        <v>100.00%</v>
      </c>
      <c r="G779" s="86" t="s">
        <v>1520</v>
      </c>
      <c r="H779" s="86" t="s">
        <v>1521</v>
      </c>
      <c r="I779" s="106"/>
      <c r="J779" s="106"/>
      <c r="K779" s="106"/>
      <c r="L779" s="106"/>
      <c r="M779" s="106"/>
      <c r="N779" s="106"/>
      <c r="O779" s="106"/>
      <c r="P779" s="106"/>
      <c r="Q779" s="106"/>
      <c r="R779" s="106"/>
      <c r="S779" s="106"/>
      <c r="T779" s="107"/>
      <c r="U779" s="59"/>
      <c r="V779" s="59"/>
      <c r="W779" s="88"/>
      <c r="X779" s="86"/>
      <c r="Y779" s="86" t="s">
        <v>1422</v>
      </c>
      <c r="Z779" s="88"/>
      <c r="AA779" s="88" t="s">
        <v>500</v>
      </c>
    </row>
    <row r="780">
      <c r="A780" s="82" t="s">
        <v>5131</v>
      </c>
      <c r="B780" s="86" t="s">
        <v>5132</v>
      </c>
      <c r="C780" s="85" t="s">
        <v>886</v>
      </c>
      <c r="D780" s="101">
        <v>93.42</v>
      </c>
      <c r="E780" s="101">
        <v>93.42</v>
      </c>
      <c r="F780" s="84" t="str">
        <f t="shared" si="13"/>
        <v>100.00%</v>
      </c>
      <c r="G780" s="86" t="s">
        <v>1474</v>
      </c>
      <c r="H780" s="86" t="s">
        <v>5134</v>
      </c>
      <c r="I780" s="106"/>
      <c r="J780" s="106"/>
      <c r="K780" s="106"/>
      <c r="L780" s="106"/>
      <c r="M780" s="106"/>
      <c r="N780" s="106"/>
      <c r="O780" s="106"/>
      <c r="P780" s="106"/>
      <c r="Q780" s="106"/>
      <c r="R780" s="106"/>
      <c r="S780" s="106"/>
      <c r="T780" s="107"/>
      <c r="U780" s="59"/>
      <c r="V780" s="59"/>
      <c r="W780" s="90"/>
      <c r="X780" s="86"/>
      <c r="Y780" s="86" t="s">
        <v>2735</v>
      </c>
      <c r="Z780" s="90"/>
      <c r="AA780" s="90" t="s">
        <v>522</v>
      </c>
    </row>
    <row r="781">
      <c r="A781" s="82" t="s">
        <v>5138</v>
      </c>
      <c r="B781" s="86" t="s">
        <v>5139</v>
      </c>
      <c r="C781" s="85" t="s">
        <v>886</v>
      </c>
      <c r="D781" s="101">
        <v>100.0</v>
      </c>
      <c r="E781" s="101">
        <v>100.0</v>
      </c>
      <c r="F781" s="84" t="str">
        <f t="shared" si="13"/>
        <v>100.00%</v>
      </c>
      <c r="G781" s="86" t="s">
        <v>1474</v>
      </c>
      <c r="H781" s="86" t="s">
        <v>1475</v>
      </c>
      <c r="I781" s="106"/>
      <c r="J781" s="106"/>
      <c r="K781" s="106"/>
      <c r="L781" s="106"/>
      <c r="M781" s="106"/>
      <c r="N781" s="106"/>
      <c r="O781" s="106"/>
      <c r="P781" s="106"/>
      <c r="Q781" s="106"/>
      <c r="R781" s="106"/>
      <c r="S781" s="106"/>
      <c r="T781" s="107"/>
      <c r="U781" s="59"/>
      <c r="V781" s="59"/>
      <c r="W781" s="90"/>
      <c r="X781" s="86"/>
      <c r="Y781" s="86" t="s">
        <v>2735</v>
      </c>
      <c r="Z781" s="90"/>
      <c r="AA781" s="90" t="s">
        <v>522</v>
      </c>
    </row>
    <row r="782">
      <c r="A782" s="82" t="s">
        <v>5142</v>
      </c>
      <c r="B782" s="86" t="s">
        <v>5143</v>
      </c>
      <c r="C782" s="85" t="s">
        <v>886</v>
      </c>
      <c r="D782" s="101">
        <v>103.86</v>
      </c>
      <c r="E782" s="101">
        <v>103.86</v>
      </c>
      <c r="F782" s="84" t="str">
        <f t="shared" si="13"/>
        <v>100.00%</v>
      </c>
      <c r="G782" s="86" t="s">
        <v>1474</v>
      </c>
      <c r="H782" s="115" t="s">
        <v>1475</v>
      </c>
      <c r="I782" s="106"/>
      <c r="J782" s="106"/>
      <c r="K782" s="106"/>
      <c r="L782" s="106"/>
      <c r="M782" s="106"/>
      <c r="N782" s="106"/>
      <c r="O782" s="106"/>
      <c r="P782" s="106"/>
      <c r="Q782" s="106"/>
      <c r="R782" s="106"/>
      <c r="S782" s="106"/>
      <c r="T782" s="107"/>
      <c r="U782" s="59"/>
      <c r="V782" s="59"/>
      <c r="W782" s="90"/>
      <c r="X782" s="86"/>
      <c r="Y782" s="86" t="s">
        <v>3937</v>
      </c>
      <c r="Z782" s="90"/>
      <c r="AA782" s="90" t="s">
        <v>522</v>
      </c>
    </row>
    <row r="783">
      <c r="A783" s="82" t="s">
        <v>5144</v>
      </c>
      <c r="B783" s="86" t="s">
        <v>5145</v>
      </c>
      <c r="C783" s="85" t="s">
        <v>5146</v>
      </c>
      <c r="D783" s="101">
        <v>169.5</v>
      </c>
      <c r="E783" s="101">
        <v>169.5</v>
      </c>
      <c r="F783" s="84" t="str">
        <f t="shared" si="13"/>
        <v>100.00%</v>
      </c>
      <c r="G783" s="86" t="s">
        <v>5147</v>
      </c>
      <c r="H783" s="86" t="s">
        <v>5148</v>
      </c>
      <c r="I783" s="106"/>
      <c r="J783" s="106"/>
      <c r="K783" s="106"/>
      <c r="L783" s="106"/>
      <c r="M783" s="106"/>
      <c r="N783" s="106"/>
      <c r="O783" s="106"/>
      <c r="P783" s="106"/>
      <c r="Q783" s="106"/>
      <c r="R783" s="106"/>
      <c r="S783" s="106"/>
      <c r="T783" s="86" t="s">
        <v>5150</v>
      </c>
      <c r="U783" s="59"/>
      <c r="V783" s="59"/>
      <c r="W783" s="90"/>
      <c r="X783" s="86"/>
      <c r="Y783" s="86" t="s">
        <v>1279</v>
      </c>
      <c r="Z783" s="90"/>
      <c r="AA783" s="90" t="s">
        <v>492</v>
      </c>
    </row>
    <row r="784">
      <c r="A784" s="82" t="s">
        <v>5151</v>
      </c>
      <c r="B784" s="86" t="s">
        <v>5152</v>
      </c>
      <c r="C784" s="85" t="s">
        <v>3794</v>
      </c>
      <c r="D784" s="101">
        <v>79.35</v>
      </c>
      <c r="E784" s="101">
        <v>79.35</v>
      </c>
      <c r="F784" s="84" t="str">
        <f t="shared" si="13"/>
        <v>100.00%</v>
      </c>
      <c r="G784" s="86" t="s">
        <v>908</v>
      </c>
      <c r="H784" s="86" t="s">
        <v>909</v>
      </c>
      <c r="I784" s="101">
        <v>79.35</v>
      </c>
      <c r="J784" s="106"/>
      <c r="K784" s="106"/>
      <c r="L784" s="106"/>
      <c r="M784" s="106"/>
      <c r="N784" s="106"/>
      <c r="O784" s="106"/>
      <c r="P784" s="106"/>
      <c r="Q784" s="106"/>
      <c r="R784" s="106"/>
      <c r="S784" s="106"/>
      <c r="T784" s="86" t="s">
        <v>5153</v>
      </c>
      <c r="U784" s="59"/>
      <c r="V784" s="59"/>
      <c r="W784" s="90"/>
      <c r="X784" s="86"/>
      <c r="Y784" s="86" t="s">
        <v>2288</v>
      </c>
      <c r="Z784" s="90"/>
      <c r="AA784" s="90" t="s">
        <v>522</v>
      </c>
    </row>
    <row r="785">
      <c r="A785" s="82" t="s">
        <v>5154</v>
      </c>
      <c r="B785" s="86" t="s">
        <v>4106</v>
      </c>
      <c r="C785" s="86" t="s">
        <v>2545</v>
      </c>
      <c r="D785" s="101">
        <v>600.0</v>
      </c>
      <c r="E785" s="101">
        <v>600.0</v>
      </c>
      <c r="F785" s="84" t="str">
        <f t="shared" si="13"/>
        <v>100.00%</v>
      </c>
      <c r="G785" s="86" t="s">
        <v>2546</v>
      </c>
      <c r="H785" s="86" t="s">
        <v>2548</v>
      </c>
      <c r="I785" s="106"/>
      <c r="J785" s="106"/>
      <c r="K785" s="106"/>
      <c r="L785" s="106"/>
      <c r="M785" s="106"/>
      <c r="N785" s="106"/>
      <c r="O785" s="106"/>
      <c r="P785" s="106"/>
      <c r="Q785" s="106"/>
      <c r="R785" s="106"/>
      <c r="S785" s="106"/>
      <c r="T785" s="107"/>
      <c r="U785" s="59"/>
      <c r="V785" s="59"/>
      <c r="W785" s="90"/>
      <c r="X785" s="86"/>
      <c r="Y785" s="86" t="s">
        <v>1422</v>
      </c>
      <c r="Z785" s="90"/>
      <c r="AA785" s="90" t="s">
        <v>842</v>
      </c>
    </row>
    <row r="786">
      <c r="A786" s="82" t="s">
        <v>5156</v>
      </c>
      <c r="B786" s="86" t="s">
        <v>5157</v>
      </c>
      <c r="C786" s="86" t="s">
        <v>965</v>
      </c>
      <c r="D786" s="101">
        <v>59.53</v>
      </c>
      <c r="E786" s="101">
        <v>59.53</v>
      </c>
      <c r="F786" s="84" t="str">
        <f t="shared" si="13"/>
        <v>100.00%</v>
      </c>
      <c r="G786" s="86" t="s">
        <v>971</v>
      </c>
      <c r="H786" s="86" t="s">
        <v>972</v>
      </c>
      <c r="I786" s="106"/>
      <c r="J786" s="106"/>
      <c r="K786" s="106"/>
      <c r="L786" s="106"/>
      <c r="M786" s="106"/>
      <c r="N786" s="106"/>
      <c r="O786" s="106"/>
      <c r="P786" s="106"/>
      <c r="Q786" s="106"/>
      <c r="R786" s="106"/>
      <c r="S786" s="106"/>
      <c r="T786" s="107"/>
      <c r="U786" s="59"/>
      <c r="V786" s="59"/>
      <c r="W786" s="90"/>
      <c r="X786" s="86"/>
      <c r="Y786" s="86" t="s">
        <v>1422</v>
      </c>
      <c r="Z786" s="90"/>
      <c r="AA786" s="90" t="s">
        <v>492</v>
      </c>
    </row>
    <row r="787">
      <c r="A787" s="82" t="s">
        <v>5161</v>
      </c>
      <c r="B787" s="86" t="s">
        <v>1563</v>
      </c>
      <c r="C787" s="86" t="s">
        <v>965</v>
      </c>
      <c r="D787" s="101">
        <v>270.0</v>
      </c>
      <c r="E787" s="101">
        <v>270.0</v>
      </c>
      <c r="F787" s="84" t="str">
        <f t="shared" si="13"/>
        <v>100.00%</v>
      </c>
      <c r="G787" s="86" t="s">
        <v>971</v>
      </c>
      <c r="H787" s="86" t="s">
        <v>972</v>
      </c>
      <c r="I787" s="106"/>
      <c r="J787" s="106"/>
      <c r="K787" s="106"/>
      <c r="L787" s="106"/>
      <c r="M787" s="106"/>
      <c r="N787" s="106"/>
      <c r="O787" s="106"/>
      <c r="P787" s="106"/>
      <c r="Q787" s="106"/>
      <c r="R787" s="106"/>
      <c r="S787" s="106"/>
      <c r="T787" s="107"/>
      <c r="U787" s="59"/>
      <c r="V787" s="59"/>
      <c r="W787" s="90"/>
      <c r="X787" s="86"/>
      <c r="Y787" s="86" t="s">
        <v>1422</v>
      </c>
      <c r="Z787" s="90"/>
      <c r="AA787" s="90" t="s">
        <v>492</v>
      </c>
    </row>
    <row r="788">
      <c r="A788" s="82" t="s">
        <v>5165</v>
      </c>
      <c r="B788" s="86" t="s">
        <v>5166</v>
      </c>
      <c r="C788" s="86" t="s">
        <v>139</v>
      </c>
      <c r="D788" s="101">
        <v>196.0</v>
      </c>
      <c r="E788" s="101">
        <v>196.0</v>
      </c>
      <c r="F788" s="84" t="str">
        <f t="shared" si="13"/>
        <v>100.00%</v>
      </c>
      <c r="G788" s="86" t="s">
        <v>141</v>
      </c>
      <c r="H788" s="86" t="s">
        <v>143</v>
      </c>
      <c r="I788" s="106"/>
      <c r="J788" s="106"/>
      <c r="K788" s="106"/>
      <c r="L788" s="106"/>
      <c r="M788" s="106"/>
      <c r="N788" s="106"/>
      <c r="O788" s="106"/>
      <c r="P788" s="106"/>
      <c r="Q788" s="106"/>
      <c r="R788" s="106"/>
      <c r="S788" s="106"/>
      <c r="T788" s="86" t="s">
        <v>413</v>
      </c>
      <c r="U788" s="59"/>
      <c r="V788" s="59"/>
      <c r="W788" s="90"/>
      <c r="X788" s="86"/>
      <c r="Y788" s="86" t="s">
        <v>173</v>
      </c>
      <c r="Z788" s="90"/>
      <c r="AA788" s="90" t="s">
        <v>492</v>
      </c>
    </row>
    <row r="789">
      <c r="A789" s="82" t="s">
        <v>5170</v>
      </c>
      <c r="B789" s="86" t="s">
        <v>5171</v>
      </c>
      <c r="C789" s="85" t="s">
        <v>886</v>
      </c>
      <c r="D789" s="101">
        <v>102.02</v>
      </c>
      <c r="E789" s="101">
        <v>102.2</v>
      </c>
      <c r="F789" s="84" t="str">
        <f t="shared" si="13"/>
        <v>100.18%</v>
      </c>
      <c r="G789" s="86" t="s">
        <v>1474</v>
      </c>
      <c r="H789" s="86" t="s">
        <v>1475</v>
      </c>
      <c r="I789" s="106"/>
      <c r="J789" s="106"/>
      <c r="K789" s="106"/>
      <c r="L789" s="106"/>
      <c r="M789" s="106"/>
      <c r="N789" s="106"/>
      <c r="O789" s="106"/>
      <c r="P789" s="106"/>
      <c r="Q789" s="106"/>
      <c r="R789" s="106"/>
      <c r="S789" s="106"/>
      <c r="T789" s="107"/>
      <c r="U789" s="59"/>
      <c r="V789" s="59"/>
      <c r="W789" s="90"/>
      <c r="X789" s="86"/>
      <c r="Y789" s="86" t="s">
        <v>2735</v>
      </c>
      <c r="Z789" s="90"/>
      <c r="AA789" s="90" t="s">
        <v>522</v>
      </c>
    </row>
    <row r="790">
      <c r="A790" s="82" t="s">
        <v>5172</v>
      </c>
      <c r="B790" s="86" t="s">
        <v>5173</v>
      </c>
      <c r="C790" s="86"/>
      <c r="D790" s="101">
        <v>1600.0</v>
      </c>
      <c r="E790" s="101">
        <v>0.0</v>
      </c>
      <c r="F790" s="84"/>
      <c r="G790" s="86" t="s">
        <v>5174</v>
      </c>
      <c r="H790" s="86" t="s">
        <v>5175</v>
      </c>
      <c r="I790" s="106"/>
      <c r="J790" s="106"/>
      <c r="K790" s="106"/>
      <c r="L790" s="106"/>
      <c r="M790" s="106"/>
      <c r="N790" s="106"/>
      <c r="O790" s="106"/>
      <c r="P790" s="106"/>
      <c r="Q790" s="106"/>
      <c r="R790" s="106"/>
      <c r="S790" s="106"/>
      <c r="T790" s="107"/>
      <c r="U790" s="59"/>
      <c r="V790" s="59"/>
      <c r="W790" s="90"/>
      <c r="X790" s="86"/>
      <c r="Y790" s="86" t="s">
        <v>1406</v>
      </c>
      <c r="Z790" s="90"/>
      <c r="AA790" s="90" t="s">
        <v>484</v>
      </c>
    </row>
    <row r="791">
      <c r="A791" s="82" t="s">
        <v>5177</v>
      </c>
      <c r="B791" s="86" t="s">
        <v>5178</v>
      </c>
      <c r="C791" s="85" t="s">
        <v>5179</v>
      </c>
      <c r="D791" s="101">
        <v>250.0</v>
      </c>
      <c r="E791" s="101">
        <v>0.0</v>
      </c>
      <c r="F791" s="84"/>
      <c r="G791" s="86" t="s">
        <v>5181</v>
      </c>
      <c r="H791" s="86" t="s">
        <v>5183</v>
      </c>
      <c r="I791" s="106"/>
      <c r="J791" s="106"/>
      <c r="K791" s="106"/>
      <c r="L791" s="101">
        <v>250.0</v>
      </c>
      <c r="M791" s="106"/>
      <c r="N791" s="106"/>
      <c r="O791" s="106"/>
      <c r="P791" s="106"/>
      <c r="Q791" s="106"/>
      <c r="R791" s="106"/>
      <c r="S791" s="106"/>
      <c r="T791" s="107"/>
      <c r="U791" s="59"/>
      <c r="V791" s="59"/>
      <c r="W791" s="90"/>
      <c r="X791" s="86"/>
      <c r="Y791" s="86" t="s">
        <v>113</v>
      </c>
      <c r="Z791" s="90"/>
      <c r="AA791" s="90" t="s">
        <v>1236</v>
      </c>
    </row>
    <row r="792">
      <c r="A792" s="82" t="s">
        <v>5184</v>
      </c>
      <c r="B792" s="86" t="s">
        <v>5185</v>
      </c>
      <c r="C792" s="85" t="s">
        <v>3603</v>
      </c>
      <c r="D792" s="101">
        <v>5000.0</v>
      </c>
      <c r="E792" s="101">
        <v>1000.0</v>
      </c>
      <c r="F792" s="84" t="str">
        <f t="shared" ref="F792:F800" si="14">E792/D792</f>
        <v>20.00%</v>
      </c>
      <c r="G792" s="86" t="s">
        <v>5186</v>
      </c>
      <c r="H792" s="86" t="s">
        <v>5188</v>
      </c>
      <c r="I792" s="106"/>
      <c r="J792" s="106"/>
      <c r="K792" s="106"/>
      <c r="L792" s="87"/>
      <c r="M792" s="87"/>
      <c r="N792" s="106"/>
      <c r="O792" s="106"/>
      <c r="P792" s="106"/>
      <c r="Q792" s="101">
        <v>195.8</v>
      </c>
      <c r="R792" s="106"/>
      <c r="S792" s="106"/>
      <c r="T792" s="86" t="s">
        <v>5189</v>
      </c>
      <c r="U792" s="59"/>
      <c r="V792" s="59"/>
      <c r="W792" s="90"/>
      <c r="X792" s="86"/>
      <c r="Y792" s="86" t="s">
        <v>1279</v>
      </c>
      <c r="Z792" s="90"/>
      <c r="AA792" s="90" t="s">
        <v>492</v>
      </c>
    </row>
    <row r="793">
      <c r="A793" s="82" t="s">
        <v>5192</v>
      </c>
      <c r="B793" s="86" t="s">
        <v>4632</v>
      </c>
      <c r="C793" s="86" t="s">
        <v>4632</v>
      </c>
      <c r="D793" s="101">
        <v>3500.0</v>
      </c>
      <c r="E793" s="101">
        <v>1000.0</v>
      </c>
      <c r="F793" s="84" t="str">
        <f t="shared" si="14"/>
        <v>28.57%</v>
      </c>
      <c r="G793" s="86" t="s">
        <v>5193</v>
      </c>
      <c r="H793" s="86" t="s">
        <v>5194</v>
      </c>
      <c r="I793" s="106"/>
      <c r="J793" s="106"/>
      <c r="K793" s="106"/>
      <c r="L793" s="106"/>
      <c r="M793" s="106"/>
      <c r="N793" s="106"/>
      <c r="O793" s="106"/>
      <c r="P793" s="106"/>
      <c r="Q793" s="106"/>
      <c r="R793" s="106"/>
      <c r="S793" s="106"/>
      <c r="T793" s="86" t="s">
        <v>5195</v>
      </c>
      <c r="U793" s="59"/>
      <c r="V793" s="59"/>
      <c r="W793" s="90"/>
      <c r="X793" s="86"/>
      <c r="Y793" s="86" t="s">
        <v>5196</v>
      </c>
      <c r="Z793" s="90"/>
      <c r="AA793" s="90" t="s">
        <v>484</v>
      </c>
    </row>
    <row r="794">
      <c r="A794" s="82" t="s">
        <v>5197</v>
      </c>
      <c r="B794" s="86" t="s">
        <v>4063</v>
      </c>
      <c r="C794" s="85" t="s">
        <v>886</v>
      </c>
      <c r="D794" s="101">
        <v>2734.0</v>
      </c>
      <c r="E794" s="101">
        <v>1000.0</v>
      </c>
      <c r="F794" s="84" t="str">
        <f t="shared" si="14"/>
        <v>36.58%</v>
      </c>
      <c r="G794" s="86" t="s">
        <v>1474</v>
      </c>
      <c r="H794" s="86" t="s">
        <v>5199</v>
      </c>
      <c r="I794" s="87"/>
      <c r="J794" s="106"/>
      <c r="K794" s="106"/>
      <c r="L794" s="106"/>
      <c r="M794" s="106"/>
      <c r="N794" s="106"/>
      <c r="O794" s="106"/>
      <c r="P794" s="106"/>
      <c r="Q794" s="106"/>
      <c r="R794" s="106"/>
      <c r="S794" s="106"/>
      <c r="T794" s="86"/>
      <c r="U794" s="59"/>
      <c r="V794" s="59"/>
      <c r="W794" s="90"/>
      <c r="X794" s="86"/>
      <c r="Y794" s="86" t="s">
        <v>1240</v>
      </c>
      <c r="Z794" s="90"/>
      <c r="AA794" s="90" t="s">
        <v>522</v>
      </c>
    </row>
    <row r="795">
      <c r="A795" s="82" t="s">
        <v>5202</v>
      </c>
      <c r="B795" s="86" t="s">
        <v>4239</v>
      </c>
      <c r="C795" s="86" t="s">
        <v>5203</v>
      </c>
      <c r="D795" s="101">
        <v>2152.2</v>
      </c>
      <c r="E795" s="101">
        <v>800.0</v>
      </c>
      <c r="F795" s="84" t="str">
        <f t="shared" si="14"/>
        <v>37.17%</v>
      </c>
      <c r="G795" s="86" t="s">
        <v>4240</v>
      </c>
      <c r="H795" s="86" t="s">
        <v>4241</v>
      </c>
      <c r="I795" s="87"/>
      <c r="J795" s="87"/>
      <c r="K795" s="87"/>
      <c r="L795" s="87"/>
      <c r="M795" s="87"/>
      <c r="N795" s="87"/>
      <c r="O795" s="87"/>
      <c r="P795" s="87"/>
      <c r="Q795" s="87"/>
      <c r="R795" s="87"/>
      <c r="S795" s="87"/>
      <c r="T795" s="86" t="s">
        <v>5207</v>
      </c>
      <c r="U795" s="59"/>
      <c r="V795" s="59"/>
      <c r="W795" s="90"/>
      <c r="X795" s="86"/>
      <c r="Y795" s="86" t="s">
        <v>1279</v>
      </c>
      <c r="Z795" s="90"/>
      <c r="AA795" s="90" t="s">
        <v>484</v>
      </c>
    </row>
    <row r="796">
      <c r="A796" s="82" t="s">
        <v>5208</v>
      </c>
      <c r="B796" s="86" t="s">
        <v>5209</v>
      </c>
      <c r="C796" s="85" t="s">
        <v>127</v>
      </c>
      <c r="D796" s="101">
        <v>3000.0</v>
      </c>
      <c r="E796" s="101">
        <v>1500.0</v>
      </c>
      <c r="F796" s="84" t="str">
        <f t="shared" si="14"/>
        <v>50.00%</v>
      </c>
      <c r="G796" s="86" t="s">
        <v>5211</v>
      </c>
      <c r="H796" s="86" t="s">
        <v>5212</v>
      </c>
      <c r="I796" s="87"/>
      <c r="J796" s="106"/>
      <c r="K796" s="106"/>
      <c r="L796" s="106"/>
      <c r="M796" s="106"/>
      <c r="N796" s="106"/>
      <c r="O796" s="106"/>
      <c r="P796" s="106"/>
      <c r="Q796" s="106"/>
      <c r="R796" s="106"/>
      <c r="S796" s="106"/>
      <c r="T796" s="86" t="s">
        <v>5214</v>
      </c>
      <c r="U796" s="59"/>
      <c r="V796" s="59"/>
      <c r="W796" s="90"/>
      <c r="X796" s="86"/>
      <c r="Y796" s="86" t="s">
        <v>5216</v>
      </c>
      <c r="Z796" s="90"/>
      <c r="AA796" s="90" t="s">
        <v>522</v>
      </c>
    </row>
    <row r="797">
      <c r="A797" s="82" t="s">
        <v>5217</v>
      </c>
      <c r="B797" s="86" t="s">
        <v>5218</v>
      </c>
      <c r="C797" s="86" t="s">
        <v>2869</v>
      </c>
      <c r="D797" s="101">
        <v>2000.0</v>
      </c>
      <c r="E797" s="101">
        <v>1000.0</v>
      </c>
      <c r="F797" s="84" t="str">
        <f t="shared" si="14"/>
        <v>50.00%</v>
      </c>
      <c r="G797" s="86" t="s">
        <v>5219</v>
      </c>
      <c r="H797" s="86" t="s">
        <v>5220</v>
      </c>
      <c r="I797" s="106"/>
      <c r="J797" s="106"/>
      <c r="K797" s="106"/>
      <c r="L797" s="106"/>
      <c r="M797" s="106"/>
      <c r="N797" s="106"/>
      <c r="O797" s="106"/>
      <c r="P797" s="106"/>
      <c r="Q797" s="106"/>
      <c r="R797" s="106"/>
      <c r="S797" s="106"/>
      <c r="T797" s="86" t="s">
        <v>5221</v>
      </c>
      <c r="U797" s="59"/>
      <c r="V797" s="59"/>
      <c r="W797" s="90"/>
      <c r="X797" s="86"/>
      <c r="Y797" s="86" t="s">
        <v>113</v>
      </c>
      <c r="Z797" s="90"/>
      <c r="AA797" s="90" t="s">
        <v>522</v>
      </c>
    </row>
    <row r="798">
      <c r="A798" s="82" t="s">
        <v>5223</v>
      </c>
      <c r="B798" s="86" t="s">
        <v>5224</v>
      </c>
      <c r="C798" s="86" t="s">
        <v>5225</v>
      </c>
      <c r="D798" s="101">
        <v>1582.5</v>
      </c>
      <c r="E798" s="101">
        <v>1200.0</v>
      </c>
      <c r="F798" s="84" t="str">
        <f t="shared" si="14"/>
        <v>75.83%</v>
      </c>
      <c r="G798" s="86" t="s">
        <v>170</v>
      </c>
      <c r="H798" s="86" t="s">
        <v>172</v>
      </c>
      <c r="I798" s="87"/>
      <c r="J798" s="87"/>
      <c r="K798" s="87"/>
      <c r="L798" s="87"/>
      <c r="M798" s="87"/>
      <c r="N798" s="87"/>
      <c r="O798" s="87"/>
      <c r="P798" s="87"/>
      <c r="Q798" s="87"/>
      <c r="R798" s="87"/>
      <c r="S798" s="87"/>
      <c r="T798" s="86"/>
      <c r="U798" s="59"/>
      <c r="V798" s="59"/>
      <c r="W798" s="90"/>
      <c r="X798" s="86"/>
      <c r="Y798" s="86" t="s">
        <v>4777</v>
      </c>
      <c r="Z798" s="90"/>
      <c r="AA798" s="90" t="s">
        <v>492</v>
      </c>
    </row>
    <row r="799">
      <c r="A799" s="82" t="s">
        <v>5228</v>
      </c>
      <c r="B799" s="86" t="s">
        <v>4562</v>
      </c>
      <c r="C799" s="86" t="s">
        <v>1815</v>
      </c>
      <c r="D799" s="101">
        <v>1425.0</v>
      </c>
      <c r="E799" s="101">
        <v>1200.0</v>
      </c>
      <c r="F799" s="84" t="str">
        <f t="shared" si="14"/>
        <v>84.21%</v>
      </c>
      <c r="G799" s="86" t="s">
        <v>4563</v>
      </c>
      <c r="H799" s="86" t="s">
        <v>4565</v>
      </c>
      <c r="I799" s="106"/>
      <c r="J799" s="106"/>
      <c r="K799" s="106"/>
      <c r="L799" s="106"/>
      <c r="M799" s="106"/>
      <c r="N799" s="106"/>
      <c r="O799" s="106"/>
      <c r="P799" s="106"/>
      <c r="Q799" s="106"/>
      <c r="R799" s="106"/>
      <c r="S799" s="106"/>
      <c r="T799" s="86" t="s">
        <v>5231</v>
      </c>
      <c r="U799" s="59"/>
      <c r="V799" s="59"/>
      <c r="W799" s="90"/>
      <c r="X799" s="86"/>
      <c r="Y799" s="86" t="s">
        <v>113</v>
      </c>
      <c r="Z799" s="90"/>
      <c r="AA799" s="90" t="s">
        <v>522</v>
      </c>
    </row>
    <row r="800">
      <c r="A800" s="82" t="s">
        <v>5232</v>
      </c>
      <c r="B800" s="86" t="s">
        <v>5233</v>
      </c>
      <c r="C800" s="86" t="s">
        <v>5234</v>
      </c>
      <c r="D800" s="101">
        <v>2000.0</v>
      </c>
      <c r="E800" s="101">
        <v>2000.0</v>
      </c>
      <c r="F800" s="84" t="str">
        <f t="shared" si="14"/>
        <v>100.00%</v>
      </c>
      <c r="G800" s="86" t="s">
        <v>199</v>
      </c>
      <c r="H800" s="86" t="s">
        <v>5235</v>
      </c>
      <c r="I800" s="106"/>
      <c r="J800" s="106"/>
      <c r="K800" s="106"/>
      <c r="L800" s="87"/>
      <c r="M800" s="106"/>
      <c r="N800" s="106"/>
      <c r="O800" s="106"/>
      <c r="P800" s="106"/>
      <c r="Q800" s="106"/>
      <c r="R800" s="106"/>
      <c r="S800" s="106"/>
      <c r="T800" s="86" t="s">
        <v>5237</v>
      </c>
      <c r="U800" s="59"/>
      <c r="V800" s="59"/>
      <c r="W800" s="90"/>
      <c r="X800" s="86"/>
      <c r="Y800" s="86" t="s">
        <v>5238</v>
      </c>
      <c r="Z800" s="90"/>
      <c r="AA800" s="90" t="s">
        <v>1447</v>
      </c>
    </row>
    <row r="801">
      <c r="A801" s="82" t="s">
        <v>5240</v>
      </c>
      <c r="B801" s="86" t="s">
        <v>5241</v>
      </c>
      <c r="C801" s="85" t="s">
        <v>1012</v>
      </c>
      <c r="D801" s="101">
        <v>2025.0</v>
      </c>
      <c r="E801" s="101">
        <v>0.0</v>
      </c>
      <c r="F801" s="121"/>
      <c r="G801" s="86" t="s">
        <v>657</v>
      </c>
      <c r="H801" s="86" t="s">
        <v>658</v>
      </c>
      <c r="I801" s="87"/>
      <c r="J801" s="87"/>
      <c r="K801" s="87"/>
      <c r="L801" s="101">
        <v>125.0</v>
      </c>
      <c r="M801" s="101">
        <v>1400.0</v>
      </c>
      <c r="N801" s="87"/>
      <c r="O801" s="87"/>
      <c r="P801" s="87"/>
      <c r="Q801" s="101">
        <v>350.0</v>
      </c>
      <c r="R801" s="101">
        <v>150.0</v>
      </c>
      <c r="S801" s="87"/>
      <c r="T801" s="86" t="s">
        <v>5243</v>
      </c>
      <c r="U801" s="59"/>
      <c r="V801" s="59"/>
      <c r="W801" s="90"/>
      <c r="X801" s="86"/>
      <c r="Y801" s="86" t="s">
        <v>3839</v>
      </c>
      <c r="Z801" s="90"/>
      <c r="AA801" s="90" t="s">
        <v>522</v>
      </c>
    </row>
    <row r="802">
      <c r="A802" s="82" t="s">
        <v>5245</v>
      </c>
      <c r="B802" s="86" t="s">
        <v>5247</v>
      </c>
      <c r="C802" s="86" t="s">
        <v>2853</v>
      </c>
      <c r="D802" s="101">
        <v>5435.6</v>
      </c>
      <c r="E802" s="101">
        <v>0.0</v>
      </c>
      <c r="F802" s="121"/>
      <c r="G802" s="86" t="s">
        <v>2854</v>
      </c>
      <c r="H802" s="86" t="s">
        <v>5248</v>
      </c>
      <c r="I802" s="101">
        <v>535.0</v>
      </c>
      <c r="J802" s="87"/>
      <c r="K802" s="87"/>
      <c r="L802" s="101">
        <v>1000.0</v>
      </c>
      <c r="M802" s="101">
        <v>274.0</v>
      </c>
      <c r="N802" s="87"/>
      <c r="O802" s="101">
        <v>80.0</v>
      </c>
      <c r="P802" s="87"/>
      <c r="Q802" s="87"/>
      <c r="R802" s="87"/>
      <c r="S802" s="87"/>
      <c r="T802" s="86"/>
      <c r="U802" s="59"/>
      <c r="V802" s="59"/>
      <c r="W802" s="90"/>
      <c r="X802" s="86"/>
      <c r="Y802" s="86" t="s">
        <v>1240</v>
      </c>
      <c r="Z802" s="90"/>
      <c r="AA802" s="90" t="s">
        <v>522</v>
      </c>
    </row>
    <row r="803">
      <c r="A803" s="82" t="s">
        <v>5252</v>
      </c>
      <c r="B803" s="86" t="s">
        <v>5253</v>
      </c>
      <c r="C803" s="86" t="s">
        <v>5254</v>
      </c>
      <c r="D803" s="101">
        <v>2500.0</v>
      </c>
      <c r="E803" s="101">
        <v>0.0</v>
      </c>
      <c r="F803" s="121"/>
      <c r="G803" s="86" t="s">
        <v>5255</v>
      </c>
      <c r="H803" s="86" t="s">
        <v>5256</v>
      </c>
      <c r="I803" s="101">
        <v>2500.0</v>
      </c>
      <c r="J803" s="106"/>
      <c r="K803" s="106"/>
      <c r="L803" s="106"/>
      <c r="M803" s="106"/>
      <c r="N803" s="106"/>
      <c r="O803" s="106"/>
      <c r="P803" s="106"/>
      <c r="Q803" s="106"/>
      <c r="R803" s="106"/>
      <c r="S803" s="106"/>
      <c r="T803" s="86" t="s">
        <v>5257</v>
      </c>
      <c r="U803" s="59"/>
      <c r="V803" s="59"/>
      <c r="W803" s="90"/>
      <c r="X803" s="86"/>
      <c r="Y803" s="86" t="s">
        <v>1240</v>
      </c>
      <c r="Z803" s="90"/>
      <c r="AA803" s="90" t="s">
        <v>492</v>
      </c>
    </row>
    <row r="804">
      <c r="A804" s="82" t="s">
        <v>5259</v>
      </c>
      <c r="B804" s="86" t="s">
        <v>5260</v>
      </c>
      <c r="C804" s="86" t="s">
        <v>1995</v>
      </c>
      <c r="D804" s="101">
        <v>2600.0</v>
      </c>
      <c r="E804" s="101">
        <v>800.0</v>
      </c>
      <c r="F804" s="121"/>
      <c r="G804" s="86" t="s">
        <v>5261</v>
      </c>
      <c r="H804" s="86" t="s">
        <v>5263</v>
      </c>
      <c r="I804" s="87"/>
      <c r="J804" s="87"/>
      <c r="K804" s="87"/>
      <c r="L804" s="87"/>
      <c r="M804" s="87"/>
      <c r="N804" s="87"/>
      <c r="O804" s="87"/>
      <c r="P804" s="87"/>
      <c r="Q804" s="87"/>
      <c r="R804" s="87"/>
      <c r="S804" s="87"/>
      <c r="T804" s="86" t="s">
        <v>5264</v>
      </c>
      <c r="U804" s="59"/>
      <c r="V804" s="59"/>
      <c r="W804" s="90"/>
      <c r="X804" s="86"/>
      <c r="Y804" s="86" t="s">
        <v>2288</v>
      </c>
      <c r="Z804" s="90"/>
      <c r="AA804" s="90" t="s">
        <v>1469</v>
      </c>
    </row>
    <row r="805">
      <c r="A805" s="59"/>
      <c r="B805" s="166"/>
      <c r="C805" s="166"/>
      <c r="D805" s="167"/>
      <c r="E805" s="106"/>
      <c r="F805" s="84"/>
      <c r="G805" s="107"/>
      <c r="H805" s="107"/>
      <c r="I805" s="106"/>
      <c r="J805" s="106"/>
      <c r="K805" s="106"/>
      <c r="L805" s="106"/>
      <c r="M805" s="106"/>
      <c r="N805" s="106"/>
      <c r="O805" s="106"/>
      <c r="P805" s="106"/>
      <c r="Q805" s="106"/>
      <c r="R805" s="106"/>
      <c r="S805" s="106"/>
      <c r="T805" s="107"/>
      <c r="U805" s="59"/>
      <c r="V805" s="59"/>
      <c r="W805" s="168"/>
      <c r="X805" s="86"/>
      <c r="Y805" s="86"/>
      <c r="Z805" s="168"/>
      <c r="AA805" s="168"/>
    </row>
    <row r="806">
      <c r="A806" s="59"/>
      <c r="B806" s="166"/>
      <c r="C806" s="166"/>
      <c r="D806" s="167"/>
      <c r="E806" s="106"/>
      <c r="F806" s="84"/>
      <c r="G806" s="107"/>
      <c r="H806" s="107"/>
      <c r="I806" s="106"/>
      <c r="J806" s="106"/>
      <c r="K806" s="106"/>
      <c r="L806" s="106"/>
      <c r="M806" s="106"/>
      <c r="N806" s="106"/>
      <c r="O806" s="106"/>
      <c r="P806" s="106"/>
      <c r="Q806" s="106"/>
      <c r="R806" s="106"/>
      <c r="S806" s="106"/>
      <c r="T806" s="107"/>
      <c r="U806" s="59"/>
      <c r="V806" s="59"/>
      <c r="W806" s="168"/>
      <c r="X806" s="86"/>
      <c r="Y806" s="86"/>
      <c r="Z806" s="168"/>
      <c r="AA806" s="168"/>
    </row>
    <row r="807">
      <c r="A807" s="59"/>
      <c r="B807" s="166"/>
      <c r="C807" s="166"/>
      <c r="D807" s="167"/>
      <c r="E807" s="106"/>
      <c r="F807" s="84"/>
      <c r="G807" s="107"/>
      <c r="H807" s="107"/>
      <c r="I807" s="106"/>
      <c r="J807" s="106"/>
      <c r="K807" s="106"/>
      <c r="L807" s="106"/>
      <c r="M807" s="106"/>
      <c r="N807" s="106"/>
      <c r="O807" s="106"/>
      <c r="P807" s="106"/>
      <c r="Q807" s="106"/>
      <c r="R807" s="106"/>
      <c r="S807" s="106"/>
      <c r="T807" s="107"/>
      <c r="U807" s="59"/>
      <c r="V807" s="59"/>
      <c r="W807" s="168"/>
      <c r="X807" s="86"/>
      <c r="Y807" s="86"/>
      <c r="Z807" s="168"/>
      <c r="AA807" s="168"/>
    </row>
    <row r="808">
      <c r="A808" s="59"/>
      <c r="B808" s="166"/>
      <c r="C808" s="166"/>
      <c r="D808" s="167"/>
      <c r="E808" s="106"/>
      <c r="F808" s="84"/>
      <c r="G808" s="107"/>
      <c r="H808" s="107"/>
      <c r="I808" s="106"/>
      <c r="J808" s="106"/>
      <c r="K808" s="106"/>
      <c r="L808" s="106"/>
      <c r="M808" s="106"/>
      <c r="N808" s="106"/>
      <c r="O808" s="106"/>
      <c r="P808" s="106"/>
      <c r="Q808" s="106"/>
      <c r="R808" s="106"/>
      <c r="S808" s="106"/>
      <c r="T808" s="107"/>
      <c r="U808" s="59"/>
      <c r="V808" s="59"/>
      <c r="W808" s="168"/>
      <c r="X808" s="86"/>
      <c r="Y808" s="86"/>
      <c r="Z808" s="168"/>
      <c r="AA808" s="168"/>
    </row>
    <row r="809">
      <c r="A809" s="59"/>
      <c r="B809" s="166"/>
      <c r="C809" s="166"/>
      <c r="D809" s="167"/>
      <c r="E809" s="106"/>
      <c r="F809" s="84"/>
      <c r="G809" s="107"/>
      <c r="H809" s="107"/>
      <c r="I809" s="106"/>
      <c r="J809" s="106"/>
      <c r="K809" s="106"/>
      <c r="L809" s="106"/>
      <c r="M809" s="106"/>
      <c r="N809" s="106"/>
      <c r="O809" s="106"/>
      <c r="P809" s="106"/>
      <c r="Q809" s="106"/>
      <c r="R809" s="106"/>
      <c r="S809" s="106"/>
      <c r="T809" s="107"/>
      <c r="U809" s="59"/>
      <c r="V809" s="59"/>
      <c r="W809" s="168"/>
      <c r="X809" s="86"/>
      <c r="Y809" s="86"/>
      <c r="Z809" s="168"/>
      <c r="AA809" s="168"/>
    </row>
    <row r="810">
      <c r="A810" s="59"/>
      <c r="B810" s="166"/>
      <c r="C810" s="166"/>
      <c r="D810" s="167"/>
      <c r="E810" s="106"/>
      <c r="F810" s="84"/>
      <c r="G810" s="107"/>
      <c r="H810" s="107"/>
      <c r="I810" s="106"/>
      <c r="J810" s="106"/>
      <c r="K810" s="106"/>
      <c r="L810" s="106"/>
      <c r="M810" s="106"/>
      <c r="N810" s="106"/>
      <c r="O810" s="106"/>
      <c r="P810" s="106"/>
      <c r="Q810" s="106"/>
      <c r="R810" s="106"/>
      <c r="S810" s="106"/>
      <c r="T810" s="107"/>
      <c r="U810" s="59"/>
      <c r="V810" s="59"/>
      <c r="W810" s="168"/>
      <c r="X810" s="86"/>
      <c r="Y810" s="86"/>
      <c r="Z810" s="168"/>
      <c r="AA810" s="168"/>
    </row>
    <row r="811">
      <c r="A811" s="59"/>
      <c r="B811" s="166"/>
      <c r="C811" s="166"/>
      <c r="D811" s="167"/>
      <c r="E811" s="106"/>
      <c r="F811" s="84"/>
      <c r="G811" s="107"/>
      <c r="H811" s="107"/>
      <c r="I811" s="106"/>
      <c r="J811" s="106"/>
      <c r="K811" s="106"/>
      <c r="L811" s="106"/>
      <c r="M811" s="106"/>
      <c r="N811" s="106"/>
      <c r="O811" s="106"/>
      <c r="P811" s="106"/>
      <c r="Q811" s="106"/>
      <c r="R811" s="106"/>
      <c r="S811" s="106"/>
      <c r="T811" s="107"/>
      <c r="U811" s="59"/>
      <c r="V811" s="59"/>
      <c r="W811" s="168"/>
      <c r="X811" s="86"/>
      <c r="Y811" s="86"/>
      <c r="Z811" s="168"/>
      <c r="AA811" s="168"/>
    </row>
    <row r="812">
      <c r="A812" s="59"/>
      <c r="B812" s="166"/>
      <c r="C812" s="166"/>
      <c r="D812" s="167"/>
      <c r="E812" s="106"/>
      <c r="F812" s="84"/>
      <c r="G812" s="107"/>
      <c r="H812" s="107"/>
      <c r="I812" s="106"/>
      <c r="J812" s="106"/>
      <c r="K812" s="106"/>
      <c r="L812" s="106"/>
      <c r="M812" s="106"/>
      <c r="N812" s="106"/>
      <c r="O812" s="106"/>
      <c r="P812" s="106"/>
      <c r="Q812" s="106"/>
      <c r="R812" s="106"/>
      <c r="S812" s="106"/>
      <c r="T812" s="107"/>
      <c r="U812" s="59"/>
      <c r="V812" s="59"/>
      <c r="W812" s="168"/>
      <c r="X812" s="86"/>
      <c r="Y812" s="86"/>
      <c r="Z812" s="168"/>
      <c r="AA812" s="168"/>
    </row>
    <row r="813">
      <c r="A813" s="59"/>
      <c r="B813" s="166"/>
      <c r="C813" s="166"/>
      <c r="D813" s="167"/>
      <c r="E813" s="106"/>
      <c r="F813" s="84"/>
      <c r="G813" s="107"/>
      <c r="H813" s="107"/>
      <c r="I813" s="106"/>
      <c r="J813" s="106"/>
      <c r="K813" s="106"/>
      <c r="L813" s="106"/>
      <c r="M813" s="106"/>
      <c r="N813" s="106"/>
      <c r="O813" s="106"/>
      <c r="P813" s="106"/>
      <c r="Q813" s="106"/>
      <c r="R813" s="106"/>
      <c r="S813" s="106"/>
      <c r="T813" s="107"/>
      <c r="U813" s="59"/>
      <c r="V813" s="59"/>
      <c r="W813" s="168"/>
      <c r="X813" s="86"/>
      <c r="Y813" s="86"/>
      <c r="Z813" s="168"/>
      <c r="AA813" s="168"/>
    </row>
    <row r="814">
      <c r="A814" s="59"/>
      <c r="B814" s="166"/>
      <c r="C814" s="166"/>
      <c r="D814" s="167"/>
      <c r="E814" s="106"/>
      <c r="F814" s="84"/>
      <c r="G814" s="107"/>
      <c r="H814" s="107"/>
      <c r="I814" s="106"/>
      <c r="J814" s="106"/>
      <c r="K814" s="106"/>
      <c r="L814" s="106"/>
      <c r="M814" s="106"/>
      <c r="N814" s="106"/>
      <c r="O814" s="106"/>
      <c r="P814" s="106"/>
      <c r="Q814" s="106"/>
      <c r="R814" s="106"/>
      <c r="S814" s="106"/>
      <c r="T814" s="107"/>
      <c r="U814" s="59"/>
      <c r="V814" s="59"/>
      <c r="W814" s="168"/>
      <c r="X814" s="86"/>
      <c r="Y814" s="86"/>
      <c r="Z814" s="168"/>
      <c r="AA814" s="168"/>
    </row>
    <row r="815">
      <c r="A815" s="59"/>
      <c r="B815" s="166"/>
      <c r="C815" s="166"/>
      <c r="D815" s="167"/>
      <c r="E815" s="106"/>
      <c r="F815" s="84"/>
      <c r="G815" s="107"/>
      <c r="H815" s="107"/>
      <c r="I815" s="106"/>
      <c r="J815" s="106"/>
      <c r="K815" s="106"/>
      <c r="L815" s="106"/>
      <c r="M815" s="106"/>
      <c r="N815" s="106"/>
      <c r="O815" s="106"/>
      <c r="P815" s="106"/>
      <c r="Q815" s="106"/>
      <c r="R815" s="106"/>
      <c r="S815" s="106"/>
      <c r="T815" s="107"/>
      <c r="U815" s="59"/>
      <c r="V815" s="59"/>
      <c r="W815" s="168"/>
      <c r="X815" s="86"/>
      <c r="Y815" s="86"/>
      <c r="Z815" s="168"/>
      <c r="AA815" s="168"/>
    </row>
    <row r="816">
      <c r="A816" s="59"/>
      <c r="B816" s="166"/>
      <c r="C816" s="166"/>
      <c r="D816" s="167"/>
      <c r="E816" s="106"/>
      <c r="F816" s="84"/>
      <c r="G816" s="107"/>
      <c r="H816" s="107"/>
      <c r="I816" s="106"/>
      <c r="J816" s="106"/>
      <c r="K816" s="106"/>
      <c r="L816" s="106"/>
      <c r="M816" s="106"/>
      <c r="N816" s="106"/>
      <c r="O816" s="106"/>
      <c r="P816" s="106"/>
      <c r="Q816" s="106"/>
      <c r="R816" s="106"/>
      <c r="S816" s="106"/>
      <c r="T816" s="107"/>
      <c r="U816" s="59"/>
      <c r="V816" s="59"/>
      <c r="W816" s="168"/>
      <c r="X816" s="86"/>
      <c r="Y816" s="86"/>
      <c r="Z816" s="168"/>
      <c r="AA816" s="168"/>
    </row>
    <row r="817">
      <c r="A817" s="59"/>
      <c r="B817" s="166"/>
      <c r="C817" s="166"/>
      <c r="D817" s="167"/>
      <c r="E817" s="106"/>
      <c r="F817" s="84"/>
      <c r="G817" s="107"/>
      <c r="H817" s="107"/>
      <c r="I817" s="106"/>
      <c r="J817" s="106"/>
      <c r="K817" s="106"/>
      <c r="L817" s="106"/>
      <c r="M817" s="106"/>
      <c r="N817" s="106"/>
      <c r="O817" s="106"/>
      <c r="P817" s="106"/>
      <c r="Q817" s="106"/>
      <c r="R817" s="106"/>
      <c r="S817" s="106"/>
      <c r="T817" s="107"/>
      <c r="U817" s="59"/>
      <c r="V817" s="59"/>
      <c r="W817" s="168"/>
      <c r="X817" s="86"/>
      <c r="Y817" s="86"/>
      <c r="Z817" s="168"/>
      <c r="AA817" s="168"/>
    </row>
    <row r="818">
      <c r="A818" s="59"/>
      <c r="B818" s="166"/>
      <c r="C818" s="166"/>
      <c r="D818" s="167"/>
      <c r="E818" s="106"/>
      <c r="F818" s="84"/>
      <c r="G818" s="107"/>
      <c r="H818" s="107"/>
      <c r="I818" s="106"/>
      <c r="J818" s="106"/>
      <c r="K818" s="106"/>
      <c r="L818" s="106"/>
      <c r="M818" s="106"/>
      <c r="N818" s="106"/>
      <c r="O818" s="106"/>
      <c r="P818" s="106"/>
      <c r="Q818" s="106"/>
      <c r="R818" s="106"/>
      <c r="S818" s="106"/>
      <c r="T818" s="107"/>
      <c r="U818" s="59"/>
      <c r="V818" s="59"/>
      <c r="W818" s="168"/>
      <c r="X818" s="86"/>
      <c r="Y818" s="86"/>
      <c r="Z818" s="168"/>
      <c r="AA818" s="168"/>
    </row>
    <row r="819">
      <c r="A819" s="59"/>
      <c r="B819" s="166"/>
      <c r="C819" s="166"/>
      <c r="D819" s="167"/>
      <c r="E819" s="106"/>
      <c r="F819" s="84"/>
      <c r="G819" s="107"/>
      <c r="H819" s="107"/>
      <c r="I819" s="106"/>
      <c r="J819" s="106"/>
      <c r="K819" s="106"/>
      <c r="L819" s="106"/>
      <c r="M819" s="106"/>
      <c r="N819" s="106"/>
      <c r="O819" s="106"/>
      <c r="P819" s="106"/>
      <c r="Q819" s="106"/>
      <c r="R819" s="106"/>
      <c r="S819" s="106"/>
      <c r="T819" s="107"/>
      <c r="U819" s="59"/>
      <c r="V819" s="59"/>
      <c r="W819" s="168"/>
      <c r="X819" s="86"/>
      <c r="Y819" s="86"/>
      <c r="Z819" s="168"/>
      <c r="AA819" s="168"/>
    </row>
    <row r="820">
      <c r="A820" s="59"/>
      <c r="B820" s="166"/>
      <c r="C820" s="166"/>
      <c r="D820" s="167"/>
      <c r="E820" s="106"/>
      <c r="F820" s="84"/>
      <c r="G820" s="107"/>
      <c r="H820" s="107"/>
      <c r="I820" s="106"/>
      <c r="J820" s="106"/>
      <c r="K820" s="106"/>
      <c r="L820" s="106"/>
      <c r="M820" s="106"/>
      <c r="N820" s="106"/>
      <c r="O820" s="106"/>
      <c r="P820" s="106"/>
      <c r="Q820" s="106"/>
      <c r="R820" s="106"/>
      <c r="S820" s="106"/>
      <c r="T820" s="107"/>
      <c r="U820" s="59"/>
      <c r="V820" s="59"/>
      <c r="W820" s="168"/>
      <c r="X820" s="86"/>
      <c r="Y820" s="86"/>
      <c r="Z820" s="168"/>
      <c r="AA820" s="168"/>
    </row>
    <row r="821">
      <c r="A821" s="59"/>
      <c r="B821" s="166"/>
      <c r="C821" s="166"/>
      <c r="D821" s="167"/>
      <c r="E821" s="106"/>
      <c r="F821" s="84"/>
      <c r="G821" s="107"/>
      <c r="H821" s="107"/>
      <c r="I821" s="106"/>
      <c r="J821" s="106"/>
      <c r="K821" s="106"/>
      <c r="L821" s="106"/>
      <c r="M821" s="106"/>
      <c r="N821" s="106"/>
      <c r="O821" s="106"/>
      <c r="P821" s="106"/>
      <c r="Q821" s="106"/>
      <c r="R821" s="106"/>
      <c r="S821" s="106"/>
      <c r="T821" s="107"/>
      <c r="U821" s="59"/>
      <c r="V821" s="59"/>
      <c r="W821" s="168"/>
      <c r="X821" s="86"/>
      <c r="Y821" s="86"/>
      <c r="Z821" s="168"/>
      <c r="AA821" s="168"/>
    </row>
    <row r="822">
      <c r="A822" s="59"/>
      <c r="B822" s="166"/>
      <c r="C822" s="166"/>
      <c r="D822" s="167"/>
      <c r="E822" s="106"/>
      <c r="F822" s="84"/>
      <c r="G822" s="107"/>
      <c r="H822" s="107"/>
      <c r="I822" s="106"/>
      <c r="J822" s="106"/>
      <c r="K822" s="106"/>
      <c r="L822" s="106"/>
      <c r="M822" s="106"/>
      <c r="N822" s="106"/>
      <c r="O822" s="106"/>
      <c r="P822" s="106"/>
      <c r="Q822" s="106"/>
      <c r="R822" s="106"/>
      <c r="S822" s="106"/>
      <c r="T822" s="107"/>
      <c r="U822" s="59"/>
      <c r="V822" s="59"/>
      <c r="W822" s="168"/>
      <c r="X822" s="86"/>
      <c r="Y822" s="86"/>
      <c r="Z822" s="168"/>
      <c r="AA822" s="168"/>
    </row>
    <row r="823">
      <c r="A823" s="59"/>
      <c r="B823" s="166"/>
      <c r="C823" s="166"/>
      <c r="D823" s="167"/>
      <c r="E823" s="106"/>
      <c r="F823" s="84"/>
      <c r="G823" s="107"/>
      <c r="H823" s="107"/>
      <c r="I823" s="106"/>
      <c r="J823" s="106"/>
      <c r="K823" s="106"/>
      <c r="L823" s="106"/>
      <c r="M823" s="106"/>
      <c r="N823" s="106"/>
      <c r="O823" s="106"/>
      <c r="P823" s="106"/>
      <c r="Q823" s="106"/>
      <c r="R823" s="106"/>
      <c r="S823" s="106"/>
      <c r="T823" s="107"/>
      <c r="U823" s="59"/>
      <c r="V823" s="59"/>
      <c r="W823" s="168"/>
      <c r="X823" s="86"/>
      <c r="Y823" s="86"/>
      <c r="Z823" s="168"/>
      <c r="AA823" s="168"/>
    </row>
    <row r="824">
      <c r="A824" s="59"/>
      <c r="B824" s="166"/>
      <c r="C824" s="166"/>
      <c r="D824" s="167"/>
      <c r="E824" s="106"/>
      <c r="F824" s="84"/>
      <c r="G824" s="107"/>
      <c r="H824" s="107"/>
      <c r="I824" s="106"/>
      <c r="J824" s="106"/>
      <c r="K824" s="106"/>
      <c r="L824" s="106"/>
      <c r="M824" s="106"/>
      <c r="N824" s="106"/>
      <c r="O824" s="106"/>
      <c r="P824" s="106"/>
      <c r="Q824" s="106"/>
      <c r="R824" s="106"/>
      <c r="S824" s="106"/>
      <c r="T824" s="107"/>
      <c r="U824" s="59"/>
      <c r="V824" s="59"/>
      <c r="W824" s="168"/>
      <c r="X824" s="86"/>
      <c r="Y824" s="86"/>
      <c r="Z824" s="168"/>
      <c r="AA824" s="168"/>
    </row>
    <row r="825">
      <c r="A825" s="59"/>
      <c r="B825" s="166"/>
      <c r="C825" s="166"/>
      <c r="D825" s="167"/>
      <c r="E825" s="106"/>
      <c r="F825" s="84"/>
      <c r="G825" s="107"/>
      <c r="H825" s="107"/>
      <c r="I825" s="106"/>
      <c r="J825" s="106"/>
      <c r="K825" s="106"/>
      <c r="L825" s="106"/>
      <c r="M825" s="106"/>
      <c r="N825" s="106"/>
      <c r="O825" s="106"/>
      <c r="P825" s="106"/>
      <c r="Q825" s="106"/>
      <c r="R825" s="106"/>
      <c r="S825" s="106"/>
      <c r="T825" s="107"/>
      <c r="U825" s="59"/>
      <c r="V825" s="59"/>
      <c r="W825" s="168"/>
      <c r="X825" s="86"/>
      <c r="Y825" s="86"/>
      <c r="Z825" s="168"/>
      <c r="AA825" s="168"/>
    </row>
    <row r="826">
      <c r="A826" s="59"/>
      <c r="B826" s="166"/>
      <c r="C826" s="166"/>
      <c r="D826" s="167"/>
      <c r="E826" s="106"/>
      <c r="F826" s="84"/>
      <c r="G826" s="107"/>
      <c r="H826" s="107"/>
      <c r="I826" s="106"/>
      <c r="J826" s="106"/>
      <c r="K826" s="106"/>
      <c r="L826" s="106"/>
      <c r="M826" s="106"/>
      <c r="N826" s="106"/>
      <c r="O826" s="106"/>
      <c r="P826" s="106"/>
      <c r="Q826" s="106"/>
      <c r="R826" s="106"/>
      <c r="S826" s="106"/>
      <c r="T826" s="107"/>
      <c r="U826" s="59"/>
      <c r="V826" s="59"/>
      <c r="W826" s="168"/>
      <c r="X826" s="86"/>
      <c r="Y826" s="86"/>
      <c r="Z826" s="168"/>
      <c r="AA826" s="168"/>
    </row>
    <row r="827">
      <c r="A827" s="59"/>
      <c r="B827" s="166"/>
      <c r="C827" s="166"/>
      <c r="D827" s="167"/>
      <c r="E827" s="106"/>
      <c r="F827" s="84"/>
      <c r="G827" s="107"/>
      <c r="H827" s="107"/>
      <c r="I827" s="106"/>
      <c r="J827" s="106"/>
      <c r="K827" s="106"/>
      <c r="L827" s="106"/>
      <c r="M827" s="106"/>
      <c r="N827" s="106"/>
      <c r="O827" s="106"/>
      <c r="P827" s="106"/>
      <c r="Q827" s="106"/>
      <c r="R827" s="106"/>
      <c r="S827" s="106"/>
      <c r="T827" s="107"/>
      <c r="U827" s="59"/>
      <c r="V827" s="59"/>
      <c r="W827" s="168"/>
      <c r="X827" s="86"/>
      <c r="Y827" s="86"/>
      <c r="Z827" s="168"/>
      <c r="AA827" s="168"/>
    </row>
    <row r="828">
      <c r="A828" s="59"/>
      <c r="B828" s="166"/>
      <c r="C828" s="166"/>
      <c r="D828" s="167"/>
      <c r="E828" s="106"/>
      <c r="F828" s="84"/>
      <c r="G828" s="107"/>
      <c r="H828" s="107"/>
      <c r="I828" s="106"/>
      <c r="J828" s="106"/>
      <c r="K828" s="106"/>
      <c r="L828" s="106"/>
      <c r="M828" s="106"/>
      <c r="N828" s="106"/>
      <c r="O828" s="106"/>
      <c r="P828" s="106"/>
      <c r="Q828" s="106"/>
      <c r="R828" s="106"/>
      <c r="S828" s="106"/>
      <c r="T828" s="107"/>
      <c r="U828" s="59"/>
      <c r="V828" s="59"/>
      <c r="W828" s="168"/>
      <c r="X828" s="86"/>
      <c r="Y828" s="86"/>
      <c r="Z828" s="168"/>
      <c r="AA828" s="168"/>
    </row>
    <row r="829">
      <c r="A829" s="59"/>
      <c r="B829" s="107"/>
      <c r="C829" s="107"/>
      <c r="D829" s="106"/>
      <c r="E829" s="106"/>
      <c r="F829" s="84"/>
      <c r="G829" s="107"/>
      <c r="H829" s="107"/>
      <c r="I829" s="106"/>
      <c r="J829" s="106"/>
      <c r="K829" s="106"/>
      <c r="L829" s="106"/>
      <c r="M829" s="106"/>
      <c r="N829" s="106"/>
      <c r="O829" s="106"/>
      <c r="P829" s="106"/>
      <c r="Q829" s="106"/>
      <c r="R829" s="106"/>
      <c r="S829" s="106"/>
      <c r="T829" s="107"/>
      <c r="U829" s="59"/>
      <c r="V829" s="59"/>
      <c r="W829" s="174"/>
      <c r="X829" s="86"/>
      <c r="Y829" s="86"/>
      <c r="Z829" s="174"/>
      <c r="AA829" s="174"/>
    </row>
    <row r="830">
      <c r="A830" s="59"/>
      <c r="B830" s="107"/>
      <c r="C830" s="107"/>
      <c r="D830" s="106"/>
      <c r="E830" s="106"/>
      <c r="F830" s="84"/>
      <c r="G830" s="107"/>
      <c r="H830" s="107"/>
      <c r="I830" s="106"/>
      <c r="J830" s="106"/>
      <c r="K830" s="106"/>
      <c r="L830" s="106"/>
      <c r="M830" s="106"/>
      <c r="N830" s="106"/>
      <c r="O830" s="106"/>
      <c r="P830" s="106"/>
      <c r="Q830" s="106"/>
      <c r="R830" s="106"/>
      <c r="S830" s="106"/>
      <c r="T830" s="107"/>
      <c r="U830" s="59"/>
      <c r="V830" s="59"/>
      <c r="W830" s="174"/>
      <c r="X830" s="86"/>
      <c r="Y830" s="86"/>
      <c r="Z830" s="174"/>
      <c r="AA830" s="174"/>
    </row>
    <row r="831">
      <c r="A831" s="59"/>
      <c r="B831" s="107"/>
      <c r="C831" s="107"/>
      <c r="D831" s="106"/>
      <c r="E831" s="106"/>
      <c r="F831" s="84"/>
      <c r="G831" s="107"/>
      <c r="H831" s="107"/>
      <c r="I831" s="106"/>
      <c r="J831" s="106"/>
      <c r="K831" s="106"/>
      <c r="L831" s="106"/>
      <c r="M831" s="106"/>
      <c r="N831" s="106"/>
      <c r="O831" s="106"/>
      <c r="P831" s="106"/>
      <c r="Q831" s="106"/>
      <c r="R831" s="106"/>
      <c r="S831" s="106"/>
      <c r="T831" s="107"/>
      <c r="U831" s="59"/>
      <c r="V831" s="59"/>
      <c r="W831" s="174"/>
      <c r="X831" s="86"/>
      <c r="Y831" s="86"/>
      <c r="Z831" s="174"/>
      <c r="AA831" s="174"/>
    </row>
    <row r="832">
      <c r="A832" s="59"/>
      <c r="B832" s="107"/>
      <c r="C832" s="107"/>
      <c r="D832" s="106"/>
      <c r="E832" s="106"/>
      <c r="F832" s="84"/>
      <c r="G832" s="107"/>
      <c r="H832" s="107"/>
      <c r="I832" s="106"/>
      <c r="J832" s="106"/>
      <c r="K832" s="106"/>
      <c r="L832" s="106"/>
      <c r="M832" s="106"/>
      <c r="N832" s="106"/>
      <c r="O832" s="106"/>
      <c r="P832" s="106"/>
      <c r="Q832" s="106"/>
      <c r="R832" s="106"/>
      <c r="S832" s="106"/>
      <c r="T832" s="107"/>
      <c r="U832" s="59"/>
      <c r="V832" s="59"/>
      <c r="W832" s="174"/>
      <c r="X832" s="86"/>
      <c r="Y832" s="86"/>
      <c r="Z832" s="174"/>
      <c r="AA832" s="174"/>
    </row>
    <row r="833">
      <c r="A833" s="59"/>
      <c r="B833" s="107"/>
      <c r="C833" s="107"/>
      <c r="D833" s="106"/>
      <c r="E833" s="106"/>
      <c r="F833" s="84"/>
      <c r="G833" s="107"/>
      <c r="H833" s="107"/>
      <c r="I833" s="106"/>
      <c r="J833" s="106"/>
      <c r="K833" s="106"/>
      <c r="L833" s="106"/>
      <c r="M833" s="106"/>
      <c r="N833" s="106"/>
      <c r="O833" s="106"/>
      <c r="P833" s="106"/>
      <c r="Q833" s="106"/>
      <c r="R833" s="106"/>
      <c r="S833" s="106"/>
      <c r="T833" s="107"/>
      <c r="U833" s="59"/>
      <c r="V833" s="59"/>
      <c r="W833" s="174"/>
      <c r="X833" s="86"/>
      <c r="Y833" s="86"/>
      <c r="Z833" s="174"/>
      <c r="AA833" s="174"/>
    </row>
    <row r="834">
      <c r="A834" s="59"/>
      <c r="B834" s="107"/>
      <c r="C834" s="107"/>
      <c r="D834" s="106"/>
      <c r="E834" s="106"/>
      <c r="F834" s="84"/>
      <c r="G834" s="107"/>
      <c r="H834" s="107"/>
      <c r="I834" s="106"/>
      <c r="J834" s="106"/>
      <c r="K834" s="106"/>
      <c r="L834" s="106"/>
      <c r="M834" s="106"/>
      <c r="N834" s="106"/>
      <c r="O834" s="106"/>
      <c r="P834" s="106"/>
      <c r="Q834" s="106"/>
      <c r="R834" s="106"/>
      <c r="S834" s="106"/>
      <c r="T834" s="107"/>
      <c r="U834" s="59"/>
      <c r="V834" s="59"/>
      <c r="W834" s="174"/>
      <c r="X834" s="86"/>
      <c r="Y834" s="86"/>
      <c r="Z834" s="174"/>
      <c r="AA834" s="174"/>
    </row>
    <row r="835">
      <c r="A835" s="59"/>
      <c r="B835" s="107"/>
      <c r="C835" s="107"/>
      <c r="D835" s="106"/>
      <c r="E835" s="106"/>
      <c r="F835" s="84"/>
      <c r="G835" s="107"/>
      <c r="H835" s="107"/>
      <c r="I835" s="106"/>
      <c r="J835" s="106"/>
      <c r="K835" s="106"/>
      <c r="L835" s="106"/>
      <c r="M835" s="106"/>
      <c r="N835" s="106"/>
      <c r="O835" s="106"/>
      <c r="P835" s="106"/>
      <c r="Q835" s="106"/>
      <c r="R835" s="106"/>
      <c r="S835" s="106"/>
      <c r="T835" s="107"/>
      <c r="U835" s="59"/>
      <c r="V835" s="59"/>
      <c r="W835" s="174"/>
      <c r="X835" s="86"/>
      <c r="Y835" s="86"/>
      <c r="Z835" s="174"/>
      <c r="AA835" s="174"/>
    </row>
    <row r="836">
      <c r="A836" s="59"/>
      <c r="B836" s="107"/>
      <c r="C836" s="107"/>
      <c r="D836" s="106"/>
      <c r="E836" s="106"/>
      <c r="F836" s="84"/>
      <c r="G836" s="107"/>
      <c r="H836" s="107"/>
      <c r="I836" s="106"/>
      <c r="J836" s="106"/>
      <c r="K836" s="106"/>
      <c r="L836" s="106"/>
      <c r="M836" s="106"/>
      <c r="N836" s="106"/>
      <c r="O836" s="106"/>
      <c r="P836" s="106"/>
      <c r="Q836" s="106"/>
      <c r="R836" s="106"/>
      <c r="S836" s="106"/>
      <c r="T836" s="107"/>
      <c r="U836" s="59"/>
      <c r="V836" s="59"/>
      <c r="W836" s="174"/>
      <c r="X836" s="86"/>
      <c r="Y836" s="86"/>
      <c r="Z836" s="174"/>
      <c r="AA836" s="174"/>
    </row>
    <row r="837">
      <c r="A837" s="59"/>
      <c r="B837" s="107"/>
      <c r="C837" s="107"/>
      <c r="D837" s="106"/>
      <c r="E837" s="106"/>
      <c r="F837" s="84"/>
      <c r="G837" s="107"/>
      <c r="H837" s="107"/>
      <c r="I837" s="106"/>
      <c r="J837" s="106"/>
      <c r="K837" s="106"/>
      <c r="L837" s="106"/>
      <c r="M837" s="106"/>
      <c r="N837" s="106"/>
      <c r="O837" s="106"/>
      <c r="P837" s="106"/>
      <c r="Q837" s="106"/>
      <c r="R837" s="106"/>
      <c r="S837" s="106"/>
      <c r="T837" s="107"/>
      <c r="U837" s="59"/>
      <c r="V837" s="59"/>
      <c r="W837" s="174"/>
      <c r="X837" s="86"/>
      <c r="Y837" s="86"/>
      <c r="Z837" s="174"/>
      <c r="AA837" s="174"/>
    </row>
    <row r="838">
      <c r="A838" s="59"/>
      <c r="B838" s="107"/>
      <c r="C838" s="107"/>
      <c r="D838" s="106"/>
      <c r="E838" s="106"/>
      <c r="F838" s="84"/>
      <c r="G838" s="107"/>
      <c r="H838" s="107"/>
      <c r="I838" s="106"/>
      <c r="J838" s="106"/>
      <c r="K838" s="106"/>
      <c r="L838" s="106"/>
      <c r="M838" s="106"/>
      <c r="N838" s="106"/>
      <c r="O838" s="106"/>
      <c r="P838" s="106"/>
      <c r="Q838" s="106"/>
      <c r="R838" s="106"/>
      <c r="S838" s="106"/>
      <c r="T838" s="107"/>
      <c r="U838" s="59"/>
      <c r="V838" s="59"/>
      <c r="W838" s="174"/>
      <c r="X838" s="86"/>
      <c r="Y838" s="86"/>
      <c r="Z838" s="174"/>
      <c r="AA838" s="174"/>
    </row>
    <row r="839">
      <c r="A839" s="59"/>
      <c r="B839" s="107"/>
      <c r="C839" s="107"/>
      <c r="D839" s="106"/>
      <c r="E839" s="106"/>
      <c r="F839" s="84"/>
      <c r="G839" s="107"/>
      <c r="H839" s="107"/>
      <c r="I839" s="106"/>
      <c r="J839" s="106"/>
      <c r="K839" s="106"/>
      <c r="L839" s="106"/>
      <c r="M839" s="106"/>
      <c r="N839" s="106"/>
      <c r="O839" s="106"/>
      <c r="P839" s="106"/>
      <c r="Q839" s="106"/>
      <c r="R839" s="106"/>
      <c r="S839" s="106"/>
      <c r="T839" s="107"/>
      <c r="U839" s="59"/>
      <c r="V839" s="59"/>
      <c r="W839" s="174"/>
      <c r="X839" s="86"/>
      <c r="Y839" s="86"/>
      <c r="Z839" s="174"/>
      <c r="AA839" s="174"/>
    </row>
    <row r="840">
      <c r="A840" s="59"/>
      <c r="B840" s="107"/>
      <c r="C840" s="107"/>
      <c r="D840" s="106"/>
      <c r="E840" s="106"/>
      <c r="F840" s="84"/>
      <c r="G840" s="107"/>
      <c r="H840" s="107"/>
      <c r="I840" s="106"/>
      <c r="J840" s="106"/>
      <c r="K840" s="106"/>
      <c r="L840" s="106"/>
      <c r="M840" s="106"/>
      <c r="N840" s="106"/>
      <c r="O840" s="106"/>
      <c r="P840" s="106"/>
      <c r="Q840" s="106"/>
      <c r="R840" s="106"/>
      <c r="S840" s="106"/>
      <c r="T840" s="107"/>
      <c r="U840" s="59"/>
      <c r="V840" s="59"/>
      <c r="W840" s="174"/>
      <c r="X840" s="86"/>
      <c r="Y840" s="86"/>
      <c r="Z840" s="174"/>
      <c r="AA840" s="174"/>
    </row>
    <row r="841">
      <c r="A841" s="59"/>
      <c r="B841" s="107"/>
      <c r="C841" s="107"/>
      <c r="D841" s="106"/>
      <c r="E841" s="106"/>
      <c r="F841" s="84"/>
      <c r="G841" s="107"/>
      <c r="H841" s="107"/>
      <c r="I841" s="106"/>
      <c r="J841" s="106"/>
      <c r="K841" s="106"/>
      <c r="L841" s="106"/>
      <c r="M841" s="106"/>
      <c r="N841" s="106"/>
      <c r="O841" s="106"/>
      <c r="P841" s="106"/>
      <c r="Q841" s="106"/>
      <c r="R841" s="106"/>
      <c r="S841" s="106"/>
      <c r="T841" s="107"/>
      <c r="U841" s="59"/>
      <c r="V841" s="59"/>
      <c r="W841" s="174"/>
      <c r="X841" s="86"/>
      <c r="Y841" s="86"/>
      <c r="Z841" s="174"/>
      <c r="AA841" s="174"/>
    </row>
    <row r="842">
      <c r="A842" s="59"/>
      <c r="B842" s="107"/>
      <c r="C842" s="107"/>
      <c r="D842" s="106"/>
      <c r="E842" s="106"/>
      <c r="F842" s="84"/>
      <c r="G842" s="107"/>
      <c r="H842" s="107"/>
      <c r="I842" s="106"/>
      <c r="J842" s="106"/>
      <c r="K842" s="106"/>
      <c r="L842" s="106"/>
      <c r="M842" s="106"/>
      <c r="N842" s="106"/>
      <c r="O842" s="106"/>
      <c r="P842" s="106"/>
      <c r="Q842" s="106"/>
      <c r="R842" s="106"/>
      <c r="S842" s="106"/>
      <c r="T842" s="107"/>
      <c r="U842" s="59"/>
      <c r="V842" s="59"/>
      <c r="W842" s="174"/>
      <c r="X842" s="86"/>
      <c r="Y842" s="86"/>
      <c r="Z842" s="174"/>
      <c r="AA842" s="174"/>
    </row>
    <row r="843">
      <c r="A843" s="59"/>
      <c r="B843" s="107"/>
      <c r="C843" s="107"/>
      <c r="D843" s="106"/>
      <c r="E843" s="106"/>
      <c r="F843" s="84"/>
      <c r="G843" s="107"/>
      <c r="H843" s="107"/>
      <c r="I843" s="106"/>
      <c r="J843" s="106"/>
      <c r="K843" s="106"/>
      <c r="L843" s="106"/>
      <c r="M843" s="106"/>
      <c r="N843" s="106"/>
      <c r="O843" s="106"/>
      <c r="P843" s="106"/>
      <c r="Q843" s="106"/>
      <c r="R843" s="106"/>
      <c r="S843" s="106"/>
      <c r="T843" s="107"/>
      <c r="U843" s="59"/>
      <c r="V843" s="59"/>
      <c r="W843" s="174"/>
      <c r="X843" s="86"/>
      <c r="Y843" s="86"/>
      <c r="Z843" s="174"/>
      <c r="AA843" s="174"/>
    </row>
    <row r="844">
      <c r="A844" s="59"/>
      <c r="B844" s="107"/>
      <c r="C844" s="107"/>
      <c r="D844" s="106"/>
      <c r="E844" s="106"/>
      <c r="F844" s="84"/>
      <c r="G844" s="107"/>
      <c r="H844" s="107"/>
      <c r="I844" s="106"/>
      <c r="J844" s="106"/>
      <c r="K844" s="106"/>
      <c r="L844" s="106"/>
      <c r="M844" s="106"/>
      <c r="N844" s="106"/>
      <c r="O844" s="106"/>
      <c r="P844" s="106"/>
      <c r="Q844" s="106"/>
      <c r="R844" s="106"/>
      <c r="S844" s="106"/>
      <c r="T844" s="107"/>
      <c r="U844" s="59"/>
      <c r="V844" s="59"/>
      <c r="W844" s="174"/>
      <c r="X844" s="86"/>
      <c r="Y844" s="86"/>
      <c r="Z844" s="174"/>
      <c r="AA844" s="174"/>
    </row>
    <row r="845">
      <c r="A845" s="59"/>
      <c r="B845" s="107"/>
      <c r="C845" s="107"/>
      <c r="D845" s="106"/>
      <c r="E845" s="106"/>
      <c r="F845" s="84"/>
      <c r="G845" s="107"/>
      <c r="H845" s="107"/>
      <c r="I845" s="106"/>
      <c r="J845" s="106"/>
      <c r="K845" s="106"/>
      <c r="L845" s="106"/>
      <c r="M845" s="106"/>
      <c r="N845" s="106"/>
      <c r="O845" s="106"/>
      <c r="P845" s="106"/>
      <c r="Q845" s="106"/>
      <c r="R845" s="106"/>
      <c r="S845" s="106"/>
      <c r="T845" s="107"/>
      <c r="U845" s="59"/>
      <c r="V845" s="59"/>
      <c r="W845" s="174"/>
      <c r="X845" s="86"/>
      <c r="Y845" s="86"/>
      <c r="Z845" s="174"/>
      <c r="AA845" s="174"/>
    </row>
    <row r="846">
      <c r="A846" s="59"/>
      <c r="B846" s="107"/>
      <c r="C846" s="107"/>
      <c r="D846" s="106"/>
      <c r="E846" s="106"/>
      <c r="F846" s="84"/>
      <c r="G846" s="107"/>
      <c r="H846" s="107"/>
      <c r="I846" s="106"/>
      <c r="J846" s="106"/>
      <c r="K846" s="106"/>
      <c r="L846" s="106"/>
      <c r="M846" s="106"/>
      <c r="N846" s="106"/>
      <c r="O846" s="106"/>
      <c r="P846" s="106"/>
      <c r="Q846" s="106"/>
      <c r="R846" s="106"/>
      <c r="S846" s="106"/>
      <c r="T846" s="107"/>
      <c r="U846" s="59"/>
      <c r="V846" s="59"/>
      <c r="W846" s="174"/>
      <c r="X846" s="86"/>
      <c r="Y846" s="86"/>
      <c r="Z846" s="174"/>
      <c r="AA846" s="174"/>
    </row>
    <row r="847">
      <c r="A847" s="59"/>
      <c r="B847" s="107"/>
      <c r="C847" s="107"/>
      <c r="D847" s="106"/>
      <c r="E847" s="106"/>
      <c r="F847" s="84"/>
      <c r="G847" s="107"/>
      <c r="H847" s="107"/>
      <c r="I847" s="106"/>
      <c r="J847" s="106"/>
      <c r="K847" s="106"/>
      <c r="L847" s="106"/>
      <c r="M847" s="106"/>
      <c r="N847" s="106"/>
      <c r="O847" s="106"/>
      <c r="P847" s="106"/>
      <c r="Q847" s="106"/>
      <c r="R847" s="106"/>
      <c r="S847" s="106"/>
      <c r="T847" s="107"/>
      <c r="U847" s="59"/>
      <c r="V847" s="59"/>
      <c r="W847" s="174"/>
      <c r="X847" s="86"/>
      <c r="Y847" s="86"/>
      <c r="Z847" s="174"/>
      <c r="AA847" s="174"/>
    </row>
    <row r="848">
      <c r="A848" s="59"/>
      <c r="B848" s="107"/>
      <c r="C848" s="107"/>
      <c r="D848" s="106"/>
      <c r="E848" s="106"/>
      <c r="F848" s="84"/>
      <c r="G848" s="107"/>
      <c r="H848" s="107"/>
      <c r="I848" s="106"/>
      <c r="J848" s="106"/>
      <c r="K848" s="106"/>
      <c r="L848" s="106"/>
      <c r="M848" s="106"/>
      <c r="N848" s="106"/>
      <c r="O848" s="106"/>
      <c r="P848" s="106"/>
      <c r="Q848" s="106"/>
      <c r="R848" s="106"/>
      <c r="S848" s="106"/>
      <c r="T848" s="107"/>
      <c r="U848" s="59"/>
      <c r="V848" s="59"/>
      <c r="W848" s="174"/>
      <c r="X848" s="86"/>
      <c r="Y848" s="86"/>
      <c r="Z848" s="174"/>
      <c r="AA848" s="174"/>
    </row>
    <row r="849">
      <c r="A849" s="59"/>
      <c r="B849" s="107"/>
      <c r="C849" s="107"/>
      <c r="D849" s="106"/>
      <c r="E849" s="106"/>
      <c r="F849" s="84"/>
      <c r="G849" s="107"/>
      <c r="H849" s="107"/>
      <c r="I849" s="106"/>
      <c r="J849" s="106"/>
      <c r="K849" s="106"/>
      <c r="L849" s="106"/>
      <c r="M849" s="106"/>
      <c r="N849" s="106"/>
      <c r="O849" s="106"/>
      <c r="P849" s="106"/>
      <c r="Q849" s="106"/>
      <c r="R849" s="106"/>
      <c r="S849" s="106"/>
      <c r="T849" s="107"/>
      <c r="U849" s="59"/>
      <c r="V849" s="59"/>
      <c r="W849" s="174"/>
      <c r="X849" s="86"/>
      <c r="Y849" s="86"/>
      <c r="Z849" s="174"/>
      <c r="AA849" s="174"/>
    </row>
    <row r="850">
      <c r="A850" s="59"/>
      <c r="B850" s="107"/>
      <c r="C850" s="107"/>
      <c r="D850" s="106"/>
      <c r="E850" s="106"/>
      <c r="F850" s="84"/>
      <c r="G850" s="107"/>
      <c r="H850" s="107"/>
      <c r="I850" s="106"/>
      <c r="J850" s="106"/>
      <c r="K850" s="106"/>
      <c r="L850" s="106"/>
      <c r="M850" s="106"/>
      <c r="N850" s="106"/>
      <c r="O850" s="106"/>
      <c r="P850" s="106"/>
      <c r="Q850" s="106"/>
      <c r="R850" s="106"/>
      <c r="S850" s="106"/>
      <c r="T850" s="107"/>
      <c r="U850" s="59"/>
      <c r="V850" s="59"/>
      <c r="W850" s="174"/>
      <c r="X850" s="86"/>
      <c r="Y850" s="86"/>
      <c r="Z850" s="174"/>
      <c r="AA850" s="174"/>
    </row>
    <row r="851">
      <c r="A851" s="59"/>
      <c r="B851" s="107"/>
      <c r="C851" s="107"/>
      <c r="D851" s="106"/>
      <c r="E851" s="106"/>
      <c r="F851" s="84"/>
      <c r="G851" s="107"/>
      <c r="H851" s="107"/>
      <c r="I851" s="106"/>
      <c r="J851" s="106"/>
      <c r="K851" s="106"/>
      <c r="L851" s="106"/>
      <c r="M851" s="106"/>
      <c r="N851" s="106"/>
      <c r="O851" s="106"/>
      <c r="P851" s="106"/>
      <c r="Q851" s="106"/>
      <c r="R851" s="106"/>
      <c r="S851" s="106"/>
      <c r="T851" s="107"/>
      <c r="U851" s="59"/>
      <c r="V851" s="59"/>
      <c r="W851" s="174"/>
      <c r="X851" s="86"/>
      <c r="Y851" s="86"/>
      <c r="Z851" s="174"/>
      <c r="AA851" s="174"/>
    </row>
    <row r="852">
      <c r="A852" s="59"/>
      <c r="B852" s="107"/>
      <c r="C852" s="107"/>
      <c r="D852" s="106"/>
      <c r="E852" s="106"/>
      <c r="F852" s="84"/>
      <c r="G852" s="107"/>
      <c r="H852" s="107"/>
      <c r="I852" s="106"/>
      <c r="J852" s="106"/>
      <c r="K852" s="106"/>
      <c r="L852" s="106"/>
      <c r="M852" s="106"/>
      <c r="N852" s="106"/>
      <c r="O852" s="106"/>
      <c r="P852" s="106"/>
      <c r="Q852" s="106"/>
      <c r="R852" s="106"/>
      <c r="S852" s="106"/>
      <c r="T852" s="107"/>
      <c r="U852" s="59"/>
      <c r="V852" s="59"/>
      <c r="W852" s="174"/>
      <c r="X852" s="86"/>
      <c r="Y852" s="86"/>
      <c r="Z852" s="174"/>
      <c r="AA852" s="174"/>
    </row>
    <row r="853">
      <c r="A853" s="59"/>
      <c r="B853" s="107"/>
      <c r="C853" s="107"/>
      <c r="D853" s="106"/>
      <c r="E853" s="106"/>
      <c r="F853" s="84"/>
      <c r="G853" s="107"/>
      <c r="H853" s="107"/>
      <c r="I853" s="106"/>
      <c r="J853" s="106"/>
      <c r="K853" s="106"/>
      <c r="L853" s="106"/>
      <c r="M853" s="106"/>
      <c r="N853" s="106"/>
      <c r="O853" s="106"/>
      <c r="P853" s="106"/>
      <c r="Q853" s="106"/>
      <c r="R853" s="106"/>
      <c r="S853" s="106"/>
      <c r="T853" s="107"/>
      <c r="U853" s="59"/>
      <c r="V853" s="59"/>
      <c r="W853" s="174"/>
      <c r="X853" s="86"/>
      <c r="Y853" s="86"/>
      <c r="Z853" s="174"/>
      <c r="AA853" s="174"/>
    </row>
    <row r="854">
      <c r="A854" s="59"/>
      <c r="B854" s="107"/>
      <c r="C854" s="107"/>
      <c r="D854" s="106"/>
      <c r="E854" s="106"/>
      <c r="F854" s="84"/>
      <c r="G854" s="107"/>
      <c r="H854" s="107"/>
      <c r="I854" s="106"/>
      <c r="J854" s="106"/>
      <c r="K854" s="106"/>
      <c r="L854" s="106"/>
      <c r="M854" s="106"/>
      <c r="N854" s="106"/>
      <c r="O854" s="106"/>
      <c r="P854" s="106"/>
      <c r="Q854" s="106"/>
      <c r="R854" s="106"/>
      <c r="S854" s="106"/>
      <c r="T854" s="107"/>
      <c r="U854" s="59"/>
      <c r="V854" s="59"/>
      <c r="W854" s="174"/>
      <c r="X854" s="86"/>
      <c r="Y854" s="86"/>
      <c r="Z854" s="174"/>
      <c r="AA854" s="174"/>
    </row>
    <row r="855">
      <c r="A855" s="59"/>
      <c r="B855" s="107"/>
      <c r="C855" s="107"/>
      <c r="D855" s="106"/>
      <c r="E855" s="106"/>
      <c r="F855" s="84"/>
      <c r="G855" s="107"/>
      <c r="H855" s="107"/>
      <c r="I855" s="106"/>
      <c r="J855" s="106"/>
      <c r="K855" s="106"/>
      <c r="L855" s="106"/>
      <c r="M855" s="106"/>
      <c r="N855" s="106"/>
      <c r="O855" s="106"/>
      <c r="P855" s="106"/>
      <c r="Q855" s="106"/>
      <c r="R855" s="106"/>
      <c r="S855" s="106"/>
      <c r="T855" s="107"/>
      <c r="U855" s="59"/>
      <c r="V855" s="59"/>
      <c r="W855" s="174"/>
      <c r="X855" s="86"/>
      <c r="Y855" s="86"/>
      <c r="Z855" s="174"/>
      <c r="AA855" s="174"/>
    </row>
    <row r="856">
      <c r="A856" s="59"/>
      <c r="B856" s="107"/>
      <c r="C856" s="107"/>
      <c r="D856" s="106"/>
      <c r="E856" s="106"/>
      <c r="F856" s="84"/>
      <c r="G856" s="107"/>
      <c r="H856" s="107"/>
      <c r="I856" s="106"/>
      <c r="J856" s="106"/>
      <c r="K856" s="106"/>
      <c r="L856" s="106"/>
      <c r="M856" s="106"/>
      <c r="N856" s="106"/>
      <c r="O856" s="106"/>
      <c r="P856" s="106"/>
      <c r="Q856" s="106"/>
      <c r="R856" s="106"/>
      <c r="S856" s="106"/>
      <c r="T856" s="107"/>
      <c r="U856" s="59"/>
      <c r="V856" s="59"/>
      <c r="W856" s="174"/>
      <c r="X856" s="86"/>
      <c r="Y856" s="86"/>
      <c r="Z856" s="174"/>
      <c r="AA856" s="174"/>
    </row>
    <row r="857">
      <c r="A857" s="59"/>
      <c r="B857" s="107"/>
      <c r="C857" s="107"/>
      <c r="D857" s="106"/>
      <c r="E857" s="106"/>
      <c r="F857" s="84"/>
      <c r="G857" s="107"/>
      <c r="H857" s="107"/>
      <c r="I857" s="106"/>
      <c r="J857" s="106"/>
      <c r="K857" s="106"/>
      <c r="L857" s="106"/>
      <c r="M857" s="106"/>
      <c r="N857" s="106"/>
      <c r="O857" s="106"/>
      <c r="P857" s="106"/>
      <c r="Q857" s="106"/>
      <c r="R857" s="106"/>
      <c r="S857" s="106"/>
      <c r="T857" s="107"/>
      <c r="U857" s="59"/>
      <c r="V857" s="59"/>
      <c r="W857" s="174"/>
      <c r="X857" s="86"/>
      <c r="Y857" s="86"/>
      <c r="Z857" s="174"/>
      <c r="AA857" s="174"/>
    </row>
    <row r="858">
      <c r="A858" s="59"/>
      <c r="B858" s="107"/>
      <c r="C858" s="107"/>
      <c r="D858" s="106"/>
      <c r="E858" s="106"/>
      <c r="F858" s="84"/>
      <c r="G858" s="107"/>
      <c r="H858" s="107"/>
      <c r="I858" s="106"/>
      <c r="J858" s="106"/>
      <c r="K858" s="106"/>
      <c r="L858" s="106"/>
      <c r="M858" s="106"/>
      <c r="N858" s="106"/>
      <c r="O858" s="106"/>
      <c r="P858" s="106"/>
      <c r="Q858" s="106"/>
      <c r="R858" s="106"/>
      <c r="S858" s="106"/>
      <c r="T858" s="107"/>
      <c r="U858" s="59"/>
      <c r="V858" s="59"/>
      <c r="W858" s="174"/>
      <c r="X858" s="86"/>
      <c r="Y858" s="86"/>
      <c r="Z858" s="174"/>
      <c r="AA858" s="174"/>
    </row>
    <row r="859">
      <c r="A859" s="59"/>
      <c r="B859" s="107"/>
      <c r="C859" s="107"/>
      <c r="D859" s="106"/>
      <c r="E859" s="106"/>
      <c r="F859" s="84"/>
      <c r="G859" s="107"/>
      <c r="H859" s="107"/>
      <c r="I859" s="106"/>
      <c r="J859" s="106"/>
      <c r="K859" s="106"/>
      <c r="L859" s="106"/>
      <c r="M859" s="106"/>
      <c r="N859" s="106"/>
      <c r="O859" s="106"/>
      <c r="P859" s="106"/>
      <c r="Q859" s="106"/>
      <c r="R859" s="106"/>
      <c r="S859" s="106"/>
      <c r="T859" s="107"/>
      <c r="U859" s="59"/>
      <c r="V859" s="59"/>
      <c r="W859" s="174"/>
      <c r="X859" s="86"/>
      <c r="Y859" s="86"/>
      <c r="Z859" s="174"/>
      <c r="AA859" s="174"/>
    </row>
    <row r="860">
      <c r="A860" s="59"/>
      <c r="B860" s="107"/>
      <c r="C860" s="107"/>
      <c r="D860" s="106"/>
      <c r="E860" s="106"/>
      <c r="F860" s="84"/>
      <c r="G860" s="107"/>
      <c r="H860" s="107"/>
      <c r="I860" s="106"/>
      <c r="J860" s="106"/>
      <c r="K860" s="106"/>
      <c r="L860" s="106"/>
      <c r="M860" s="106"/>
      <c r="N860" s="106"/>
      <c r="O860" s="106"/>
      <c r="P860" s="106"/>
      <c r="Q860" s="106"/>
      <c r="R860" s="106"/>
      <c r="S860" s="106"/>
      <c r="T860" s="107"/>
      <c r="U860" s="59"/>
      <c r="V860" s="59"/>
      <c r="W860" s="174"/>
      <c r="X860" s="86"/>
      <c r="Y860" s="86"/>
      <c r="Z860" s="174"/>
      <c r="AA860" s="174"/>
    </row>
    <row r="861">
      <c r="A861" s="59"/>
      <c r="B861" s="107"/>
      <c r="C861" s="107"/>
      <c r="D861" s="106"/>
      <c r="E861" s="106"/>
      <c r="F861" s="84"/>
      <c r="G861" s="107"/>
      <c r="H861" s="107"/>
      <c r="I861" s="106"/>
      <c r="J861" s="106"/>
      <c r="K861" s="106"/>
      <c r="L861" s="106"/>
      <c r="M861" s="106"/>
      <c r="N861" s="106"/>
      <c r="O861" s="106"/>
      <c r="P861" s="106"/>
      <c r="Q861" s="106"/>
      <c r="R861" s="106"/>
      <c r="S861" s="106"/>
      <c r="T861" s="107"/>
      <c r="U861" s="59"/>
      <c r="V861" s="59"/>
      <c r="W861" s="174"/>
      <c r="X861" s="86"/>
      <c r="Y861" s="86"/>
      <c r="Z861" s="174"/>
      <c r="AA861" s="174"/>
    </row>
    <row r="862">
      <c r="A862" s="59"/>
      <c r="B862" s="107"/>
      <c r="C862" s="107"/>
      <c r="D862" s="106"/>
      <c r="E862" s="106"/>
      <c r="F862" s="84"/>
      <c r="G862" s="107"/>
      <c r="H862" s="107"/>
      <c r="I862" s="106"/>
      <c r="J862" s="106"/>
      <c r="K862" s="106"/>
      <c r="L862" s="106"/>
      <c r="M862" s="106"/>
      <c r="N862" s="106"/>
      <c r="O862" s="106"/>
      <c r="P862" s="106"/>
      <c r="Q862" s="106"/>
      <c r="R862" s="106"/>
      <c r="S862" s="106"/>
      <c r="T862" s="107"/>
      <c r="U862" s="59"/>
      <c r="V862" s="59"/>
      <c r="W862" s="174"/>
      <c r="X862" s="86"/>
      <c r="Y862" s="86"/>
      <c r="Z862" s="174"/>
      <c r="AA862" s="174"/>
    </row>
    <row r="863">
      <c r="A863" s="59"/>
      <c r="B863" s="107"/>
      <c r="C863" s="107"/>
      <c r="D863" s="106"/>
      <c r="E863" s="106"/>
      <c r="F863" s="84"/>
      <c r="G863" s="107"/>
      <c r="H863" s="107"/>
      <c r="I863" s="106"/>
      <c r="J863" s="106"/>
      <c r="K863" s="106"/>
      <c r="L863" s="106"/>
      <c r="M863" s="106"/>
      <c r="N863" s="106"/>
      <c r="O863" s="106"/>
      <c r="P863" s="106"/>
      <c r="Q863" s="106"/>
      <c r="R863" s="106"/>
      <c r="S863" s="106"/>
      <c r="T863" s="107"/>
      <c r="U863" s="59"/>
      <c r="V863" s="59"/>
      <c r="W863" s="174"/>
      <c r="X863" s="86"/>
      <c r="Y863" s="86"/>
      <c r="Z863" s="174"/>
      <c r="AA863" s="174"/>
    </row>
    <row r="864">
      <c r="A864" s="59"/>
      <c r="B864" s="107"/>
      <c r="C864" s="107"/>
      <c r="D864" s="106"/>
      <c r="E864" s="106"/>
      <c r="F864" s="84"/>
      <c r="G864" s="107"/>
      <c r="H864" s="107"/>
      <c r="I864" s="106"/>
      <c r="J864" s="106"/>
      <c r="K864" s="106"/>
      <c r="L864" s="106"/>
      <c r="M864" s="106"/>
      <c r="N864" s="106"/>
      <c r="O864" s="106"/>
      <c r="P864" s="106"/>
      <c r="Q864" s="106"/>
      <c r="R864" s="106"/>
      <c r="S864" s="106"/>
      <c r="T864" s="107"/>
      <c r="U864" s="59"/>
      <c r="V864" s="59"/>
      <c r="W864" s="174"/>
      <c r="X864" s="86"/>
      <c r="Y864" s="86"/>
      <c r="Z864" s="174"/>
      <c r="AA864" s="174"/>
    </row>
    <row r="865">
      <c r="A865" s="59"/>
      <c r="B865" s="107"/>
      <c r="C865" s="107"/>
      <c r="D865" s="106"/>
      <c r="E865" s="106"/>
      <c r="F865" s="84"/>
      <c r="G865" s="107"/>
      <c r="H865" s="107"/>
      <c r="I865" s="106"/>
      <c r="J865" s="106"/>
      <c r="K865" s="106"/>
      <c r="L865" s="106"/>
      <c r="M865" s="106"/>
      <c r="N865" s="106"/>
      <c r="O865" s="106"/>
      <c r="P865" s="106"/>
      <c r="Q865" s="106"/>
      <c r="R865" s="106"/>
      <c r="S865" s="106"/>
      <c r="T865" s="107"/>
      <c r="U865" s="59"/>
      <c r="V865" s="59"/>
      <c r="W865" s="174"/>
      <c r="X865" s="86"/>
      <c r="Y865" s="86"/>
      <c r="Z865" s="174"/>
      <c r="AA865" s="174"/>
    </row>
    <row r="866">
      <c r="A866" s="59"/>
      <c r="B866" s="107"/>
      <c r="C866" s="107"/>
      <c r="D866" s="106"/>
      <c r="E866" s="106"/>
      <c r="F866" s="84"/>
      <c r="G866" s="107"/>
      <c r="H866" s="107"/>
      <c r="I866" s="106"/>
      <c r="J866" s="106"/>
      <c r="K866" s="106"/>
      <c r="L866" s="106"/>
      <c r="M866" s="106"/>
      <c r="N866" s="106"/>
      <c r="O866" s="106"/>
      <c r="P866" s="106"/>
      <c r="Q866" s="106"/>
      <c r="R866" s="106"/>
      <c r="S866" s="106"/>
      <c r="T866" s="107"/>
      <c r="U866" s="59"/>
      <c r="V866" s="59"/>
      <c r="W866" s="174"/>
      <c r="X866" s="86"/>
      <c r="Y866" s="86"/>
      <c r="Z866" s="174"/>
      <c r="AA866" s="174"/>
    </row>
    <row r="867">
      <c r="A867" s="59"/>
      <c r="B867" s="107"/>
      <c r="C867" s="107"/>
      <c r="D867" s="106"/>
      <c r="E867" s="106"/>
      <c r="F867" s="84"/>
      <c r="G867" s="107"/>
      <c r="H867" s="107"/>
      <c r="I867" s="106"/>
      <c r="J867" s="106"/>
      <c r="K867" s="106"/>
      <c r="L867" s="106"/>
      <c r="M867" s="106"/>
      <c r="N867" s="106"/>
      <c r="O867" s="106"/>
      <c r="P867" s="106"/>
      <c r="Q867" s="106"/>
      <c r="R867" s="106"/>
      <c r="S867" s="106"/>
      <c r="T867" s="107"/>
      <c r="U867" s="59"/>
      <c r="V867" s="59"/>
      <c r="W867" s="174"/>
      <c r="X867" s="86"/>
      <c r="Y867" s="86"/>
      <c r="Z867" s="174"/>
      <c r="AA867" s="174"/>
    </row>
    <row r="868">
      <c r="A868" s="59"/>
      <c r="B868" s="107"/>
      <c r="C868" s="107"/>
      <c r="D868" s="106"/>
      <c r="E868" s="106"/>
      <c r="F868" s="84"/>
      <c r="G868" s="107"/>
      <c r="H868" s="107"/>
      <c r="I868" s="106"/>
      <c r="J868" s="106"/>
      <c r="K868" s="106"/>
      <c r="L868" s="106"/>
      <c r="M868" s="106"/>
      <c r="N868" s="106"/>
      <c r="O868" s="106"/>
      <c r="P868" s="106"/>
      <c r="Q868" s="106"/>
      <c r="R868" s="106"/>
      <c r="S868" s="106"/>
      <c r="T868" s="107"/>
      <c r="U868" s="59"/>
      <c r="V868" s="59"/>
      <c r="W868" s="174"/>
      <c r="X868" s="86"/>
      <c r="Y868" s="86"/>
      <c r="Z868" s="174"/>
      <c r="AA868" s="174"/>
    </row>
    <row r="869">
      <c r="A869" s="59"/>
      <c r="B869" s="107"/>
      <c r="C869" s="107"/>
      <c r="D869" s="106"/>
      <c r="E869" s="106"/>
      <c r="F869" s="84"/>
      <c r="G869" s="107"/>
      <c r="H869" s="107"/>
      <c r="I869" s="106"/>
      <c r="J869" s="106"/>
      <c r="K869" s="106"/>
      <c r="L869" s="106"/>
      <c r="M869" s="106"/>
      <c r="N869" s="106"/>
      <c r="O869" s="106"/>
      <c r="P869" s="106"/>
      <c r="Q869" s="106"/>
      <c r="R869" s="106"/>
      <c r="S869" s="106"/>
      <c r="T869" s="107"/>
      <c r="U869" s="59"/>
      <c r="V869" s="59"/>
      <c r="W869" s="174"/>
      <c r="X869" s="86"/>
      <c r="Y869" s="86"/>
      <c r="Z869" s="174"/>
      <c r="AA869" s="174"/>
    </row>
    <row r="870">
      <c r="A870" s="59"/>
      <c r="B870" s="107"/>
      <c r="C870" s="107"/>
      <c r="D870" s="106"/>
      <c r="E870" s="106"/>
      <c r="F870" s="84"/>
      <c r="G870" s="107"/>
      <c r="H870" s="107"/>
      <c r="I870" s="106"/>
      <c r="J870" s="106"/>
      <c r="K870" s="106"/>
      <c r="L870" s="106"/>
      <c r="M870" s="106"/>
      <c r="N870" s="106"/>
      <c r="O870" s="106"/>
      <c r="P870" s="106"/>
      <c r="Q870" s="106"/>
      <c r="R870" s="106"/>
      <c r="S870" s="106"/>
      <c r="T870" s="107"/>
      <c r="U870" s="59"/>
      <c r="V870" s="59"/>
      <c r="W870" s="174"/>
      <c r="X870" s="86"/>
      <c r="Y870" s="86"/>
      <c r="Z870" s="174"/>
      <c r="AA870" s="174"/>
    </row>
    <row r="871">
      <c r="A871" s="59"/>
      <c r="B871" s="107"/>
      <c r="C871" s="107"/>
      <c r="D871" s="106"/>
      <c r="E871" s="106"/>
      <c r="F871" s="84"/>
      <c r="G871" s="107"/>
      <c r="H871" s="107"/>
      <c r="I871" s="106"/>
      <c r="J871" s="106"/>
      <c r="K871" s="106"/>
      <c r="L871" s="106"/>
      <c r="M871" s="106"/>
      <c r="N871" s="106"/>
      <c r="O871" s="106"/>
      <c r="P871" s="106"/>
      <c r="Q871" s="106"/>
      <c r="R871" s="106"/>
      <c r="S871" s="106"/>
      <c r="T871" s="107"/>
      <c r="U871" s="59"/>
      <c r="V871" s="59"/>
      <c r="W871" s="174"/>
      <c r="X871" s="86"/>
      <c r="Y871" s="86"/>
      <c r="Z871" s="174"/>
      <c r="AA871" s="174"/>
    </row>
    <row r="872">
      <c r="A872" s="59"/>
      <c r="B872" s="107"/>
      <c r="C872" s="107"/>
      <c r="D872" s="106"/>
      <c r="E872" s="106"/>
      <c r="F872" s="84"/>
      <c r="G872" s="107"/>
      <c r="H872" s="107"/>
      <c r="I872" s="106"/>
      <c r="J872" s="106"/>
      <c r="K872" s="106"/>
      <c r="L872" s="106"/>
      <c r="M872" s="106"/>
      <c r="N872" s="106"/>
      <c r="O872" s="106"/>
      <c r="P872" s="106"/>
      <c r="Q872" s="106"/>
      <c r="R872" s="106"/>
      <c r="S872" s="106"/>
      <c r="T872" s="107"/>
      <c r="U872" s="59"/>
      <c r="V872" s="59"/>
      <c r="W872" s="174"/>
      <c r="X872" s="86"/>
      <c r="Y872" s="86"/>
      <c r="Z872" s="174"/>
      <c r="AA872" s="174"/>
    </row>
    <row r="873">
      <c r="A873" s="59"/>
      <c r="B873" s="107"/>
      <c r="C873" s="107"/>
      <c r="D873" s="106"/>
      <c r="E873" s="106"/>
      <c r="F873" s="84"/>
      <c r="G873" s="107"/>
      <c r="H873" s="107"/>
      <c r="I873" s="106"/>
      <c r="J873" s="106"/>
      <c r="K873" s="106"/>
      <c r="L873" s="106"/>
      <c r="M873" s="106"/>
      <c r="N873" s="106"/>
      <c r="O873" s="106"/>
      <c r="P873" s="106"/>
      <c r="Q873" s="106"/>
      <c r="R873" s="106"/>
      <c r="S873" s="106"/>
      <c r="T873" s="107"/>
      <c r="U873" s="59"/>
      <c r="V873" s="59"/>
      <c r="W873" s="174"/>
      <c r="X873" s="86"/>
      <c r="Y873" s="86"/>
      <c r="Z873" s="174"/>
      <c r="AA873" s="174"/>
    </row>
    <row r="874">
      <c r="A874" s="59"/>
      <c r="B874" s="107"/>
      <c r="C874" s="107"/>
      <c r="D874" s="106"/>
      <c r="E874" s="106"/>
      <c r="F874" s="84"/>
      <c r="G874" s="107"/>
      <c r="H874" s="107"/>
      <c r="I874" s="106"/>
      <c r="J874" s="106"/>
      <c r="K874" s="106"/>
      <c r="L874" s="106"/>
      <c r="M874" s="106"/>
      <c r="N874" s="106"/>
      <c r="O874" s="106"/>
      <c r="P874" s="106"/>
      <c r="Q874" s="106"/>
      <c r="R874" s="106"/>
      <c r="S874" s="106"/>
      <c r="T874" s="107"/>
      <c r="U874" s="59"/>
      <c r="V874" s="59"/>
      <c r="W874" s="174"/>
      <c r="X874" s="86"/>
      <c r="Y874" s="86"/>
      <c r="Z874" s="174"/>
      <c r="AA874" s="174"/>
    </row>
    <row r="875">
      <c r="A875" s="59"/>
      <c r="B875" s="107"/>
      <c r="C875" s="107"/>
      <c r="D875" s="106"/>
      <c r="E875" s="106"/>
      <c r="F875" s="84"/>
      <c r="G875" s="107"/>
      <c r="H875" s="107"/>
      <c r="I875" s="106"/>
      <c r="J875" s="106"/>
      <c r="K875" s="106"/>
      <c r="L875" s="106"/>
      <c r="M875" s="106"/>
      <c r="N875" s="106"/>
      <c r="O875" s="106"/>
      <c r="P875" s="106"/>
      <c r="Q875" s="106"/>
      <c r="R875" s="106"/>
      <c r="S875" s="106"/>
      <c r="T875" s="107"/>
      <c r="U875" s="59"/>
      <c r="V875" s="59"/>
      <c r="W875" s="174"/>
      <c r="X875" s="86"/>
      <c r="Y875" s="86"/>
      <c r="Z875" s="174"/>
      <c r="AA875" s="174"/>
    </row>
    <row r="876">
      <c r="A876" s="59"/>
      <c r="B876" s="107"/>
      <c r="C876" s="107"/>
      <c r="D876" s="106"/>
      <c r="E876" s="106"/>
      <c r="F876" s="84"/>
      <c r="G876" s="107"/>
      <c r="H876" s="107"/>
      <c r="I876" s="106"/>
      <c r="J876" s="106"/>
      <c r="K876" s="106"/>
      <c r="L876" s="106"/>
      <c r="M876" s="106"/>
      <c r="N876" s="106"/>
      <c r="O876" s="106"/>
      <c r="P876" s="106"/>
      <c r="Q876" s="106"/>
      <c r="R876" s="106"/>
      <c r="S876" s="106"/>
      <c r="T876" s="107"/>
      <c r="U876" s="59"/>
      <c r="V876" s="59"/>
      <c r="W876" s="174"/>
      <c r="X876" s="86"/>
      <c r="Y876" s="86"/>
      <c r="Z876" s="174"/>
      <c r="AA876" s="174"/>
    </row>
    <row r="877">
      <c r="A877" s="59"/>
      <c r="B877" s="107"/>
      <c r="C877" s="107"/>
      <c r="D877" s="106"/>
      <c r="E877" s="106"/>
      <c r="F877" s="84"/>
      <c r="G877" s="107"/>
      <c r="H877" s="107"/>
      <c r="I877" s="106"/>
      <c r="J877" s="106"/>
      <c r="K877" s="106"/>
      <c r="L877" s="106"/>
      <c r="M877" s="106"/>
      <c r="N877" s="106"/>
      <c r="O877" s="106"/>
      <c r="P877" s="106"/>
      <c r="Q877" s="106"/>
      <c r="R877" s="106"/>
      <c r="S877" s="106"/>
      <c r="T877" s="107"/>
      <c r="U877" s="59"/>
      <c r="V877" s="59"/>
      <c r="W877" s="174"/>
      <c r="X877" s="86"/>
      <c r="Y877" s="86"/>
      <c r="Z877" s="174"/>
      <c r="AA877" s="174"/>
    </row>
    <row r="878">
      <c r="A878" s="59"/>
      <c r="B878" s="107"/>
      <c r="C878" s="107"/>
      <c r="D878" s="106"/>
      <c r="E878" s="106"/>
      <c r="F878" s="84"/>
      <c r="G878" s="107"/>
      <c r="H878" s="107"/>
      <c r="I878" s="106"/>
      <c r="J878" s="106"/>
      <c r="K878" s="106"/>
      <c r="L878" s="106"/>
      <c r="M878" s="106"/>
      <c r="N878" s="106"/>
      <c r="O878" s="106"/>
      <c r="P878" s="106"/>
      <c r="Q878" s="106"/>
      <c r="R878" s="106"/>
      <c r="S878" s="106"/>
      <c r="T878" s="107"/>
      <c r="U878" s="59"/>
      <c r="V878" s="59"/>
      <c r="W878" s="174"/>
      <c r="X878" s="86"/>
      <c r="Y878" s="86"/>
      <c r="Z878" s="174"/>
      <c r="AA878" s="174"/>
    </row>
    <row r="879">
      <c r="A879" s="59"/>
      <c r="B879" s="107"/>
      <c r="C879" s="107"/>
      <c r="D879" s="106"/>
      <c r="E879" s="106"/>
      <c r="F879" s="84"/>
      <c r="G879" s="107"/>
      <c r="H879" s="107"/>
      <c r="I879" s="106"/>
      <c r="J879" s="106"/>
      <c r="K879" s="106"/>
      <c r="L879" s="106"/>
      <c r="M879" s="106"/>
      <c r="N879" s="106"/>
      <c r="O879" s="106"/>
      <c r="P879" s="106"/>
      <c r="Q879" s="106"/>
      <c r="R879" s="106"/>
      <c r="S879" s="106"/>
      <c r="T879" s="107"/>
      <c r="U879" s="59"/>
      <c r="V879" s="59"/>
      <c r="W879" s="174"/>
      <c r="X879" s="86"/>
      <c r="Y879" s="86"/>
      <c r="Z879" s="174"/>
      <c r="AA879" s="174"/>
    </row>
    <row r="880">
      <c r="A880" s="59"/>
      <c r="B880" s="107"/>
      <c r="C880" s="107"/>
      <c r="D880" s="106"/>
      <c r="E880" s="106"/>
      <c r="F880" s="84"/>
      <c r="G880" s="107"/>
      <c r="H880" s="107"/>
      <c r="I880" s="106"/>
      <c r="J880" s="106"/>
      <c r="K880" s="106"/>
      <c r="L880" s="106"/>
      <c r="M880" s="106"/>
      <c r="N880" s="106"/>
      <c r="O880" s="106"/>
      <c r="P880" s="106"/>
      <c r="Q880" s="106"/>
      <c r="R880" s="106"/>
      <c r="S880" s="106"/>
      <c r="T880" s="107"/>
      <c r="U880" s="59"/>
      <c r="V880" s="59"/>
      <c r="W880" s="174"/>
      <c r="X880" s="86"/>
      <c r="Y880" s="86"/>
      <c r="Z880" s="174"/>
      <c r="AA880" s="174"/>
    </row>
    <row r="881">
      <c r="A881" s="59"/>
      <c r="B881" s="107"/>
      <c r="C881" s="107"/>
      <c r="D881" s="106"/>
      <c r="E881" s="106"/>
      <c r="F881" s="84"/>
      <c r="G881" s="107"/>
      <c r="H881" s="107"/>
      <c r="I881" s="106"/>
      <c r="J881" s="106"/>
      <c r="K881" s="106"/>
      <c r="L881" s="106"/>
      <c r="M881" s="106"/>
      <c r="N881" s="106"/>
      <c r="O881" s="106"/>
      <c r="P881" s="106"/>
      <c r="Q881" s="106"/>
      <c r="R881" s="106"/>
      <c r="S881" s="106"/>
      <c r="T881" s="107"/>
      <c r="U881" s="59"/>
      <c r="V881" s="59"/>
      <c r="W881" s="174"/>
      <c r="X881" s="86"/>
      <c r="Y881" s="86"/>
      <c r="Z881" s="174"/>
      <c r="AA881" s="174"/>
    </row>
    <row r="882">
      <c r="A882" s="59"/>
      <c r="B882" s="107"/>
      <c r="C882" s="107"/>
      <c r="D882" s="106"/>
      <c r="E882" s="106"/>
      <c r="F882" s="84"/>
      <c r="G882" s="107"/>
      <c r="H882" s="107"/>
      <c r="I882" s="106"/>
      <c r="J882" s="106"/>
      <c r="K882" s="106"/>
      <c r="L882" s="106"/>
      <c r="M882" s="106"/>
      <c r="N882" s="106"/>
      <c r="O882" s="106"/>
      <c r="P882" s="106"/>
      <c r="Q882" s="106"/>
      <c r="R882" s="106"/>
      <c r="S882" s="106"/>
      <c r="T882" s="107"/>
      <c r="U882" s="59"/>
      <c r="V882" s="59"/>
      <c r="W882" s="174"/>
      <c r="X882" s="86"/>
      <c r="Y882" s="86"/>
      <c r="Z882" s="174"/>
      <c r="AA882" s="174"/>
    </row>
    <row r="883">
      <c r="A883" s="59"/>
      <c r="B883" s="107"/>
      <c r="C883" s="107"/>
      <c r="D883" s="106"/>
      <c r="E883" s="106"/>
      <c r="F883" s="84"/>
      <c r="G883" s="107"/>
      <c r="H883" s="107"/>
      <c r="I883" s="106"/>
      <c r="J883" s="106"/>
      <c r="K883" s="106"/>
      <c r="L883" s="106"/>
      <c r="M883" s="106"/>
      <c r="N883" s="106"/>
      <c r="O883" s="106"/>
      <c r="P883" s="106"/>
      <c r="Q883" s="106"/>
      <c r="R883" s="106"/>
      <c r="S883" s="106"/>
      <c r="T883" s="107"/>
      <c r="U883" s="59"/>
      <c r="V883" s="59"/>
      <c r="W883" s="174"/>
      <c r="X883" s="86"/>
      <c r="Y883" s="86"/>
      <c r="Z883" s="174"/>
      <c r="AA883" s="174"/>
    </row>
    <row r="884">
      <c r="A884" s="59"/>
      <c r="B884" s="107"/>
      <c r="C884" s="107"/>
      <c r="D884" s="106"/>
      <c r="E884" s="106"/>
      <c r="F884" s="84"/>
      <c r="G884" s="107"/>
      <c r="H884" s="107"/>
      <c r="I884" s="106"/>
      <c r="J884" s="106"/>
      <c r="K884" s="106"/>
      <c r="L884" s="106"/>
      <c r="M884" s="106"/>
      <c r="N884" s="106"/>
      <c r="O884" s="106"/>
      <c r="P884" s="106"/>
      <c r="Q884" s="106"/>
      <c r="R884" s="106"/>
      <c r="S884" s="106"/>
      <c r="T884" s="107"/>
      <c r="U884" s="59"/>
      <c r="V884" s="59"/>
      <c r="W884" s="174"/>
      <c r="X884" s="86"/>
      <c r="Y884" s="86"/>
      <c r="Z884" s="174"/>
      <c r="AA884" s="174"/>
    </row>
    <row r="885">
      <c r="A885" s="59"/>
      <c r="B885" s="107"/>
      <c r="C885" s="107"/>
      <c r="D885" s="106"/>
      <c r="E885" s="106"/>
      <c r="F885" s="84"/>
      <c r="G885" s="107"/>
      <c r="H885" s="107"/>
      <c r="I885" s="106"/>
      <c r="J885" s="106"/>
      <c r="K885" s="106"/>
      <c r="L885" s="106"/>
      <c r="M885" s="106"/>
      <c r="N885" s="106"/>
      <c r="O885" s="106"/>
      <c r="P885" s="106"/>
      <c r="Q885" s="106"/>
      <c r="R885" s="106"/>
      <c r="S885" s="106"/>
      <c r="T885" s="107"/>
      <c r="U885" s="59"/>
      <c r="V885" s="59"/>
      <c r="W885" s="174"/>
      <c r="X885" s="86"/>
      <c r="Y885" s="86"/>
      <c r="Z885" s="174"/>
      <c r="AA885" s="174"/>
    </row>
    <row r="886">
      <c r="A886" s="59"/>
      <c r="B886" s="107"/>
      <c r="C886" s="107"/>
      <c r="D886" s="106"/>
      <c r="E886" s="106"/>
      <c r="F886" s="84"/>
      <c r="G886" s="107"/>
      <c r="H886" s="107"/>
      <c r="I886" s="106"/>
      <c r="J886" s="106"/>
      <c r="K886" s="106"/>
      <c r="L886" s="106"/>
      <c r="M886" s="106"/>
      <c r="N886" s="106"/>
      <c r="O886" s="106"/>
      <c r="P886" s="106"/>
      <c r="Q886" s="106"/>
      <c r="R886" s="106"/>
      <c r="S886" s="106"/>
      <c r="T886" s="107"/>
      <c r="U886" s="59"/>
      <c r="V886" s="59"/>
      <c r="W886" s="174"/>
      <c r="X886" s="86"/>
      <c r="Y886" s="86"/>
      <c r="Z886" s="174"/>
      <c r="AA886" s="174"/>
    </row>
    <row r="887">
      <c r="A887" s="59"/>
      <c r="B887" s="107"/>
      <c r="C887" s="107"/>
      <c r="D887" s="106"/>
      <c r="E887" s="106"/>
      <c r="F887" s="84"/>
      <c r="G887" s="107"/>
      <c r="H887" s="107"/>
      <c r="I887" s="106"/>
      <c r="J887" s="106"/>
      <c r="K887" s="106"/>
      <c r="L887" s="106"/>
      <c r="M887" s="106"/>
      <c r="N887" s="106"/>
      <c r="O887" s="106"/>
      <c r="P887" s="106"/>
      <c r="Q887" s="106"/>
      <c r="R887" s="106"/>
      <c r="S887" s="106"/>
      <c r="T887" s="107"/>
      <c r="U887" s="59"/>
      <c r="V887" s="59"/>
      <c r="W887" s="174"/>
      <c r="X887" s="86"/>
      <c r="Y887" s="86"/>
      <c r="Z887" s="174"/>
      <c r="AA887" s="174"/>
    </row>
    <row r="888">
      <c r="A888" s="59"/>
      <c r="B888" s="107"/>
      <c r="C888" s="107"/>
      <c r="D888" s="106"/>
      <c r="E888" s="106"/>
      <c r="F888" s="84"/>
      <c r="G888" s="107"/>
      <c r="H888" s="107"/>
      <c r="I888" s="106"/>
      <c r="J888" s="106"/>
      <c r="K888" s="106"/>
      <c r="L888" s="106"/>
      <c r="M888" s="106"/>
      <c r="N888" s="106"/>
      <c r="O888" s="106"/>
      <c r="P888" s="106"/>
      <c r="Q888" s="106"/>
      <c r="R888" s="106"/>
      <c r="S888" s="106"/>
      <c r="T888" s="107"/>
      <c r="U888" s="59"/>
      <c r="V888" s="59"/>
      <c r="W888" s="174"/>
      <c r="X888" s="86"/>
      <c r="Y888" s="86"/>
      <c r="Z888" s="174"/>
      <c r="AA888" s="174"/>
    </row>
    <row r="889">
      <c r="A889" s="59"/>
      <c r="B889" s="107"/>
      <c r="C889" s="107"/>
      <c r="D889" s="106"/>
      <c r="E889" s="106"/>
      <c r="F889" s="84"/>
      <c r="G889" s="107"/>
      <c r="H889" s="107"/>
      <c r="I889" s="106"/>
      <c r="J889" s="106"/>
      <c r="K889" s="106"/>
      <c r="L889" s="106"/>
      <c r="M889" s="106"/>
      <c r="N889" s="106"/>
      <c r="O889" s="106"/>
      <c r="P889" s="106"/>
      <c r="Q889" s="106"/>
      <c r="R889" s="106"/>
      <c r="S889" s="106"/>
      <c r="T889" s="107"/>
      <c r="U889" s="59"/>
      <c r="V889" s="59"/>
      <c r="W889" s="174"/>
      <c r="X889" s="86"/>
      <c r="Y889" s="86"/>
      <c r="Z889" s="174"/>
      <c r="AA889" s="174"/>
    </row>
    <row r="890">
      <c r="A890" s="59"/>
      <c r="B890" s="107"/>
      <c r="C890" s="107"/>
      <c r="D890" s="106"/>
      <c r="E890" s="106"/>
      <c r="F890" s="84"/>
      <c r="G890" s="107"/>
      <c r="H890" s="107"/>
      <c r="I890" s="106"/>
      <c r="J890" s="106"/>
      <c r="K890" s="106"/>
      <c r="L890" s="106"/>
      <c r="M890" s="106"/>
      <c r="N890" s="106"/>
      <c r="O890" s="106"/>
      <c r="P890" s="106"/>
      <c r="Q890" s="106"/>
      <c r="R890" s="106"/>
      <c r="S890" s="106"/>
      <c r="T890" s="107"/>
      <c r="U890" s="59"/>
      <c r="V890" s="59"/>
      <c r="W890" s="174"/>
      <c r="X890" s="86"/>
      <c r="Y890" s="86"/>
      <c r="Z890" s="174"/>
      <c r="AA890" s="174"/>
    </row>
    <row r="891">
      <c r="A891" s="59"/>
      <c r="B891" s="107"/>
      <c r="C891" s="107"/>
      <c r="D891" s="106"/>
      <c r="E891" s="106"/>
      <c r="F891" s="84"/>
      <c r="G891" s="107"/>
      <c r="H891" s="107"/>
      <c r="I891" s="106"/>
      <c r="J891" s="106"/>
      <c r="K891" s="106"/>
      <c r="L891" s="106"/>
      <c r="M891" s="106"/>
      <c r="N891" s="106"/>
      <c r="O891" s="106"/>
      <c r="P891" s="106"/>
      <c r="Q891" s="106"/>
      <c r="R891" s="106"/>
      <c r="S891" s="106"/>
      <c r="T891" s="107"/>
      <c r="U891" s="59"/>
      <c r="V891" s="59"/>
      <c r="W891" s="174"/>
      <c r="X891" s="86"/>
      <c r="Y891" s="86"/>
      <c r="Z891" s="174"/>
      <c r="AA891" s="174"/>
    </row>
    <row r="892">
      <c r="A892" s="59"/>
      <c r="B892" s="107"/>
      <c r="C892" s="107"/>
      <c r="D892" s="106"/>
      <c r="E892" s="106"/>
      <c r="F892" s="84"/>
      <c r="G892" s="107"/>
      <c r="H892" s="107"/>
      <c r="I892" s="106"/>
      <c r="J892" s="106"/>
      <c r="K892" s="106"/>
      <c r="L892" s="106"/>
      <c r="M892" s="106"/>
      <c r="N892" s="106"/>
      <c r="O892" s="106"/>
      <c r="P892" s="106"/>
      <c r="Q892" s="106"/>
      <c r="R892" s="106"/>
      <c r="S892" s="106"/>
      <c r="T892" s="107"/>
      <c r="U892" s="59"/>
      <c r="V892" s="59"/>
      <c r="W892" s="174"/>
      <c r="X892" s="86"/>
      <c r="Y892" s="86"/>
      <c r="Z892" s="174"/>
      <c r="AA892" s="174"/>
    </row>
    <row r="893">
      <c r="A893" s="59"/>
      <c r="B893" s="107"/>
      <c r="C893" s="107"/>
      <c r="D893" s="106"/>
      <c r="E893" s="106"/>
      <c r="F893" s="84"/>
      <c r="G893" s="107"/>
      <c r="H893" s="107"/>
      <c r="I893" s="106"/>
      <c r="J893" s="106"/>
      <c r="K893" s="106"/>
      <c r="L893" s="106"/>
      <c r="M893" s="106"/>
      <c r="N893" s="106"/>
      <c r="O893" s="106"/>
      <c r="P893" s="106"/>
      <c r="Q893" s="106"/>
      <c r="R893" s="106"/>
      <c r="S893" s="106"/>
      <c r="T893" s="107"/>
      <c r="U893" s="59"/>
      <c r="V893" s="59"/>
      <c r="W893" s="174"/>
      <c r="X893" s="86"/>
      <c r="Y893" s="86"/>
      <c r="Z893" s="174"/>
      <c r="AA893" s="174"/>
    </row>
    <row r="894">
      <c r="A894" s="59"/>
      <c r="B894" s="107"/>
      <c r="C894" s="107"/>
      <c r="D894" s="106"/>
      <c r="E894" s="106"/>
      <c r="F894" s="84"/>
      <c r="G894" s="107"/>
      <c r="H894" s="107"/>
      <c r="I894" s="106"/>
      <c r="J894" s="106"/>
      <c r="K894" s="106"/>
      <c r="L894" s="106"/>
      <c r="M894" s="106"/>
      <c r="N894" s="106"/>
      <c r="O894" s="106"/>
      <c r="P894" s="106"/>
      <c r="Q894" s="106"/>
      <c r="R894" s="106"/>
      <c r="S894" s="106"/>
      <c r="T894" s="107"/>
      <c r="U894" s="59"/>
      <c r="V894" s="59"/>
      <c r="W894" s="174"/>
      <c r="X894" s="86"/>
      <c r="Y894" s="86"/>
      <c r="Z894" s="174"/>
      <c r="AA894" s="174"/>
    </row>
    <row r="895">
      <c r="A895" s="59"/>
      <c r="B895" s="107"/>
      <c r="C895" s="107"/>
      <c r="D895" s="106"/>
      <c r="E895" s="106"/>
      <c r="F895" s="84"/>
      <c r="G895" s="107"/>
      <c r="H895" s="107"/>
      <c r="I895" s="106"/>
      <c r="J895" s="106"/>
      <c r="K895" s="106"/>
      <c r="L895" s="106"/>
      <c r="M895" s="106"/>
      <c r="N895" s="106"/>
      <c r="O895" s="106"/>
      <c r="P895" s="106"/>
      <c r="Q895" s="106"/>
      <c r="R895" s="106"/>
      <c r="S895" s="106"/>
      <c r="T895" s="107"/>
      <c r="U895" s="59"/>
      <c r="V895" s="59"/>
      <c r="W895" s="174"/>
      <c r="X895" s="86"/>
      <c r="Y895" s="86"/>
      <c r="Z895" s="174"/>
      <c r="AA895" s="174"/>
    </row>
    <row r="896">
      <c r="A896" s="59"/>
      <c r="B896" s="107"/>
      <c r="C896" s="107"/>
      <c r="D896" s="106"/>
      <c r="E896" s="106"/>
      <c r="F896" s="84"/>
      <c r="G896" s="107"/>
      <c r="H896" s="107"/>
      <c r="I896" s="106"/>
      <c r="J896" s="106"/>
      <c r="K896" s="106"/>
      <c r="L896" s="106"/>
      <c r="M896" s="106"/>
      <c r="N896" s="106"/>
      <c r="O896" s="106"/>
      <c r="P896" s="106"/>
      <c r="Q896" s="106"/>
      <c r="R896" s="106"/>
      <c r="S896" s="106"/>
      <c r="T896" s="107"/>
      <c r="U896" s="59"/>
      <c r="V896" s="59"/>
      <c r="W896" s="174"/>
      <c r="X896" s="86"/>
      <c r="Y896" s="86"/>
      <c r="Z896" s="174"/>
      <c r="AA896" s="174"/>
    </row>
    <row r="897">
      <c r="A897" s="59"/>
      <c r="B897" s="107"/>
      <c r="C897" s="107"/>
      <c r="D897" s="106"/>
      <c r="E897" s="106"/>
      <c r="F897" s="84"/>
      <c r="G897" s="107"/>
      <c r="H897" s="107"/>
      <c r="I897" s="106"/>
      <c r="J897" s="106"/>
      <c r="K897" s="106"/>
      <c r="L897" s="106"/>
      <c r="M897" s="106"/>
      <c r="N897" s="106"/>
      <c r="O897" s="106"/>
      <c r="P897" s="106"/>
      <c r="Q897" s="106"/>
      <c r="R897" s="106"/>
      <c r="S897" s="106"/>
      <c r="T897" s="107"/>
      <c r="U897" s="59"/>
      <c r="V897" s="59"/>
      <c r="W897" s="174"/>
      <c r="X897" s="86"/>
      <c r="Y897" s="86"/>
      <c r="Z897" s="174"/>
      <c r="AA897" s="174"/>
    </row>
    <row r="898">
      <c r="A898" s="59"/>
      <c r="B898" s="107"/>
      <c r="C898" s="107"/>
      <c r="D898" s="106"/>
      <c r="E898" s="106"/>
      <c r="F898" s="84"/>
      <c r="G898" s="107"/>
      <c r="H898" s="107"/>
      <c r="I898" s="106"/>
      <c r="J898" s="106"/>
      <c r="K898" s="106"/>
      <c r="L898" s="106"/>
      <c r="M898" s="106"/>
      <c r="N898" s="106"/>
      <c r="O898" s="106"/>
      <c r="P898" s="106"/>
      <c r="Q898" s="106"/>
      <c r="R898" s="106"/>
      <c r="S898" s="106"/>
      <c r="T898" s="107"/>
      <c r="U898" s="59"/>
      <c r="V898" s="59"/>
      <c r="W898" s="174"/>
      <c r="X898" s="86"/>
      <c r="Y898" s="86"/>
      <c r="Z898" s="174"/>
      <c r="AA898" s="174"/>
    </row>
    <row r="899">
      <c r="A899" s="59"/>
      <c r="B899" s="107"/>
      <c r="C899" s="107"/>
      <c r="D899" s="106"/>
      <c r="E899" s="106"/>
      <c r="F899" s="84"/>
      <c r="G899" s="107"/>
      <c r="H899" s="107"/>
      <c r="I899" s="106"/>
      <c r="J899" s="106"/>
      <c r="K899" s="106"/>
      <c r="L899" s="106"/>
      <c r="M899" s="106"/>
      <c r="N899" s="106"/>
      <c r="O899" s="106"/>
      <c r="P899" s="106"/>
      <c r="Q899" s="106"/>
      <c r="R899" s="106"/>
      <c r="S899" s="106"/>
      <c r="T899" s="107"/>
      <c r="U899" s="59"/>
      <c r="V899" s="59"/>
      <c r="W899" s="174"/>
      <c r="X899" s="86"/>
      <c r="Y899" s="86"/>
      <c r="Z899" s="174"/>
      <c r="AA899" s="174"/>
    </row>
    <row r="900">
      <c r="A900" s="59"/>
      <c r="B900" s="107"/>
      <c r="C900" s="107"/>
      <c r="D900" s="106"/>
      <c r="E900" s="106"/>
      <c r="F900" s="84"/>
      <c r="G900" s="107"/>
      <c r="H900" s="107"/>
      <c r="I900" s="106"/>
      <c r="J900" s="106"/>
      <c r="K900" s="106"/>
      <c r="L900" s="106"/>
      <c r="M900" s="106"/>
      <c r="N900" s="106"/>
      <c r="O900" s="106"/>
      <c r="P900" s="106"/>
      <c r="Q900" s="106"/>
      <c r="R900" s="106"/>
      <c r="S900" s="106"/>
      <c r="T900" s="107"/>
      <c r="U900" s="59"/>
      <c r="V900" s="59"/>
      <c r="W900" s="174"/>
      <c r="X900" s="86"/>
      <c r="Y900" s="86"/>
      <c r="Z900" s="174"/>
      <c r="AA900" s="174"/>
    </row>
    <row r="901">
      <c r="A901" s="59"/>
      <c r="B901" s="107"/>
      <c r="C901" s="107"/>
      <c r="D901" s="106"/>
      <c r="E901" s="106"/>
      <c r="F901" s="84"/>
      <c r="G901" s="107"/>
      <c r="H901" s="107"/>
      <c r="I901" s="106"/>
      <c r="J901" s="106"/>
      <c r="K901" s="106"/>
      <c r="L901" s="106"/>
      <c r="M901" s="106"/>
      <c r="N901" s="106"/>
      <c r="O901" s="106"/>
      <c r="P901" s="106"/>
      <c r="Q901" s="106"/>
      <c r="R901" s="106"/>
      <c r="S901" s="106"/>
      <c r="T901" s="107"/>
      <c r="U901" s="59"/>
      <c r="V901" s="59"/>
      <c r="W901" s="174"/>
      <c r="X901" s="86"/>
      <c r="Y901" s="86"/>
      <c r="Z901" s="174"/>
      <c r="AA901" s="174"/>
    </row>
    <row r="902">
      <c r="A902" s="59"/>
      <c r="B902" s="107"/>
      <c r="C902" s="107"/>
      <c r="D902" s="106"/>
      <c r="E902" s="106"/>
      <c r="F902" s="84"/>
      <c r="G902" s="107"/>
      <c r="H902" s="107"/>
      <c r="I902" s="106"/>
      <c r="J902" s="106"/>
      <c r="K902" s="106"/>
      <c r="L902" s="106"/>
      <c r="M902" s="106"/>
      <c r="N902" s="106"/>
      <c r="O902" s="106"/>
      <c r="P902" s="106"/>
      <c r="Q902" s="106"/>
      <c r="R902" s="106"/>
      <c r="S902" s="106"/>
      <c r="T902" s="107"/>
      <c r="U902" s="59"/>
      <c r="V902" s="59"/>
      <c r="W902" s="174"/>
      <c r="X902" s="86"/>
      <c r="Y902" s="86"/>
      <c r="Z902" s="174"/>
      <c r="AA902" s="174"/>
    </row>
    <row r="903">
      <c r="A903" s="59"/>
      <c r="B903" s="107"/>
      <c r="C903" s="107"/>
      <c r="D903" s="106"/>
      <c r="E903" s="106"/>
      <c r="F903" s="84"/>
      <c r="G903" s="107"/>
      <c r="H903" s="107"/>
      <c r="I903" s="106"/>
      <c r="J903" s="106"/>
      <c r="K903" s="106"/>
      <c r="L903" s="106"/>
      <c r="M903" s="106"/>
      <c r="N903" s="106"/>
      <c r="O903" s="106"/>
      <c r="P903" s="106"/>
      <c r="Q903" s="106"/>
      <c r="R903" s="106"/>
      <c r="S903" s="106"/>
      <c r="T903" s="107"/>
      <c r="U903" s="59"/>
      <c r="V903" s="59"/>
      <c r="W903" s="174"/>
      <c r="X903" s="86"/>
      <c r="Y903" s="86"/>
      <c r="Z903" s="174"/>
      <c r="AA903" s="174"/>
    </row>
    <row r="904">
      <c r="A904" s="59"/>
      <c r="B904" s="107"/>
      <c r="C904" s="107"/>
      <c r="D904" s="106"/>
      <c r="E904" s="106"/>
      <c r="F904" s="84"/>
      <c r="G904" s="107"/>
      <c r="H904" s="107"/>
      <c r="I904" s="106"/>
      <c r="J904" s="106"/>
      <c r="K904" s="106"/>
      <c r="L904" s="106"/>
      <c r="M904" s="106"/>
      <c r="N904" s="106"/>
      <c r="O904" s="106"/>
      <c r="P904" s="106"/>
      <c r="Q904" s="106"/>
      <c r="R904" s="106"/>
      <c r="S904" s="106"/>
      <c r="T904" s="107"/>
      <c r="U904" s="59"/>
      <c r="V904" s="59"/>
      <c r="W904" s="174"/>
      <c r="X904" s="86"/>
      <c r="Y904" s="86"/>
      <c r="Z904" s="174"/>
      <c r="AA904" s="174"/>
    </row>
    <row r="905">
      <c r="A905" s="59"/>
      <c r="B905" s="107"/>
      <c r="C905" s="107"/>
      <c r="D905" s="106"/>
      <c r="E905" s="106"/>
      <c r="F905" s="84"/>
      <c r="G905" s="107"/>
      <c r="H905" s="107"/>
      <c r="I905" s="106"/>
      <c r="J905" s="106"/>
      <c r="K905" s="106"/>
      <c r="L905" s="106"/>
      <c r="M905" s="106"/>
      <c r="N905" s="106"/>
      <c r="O905" s="106"/>
      <c r="P905" s="106"/>
      <c r="Q905" s="106"/>
      <c r="R905" s="106"/>
      <c r="S905" s="106"/>
      <c r="T905" s="107"/>
      <c r="U905" s="59"/>
      <c r="V905" s="59"/>
      <c r="W905" s="174"/>
      <c r="X905" s="86"/>
      <c r="Y905" s="86"/>
      <c r="Z905" s="174"/>
      <c r="AA905" s="174"/>
    </row>
    <row r="906">
      <c r="A906" s="59"/>
      <c r="B906" s="107"/>
      <c r="C906" s="107"/>
      <c r="D906" s="106"/>
      <c r="E906" s="106"/>
      <c r="F906" s="84"/>
      <c r="G906" s="107"/>
      <c r="H906" s="107"/>
      <c r="I906" s="106"/>
      <c r="J906" s="106"/>
      <c r="K906" s="106"/>
      <c r="L906" s="106"/>
      <c r="M906" s="106"/>
      <c r="N906" s="106"/>
      <c r="O906" s="106"/>
      <c r="P906" s="106"/>
      <c r="Q906" s="106"/>
      <c r="R906" s="106"/>
      <c r="S906" s="106"/>
      <c r="T906" s="107"/>
      <c r="U906" s="59"/>
      <c r="V906" s="59"/>
      <c r="W906" s="174"/>
      <c r="X906" s="86"/>
      <c r="Y906" s="86"/>
      <c r="Z906" s="174"/>
      <c r="AA906" s="174"/>
    </row>
    <row r="907">
      <c r="A907" s="59"/>
      <c r="B907" s="107"/>
      <c r="C907" s="107"/>
      <c r="D907" s="106"/>
      <c r="E907" s="106"/>
      <c r="F907" s="84"/>
      <c r="G907" s="107"/>
      <c r="H907" s="107"/>
      <c r="I907" s="106"/>
      <c r="J907" s="106"/>
      <c r="K907" s="106"/>
      <c r="L907" s="106"/>
      <c r="M907" s="106"/>
      <c r="N907" s="106"/>
      <c r="O907" s="106"/>
      <c r="P907" s="106"/>
      <c r="Q907" s="106"/>
      <c r="R907" s="106"/>
      <c r="S907" s="106"/>
      <c r="T907" s="107"/>
      <c r="U907" s="59"/>
      <c r="V907" s="59"/>
      <c r="W907" s="174"/>
      <c r="X907" s="86"/>
      <c r="Y907" s="86"/>
      <c r="Z907" s="174"/>
      <c r="AA907" s="174"/>
    </row>
    <row r="908">
      <c r="A908" s="59"/>
      <c r="B908" s="107"/>
      <c r="C908" s="107"/>
      <c r="D908" s="106"/>
      <c r="E908" s="106"/>
      <c r="F908" s="84"/>
      <c r="G908" s="107"/>
      <c r="H908" s="107"/>
      <c r="I908" s="106"/>
      <c r="J908" s="106"/>
      <c r="K908" s="106"/>
      <c r="L908" s="106"/>
      <c r="M908" s="106"/>
      <c r="N908" s="106"/>
      <c r="O908" s="106"/>
      <c r="P908" s="106"/>
      <c r="Q908" s="106"/>
      <c r="R908" s="106"/>
      <c r="S908" s="106"/>
      <c r="T908" s="107"/>
      <c r="U908" s="59"/>
      <c r="V908" s="59"/>
      <c r="W908" s="174"/>
      <c r="X908" s="86"/>
      <c r="Y908" s="86"/>
      <c r="Z908" s="174"/>
      <c r="AA908" s="174"/>
    </row>
    <row r="909">
      <c r="A909" s="59"/>
      <c r="B909" s="107"/>
      <c r="C909" s="107"/>
      <c r="D909" s="106"/>
      <c r="E909" s="106"/>
      <c r="F909" s="84"/>
      <c r="G909" s="107"/>
      <c r="H909" s="107"/>
      <c r="I909" s="106"/>
      <c r="J909" s="106"/>
      <c r="K909" s="106"/>
      <c r="L909" s="106"/>
      <c r="M909" s="106"/>
      <c r="N909" s="106"/>
      <c r="O909" s="106"/>
      <c r="P909" s="106"/>
      <c r="Q909" s="106"/>
      <c r="R909" s="106"/>
      <c r="S909" s="106"/>
      <c r="T909" s="107"/>
      <c r="U909" s="59"/>
      <c r="V909" s="59"/>
      <c r="W909" s="174"/>
      <c r="X909" s="86"/>
      <c r="Y909" s="86"/>
      <c r="Z909" s="174"/>
      <c r="AA909" s="174"/>
    </row>
    <row r="910">
      <c r="A910" s="59"/>
      <c r="B910" s="107"/>
      <c r="C910" s="107"/>
      <c r="D910" s="106"/>
      <c r="E910" s="106"/>
      <c r="F910" s="84"/>
      <c r="G910" s="107"/>
      <c r="H910" s="107"/>
      <c r="I910" s="106"/>
      <c r="J910" s="106"/>
      <c r="K910" s="106"/>
      <c r="L910" s="106"/>
      <c r="M910" s="106"/>
      <c r="N910" s="106"/>
      <c r="O910" s="106"/>
      <c r="P910" s="106"/>
      <c r="Q910" s="106"/>
      <c r="R910" s="106"/>
      <c r="S910" s="106"/>
      <c r="T910" s="107"/>
      <c r="U910" s="59"/>
      <c r="V910" s="59"/>
      <c r="W910" s="174"/>
      <c r="X910" s="86"/>
      <c r="Y910" s="86"/>
      <c r="Z910" s="174"/>
      <c r="AA910" s="174"/>
    </row>
    <row r="911">
      <c r="A911" s="59"/>
      <c r="B911" s="107"/>
      <c r="C911" s="107"/>
      <c r="D911" s="106"/>
      <c r="E911" s="106"/>
      <c r="F911" s="84"/>
      <c r="G911" s="107"/>
      <c r="H911" s="107"/>
      <c r="I911" s="106"/>
      <c r="J911" s="106"/>
      <c r="K911" s="106"/>
      <c r="L911" s="106"/>
      <c r="M911" s="106"/>
      <c r="N911" s="106"/>
      <c r="O911" s="106"/>
      <c r="P911" s="106"/>
      <c r="Q911" s="106"/>
      <c r="R911" s="106"/>
      <c r="S911" s="106"/>
      <c r="T911" s="107"/>
      <c r="U911" s="59"/>
      <c r="V911" s="59"/>
      <c r="W911" s="174"/>
      <c r="X911" s="86"/>
      <c r="Y911" s="86"/>
      <c r="Z911" s="174"/>
      <c r="AA911" s="174"/>
    </row>
    <row r="912">
      <c r="A912" s="59"/>
      <c r="B912" s="107"/>
      <c r="C912" s="107"/>
      <c r="D912" s="106"/>
      <c r="E912" s="106"/>
      <c r="F912" s="84"/>
      <c r="G912" s="107"/>
      <c r="H912" s="107"/>
      <c r="I912" s="106"/>
      <c r="J912" s="106"/>
      <c r="K912" s="106"/>
      <c r="L912" s="106"/>
      <c r="M912" s="106"/>
      <c r="N912" s="106"/>
      <c r="O912" s="106"/>
      <c r="P912" s="106"/>
      <c r="Q912" s="106"/>
      <c r="R912" s="106"/>
      <c r="S912" s="106"/>
      <c r="T912" s="107"/>
      <c r="U912" s="59"/>
      <c r="V912" s="59"/>
      <c r="W912" s="174"/>
      <c r="X912" s="86"/>
      <c r="Y912" s="86"/>
      <c r="Z912" s="174"/>
      <c r="AA912" s="174"/>
    </row>
    <row r="913">
      <c r="A913" s="59"/>
      <c r="B913" s="107"/>
      <c r="C913" s="107"/>
      <c r="D913" s="106"/>
      <c r="E913" s="106"/>
      <c r="F913" s="84"/>
      <c r="G913" s="107"/>
      <c r="H913" s="107"/>
      <c r="I913" s="106"/>
      <c r="J913" s="106"/>
      <c r="K913" s="106"/>
      <c r="L913" s="106"/>
      <c r="M913" s="106"/>
      <c r="N913" s="106"/>
      <c r="O913" s="106"/>
      <c r="P913" s="106"/>
      <c r="Q913" s="106"/>
      <c r="R913" s="106"/>
      <c r="S913" s="106"/>
      <c r="T913" s="107"/>
      <c r="U913" s="59"/>
      <c r="V913" s="59"/>
      <c r="W913" s="174"/>
      <c r="X913" s="86"/>
      <c r="Y913" s="86"/>
      <c r="Z913" s="174"/>
      <c r="AA913" s="174"/>
    </row>
    <row r="914">
      <c r="A914" s="59"/>
      <c r="B914" s="107"/>
      <c r="C914" s="107"/>
      <c r="D914" s="106"/>
      <c r="E914" s="106"/>
      <c r="F914" s="84"/>
      <c r="G914" s="107"/>
      <c r="H914" s="107"/>
      <c r="I914" s="106"/>
      <c r="J914" s="106"/>
      <c r="K914" s="106"/>
      <c r="L914" s="106"/>
      <c r="M914" s="106"/>
      <c r="N914" s="106"/>
      <c r="O914" s="106"/>
      <c r="P914" s="106"/>
      <c r="Q914" s="106"/>
      <c r="R914" s="106"/>
      <c r="S914" s="106"/>
      <c r="T914" s="107"/>
      <c r="U914" s="59"/>
      <c r="V914" s="59"/>
      <c r="W914" s="174"/>
      <c r="X914" s="86"/>
      <c r="Y914" s="86"/>
      <c r="Z914" s="174"/>
      <c r="AA914" s="174"/>
    </row>
    <row r="915">
      <c r="A915" s="59"/>
      <c r="B915" s="107"/>
      <c r="C915" s="107"/>
      <c r="D915" s="106"/>
      <c r="E915" s="106"/>
      <c r="F915" s="84"/>
      <c r="G915" s="107"/>
      <c r="H915" s="107"/>
      <c r="I915" s="106"/>
      <c r="J915" s="106"/>
      <c r="K915" s="106"/>
      <c r="L915" s="106"/>
      <c r="M915" s="106"/>
      <c r="N915" s="106"/>
      <c r="O915" s="106"/>
      <c r="P915" s="106"/>
      <c r="Q915" s="106"/>
      <c r="R915" s="106"/>
      <c r="S915" s="106"/>
      <c r="T915" s="107"/>
      <c r="U915" s="59"/>
      <c r="V915" s="59"/>
      <c r="W915" s="174"/>
      <c r="X915" s="86"/>
      <c r="Y915" s="86"/>
      <c r="Z915" s="174"/>
      <c r="AA915" s="174"/>
    </row>
    <row r="916">
      <c r="A916" s="59"/>
      <c r="B916" s="107"/>
      <c r="C916" s="107"/>
      <c r="D916" s="106"/>
      <c r="E916" s="106"/>
      <c r="F916" s="84"/>
      <c r="G916" s="107"/>
      <c r="H916" s="107"/>
      <c r="I916" s="106"/>
      <c r="J916" s="106"/>
      <c r="K916" s="106"/>
      <c r="L916" s="106"/>
      <c r="M916" s="106"/>
      <c r="N916" s="106"/>
      <c r="O916" s="106"/>
      <c r="P916" s="106"/>
      <c r="Q916" s="106"/>
      <c r="R916" s="106"/>
      <c r="S916" s="106"/>
      <c r="T916" s="107"/>
      <c r="U916" s="59"/>
      <c r="V916" s="59"/>
      <c r="W916" s="174"/>
      <c r="X916" s="86"/>
      <c r="Y916" s="86"/>
      <c r="Z916" s="174"/>
      <c r="AA916" s="174"/>
    </row>
    <row r="917">
      <c r="A917" s="59"/>
      <c r="B917" s="107"/>
      <c r="C917" s="107"/>
      <c r="D917" s="106"/>
      <c r="E917" s="106"/>
      <c r="F917" s="84"/>
      <c r="G917" s="107"/>
      <c r="H917" s="107"/>
      <c r="I917" s="106"/>
      <c r="J917" s="106"/>
      <c r="K917" s="106"/>
      <c r="L917" s="106"/>
      <c r="M917" s="106"/>
      <c r="N917" s="106"/>
      <c r="O917" s="106"/>
      <c r="P917" s="106"/>
      <c r="Q917" s="106"/>
      <c r="R917" s="106"/>
      <c r="S917" s="106"/>
      <c r="T917" s="107"/>
      <c r="U917" s="59"/>
      <c r="V917" s="59"/>
      <c r="W917" s="174"/>
      <c r="X917" s="86"/>
      <c r="Y917" s="86"/>
      <c r="Z917" s="174"/>
      <c r="AA917" s="174"/>
    </row>
    <row r="918">
      <c r="A918" s="59"/>
      <c r="B918" s="107"/>
      <c r="C918" s="107"/>
      <c r="D918" s="106"/>
      <c r="E918" s="106"/>
      <c r="F918" s="84"/>
      <c r="G918" s="107"/>
      <c r="H918" s="107"/>
      <c r="I918" s="106"/>
      <c r="J918" s="106"/>
      <c r="K918" s="106"/>
      <c r="L918" s="106"/>
      <c r="M918" s="106"/>
      <c r="N918" s="106"/>
      <c r="O918" s="106"/>
      <c r="P918" s="106"/>
      <c r="Q918" s="106"/>
      <c r="R918" s="106"/>
      <c r="S918" s="106"/>
      <c r="T918" s="107"/>
      <c r="U918" s="59"/>
      <c r="V918" s="59"/>
      <c r="W918" s="174"/>
      <c r="X918" s="86"/>
      <c r="Y918" s="86"/>
      <c r="Z918" s="174"/>
      <c r="AA918" s="174"/>
    </row>
    <row r="919">
      <c r="A919" s="59"/>
      <c r="B919" s="107"/>
      <c r="C919" s="107"/>
      <c r="D919" s="106"/>
      <c r="E919" s="106"/>
      <c r="F919" s="84"/>
      <c r="G919" s="107"/>
      <c r="H919" s="107"/>
      <c r="I919" s="106"/>
      <c r="J919" s="106"/>
      <c r="K919" s="106"/>
      <c r="L919" s="106"/>
      <c r="M919" s="106"/>
      <c r="N919" s="106"/>
      <c r="O919" s="106"/>
      <c r="P919" s="106"/>
      <c r="Q919" s="106"/>
      <c r="R919" s="106"/>
      <c r="S919" s="106"/>
      <c r="T919" s="107"/>
      <c r="U919" s="59"/>
      <c r="V919" s="59"/>
      <c r="W919" s="174"/>
      <c r="X919" s="86"/>
      <c r="Y919" s="86"/>
      <c r="Z919" s="174"/>
      <c r="AA919" s="174"/>
    </row>
    <row r="920">
      <c r="A920" s="59"/>
      <c r="B920" s="107"/>
      <c r="C920" s="107"/>
      <c r="D920" s="106"/>
      <c r="E920" s="106"/>
      <c r="F920" s="84"/>
      <c r="G920" s="107"/>
      <c r="H920" s="107"/>
      <c r="I920" s="106"/>
      <c r="J920" s="106"/>
      <c r="K920" s="106"/>
      <c r="L920" s="106"/>
      <c r="M920" s="106"/>
      <c r="N920" s="106"/>
      <c r="O920" s="106"/>
      <c r="P920" s="106"/>
      <c r="Q920" s="106"/>
      <c r="R920" s="106"/>
      <c r="S920" s="106"/>
      <c r="T920" s="107"/>
      <c r="U920" s="59"/>
      <c r="V920" s="59"/>
      <c r="W920" s="174"/>
      <c r="X920" s="86"/>
      <c r="Y920" s="86"/>
      <c r="Z920" s="174"/>
      <c r="AA920" s="174"/>
    </row>
    <row r="921">
      <c r="A921" s="59"/>
      <c r="B921" s="107"/>
      <c r="C921" s="107"/>
      <c r="D921" s="106"/>
      <c r="E921" s="106"/>
      <c r="F921" s="84"/>
      <c r="G921" s="107"/>
      <c r="H921" s="107"/>
      <c r="I921" s="106"/>
      <c r="J921" s="106"/>
      <c r="K921" s="106"/>
      <c r="L921" s="106"/>
      <c r="M921" s="106"/>
      <c r="N921" s="106"/>
      <c r="O921" s="106"/>
      <c r="P921" s="106"/>
      <c r="Q921" s="106"/>
      <c r="R921" s="106"/>
      <c r="S921" s="106"/>
      <c r="T921" s="107"/>
      <c r="U921" s="59"/>
      <c r="V921" s="59"/>
      <c r="W921" s="174"/>
      <c r="X921" s="86"/>
      <c r="Y921" s="86"/>
      <c r="Z921" s="174"/>
      <c r="AA921" s="174"/>
    </row>
    <row r="922">
      <c r="A922" s="59"/>
      <c r="B922" s="107"/>
      <c r="C922" s="107"/>
      <c r="D922" s="106"/>
      <c r="E922" s="106"/>
      <c r="F922" s="84"/>
      <c r="G922" s="107"/>
      <c r="H922" s="107"/>
      <c r="I922" s="106"/>
      <c r="J922" s="106"/>
      <c r="K922" s="106"/>
      <c r="L922" s="106"/>
      <c r="M922" s="106"/>
      <c r="N922" s="106"/>
      <c r="O922" s="106"/>
      <c r="P922" s="106"/>
      <c r="Q922" s="106"/>
      <c r="R922" s="106"/>
      <c r="S922" s="106"/>
      <c r="T922" s="107"/>
      <c r="U922" s="59"/>
      <c r="V922" s="59"/>
      <c r="W922" s="174"/>
      <c r="X922" s="86"/>
      <c r="Y922" s="86"/>
      <c r="Z922" s="174"/>
      <c r="AA922" s="174"/>
    </row>
    <row r="923">
      <c r="A923" s="59"/>
      <c r="B923" s="107"/>
      <c r="C923" s="107"/>
      <c r="D923" s="106"/>
      <c r="E923" s="106"/>
      <c r="F923" s="84"/>
      <c r="G923" s="107"/>
      <c r="H923" s="107"/>
      <c r="I923" s="106"/>
      <c r="J923" s="106"/>
      <c r="K923" s="106"/>
      <c r="L923" s="106"/>
      <c r="M923" s="106"/>
      <c r="N923" s="106"/>
      <c r="O923" s="106"/>
      <c r="P923" s="106"/>
      <c r="Q923" s="106"/>
      <c r="R923" s="106"/>
      <c r="S923" s="106"/>
      <c r="T923" s="107"/>
      <c r="U923" s="59"/>
      <c r="V923" s="59"/>
      <c r="W923" s="174"/>
      <c r="X923" s="86"/>
      <c r="Y923" s="86"/>
      <c r="Z923" s="174"/>
      <c r="AA923" s="174"/>
    </row>
    <row r="924">
      <c r="A924" s="59"/>
      <c r="B924" s="107"/>
      <c r="C924" s="107"/>
      <c r="D924" s="106"/>
      <c r="E924" s="106"/>
      <c r="F924" s="84"/>
      <c r="G924" s="107"/>
      <c r="H924" s="107"/>
      <c r="I924" s="106"/>
      <c r="J924" s="106"/>
      <c r="K924" s="106"/>
      <c r="L924" s="106"/>
      <c r="M924" s="106"/>
      <c r="N924" s="106"/>
      <c r="O924" s="106"/>
      <c r="P924" s="106"/>
      <c r="Q924" s="106"/>
      <c r="R924" s="106"/>
      <c r="S924" s="106"/>
      <c r="T924" s="107"/>
      <c r="U924" s="59"/>
      <c r="V924" s="59"/>
      <c r="W924" s="174"/>
      <c r="X924" s="86"/>
      <c r="Y924" s="86"/>
      <c r="Z924" s="174"/>
      <c r="AA924" s="174"/>
    </row>
    <row r="925">
      <c r="A925" s="59"/>
      <c r="B925" s="107"/>
      <c r="C925" s="107"/>
      <c r="D925" s="106"/>
      <c r="E925" s="106"/>
      <c r="F925" s="84"/>
      <c r="G925" s="107"/>
      <c r="H925" s="107"/>
      <c r="I925" s="106"/>
      <c r="J925" s="106"/>
      <c r="K925" s="106"/>
      <c r="L925" s="106"/>
      <c r="M925" s="106"/>
      <c r="N925" s="106"/>
      <c r="O925" s="106"/>
      <c r="P925" s="106"/>
      <c r="Q925" s="106"/>
      <c r="R925" s="106"/>
      <c r="S925" s="106"/>
      <c r="T925" s="107"/>
      <c r="U925" s="59"/>
      <c r="V925" s="59"/>
      <c r="W925" s="174"/>
      <c r="X925" s="86"/>
      <c r="Y925" s="86"/>
      <c r="Z925" s="174"/>
      <c r="AA925" s="174"/>
    </row>
    <row r="926">
      <c r="A926" s="59"/>
      <c r="B926" s="107"/>
      <c r="C926" s="107"/>
      <c r="D926" s="106"/>
      <c r="E926" s="106"/>
      <c r="F926" s="84"/>
      <c r="G926" s="107"/>
      <c r="H926" s="107"/>
      <c r="I926" s="106"/>
      <c r="J926" s="106"/>
      <c r="K926" s="106"/>
      <c r="L926" s="106"/>
      <c r="M926" s="106"/>
      <c r="N926" s="106"/>
      <c r="O926" s="106"/>
      <c r="P926" s="106"/>
      <c r="Q926" s="106"/>
      <c r="R926" s="106"/>
      <c r="S926" s="106"/>
      <c r="T926" s="107"/>
      <c r="U926" s="59"/>
      <c r="V926" s="59"/>
      <c r="W926" s="174"/>
      <c r="X926" s="86"/>
      <c r="Y926" s="86"/>
      <c r="Z926" s="174"/>
      <c r="AA926" s="174"/>
    </row>
    <row r="927">
      <c r="A927" s="59"/>
      <c r="B927" s="107"/>
      <c r="C927" s="107"/>
      <c r="D927" s="106"/>
      <c r="E927" s="106"/>
      <c r="F927" s="84"/>
      <c r="G927" s="107"/>
      <c r="H927" s="107"/>
      <c r="I927" s="106"/>
      <c r="J927" s="106"/>
      <c r="K927" s="106"/>
      <c r="L927" s="106"/>
      <c r="M927" s="106"/>
      <c r="N927" s="106"/>
      <c r="O927" s="106"/>
      <c r="P927" s="106"/>
      <c r="Q927" s="106"/>
      <c r="R927" s="106"/>
      <c r="S927" s="106"/>
      <c r="T927" s="107"/>
      <c r="U927" s="59"/>
      <c r="V927" s="59"/>
      <c r="W927" s="174"/>
      <c r="X927" s="86"/>
      <c r="Y927" s="86"/>
      <c r="Z927" s="174"/>
      <c r="AA927" s="174"/>
    </row>
    <row r="928">
      <c r="A928" s="59"/>
      <c r="B928" s="107"/>
      <c r="C928" s="107"/>
      <c r="D928" s="106"/>
      <c r="E928" s="106"/>
      <c r="F928" s="84"/>
      <c r="G928" s="107"/>
      <c r="H928" s="107"/>
      <c r="I928" s="106"/>
      <c r="J928" s="106"/>
      <c r="K928" s="106"/>
      <c r="L928" s="106"/>
      <c r="M928" s="106"/>
      <c r="N928" s="106"/>
      <c r="O928" s="106"/>
      <c r="P928" s="106"/>
      <c r="Q928" s="106"/>
      <c r="R928" s="106"/>
      <c r="S928" s="106"/>
      <c r="T928" s="107"/>
      <c r="U928" s="59"/>
      <c r="V928" s="59"/>
      <c r="W928" s="174"/>
      <c r="X928" s="86"/>
      <c r="Y928" s="86"/>
      <c r="Z928" s="174"/>
      <c r="AA928" s="174"/>
    </row>
    <row r="929">
      <c r="A929" s="59"/>
      <c r="B929" s="107"/>
      <c r="C929" s="107"/>
      <c r="D929" s="106"/>
      <c r="E929" s="106"/>
      <c r="F929" s="84"/>
      <c r="G929" s="107"/>
      <c r="H929" s="107"/>
      <c r="I929" s="106"/>
      <c r="J929" s="106"/>
      <c r="K929" s="106"/>
      <c r="L929" s="106"/>
      <c r="M929" s="106"/>
      <c r="N929" s="106"/>
      <c r="O929" s="106"/>
      <c r="P929" s="106"/>
      <c r="Q929" s="106"/>
      <c r="R929" s="106"/>
      <c r="S929" s="106"/>
      <c r="T929" s="107"/>
      <c r="U929" s="59"/>
      <c r="V929" s="59"/>
      <c r="W929" s="174"/>
      <c r="X929" s="86"/>
      <c r="Y929" s="86"/>
      <c r="Z929" s="174"/>
      <c r="AA929" s="174"/>
    </row>
    <row r="930">
      <c r="A930" s="59"/>
      <c r="B930" s="107"/>
      <c r="C930" s="107"/>
      <c r="D930" s="106"/>
      <c r="E930" s="106"/>
      <c r="F930" s="84"/>
      <c r="G930" s="107"/>
      <c r="H930" s="107"/>
      <c r="I930" s="106"/>
      <c r="J930" s="106"/>
      <c r="K930" s="106"/>
      <c r="L930" s="106"/>
      <c r="M930" s="106"/>
      <c r="N930" s="106"/>
      <c r="O930" s="106"/>
      <c r="P930" s="106"/>
      <c r="Q930" s="106"/>
      <c r="R930" s="106"/>
      <c r="S930" s="106"/>
      <c r="T930" s="107"/>
      <c r="U930" s="59"/>
      <c r="V930" s="59"/>
      <c r="W930" s="174"/>
      <c r="X930" s="86"/>
      <c r="Y930" s="86"/>
      <c r="Z930" s="174"/>
      <c r="AA930" s="174"/>
    </row>
    <row r="931">
      <c r="A931" s="59"/>
      <c r="B931" s="107"/>
      <c r="C931" s="107"/>
      <c r="D931" s="106"/>
      <c r="E931" s="106"/>
      <c r="F931" s="84"/>
      <c r="G931" s="107"/>
      <c r="H931" s="107"/>
      <c r="I931" s="106"/>
      <c r="J931" s="106"/>
      <c r="K931" s="106"/>
      <c r="L931" s="106"/>
      <c r="M931" s="106"/>
      <c r="N931" s="106"/>
      <c r="O931" s="106"/>
      <c r="P931" s="106"/>
      <c r="Q931" s="106"/>
      <c r="R931" s="106"/>
      <c r="S931" s="106"/>
      <c r="T931" s="107"/>
      <c r="U931" s="59"/>
      <c r="V931" s="59"/>
      <c r="W931" s="174"/>
      <c r="X931" s="86"/>
      <c r="Y931" s="86"/>
      <c r="Z931" s="174"/>
      <c r="AA931" s="174"/>
    </row>
    <row r="932">
      <c r="A932" s="59"/>
      <c r="B932" s="107"/>
      <c r="C932" s="107"/>
      <c r="D932" s="106"/>
      <c r="E932" s="106"/>
      <c r="F932" s="84"/>
      <c r="G932" s="107"/>
      <c r="H932" s="107"/>
      <c r="I932" s="106"/>
      <c r="J932" s="106"/>
      <c r="K932" s="106"/>
      <c r="L932" s="106"/>
      <c r="M932" s="106"/>
      <c r="N932" s="106"/>
      <c r="O932" s="106"/>
      <c r="P932" s="106"/>
      <c r="Q932" s="106"/>
      <c r="R932" s="106"/>
      <c r="S932" s="106"/>
      <c r="T932" s="107"/>
      <c r="U932" s="59"/>
      <c r="V932" s="59"/>
      <c r="W932" s="174"/>
      <c r="X932" s="86"/>
      <c r="Y932" s="86"/>
      <c r="Z932" s="174"/>
      <c r="AA932" s="174"/>
    </row>
    <row r="933">
      <c r="A933" s="59"/>
      <c r="B933" s="107"/>
      <c r="C933" s="107"/>
      <c r="D933" s="106"/>
      <c r="E933" s="106"/>
      <c r="F933" s="84"/>
      <c r="G933" s="107"/>
      <c r="H933" s="107"/>
      <c r="I933" s="106"/>
      <c r="J933" s="106"/>
      <c r="K933" s="106"/>
      <c r="L933" s="106"/>
      <c r="M933" s="106"/>
      <c r="N933" s="106"/>
      <c r="O933" s="106"/>
      <c r="P933" s="106"/>
      <c r="Q933" s="106"/>
      <c r="R933" s="106"/>
      <c r="S933" s="106"/>
      <c r="T933" s="107"/>
      <c r="U933" s="59"/>
      <c r="V933" s="59"/>
      <c r="W933" s="174"/>
      <c r="X933" s="86"/>
      <c r="Y933" s="86"/>
      <c r="Z933" s="174"/>
      <c r="AA933" s="174"/>
    </row>
    <row r="934">
      <c r="A934" s="59"/>
      <c r="B934" s="107"/>
      <c r="C934" s="107"/>
      <c r="D934" s="106"/>
      <c r="E934" s="106"/>
      <c r="F934" s="84"/>
      <c r="G934" s="107"/>
      <c r="H934" s="107"/>
      <c r="I934" s="106"/>
      <c r="J934" s="106"/>
      <c r="K934" s="106"/>
      <c r="L934" s="106"/>
      <c r="M934" s="106"/>
      <c r="N934" s="106"/>
      <c r="O934" s="106"/>
      <c r="P934" s="106"/>
      <c r="Q934" s="106"/>
      <c r="R934" s="106"/>
      <c r="S934" s="106"/>
      <c r="T934" s="107"/>
      <c r="U934" s="59"/>
      <c r="V934" s="59"/>
      <c r="W934" s="174"/>
      <c r="X934" s="86"/>
      <c r="Y934" s="86"/>
      <c r="Z934" s="174"/>
      <c r="AA934" s="174"/>
    </row>
    <row r="935">
      <c r="A935" s="59"/>
      <c r="B935" s="107"/>
      <c r="C935" s="107"/>
      <c r="D935" s="106"/>
      <c r="E935" s="106"/>
      <c r="F935" s="84"/>
      <c r="G935" s="107"/>
      <c r="H935" s="107"/>
      <c r="I935" s="106"/>
      <c r="J935" s="106"/>
      <c r="K935" s="106"/>
      <c r="L935" s="106"/>
      <c r="M935" s="106"/>
      <c r="N935" s="106"/>
      <c r="O935" s="106"/>
      <c r="P935" s="106"/>
      <c r="Q935" s="106"/>
      <c r="R935" s="106"/>
      <c r="S935" s="106"/>
      <c r="T935" s="107"/>
      <c r="U935" s="59"/>
      <c r="V935" s="59"/>
      <c r="W935" s="174"/>
      <c r="X935" s="86"/>
      <c r="Y935" s="86"/>
      <c r="Z935" s="174"/>
      <c r="AA935" s="174"/>
    </row>
    <row r="936">
      <c r="A936" s="59"/>
      <c r="B936" s="107"/>
      <c r="C936" s="107"/>
      <c r="D936" s="106"/>
      <c r="E936" s="106"/>
      <c r="F936" s="84"/>
      <c r="G936" s="107"/>
      <c r="H936" s="107"/>
      <c r="I936" s="106"/>
      <c r="J936" s="106"/>
      <c r="K936" s="106"/>
      <c r="L936" s="106"/>
      <c r="M936" s="106"/>
      <c r="N936" s="106"/>
      <c r="O936" s="106"/>
      <c r="P936" s="106"/>
      <c r="Q936" s="106"/>
      <c r="R936" s="106"/>
      <c r="S936" s="106"/>
      <c r="T936" s="107"/>
      <c r="U936" s="59"/>
      <c r="V936" s="59"/>
      <c r="W936" s="174"/>
      <c r="X936" s="86"/>
      <c r="Y936" s="86"/>
      <c r="Z936" s="174"/>
      <c r="AA936" s="174"/>
    </row>
    <row r="937">
      <c r="A937" s="59"/>
      <c r="B937" s="107"/>
      <c r="C937" s="107"/>
      <c r="D937" s="106"/>
      <c r="E937" s="106"/>
      <c r="F937" s="84"/>
      <c r="G937" s="107"/>
      <c r="H937" s="107"/>
      <c r="I937" s="106"/>
      <c r="J937" s="106"/>
      <c r="K937" s="106"/>
      <c r="L937" s="106"/>
      <c r="M937" s="106"/>
      <c r="N937" s="106"/>
      <c r="O937" s="106"/>
      <c r="P937" s="106"/>
      <c r="Q937" s="106"/>
      <c r="R937" s="106"/>
      <c r="S937" s="106"/>
      <c r="T937" s="107"/>
      <c r="U937" s="59"/>
      <c r="V937" s="59"/>
      <c r="W937" s="174"/>
      <c r="X937" s="86"/>
      <c r="Y937" s="86"/>
      <c r="Z937" s="174"/>
      <c r="AA937" s="174"/>
    </row>
    <row r="938">
      <c r="A938" s="59"/>
      <c r="B938" s="107"/>
      <c r="C938" s="107"/>
      <c r="D938" s="106"/>
      <c r="E938" s="106"/>
      <c r="F938" s="84"/>
      <c r="G938" s="107"/>
      <c r="H938" s="107"/>
      <c r="I938" s="106"/>
      <c r="J938" s="106"/>
      <c r="K938" s="106"/>
      <c r="L938" s="106"/>
      <c r="M938" s="106"/>
      <c r="N938" s="106"/>
      <c r="O938" s="106"/>
      <c r="P938" s="106"/>
      <c r="Q938" s="106"/>
      <c r="R938" s="106"/>
      <c r="S938" s="106"/>
      <c r="T938" s="107"/>
      <c r="U938" s="59"/>
      <c r="V938" s="59"/>
      <c r="W938" s="174"/>
      <c r="X938" s="86"/>
      <c r="Y938" s="86"/>
      <c r="Z938" s="174"/>
      <c r="AA938" s="174"/>
    </row>
    <row r="939">
      <c r="A939" s="59"/>
      <c r="B939" s="107"/>
      <c r="C939" s="107"/>
      <c r="D939" s="106"/>
      <c r="E939" s="106"/>
      <c r="F939" s="84"/>
      <c r="G939" s="107"/>
      <c r="H939" s="107"/>
      <c r="I939" s="106"/>
      <c r="J939" s="106"/>
      <c r="K939" s="106"/>
      <c r="L939" s="106"/>
      <c r="M939" s="106"/>
      <c r="N939" s="106"/>
      <c r="O939" s="106"/>
      <c r="P939" s="106"/>
      <c r="Q939" s="106"/>
      <c r="R939" s="106"/>
      <c r="S939" s="106"/>
      <c r="T939" s="107"/>
      <c r="U939" s="59"/>
      <c r="V939" s="59"/>
      <c r="W939" s="174"/>
      <c r="X939" s="86"/>
      <c r="Y939" s="86"/>
      <c r="Z939" s="174"/>
      <c r="AA939" s="174"/>
    </row>
    <row r="940">
      <c r="A940" s="59"/>
      <c r="B940" s="107"/>
      <c r="C940" s="107"/>
      <c r="D940" s="106"/>
      <c r="E940" s="106"/>
      <c r="F940" s="84"/>
      <c r="G940" s="107"/>
      <c r="H940" s="107"/>
      <c r="I940" s="106"/>
      <c r="J940" s="106"/>
      <c r="K940" s="106"/>
      <c r="L940" s="106"/>
      <c r="M940" s="106"/>
      <c r="N940" s="106"/>
      <c r="O940" s="106"/>
      <c r="P940" s="106"/>
      <c r="Q940" s="106"/>
      <c r="R940" s="106"/>
      <c r="S940" s="106"/>
      <c r="T940" s="107"/>
      <c r="U940" s="59"/>
      <c r="V940" s="59"/>
      <c r="W940" s="174"/>
      <c r="X940" s="86"/>
      <c r="Y940" s="86"/>
      <c r="Z940" s="174"/>
      <c r="AA940" s="174"/>
    </row>
    <row r="941">
      <c r="A941" s="59"/>
      <c r="B941" s="107"/>
      <c r="C941" s="107"/>
      <c r="D941" s="106"/>
      <c r="E941" s="106"/>
      <c r="F941" s="84"/>
      <c r="G941" s="107"/>
      <c r="H941" s="107"/>
      <c r="I941" s="106"/>
      <c r="J941" s="106"/>
      <c r="K941" s="106"/>
      <c r="L941" s="106"/>
      <c r="M941" s="106"/>
      <c r="N941" s="106"/>
      <c r="O941" s="106"/>
      <c r="P941" s="106"/>
      <c r="Q941" s="106"/>
      <c r="R941" s="106"/>
      <c r="S941" s="106"/>
      <c r="T941" s="107"/>
      <c r="U941" s="59"/>
      <c r="V941" s="59"/>
      <c r="W941" s="174"/>
      <c r="X941" s="86"/>
      <c r="Y941" s="86"/>
      <c r="Z941" s="174"/>
      <c r="AA941" s="174"/>
    </row>
    <row r="942">
      <c r="A942" s="59"/>
      <c r="B942" s="107"/>
      <c r="C942" s="107"/>
      <c r="D942" s="106"/>
      <c r="E942" s="106"/>
      <c r="F942" s="84"/>
      <c r="G942" s="107"/>
      <c r="H942" s="107"/>
      <c r="I942" s="106"/>
      <c r="J942" s="106"/>
      <c r="K942" s="106"/>
      <c r="L942" s="106"/>
      <c r="M942" s="106"/>
      <c r="N942" s="106"/>
      <c r="O942" s="106"/>
      <c r="P942" s="106"/>
      <c r="Q942" s="106"/>
      <c r="R942" s="106"/>
      <c r="S942" s="106"/>
      <c r="T942" s="107"/>
      <c r="U942" s="59"/>
      <c r="V942" s="59"/>
      <c r="W942" s="174"/>
      <c r="X942" s="86"/>
      <c r="Y942" s="86"/>
      <c r="Z942" s="174"/>
      <c r="AA942" s="174"/>
    </row>
    <row r="943">
      <c r="A943" s="59"/>
      <c r="B943" s="107"/>
      <c r="C943" s="107"/>
      <c r="D943" s="106"/>
      <c r="E943" s="106"/>
      <c r="F943" s="84"/>
      <c r="G943" s="107"/>
      <c r="H943" s="107"/>
      <c r="I943" s="106"/>
      <c r="J943" s="106"/>
      <c r="K943" s="106"/>
      <c r="L943" s="106"/>
      <c r="M943" s="106"/>
      <c r="N943" s="106"/>
      <c r="O943" s="106"/>
      <c r="P943" s="106"/>
      <c r="Q943" s="106"/>
      <c r="R943" s="106"/>
      <c r="S943" s="106"/>
      <c r="T943" s="107"/>
      <c r="U943" s="59"/>
      <c r="V943" s="59"/>
      <c r="W943" s="174"/>
      <c r="X943" s="86"/>
      <c r="Y943" s="86"/>
      <c r="Z943" s="174"/>
      <c r="AA943" s="174"/>
    </row>
    <row r="944">
      <c r="A944" s="59"/>
      <c r="B944" s="107"/>
      <c r="C944" s="107"/>
      <c r="D944" s="106"/>
      <c r="E944" s="106"/>
      <c r="F944" s="84"/>
      <c r="G944" s="107"/>
      <c r="H944" s="107"/>
      <c r="I944" s="106"/>
      <c r="J944" s="106"/>
      <c r="K944" s="106"/>
      <c r="L944" s="106"/>
      <c r="M944" s="106"/>
      <c r="N944" s="106"/>
      <c r="O944" s="106"/>
      <c r="P944" s="106"/>
      <c r="Q944" s="106"/>
      <c r="R944" s="106"/>
      <c r="S944" s="106"/>
      <c r="T944" s="107"/>
      <c r="U944" s="59"/>
      <c r="V944" s="59"/>
      <c r="W944" s="174"/>
      <c r="X944" s="86"/>
      <c r="Y944" s="86"/>
      <c r="Z944" s="174"/>
      <c r="AA944" s="174"/>
    </row>
    <row r="945">
      <c r="A945" s="59"/>
      <c r="B945" s="107"/>
      <c r="C945" s="107"/>
      <c r="D945" s="106"/>
      <c r="E945" s="106"/>
      <c r="F945" s="84"/>
      <c r="G945" s="107"/>
      <c r="H945" s="107"/>
      <c r="I945" s="106"/>
      <c r="J945" s="106"/>
      <c r="K945" s="106"/>
      <c r="L945" s="106"/>
      <c r="M945" s="106"/>
      <c r="N945" s="106"/>
      <c r="O945" s="106"/>
      <c r="P945" s="106"/>
      <c r="Q945" s="106"/>
      <c r="R945" s="106"/>
      <c r="S945" s="106"/>
      <c r="T945" s="107"/>
      <c r="U945" s="59"/>
      <c r="V945" s="59"/>
      <c r="W945" s="174"/>
      <c r="X945" s="86"/>
      <c r="Y945" s="86"/>
      <c r="Z945" s="174"/>
      <c r="AA945" s="174"/>
    </row>
    <row r="946">
      <c r="A946" s="59"/>
      <c r="B946" s="107"/>
      <c r="C946" s="107"/>
      <c r="D946" s="106"/>
      <c r="E946" s="106"/>
      <c r="F946" s="84"/>
      <c r="G946" s="107"/>
      <c r="H946" s="107"/>
      <c r="I946" s="106"/>
      <c r="J946" s="106"/>
      <c r="K946" s="106"/>
      <c r="L946" s="106"/>
      <c r="M946" s="106"/>
      <c r="N946" s="106"/>
      <c r="O946" s="106"/>
      <c r="P946" s="106"/>
      <c r="Q946" s="106"/>
      <c r="R946" s="106"/>
      <c r="S946" s="106"/>
      <c r="T946" s="107"/>
      <c r="U946" s="59"/>
      <c r="V946" s="59"/>
      <c r="W946" s="174"/>
      <c r="X946" s="86"/>
      <c r="Y946" s="86"/>
      <c r="Z946" s="174"/>
      <c r="AA946" s="174"/>
    </row>
    <row r="947">
      <c r="A947" s="59"/>
      <c r="B947" s="107"/>
      <c r="C947" s="107"/>
      <c r="D947" s="106"/>
      <c r="E947" s="106"/>
      <c r="F947" s="84"/>
      <c r="G947" s="107"/>
      <c r="H947" s="107"/>
      <c r="I947" s="106"/>
      <c r="J947" s="106"/>
      <c r="K947" s="106"/>
      <c r="L947" s="106"/>
      <c r="M947" s="106"/>
      <c r="N947" s="106"/>
      <c r="O947" s="106"/>
      <c r="P947" s="106"/>
      <c r="Q947" s="106"/>
      <c r="R947" s="106"/>
      <c r="S947" s="106"/>
      <c r="T947" s="107"/>
      <c r="U947" s="59"/>
      <c r="V947" s="59"/>
      <c r="W947" s="174"/>
      <c r="X947" s="86"/>
      <c r="Y947" s="86"/>
      <c r="Z947" s="174"/>
      <c r="AA947" s="174"/>
    </row>
    <row r="948">
      <c r="A948" s="59"/>
      <c r="B948" s="107"/>
      <c r="C948" s="107"/>
      <c r="D948" s="106"/>
      <c r="E948" s="106"/>
      <c r="F948" s="84"/>
      <c r="G948" s="107"/>
      <c r="H948" s="107"/>
      <c r="I948" s="106"/>
      <c r="J948" s="106"/>
      <c r="K948" s="106"/>
      <c r="L948" s="106"/>
      <c r="M948" s="106"/>
      <c r="N948" s="106"/>
      <c r="O948" s="106"/>
      <c r="P948" s="106"/>
      <c r="Q948" s="106"/>
      <c r="R948" s="106"/>
      <c r="S948" s="106"/>
      <c r="T948" s="107"/>
      <c r="U948" s="59"/>
      <c r="V948" s="59"/>
      <c r="W948" s="174"/>
      <c r="X948" s="86"/>
      <c r="Y948" s="86"/>
      <c r="Z948" s="174"/>
      <c r="AA948" s="174"/>
    </row>
    <row r="949">
      <c r="A949" s="59"/>
      <c r="B949" s="107"/>
      <c r="C949" s="107"/>
      <c r="D949" s="106"/>
      <c r="E949" s="106"/>
      <c r="F949" s="84"/>
      <c r="G949" s="107"/>
      <c r="H949" s="107"/>
      <c r="I949" s="106"/>
      <c r="J949" s="106"/>
      <c r="K949" s="106"/>
      <c r="L949" s="106"/>
      <c r="M949" s="106"/>
      <c r="N949" s="106"/>
      <c r="O949" s="106"/>
      <c r="P949" s="106"/>
      <c r="Q949" s="106"/>
      <c r="R949" s="106"/>
      <c r="S949" s="106"/>
      <c r="T949" s="107"/>
      <c r="U949" s="59"/>
      <c r="V949" s="59"/>
      <c r="W949" s="174"/>
      <c r="X949" s="86"/>
      <c r="Y949" s="86"/>
      <c r="Z949" s="174"/>
      <c r="AA949" s="174"/>
    </row>
    <row r="950">
      <c r="A950" s="59"/>
      <c r="B950" s="107"/>
      <c r="C950" s="107"/>
      <c r="D950" s="106"/>
      <c r="E950" s="106"/>
      <c r="F950" s="84"/>
      <c r="G950" s="107"/>
      <c r="H950" s="107"/>
      <c r="I950" s="106"/>
      <c r="J950" s="106"/>
      <c r="K950" s="106"/>
      <c r="L950" s="106"/>
      <c r="M950" s="106"/>
      <c r="N950" s="106"/>
      <c r="O950" s="106"/>
      <c r="P950" s="106"/>
      <c r="Q950" s="106"/>
      <c r="R950" s="106"/>
      <c r="S950" s="106"/>
      <c r="T950" s="107"/>
      <c r="U950" s="59"/>
      <c r="V950" s="59"/>
      <c r="W950" s="174"/>
      <c r="X950" s="86"/>
      <c r="Y950" s="86"/>
      <c r="Z950" s="174"/>
      <c r="AA950" s="174"/>
    </row>
    <row r="951">
      <c r="A951" s="59"/>
      <c r="B951" s="107"/>
      <c r="C951" s="107"/>
      <c r="D951" s="106"/>
      <c r="E951" s="106"/>
      <c r="F951" s="84"/>
      <c r="G951" s="107"/>
      <c r="H951" s="107"/>
      <c r="I951" s="106"/>
      <c r="J951" s="106"/>
      <c r="K951" s="106"/>
      <c r="L951" s="106"/>
      <c r="M951" s="106"/>
      <c r="N951" s="106"/>
      <c r="O951" s="106"/>
      <c r="P951" s="106"/>
      <c r="Q951" s="106"/>
      <c r="R951" s="106"/>
      <c r="S951" s="106"/>
      <c r="T951" s="107"/>
      <c r="U951" s="59"/>
      <c r="V951" s="59"/>
      <c r="W951" s="174"/>
      <c r="X951" s="86"/>
      <c r="Y951" s="86"/>
      <c r="Z951" s="174"/>
      <c r="AA951" s="174"/>
    </row>
    <row r="952">
      <c r="A952" s="59"/>
      <c r="B952" s="107"/>
      <c r="C952" s="107"/>
      <c r="D952" s="106"/>
      <c r="E952" s="106"/>
      <c r="F952" s="84"/>
      <c r="G952" s="107"/>
      <c r="H952" s="107"/>
      <c r="I952" s="106"/>
      <c r="J952" s="106"/>
      <c r="K952" s="106"/>
      <c r="L952" s="106"/>
      <c r="M952" s="106"/>
      <c r="N952" s="106"/>
      <c r="O952" s="106"/>
      <c r="P952" s="106"/>
      <c r="Q952" s="106"/>
      <c r="R952" s="106"/>
      <c r="S952" s="106"/>
      <c r="T952" s="107"/>
      <c r="U952" s="59"/>
      <c r="V952" s="59"/>
      <c r="W952" s="174"/>
      <c r="X952" s="86"/>
      <c r="Y952" s="86"/>
      <c r="Z952" s="174"/>
      <c r="AA952" s="174"/>
    </row>
    <row r="953">
      <c r="A953" s="59"/>
      <c r="B953" s="107"/>
      <c r="C953" s="107"/>
      <c r="D953" s="106"/>
      <c r="E953" s="106"/>
      <c r="F953" s="84"/>
      <c r="G953" s="107"/>
      <c r="H953" s="107"/>
      <c r="I953" s="106"/>
      <c r="J953" s="106"/>
      <c r="K953" s="106"/>
      <c r="L953" s="106"/>
      <c r="M953" s="106"/>
      <c r="N953" s="106"/>
      <c r="O953" s="106"/>
      <c r="P953" s="106"/>
      <c r="Q953" s="106"/>
      <c r="R953" s="106"/>
      <c r="S953" s="106"/>
      <c r="T953" s="107"/>
      <c r="U953" s="59"/>
      <c r="V953" s="59"/>
      <c r="W953" s="174"/>
      <c r="X953" s="86"/>
      <c r="Y953" s="86"/>
      <c r="Z953" s="174"/>
      <c r="AA953" s="174"/>
    </row>
    <row r="954">
      <c r="A954" s="59"/>
      <c r="B954" s="107"/>
      <c r="C954" s="107"/>
      <c r="D954" s="106"/>
      <c r="E954" s="106"/>
      <c r="F954" s="84"/>
      <c r="G954" s="107"/>
      <c r="H954" s="107"/>
      <c r="I954" s="106"/>
      <c r="J954" s="106"/>
      <c r="K954" s="106"/>
      <c r="L954" s="106"/>
      <c r="M954" s="106"/>
      <c r="N954" s="106"/>
      <c r="O954" s="106"/>
      <c r="P954" s="106"/>
      <c r="Q954" s="106"/>
      <c r="R954" s="106"/>
      <c r="S954" s="106"/>
      <c r="T954" s="107"/>
      <c r="U954" s="59"/>
      <c r="V954" s="59"/>
      <c r="W954" s="174"/>
      <c r="X954" s="86"/>
      <c r="Y954" s="86"/>
      <c r="Z954" s="174"/>
      <c r="AA954" s="174"/>
    </row>
    <row r="955">
      <c r="A955" s="59"/>
      <c r="B955" s="107"/>
      <c r="C955" s="107"/>
      <c r="D955" s="106"/>
      <c r="E955" s="106"/>
      <c r="F955" s="84"/>
      <c r="G955" s="107"/>
      <c r="H955" s="107"/>
      <c r="I955" s="106"/>
      <c r="J955" s="106"/>
      <c r="K955" s="106"/>
      <c r="L955" s="106"/>
      <c r="M955" s="106"/>
      <c r="N955" s="106"/>
      <c r="O955" s="106"/>
      <c r="P955" s="106"/>
      <c r="Q955" s="106"/>
      <c r="R955" s="106"/>
      <c r="S955" s="106"/>
      <c r="T955" s="107"/>
      <c r="U955" s="59"/>
      <c r="V955" s="59"/>
      <c r="W955" s="174"/>
      <c r="X955" s="86"/>
      <c r="Y955" s="86"/>
      <c r="Z955" s="174"/>
      <c r="AA955" s="174"/>
    </row>
    <row r="956">
      <c r="A956" s="59"/>
      <c r="B956" s="107"/>
      <c r="C956" s="107"/>
      <c r="D956" s="106"/>
      <c r="E956" s="106"/>
      <c r="F956" s="84"/>
      <c r="G956" s="107"/>
      <c r="H956" s="107"/>
      <c r="I956" s="106"/>
      <c r="J956" s="106"/>
      <c r="K956" s="106"/>
      <c r="L956" s="106"/>
      <c r="M956" s="106"/>
      <c r="N956" s="106"/>
      <c r="O956" s="106"/>
      <c r="P956" s="106"/>
      <c r="Q956" s="106"/>
      <c r="R956" s="106"/>
      <c r="S956" s="106"/>
      <c r="T956" s="107"/>
      <c r="U956" s="59"/>
      <c r="V956" s="59"/>
      <c r="W956" s="174"/>
      <c r="X956" s="86"/>
      <c r="Y956" s="86"/>
      <c r="Z956" s="174"/>
      <c r="AA956" s="174"/>
    </row>
    <row r="957">
      <c r="A957" s="59"/>
      <c r="B957" s="107"/>
      <c r="C957" s="107"/>
      <c r="D957" s="106"/>
      <c r="E957" s="106"/>
      <c r="F957" s="84"/>
      <c r="G957" s="107"/>
      <c r="H957" s="107"/>
      <c r="I957" s="106"/>
      <c r="J957" s="106"/>
      <c r="K957" s="106"/>
      <c r="L957" s="106"/>
      <c r="M957" s="106"/>
      <c r="N957" s="106"/>
      <c r="O957" s="106"/>
      <c r="P957" s="106"/>
      <c r="Q957" s="106"/>
      <c r="R957" s="106"/>
      <c r="S957" s="106"/>
      <c r="T957" s="107"/>
      <c r="U957" s="59"/>
      <c r="V957" s="59"/>
      <c r="W957" s="174"/>
      <c r="X957" s="86"/>
      <c r="Y957" s="86"/>
      <c r="Z957" s="174"/>
      <c r="AA957" s="174"/>
    </row>
    <row r="958">
      <c r="A958" s="59"/>
      <c r="B958" s="107"/>
      <c r="C958" s="107"/>
      <c r="D958" s="106"/>
      <c r="E958" s="106"/>
      <c r="F958" s="84"/>
      <c r="G958" s="107"/>
      <c r="H958" s="107"/>
      <c r="I958" s="106"/>
      <c r="J958" s="106"/>
      <c r="K958" s="106"/>
      <c r="L958" s="106"/>
      <c r="M958" s="106"/>
      <c r="N958" s="106"/>
      <c r="O958" s="106"/>
      <c r="P958" s="106"/>
      <c r="Q958" s="106"/>
      <c r="R958" s="106"/>
      <c r="S958" s="106"/>
      <c r="T958" s="107"/>
      <c r="U958" s="59"/>
      <c r="V958" s="59"/>
      <c r="W958" s="174"/>
      <c r="X958" s="86"/>
      <c r="Y958" s="86"/>
      <c r="Z958" s="174"/>
      <c r="AA958" s="174"/>
    </row>
    <row r="959">
      <c r="A959" s="59"/>
      <c r="B959" s="107"/>
      <c r="C959" s="107"/>
      <c r="D959" s="106"/>
      <c r="E959" s="106"/>
      <c r="F959" s="84"/>
      <c r="G959" s="107"/>
      <c r="H959" s="107"/>
      <c r="I959" s="106"/>
      <c r="J959" s="106"/>
      <c r="K959" s="106"/>
      <c r="L959" s="106"/>
      <c r="M959" s="106"/>
      <c r="N959" s="106"/>
      <c r="O959" s="106"/>
      <c r="P959" s="106"/>
      <c r="Q959" s="106"/>
      <c r="R959" s="106"/>
      <c r="S959" s="106"/>
      <c r="T959" s="107"/>
      <c r="U959" s="59"/>
      <c r="V959" s="59"/>
      <c r="W959" s="174"/>
      <c r="X959" s="86"/>
      <c r="Y959" s="86"/>
      <c r="Z959" s="174"/>
      <c r="AA959" s="174"/>
    </row>
    <row r="960">
      <c r="A960" s="59"/>
      <c r="B960" s="107"/>
      <c r="C960" s="107"/>
      <c r="D960" s="106"/>
      <c r="E960" s="106"/>
      <c r="F960" s="84"/>
      <c r="G960" s="107"/>
      <c r="H960" s="107"/>
      <c r="I960" s="106"/>
      <c r="J960" s="106"/>
      <c r="K960" s="106"/>
      <c r="L960" s="106"/>
      <c r="M960" s="106"/>
      <c r="N960" s="106"/>
      <c r="O960" s="106"/>
      <c r="P960" s="106"/>
      <c r="Q960" s="106"/>
      <c r="R960" s="106"/>
      <c r="S960" s="106"/>
      <c r="T960" s="107"/>
      <c r="U960" s="59"/>
      <c r="V960" s="59"/>
      <c r="W960" s="174"/>
      <c r="X960" s="86"/>
      <c r="Y960" s="86"/>
      <c r="Z960" s="174"/>
      <c r="AA960" s="174"/>
    </row>
    <row r="961">
      <c r="A961" s="59"/>
      <c r="B961" s="107"/>
      <c r="C961" s="107"/>
      <c r="D961" s="106"/>
      <c r="E961" s="106"/>
      <c r="F961" s="84"/>
      <c r="G961" s="107"/>
      <c r="H961" s="107"/>
      <c r="I961" s="106"/>
      <c r="J961" s="106"/>
      <c r="K961" s="106"/>
      <c r="L961" s="106"/>
      <c r="M961" s="106"/>
      <c r="N961" s="106"/>
      <c r="O961" s="106"/>
      <c r="P961" s="106"/>
      <c r="Q961" s="106"/>
      <c r="R961" s="106"/>
      <c r="S961" s="106"/>
      <c r="T961" s="107"/>
      <c r="U961" s="59"/>
      <c r="V961" s="59"/>
      <c r="W961" s="174"/>
      <c r="X961" s="86"/>
      <c r="Y961" s="86"/>
      <c r="Z961" s="174"/>
      <c r="AA961" s="174"/>
    </row>
    <row r="962">
      <c r="A962" s="59"/>
      <c r="B962" s="107"/>
      <c r="C962" s="107"/>
      <c r="D962" s="106"/>
      <c r="E962" s="106"/>
      <c r="F962" s="84"/>
      <c r="G962" s="107"/>
      <c r="H962" s="107"/>
      <c r="I962" s="106"/>
      <c r="J962" s="106"/>
      <c r="K962" s="106"/>
      <c r="L962" s="106"/>
      <c r="M962" s="106"/>
      <c r="N962" s="106"/>
      <c r="O962" s="106"/>
      <c r="P962" s="106"/>
      <c r="Q962" s="106"/>
      <c r="R962" s="106"/>
      <c r="S962" s="106"/>
      <c r="T962" s="107"/>
      <c r="U962" s="59"/>
      <c r="V962" s="59"/>
      <c r="W962" s="174"/>
      <c r="X962" s="86"/>
      <c r="Y962" s="86"/>
      <c r="Z962" s="174"/>
      <c r="AA962" s="174"/>
    </row>
    <row r="963">
      <c r="A963" s="59"/>
      <c r="B963" s="107"/>
      <c r="C963" s="107"/>
      <c r="D963" s="106"/>
      <c r="E963" s="106"/>
      <c r="F963" s="84"/>
      <c r="G963" s="107"/>
      <c r="H963" s="107"/>
      <c r="I963" s="106"/>
      <c r="J963" s="106"/>
      <c r="K963" s="106"/>
      <c r="L963" s="106"/>
      <c r="M963" s="106"/>
      <c r="N963" s="106"/>
      <c r="O963" s="106"/>
      <c r="P963" s="106"/>
      <c r="Q963" s="106"/>
      <c r="R963" s="106"/>
      <c r="S963" s="106"/>
      <c r="T963" s="107"/>
      <c r="U963" s="59"/>
      <c r="V963" s="59"/>
      <c r="W963" s="174"/>
      <c r="X963" s="86"/>
      <c r="Y963" s="86"/>
      <c r="Z963" s="174"/>
      <c r="AA963" s="174"/>
    </row>
    <row r="964">
      <c r="A964" s="59"/>
      <c r="B964" s="107"/>
      <c r="C964" s="107"/>
      <c r="D964" s="106"/>
      <c r="E964" s="106"/>
      <c r="F964" s="84"/>
      <c r="G964" s="107"/>
      <c r="H964" s="107"/>
      <c r="I964" s="106"/>
      <c r="J964" s="106"/>
      <c r="K964" s="106"/>
      <c r="L964" s="106"/>
      <c r="M964" s="106"/>
      <c r="N964" s="106"/>
      <c r="O964" s="106"/>
      <c r="P964" s="106"/>
      <c r="Q964" s="106"/>
      <c r="R964" s="106"/>
      <c r="S964" s="106"/>
      <c r="T964" s="107"/>
      <c r="U964" s="59"/>
      <c r="V964" s="59"/>
      <c r="W964" s="174"/>
      <c r="X964" s="86"/>
      <c r="Y964" s="86"/>
      <c r="Z964" s="174"/>
      <c r="AA964" s="174"/>
    </row>
    <row r="965">
      <c r="A965" s="59"/>
      <c r="B965" s="107"/>
      <c r="C965" s="107"/>
      <c r="D965" s="106"/>
      <c r="E965" s="106"/>
      <c r="F965" s="84"/>
      <c r="G965" s="107"/>
      <c r="H965" s="107"/>
      <c r="I965" s="106"/>
      <c r="J965" s="106"/>
      <c r="K965" s="106"/>
      <c r="L965" s="106"/>
      <c r="M965" s="106"/>
      <c r="N965" s="106"/>
      <c r="O965" s="106"/>
      <c r="P965" s="106"/>
      <c r="Q965" s="106"/>
      <c r="R965" s="106"/>
      <c r="S965" s="106"/>
      <c r="T965" s="107"/>
      <c r="U965" s="59"/>
      <c r="V965" s="59"/>
      <c r="W965" s="174"/>
      <c r="X965" s="86"/>
      <c r="Y965" s="86"/>
      <c r="Z965" s="174"/>
      <c r="AA965" s="174"/>
    </row>
    <row r="966">
      <c r="A966" s="59"/>
      <c r="B966" s="107"/>
      <c r="C966" s="107"/>
      <c r="D966" s="106"/>
      <c r="E966" s="106"/>
      <c r="F966" s="84"/>
      <c r="G966" s="107"/>
      <c r="H966" s="107"/>
      <c r="I966" s="106"/>
      <c r="J966" s="106"/>
      <c r="K966" s="106"/>
      <c r="L966" s="106"/>
      <c r="M966" s="106"/>
      <c r="N966" s="106"/>
      <c r="O966" s="106"/>
      <c r="P966" s="106"/>
      <c r="Q966" s="106"/>
      <c r="R966" s="106"/>
      <c r="S966" s="106"/>
      <c r="T966" s="107"/>
      <c r="U966" s="59"/>
      <c r="V966" s="59"/>
      <c r="W966" s="174"/>
      <c r="X966" s="86"/>
      <c r="Y966" s="86"/>
      <c r="Z966" s="174"/>
      <c r="AA966" s="174"/>
    </row>
    <row r="967">
      <c r="A967" s="59"/>
      <c r="B967" s="107"/>
      <c r="C967" s="107"/>
      <c r="D967" s="106"/>
      <c r="E967" s="106"/>
      <c r="F967" s="84"/>
      <c r="G967" s="107"/>
      <c r="H967" s="107"/>
      <c r="I967" s="106"/>
      <c r="J967" s="106"/>
      <c r="K967" s="106"/>
      <c r="L967" s="106"/>
      <c r="M967" s="106"/>
      <c r="N967" s="106"/>
      <c r="O967" s="106"/>
      <c r="P967" s="106"/>
      <c r="Q967" s="106"/>
      <c r="R967" s="106"/>
      <c r="S967" s="106"/>
      <c r="T967" s="107"/>
      <c r="U967" s="59"/>
      <c r="V967" s="59"/>
      <c r="W967" s="174"/>
      <c r="X967" s="86"/>
      <c r="Y967" s="86"/>
      <c r="Z967" s="174"/>
      <c r="AA967" s="174"/>
    </row>
    <row r="968">
      <c r="A968" s="59"/>
      <c r="B968" s="107"/>
      <c r="C968" s="107"/>
      <c r="D968" s="106"/>
      <c r="E968" s="106"/>
      <c r="F968" s="84"/>
      <c r="G968" s="107"/>
      <c r="H968" s="107"/>
      <c r="I968" s="106"/>
      <c r="J968" s="106"/>
      <c r="K968" s="106"/>
      <c r="L968" s="106"/>
      <c r="M968" s="106"/>
      <c r="N968" s="106"/>
      <c r="O968" s="106"/>
      <c r="P968" s="106"/>
      <c r="Q968" s="106"/>
      <c r="R968" s="106"/>
      <c r="S968" s="106"/>
      <c r="T968" s="107"/>
      <c r="U968" s="59"/>
      <c r="V968" s="59"/>
      <c r="W968" s="174"/>
      <c r="X968" s="86"/>
      <c r="Y968" s="86"/>
      <c r="Z968" s="174"/>
      <c r="AA968" s="174"/>
    </row>
    <row r="969">
      <c r="A969" s="59"/>
      <c r="B969" s="107"/>
      <c r="C969" s="107"/>
      <c r="D969" s="106"/>
      <c r="E969" s="106"/>
      <c r="F969" s="84"/>
      <c r="G969" s="107"/>
      <c r="H969" s="107"/>
      <c r="I969" s="106"/>
      <c r="J969" s="106"/>
      <c r="K969" s="106"/>
      <c r="L969" s="106"/>
      <c r="M969" s="106"/>
      <c r="N969" s="106"/>
      <c r="O969" s="106"/>
      <c r="P969" s="106"/>
      <c r="Q969" s="106"/>
      <c r="R969" s="106"/>
      <c r="S969" s="106"/>
      <c r="T969" s="107"/>
      <c r="U969" s="59"/>
      <c r="V969" s="59"/>
      <c r="W969" s="174"/>
      <c r="X969" s="86"/>
      <c r="Y969" s="86"/>
      <c r="Z969" s="174"/>
      <c r="AA969" s="174"/>
    </row>
    <row r="970">
      <c r="A970" s="59"/>
      <c r="B970" s="107"/>
      <c r="C970" s="107"/>
      <c r="D970" s="106"/>
      <c r="E970" s="106"/>
      <c r="F970" s="84"/>
      <c r="G970" s="107"/>
      <c r="H970" s="107"/>
      <c r="I970" s="106"/>
      <c r="J970" s="106"/>
      <c r="K970" s="106"/>
      <c r="L970" s="106"/>
      <c r="M970" s="106"/>
      <c r="N970" s="106"/>
      <c r="O970" s="106"/>
      <c r="P970" s="106"/>
      <c r="Q970" s="106"/>
      <c r="R970" s="106"/>
      <c r="S970" s="106"/>
      <c r="T970" s="107"/>
      <c r="U970" s="59"/>
      <c r="V970" s="59"/>
      <c r="W970" s="174"/>
      <c r="X970" s="86"/>
      <c r="Y970" s="86"/>
      <c r="Z970" s="174"/>
      <c r="AA970" s="174"/>
    </row>
    <row r="971">
      <c r="A971" s="59"/>
      <c r="B971" s="107"/>
      <c r="C971" s="107"/>
      <c r="D971" s="106"/>
      <c r="E971" s="106"/>
      <c r="F971" s="84"/>
      <c r="G971" s="107"/>
      <c r="H971" s="107"/>
      <c r="I971" s="106"/>
      <c r="J971" s="106"/>
      <c r="K971" s="106"/>
      <c r="L971" s="106"/>
      <c r="M971" s="106"/>
      <c r="N971" s="106"/>
      <c r="O971" s="106"/>
      <c r="P971" s="106"/>
      <c r="Q971" s="106"/>
      <c r="R971" s="106"/>
      <c r="S971" s="106"/>
      <c r="T971" s="107"/>
      <c r="U971" s="59"/>
      <c r="V971" s="59"/>
      <c r="W971" s="174"/>
      <c r="X971" s="86"/>
      <c r="Y971" s="86"/>
      <c r="Z971" s="174"/>
      <c r="AA971" s="174"/>
    </row>
    <row r="972">
      <c r="A972" s="59"/>
      <c r="B972" s="107"/>
      <c r="C972" s="107"/>
      <c r="D972" s="106"/>
      <c r="E972" s="106"/>
      <c r="F972" s="84"/>
      <c r="G972" s="107"/>
      <c r="H972" s="107"/>
      <c r="I972" s="106"/>
      <c r="J972" s="106"/>
      <c r="K972" s="106"/>
      <c r="L972" s="106"/>
      <c r="M972" s="106"/>
      <c r="N972" s="106"/>
      <c r="O972" s="106"/>
      <c r="P972" s="106"/>
      <c r="Q972" s="106"/>
      <c r="R972" s="106"/>
      <c r="S972" s="106"/>
      <c r="T972" s="107"/>
      <c r="U972" s="59"/>
      <c r="V972" s="59"/>
      <c r="W972" s="174"/>
      <c r="X972" s="86"/>
      <c r="Y972" s="86"/>
      <c r="Z972" s="174"/>
      <c r="AA972" s="174"/>
    </row>
    <row r="973">
      <c r="A973" s="59"/>
      <c r="B973" s="107"/>
      <c r="C973" s="107"/>
      <c r="D973" s="106"/>
      <c r="E973" s="106"/>
      <c r="F973" s="84"/>
      <c r="G973" s="107"/>
      <c r="H973" s="107"/>
      <c r="I973" s="106"/>
      <c r="J973" s="106"/>
      <c r="K973" s="106"/>
      <c r="L973" s="106"/>
      <c r="M973" s="106"/>
      <c r="N973" s="106"/>
      <c r="O973" s="106"/>
      <c r="P973" s="106"/>
      <c r="Q973" s="106"/>
      <c r="R973" s="106"/>
      <c r="S973" s="106"/>
      <c r="T973" s="107"/>
      <c r="U973" s="59"/>
      <c r="V973" s="59"/>
      <c r="W973" s="174"/>
      <c r="X973" s="86"/>
      <c r="Y973" s="86"/>
      <c r="Z973" s="174"/>
      <c r="AA973" s="174"/>
    </row>
    <row r="974">
      <c r="A974" s="59"/>
      <c r="B974" s="107"/>
      <c r="C974" s="107"/>
      <c r="D974" s="106"/>
      <c r="E974" s="106"/>
      <c r="F974" s="84"/>
      <c r="G974" s="107"/>
      <c r="H974" s="107"/>
      <c r="I974" s="106"/>
      <c r="J974" s="106"/>
      <c r="K974" s="106"/>
      <c r="L974" s="106"/>
      <c r="M974" s="106"/>
      <c r="N974" s="106"/>
      <c r="O974" s="106"/>
      <c r="P974" s="106"/>
      <c r="Q974" s="106"/>
      <c r="R974" s="106"/>
      <c r="S974" s="106"/>
      <c r="T974" s="107"/>
      <c r="U974" s="59"/>
      <c r="V974" s="59"/>
      <c r="W974" s="174"/>
      <c r="X974" s="86"/>
      <c r="Y974" s="86"/>
      <c r="Z974" s="174"/>
      <c r="AA974" s="174"/>
    </row>
    <row r="975">
      <c r="A975" s="59"/>
      <c r="B975" s="107"/>
      <c r="C975" s="107"/>
      <c r="D975" s="106"/>
      <c r="E975" s="106"/>
      <c r="F975" s="84"/>
      <c r="G975" s="107"/>
      <c r="H975" s="107"/>
      <c r="I975" s="106"/>
      <c r="J975" s="106"/>
      <c r="K975" s="106"/>
      <c r="L975" s="106"/>
      <c r="M975" s="106"/>
      <c r="N975" s="106"/>
      <c r="O975" s="106"/>
      <c r="P975" s="106"/>
      <c r="Q975" s="106"/>
      <c r="R975" s="106"/>
      <c r="S975" s="106"/>
      <c r="T975" s="107"/>
      <c r="U975" s="59"/>
      <c r="V975" s="59"/>
      <c r="W975" s="174"/>
      <c r="X975" s="86"/>
      <c r="Y975" s="86"/>
      <c r="Z975" s="174"/>
      <c r="AA975" s="174"/>
    </row>
    <row r="976">
      <c r="A976" s="59"/>
      <c r="B976" s="107"/>
      <c r="C976" s="107"/>
      <c r="D976" s="106"/>
      <c r="E976" s="106"/>
      <c r="F976" s="84"/>
      <c r="G976" s="107"/>
      <c r="H976" s="107"/>
      <c r="I976" s="106"/>
      <c r="J976" s="106"/>
      <c r="K976" s="106"/>
      <c r="L976" s="106"/>
      <c r="M976" s="106"/>
      <c r="N976" s="106"/>
      <c r="O976" s="106"/>
      <c r="P976" s="106"/>
      <c r="Q976" s="106"/>
      <c r="R976" s="106"/>
      <c r="S976" s="106"/>
      <c r="T976" s="107"/>
      <c r="U976" s="59"/>
      <c r="V976" s="59"/>
      <c r="W976" s="174"/>
      <c r="X976" s="86"/>
      <c r="Y976" s="86"/>
      <c r="Z976" s="174"/>
      <c r="AA976" s="174"/>
    </row>
    <row r="977">
      <c r="A977" s="59"/>
      <c r="B977" s="107"/>
      <c r="C977" s="107"/>
      <c r="D977" s="106"/>
      <c r="E977" s="106"/>
      <c r="F977" s="84"/>
      <c r="G977" s="107"/>
      <c r="H977" s="107"/>
      <c r="I977" s="106"/>
      <c r="J977" s="106"/>
      <c r="K977" s="106"/>
      <c r="L977" s="106"/>
      <c r="M977" s="106"/>
      <c r="N977" s="106"/>
      <c r="O977" s="106"/>
      <c r="P977" s="106"/>
      <c r="Q977" s="106"/>
      <c r="R977" s="106"/>
      <c r="S977" s="106"/>
      <c r="T977" s="107"/>
      <c r="U977" s="59"/>
      <c r="V977" s="59"/>
      <c r="W977" s="174"/>
      <c r="X977" s="86"/>
      <c r="Y977" s="86"/>
      <c r="Z977" s="174"/>
      <c r="AA977" s="174"/>
    </row>
    <row r="978">
      <c r="A978" s="59"/>
      <c r="B978" s="107"/>
      <c r="C978" s="107"/>
      <c r="D978" s="106"/>
      <c r="E978" s="106"/>
      <c r="F978" s="84"/>
      <c r="G978" s="107"/>
      <c r="H978" s="107"/>
      <c r="I978" s="106"/>
      <c r="J978" s="106"/>
      <c r="K978" s="106"/>
      <c r="L978" s="106"/>
      <c r="M978" s="106"/>
      <c r="N978" s="106"/>
      <c r="O978" s="106"/>
      <c r="P978" s="106"/>
      <c r="Q978" s="106"/>
      <c r="R978" s="106"/>
      <c r="S978" s="106"/>
      <c r="T978" s="107"/>
      <c r="U978" s="59"/>
      <c r="V978" s="59"/>
      <c r="W978" s="174"/>
      <c r="X978" s="86"/>
      <c r="Y978" s="86"/>
      <c r="Z978" s="174"/>
      <c r="AA978" s="174"/>
    </row>
    <row r="979">
      <c r="A979" s="59"/>
      <c r="B979" s="107"/>
      <c r="C979" s="107"/>
      <c r="D979" s="106"/>
      <c r="E979" s="106"/>
      <c r="F979" s="84"/>
      <c r="G979" s="107"/>
      <c r="H979" s="107"/>
      <c r="I979" s="106"/>
      <c r="J979" s="106"/>
      <c r="K979" s="106"/>
      <c r="L979" s="106"/>
      <c r="M979" s="106"/>
      <c r="N979" s="106"/>
      <c r="O979" s="106"/>
      <c r="P979" s="106"/>
      <c r="Q979" s="106"/>
      <c r="R979" s="106"/>
      <c r="S979" s="106"/>
      <c r="T979" s="107"/>
      <c r="U979" s="59"/>
      <c r="V979" s="59"/>
      <c r="W979" s="174"/>
      <c r="X979" s="86"/>
      <c r="Y979" s="86"/>
      <c r="Z979" s="174"/>
      <c r="AA979" s="174"/>
    </row>
    <row r="980">
      <c r="A980" s="59"/>
      <c r="B980" s="107"/>
      <c r="C980" s="107"/>
      <c r="D980" s="106"/>
      <c r="E980" s="106"/>
      <c r="F980" s="84"/>
      <c r="G980" s="107"/>
      <c r="H980" s="107"/>
      <c r="I980" s="106"/>
      <c r="J980" s="106"/>
      <c r="K980" s="106"/>
      <c r="L980" s="106"/>
      <c r="M980" s="106"/>
      <c r="N980" s="106"/>
      <c r="O980" s="106"/>
      <c r="P980" s="106"/>
      <c r="Q980" s="106"/>
      <c r="R980" s="106"/>
      <c r="S980" s="106"/>
      <c r="T980" s="107"/>
      <c r="U980" s="59"/>
      <c r="V980" s="59"/>
      <c r="W980" s="174"/>
      <c r="X980" s="86"/>
      <c r="Y980" s="86"/>
      <c r="Z980" s="174"/>
      <c r="AA980" s="174"/>
    </row>
    <row r="981">
      <c r="A981" s="59"/>
      <c r="B981" s="107"/>
      <c r="C981" s="107"/>
      <c r="D981" s="106"/>
      <c r="E981" s="106"/>
      <c r="F981" s="84"/>
      <c r="G981" s="107"/>
      <c r="H981" s="107"/>
      <c r="I981" s="106"/>
      <c r="J981" s="106"/>
      <c r="K981" s="106"/>
      <c r="L981" s="106"/>
      <c r="M981" s="106"/>
      <c r="N981" s="106"/>
      <c r="O981" s="106"/>
      <c r="P981" s="106"/>
      <c r="Q981" s="106"/>
      <c r="R981" s="106"/>
      <c r="S981" s="106"/>
      <c r="T981" s="107"/>
      <c r="U981" s="59"/>
      <c r="V981" s="59"/>
      <c r="W981" s="174"/>
      <c r="X981" s="86"/>
      <c r="Y981" s="86"/>
      <c r="Z981" s="174"/>
      <c r="AA981" s="174"/>
    </row>
    <row r="982">
      <c r="A982" s="59"/>
      <c r="B982" s="107"/>
      <c r="C982" s="107"/>
      <c r="D982" s="106"/>
      <c r="E982" s="106"/>
      <c r="F982" s="84"/>
      <c r="G982" s="107"/>
      <c r="H982" s="107"/>
      <c r="I982" s="106"/>
      <c r="J982" s="106"/>
      <c r="K982" s="106"/>
      <c r="L982" s="106"/>
      <c r="M982" s="106"/>
      <c r="N982" s="106"/>
      <c r="O982" s="106"/>
      <c r="P982" s="106"/>
      <c r="Q982" s="106"/>
      <c r="R982" s="106"/>
      <c r="S982" s="106"/>
      <c r="T982" s="107"/>
      <c r="U982" s="59"/>
      <c r="V982" s="59"/>
      <c r="W982" s="174"/>
      <c r="X982" s="86"/>
      <c r="Y982" s="86"/>
      <c r="Z982" s="174"/>
      <c r="AA982" s="174"/>
    </row>
    <row r="983">
      <c r="A983" s="59"/>
      <c r="B983" s="107"/>
      <c r="C983" s="107"/>
      <c r="D983" s="106"/>
      <c r="E983" s="106"/>
      <c r="F983" s="84"/>
      <c r="G983" s="107"/>
      <c r="H983" s="107"/>
      <c r="I983" s="106"/>
      <c r="J983" s="106"/>
      <c r="K983" s="106"/>
      <c r="L983" s="106"/>
      <c r="M983" s="106"/>
      <c r="N983" s="106"/>
      <c r="O983" s="106"/>
      <c r="P983" s="106"/>
      <c r="Q983" s="106"/>
      <c r="R983" s="106"/>
      <c r="S983" s="106"/>
      <c r="T983" s="107"/>
      <c r="U983" s="59"/>
      <c r="V983" s="59"/>
      <c r="W983" s="174"/>
      <c r="X983" s="86"/>
      <c r="Y983" s="86"/>
      <c r="Z983" s="174"/>
      <c r="AA983" s="174"/>
    </row>
    <row r="984">
      <c r="A984" s="59"/>
      <c r="B984" s="107"/>
      <c r="C984" s="107"/>
      <c r="D984" s="106"/>
      <c r="E984" s="106"/>
      <c r="F984" s="84"/>
      <c r="G984" s="107"/>
      <c r="H984" s="107"/>
      <c r="I984" s="106"/>
      <c r="J984" s="106"/>
      <c r="K984" s="106"/>
      <c r="L984" s="106"/>
      <c r="M984" s="106"/>
      <c r="N984" s="106"/>
      <c r="O984" s="106"/>
      <c r="P984" s="106"/>
      <c r="Q984" s="106"/>
      <c r="R984" s="106"/>
      <c r="S984" s="106"/>
      <c r="T984" s="107"/>
      <c r="U984" s="59"/>
      <c r="V984" s="59"/>
      <c r="W984" s="174"/>
      <c r="X984" s="86"/>
      <c r="Y984" s="86"/>
      <c r="Z984" s="174"/>
      <c r="AA984" s="174"/>
    </row>
    <row r="985">
      <c r="A985" s="59"/>
      <c r="B985" s="107"/>
      <c r="C985" s="107"/>
      <c r="D985" s="106"/>
      <c r="E985" s="106"/>
      <c r="F985" s="84"/>
      <c r="G985" s="107"/>
      <c r="H985" s="107"/>
      <c r="I985" s="106"/>
      <c r="J985" s="106"/>
      <c r="K985" s="106"/>
      <c r="L985" s="106"/>
      <c r="M985" s="106"/>
      <c r="N985" s="106"/>
      <c r="O985" s="106"/>
      <c r="P985" s="106"/>
      <c r="Q985" s="106"/>
      <c r="R985" s="106"/>
      <c r="S985" s="106"/>
      <c r="T985" s="107"/>
      <c r="U985" s="59"/>
      <c r="V985" s="59"/>
      <c r="W985" s="174"/>
      <c r="X985" s="86"/>
      <c r="Y985" s="86"/>
      <c r="Z985" s="174"/>
      <c r="AA985" s="174"/>
    </row>
    <row r="986">
      <c r="A986" s="59"/>
      <c r="B986" s="107"/>
      <c r="C986" s="107"/>
      <c r="D986" s="106"/>
      <c r="E986" s="106"/>
      <c r="F986" s="84"/>
      <c r="G986" s="107"/>
      <c r="H986" s="107"/>
      <c r="I986" s="106"/>
      <c r="J986" s="106"/>
      <c r="K986" s="106"/>
      <c r="L986" s="106"/>
      <c r="M986" s="106"/>
      <c r="N986" s="106"/>
      <c r="O986" s="106"/>
      <c r="P986" s="106"/>
      <c r="Q986" s="106"/>
      <c r="R986" s="106"/>
      <c r="S986" s="106"/>
      <c r="T986" s="107"/>
      <c r="U986" s="59"/>
      <c r="V986" s="59"/>
      <c r="W986" s="174"/>
      <c r="X986" s="86"/>
      <c r="Y986" s="86"/>
      <c r="Z986" s="174"/>
      <c r="AA986" s="174"/>
    </row>
    <row r="987">
      <c r="A987" s="59"/>
      <c r="B987" s="107"/>
      <c r="C987" s="107"/>
      <c r="D987" s="106"/>
      <c r="E987" s="106"/>
      <c r="F987" s="84"/>
      <c r="G987" s="107"/>
      <c r="H987" s="107"/>
      <c r="I987" s="106"/>
      <c r="J987" s="106"/>
      <c r="K987" s="106"/>
      <c r="L987" s="106"/>
      <c r="M987" s="106"/>
      <c r="N987" s="106"/>
      <c r="O987" s="106"/>
      <c r="P987" s="106"/>
      <c r="Q987" s="106"/>
      <c r="R987" s="106"/>
      <c r="S987" s="106"/>
      <c r="T987" s="107"/>
      <c r="U987" s="59"/>
      <c r="V987" s="59"/>
      <c r="W987" s="174"/>
      <c r="X987" s="86"/>
      <c r="Y987" s="86"/>
      <c r="Z987" s="174"/>
      <c r="AA987" s="174"/>
    </row>
    <row r="988">
      <c r="A988" s="59"/>
      <c r="B988" s="59"/>
      <c r="C988" s="59"/>
      <c r="D988" s="128"/>
      <c r="E988" s="128"/>
      <c r="F988" s="84"/>
      <c r="G988" s="59"/>
      <c r="H988" s="59"/>
      <c r="I988" s="128"/>
      <c r="J988" s="128"/>
      <c r="K988" s="128"/>
      <c r="L988" s="128"/>
      <c r="M988" s="128"/>
      <c r="N988" s="128"/>
      <c r="O988" s="128"/>
      <c r="P988" s="128"/>
      <c r="Q988" s="128"/>
      <c r="R988" s="128"/>
      <c r="S988" s="128"/>
      <c r="T988" s="59"/>
      <c r="U988" s="59"/>
      <c r="V988" s="59"/>
      <c r="W988" s="188"/>
      <c r="X988" s="59"/>
      <c r="Y988" s="59"/>
      <c r="Z988" s="188"/>
      <c r="AA988" s="188"/>
    </row>
    <row r="989">
      <c r="A989" s="59"/>
      <c r="B989" s="59"/>
      <c r="C989" s="59"/>
      <c r="D989" s="128"/>
      <c r="E989" s="128"/>
      <c r="F989" s="84"/>
      <c r="G989" s="59"/>
      <c r="H989" s="59"/>
      <c r="I989" s="128"/>
      <c r="J989" s="128"/>
      <c r="K989" s="128"/>
      <c r="L989" s="128"/>
      <c r="M989" s="128"/>
      <c r="N989" s="128"/>
      <c r="O989" s="128"/>
      <c r="P989" s="128"/>
      <c r="Q989" s="128"/>
      <c r="R989" s="128"/>
      <c r="S989" s="128"/>
      <c r="T989" s="59"/>
      <c r="U989" s="59"/>
      <c r="V989" s="59"/>
      <c r="W989" s="188"/>
      <c r="X989" s="59"/>
      <c r="Y989" s="59"/>
      <c r="Z989" s="188"/>
      <c r="AA989" s="188"/>
    </row>
    <row r="990">
      <c r="A990" s="59"/>
      <c r="B990" s="59"/>
      <c r="C990" s="59"/>
      <c r="D990" s="128"/>
      <c r="E990" s="128"/>
      <c r="F990" s="84"/>
      <c r="G990" s="59"/>
      <c r="H990" s="59"/>
      <c r="I990" s="128"/>
      <c r="J990" s="128"/>
      <c r="K990" s="128"/>
      <c r="L990" s="128"/>
      <c r="M990" s="128"/>
      <c r="N990" s="128"/>
      <c r="O990" s="128"/>
      <c r="P990" s="128"/>
      <c r="Q990" s="128"/>
      <c r="R990" s="128"/>
      <c r="S990" s="128"/>
      <c r="T990" s="59"/>
      <c r="U990" s="59"/>
      <c r="V990" s="59"/>
      <c r="W990" s="188"/>
      <c r="X990" s="59"/>
      <c r="Y990" s="59"/>
      <c r="Z990" s="188"/>
      <c r="AA990" s="188"/>
    </row>
    <row r="991">
      <c r="A991" s="59"/>
      <c r="B991" s="59"/>
      <c r="C991" s="59"/>
      <c r="D991" s="128"/>
      <c r="E991" s="128"/>
      <c r="F991" s="84"/>
      <c r="G991" s="59"/>
      <c r="H991" s="59"/>
      <c r="I991" s="128"/>
      <c r="J991" s="128"/>
      <c r="K991" s="128"/>
      <c r="L991" s="128"/>
      <c r="M991" s="128"/>
      <c r="N991" s="128"/>
      <c r="O991" s="128"/>
      <c r="P991" s="128"/>
      <c r="Q991" s="128"/>
      <c r="R991" s="128"/>
      <c r="S991" s="128"/>
      <c r="T991" s="59"/>
      <c r="U991" s="59"/>
      <c r="V991" s="59"/>
      <c r="W991" s="188"/>
      <c r="X991" s="59"/>
      <c r="Y991" s="59"/>
      <c r="Z991" s="188"/>
      <c r="AA991" s="188"/>
    </row>
    <row r="992">
      <c r="A992" s="59"/>
      <c r="B992" s="59"/>
      <c r="C992" s="59"/>
      <c r="D992" s="128"/>
      <c r="E992" s="128"/>
      <c r="F992" s="84"/>
      <c r="G992" s="59"/>
      <c r="H992" s="59"/>
      <c r="I992" s="128"/>
      <c r="J992" s="128"/>
      <c r="K992" s="128"/>
      <c r="L992" s="128"/>
      <c r="M992" s="128"/>
      <c r="N992" s="128"/>
      <c r="O992" s="128"/>
      <c r="P992" s="128"/>
      <c r="Q992" s="128"/>
      <c r="R992" s="128"/>
      <c r="S992" s="128"/>
      <c r="T992" s="59"/>
      <c r="U992" s="59"/>
      <c r="V992" s="59"/>
      <c r="W992" s="188"/>
      <c r="X992" s="59"/>
      <c r="Y992" s="59"/>
      <c r="Z992" s="188"/>
      <c r="AA992" s="188"/>
    </row>
    <row r="993">
      <c r="A993" s="59"/>
      <c r="B993" s="59"/>
      <c r="C993" s="59"/>
      <c r="D993" s="128"/>
      <c r="E993" s="128"/>
      <c r="F993" s="84"/>
      <c r="G993" s="59"/>
      <c r="H993" s="59"/>
      <c r="I993" s="128"/>
      <c r="J993" s="128"/>
      <c r="K993" s="128"/>
      <c r="L993" s="128"/>
      <c r="M993" s="128"/>
      <c r="N993" s="128"/>
      <c r="O993" s="128"/>
      <c r="P993" s="128"/>
      <c r="Q993" s="128"/>
      <c r="R993" s="128"/>
      <c r="S993" s="128"/>
      <c r="T993" s="59"/>
      <c r="U993" s="59"/>
      <c r="V993" s="59"/>
      <c r="W993" s="188"/>
      <c r="X993" s="59"/>
      <c r="Y993" s="59"/>
      <c r="Z993" s="188"/>
      <c r="AA993" s="188"/>
    </row>
    <row r="994">
      <c r="A994" s="59"/>
      <c r="B994" s="59"/>
      <c r="C994" s="59"/>
      <c r="D994" s="128"/>
      <c r="E994" s="128"/>
      <c r="F994" s="84"/>
      <c r="G994" s="59"/>
      <c r="H994" s="59"/>
      <c r="I994" s="128"/>
      <c r="J994" s="128"/>
      <c r="K994" s="128"/>
      <c r="L994" s="128"/>
      <c r="M994" s="128"/>
      <c r="N994" s="128"/>
      <c r="O994" s="128"/>
      <c r="P994" s="128"/>
      <c r="Q994" s="128"/>
      <c r="R994" s="128"/>
      <c r="S994" s="128"/>
      <c r="T994" s="59"/>
      <c r="U994" s="59"/>
      <c r="V994" s="59"/>
      <c r="W994" s="188"/>
      <c r="X994" s="59"/>
      <c r="Y994" s="59"/>
      <c r="Z994" s="188"/>
      <c r="AA994" s="188"/>
    </row>
    <row r="995">
      <c r="A995" s="59"/>
      <c r="B995" s="59"/>
      <c r="C995" s="59"/>
      <c r="D995" s="128"/>
      <c r="E995" s="128"/>
      <c r="F995" s="84"/>
      <c r="G995" s="59"/>
      <c r="H995" s="59"/>
      <c r="I995" s="128"/>
      <c r="J995" s="128"/>
      <c r="K995" s="128"/>
      <c r="L995" s="128"/>
      <c r="M995" s="128"/>
      <c r="N995" s="128"/>
      <c r="O995" s="128"/>
      <c r="P995" s="128"/>
      <c r="Q995" s="128"/>
      <c r="R995" s="128"/>
      <c r="S995" s="128"/>
      <c r="T995" s="59"/>
      <c r="U995" s="59"/>
      <c r="V995" s="59"/>
      <c r="W995" s="188"/>
      <c r="X995" s="59"/>
      <c r="Y995" s="59"/>
      <c r="Z995" s="188"/>
      <c r="AA995" s="188"/>
    </row>
    <row r="996">
      <c r="A996" s="59"/>
      <c r="B996" s="59"/>
      <c r="C996" s="59"/>
      <c r="D996" s="128"/>
      <c r="E996" s="128"/>
      <c r="F996" s="84"/>
      <c r="G996" s="59"/>
      <c r="H996" s="59"/>
      <c r="I996" s="128"/>
      <c r="J996" s="128"/>
      <c r="K996" s="128"/>
      <c r="L996" s="128"/>
      <c r="M996" s="128"/>
      <c r="N996" s="128"/>
      <c r="O996" s="128"/>
      <c r="P996" s="128"/>
      <c r="Q996" s="128"/>
      <c r="R996" s="128"/>
      <c r="S996" s="128"/>
      <c r="T996" s="59"/>
      <c r="U996" s="59"/>
      <c r="V996" s="59"/>
      <c r="W996" s="188"/>
      <c r="X996" s="59"/>
      <c r="Y996" s="59"/>
      <c r="Z996" s="188"/>
      <c r="AA996" s="188"/>
    </row>
    <row r="997">
      <c r="A997" s="59"/>
      <c r="B997" s="59"/>
      <c r="C997" s="59"/>
      <c r="D997" s="128"/>
      <c r="E997" s="128"/>
      <c r="F997" s="84"/>
      <c r="G997" s="59"/>
      <c r="H997" s="59"/>
      <c r="I997" s="128"/>
      <c r="J997" s="128"/>
      <c r="K997" s="128"/>
      <c r="L997" s="128"/>
      <c r="M997" s="128"/>
      <c r="N997" s="128"/>
      <c r="O997" s="128"/>
      <c r="P997" s="128"/>
      <c r="Q997" s="128"/>
      <c r="R997" s="128"/>
      <c r="S997" s="128"/>
      <c r="T997" s="59"/>
      <c r="U997" s="59"/>
      <c r="V997" s="59"/>
      <c r="W997" s="188"/>
      <c r="X997" s="59"/>
      <c r="Y997" s="59"/>
      <c r="Z997" s="188"/>
      <c r="AA997" s="188"/>
    </row>
    <row r="998">
      <c r="A998" s="59"/>
      <c r="B998" s="59"/>
      <c r="C998" s="59"/>
      <c r="D998" s="128"/>
      <c r="E998" s="128"/>
      <c r="F998" s="84"/>
      <c r="G998" s="59"/>
      <c r="H998" s="59"/>
      <c r="I998" s="128"/>
      <c r="J998" s="128"/>
      <c r="K998" s="128"/>
      <c r="L998" s="128"/>
      <c r="M998" s="128"/>
      <c r="N998" s="128"/>
      <c r="O998" s="128"/>
      <c r="P998" s="128"/>
      <c r="Q998" s="128"/>
      <c r="R998" s="128"/>
      <c r="S998" s="128"/>
      <c r="T998" s="59"/>
      <c r="U998" s="59"/>
      <c r="V998" s="59"/>
      <c r="W998" s="188"/>
      <c r="X998" s="59"/>
      <c r="Y998" s="59"/>
      <c r="Z998" s="188"/>
      <c r="AA998" s="188"/>
    </row>
    <row r="999">
      <c r="A999" s="59"/>
      <c r="B999" s="59"/>
      <c r="C999" s="59"/>
      <c r="D999" s="128"/>
      <c r="E999" s="128"/>
      <c r="F999" s="84"/>
      <c r="G999" s="59"/>
      <c r="H999" s="59"/>
      <c r="I999" s="128"/>
      <c r="J999" s="128"/>
      <c r="K999" s="128"/>
      <c r="L999" s="128"/>
      <c r="M999" s="128"/>
      <c r="N999" s="128"/>
      <c r="O999" s="128"/>
      <c r="P999" s="128"/>
      <c r="Q999" s="128"/>
      <c r="R999" s="128"/>
      <c r="S999" s="128"/>
      <c r="T999" s="59"/>
      <c r="U999" s="59"/>
      <c r="V999" s="59"/>
      <c r="W999" s="188"/>
      <c r="X999" s="59"/>
      <c r="Y999" s="59"/>
      <c r="Z999" s="188"/>
      <c r="AA999" s="188"/>
    </row>
    <row r="1000">
      <c r="A1000" s="59"/>
      <c r="B1000" s="59"/>
      <c r="C1000" s="59"/>
      <c r="D1000" s="128"/>
      <c r="E1000" s="128"/>
      <c r="F1000" s="84"/>
      <c r="G1000" s="59"/>
      <c r="H1000" s="59"/>
      <c r="I1000" s="128"/>
      <c r="J1000" s="128"/>
      <c r="K1000" s="128"/>
      <c r="L1000" s="128"/>
      <c r="M1000" s="128"/>
      <c r="N1000" s="128"/>
      <c r="O1000" s="128"/>
      <c r="P1000" s="128"/>
      <c r="Q1000" s="128"/>
      <c r="R1000" s="128"/>
      <c r="S1000" s="128"/>
      <c r="T1000" s="59"/>
      <c r="U1000" s="59"/>
      <c r="V1000" s="59"/>
      <c r="W1000" s="188"/>
      <c r="X1000" s="59"/>
      <c r="Y1000" s="59"/>
      <c r="Z1000" s="188"/>
      <c r="AA1000" s="188"/>
    </row>
    <row r="1001">
      <c r="A1001" s="59"/>
      <c r="B1001" s="59"/>
      <c r="C1001" s="59"/>
      <c r="D1001" s="128"/>
      <c r="E1001" s="128"/>
      <c r="F1001" s="84"/>
      <c r="G1001" s="59"/>
      <c r="H1001" s="59"/>
      <c r="I1001" s="128"/>
      <c r="J1001" s="128"/>
      <c r="K1001" s="128"/>
      <c r="L1001" s="128"/>
      <c r="M1001" s="128"/>
      <c r="N1001" s="128"/>
      <c r="O1001" s="128"/>
      <c r="P1001" s="128"/>
      <c r="Q1001" s="128"/>
      <c r="R1001" s="128"/>
      <c r="S1001" s="128"/>
      <c r="T1001" s="59"/>
      <c r="U1001" s="59"/>
      <c r="V1001" s="59"/>
      <c r="W1001" s="188"/>
      <c r="X1001" s="59"/>
      <c r="Y1001" s="59"/>
      <c r="Z1001" s="188"/>
      <c r="AA1001" s="188"/>
    </row>
    <row r="1002">
      <c r="A1002" s="59"/>
      <c r="B1002" s="59"/>
      <c r="C1002" s="59"/>
      <c r="D1002" s="128"/>
      <c r="E1002" s="128"/>
      <c r="F1002" s="84"/>
      <c r="G1002" s="59"/>
      <c r="H1002" s="59"/>
      <c r="I1002" s="128"/>
      <c r="J1002" s="128"/>
      <c r="K1002" s="128"/>
      <c r="L1002" s="128"/>
      <c r="M1002" s="128"/>
      <c r="N1002" s="128"/>
      <c r="O1002" s="128"/>
      <c r="P1002" s="128"/>
      <c r="Q1002" s="128"/>
      <c r="R1002" s="128"/>
      <c r="S1002" s="128"/>
      <c r="T1002" s="59"/>
      <c r="U1002" s="59"/>
      <c r="V1002" s="59"/>
      <c r="W1002" s="188"/>
      <c r="X1002" s="59"/>
      <c r="Y1002" s="59"/>
      <c r="Z1002" s="188"/>
      <c r="AA1002" s="188"/>
    </row>
    <row r="1003">
      <c r="A1003" s="59"/>
      <c r="B1003" s="59"/>
      <c r="C1003" s="59"/>
      <c r="D1003" s="128"/>
      <c r="E1003" s="128"/>
      <c r="F1003" s="84"/>
      <c r="G1003" s="59"/>
      <c r="H1003" s="59"/>
      <c r="I1003" s="128"/>
      <c r="J1003" s="128"/>
      <c r="K1003" s="128"/>
      <c r="L1003" s="128"/>
      <c r="M1003" s="128"/>
      <c r="N1003" s="128"/>
      <c r="O1003" s="128"/>
      <c r="P1003" s="128"/>
      <c r="Q1003" s="128"/>
      <c r="R1003" s="128"/>
      <c r="S1003" s="128"/>
      <c r="T1003" s="59"/>
      <c r="U1003" s="59"/>
      <c r="V1003" s="59"/>
      <c r="W1003" s="188"/>
      <c r="X1003" s="59"/>
      <c r="Y1003" s="59"/>
      <c r="Z1003" s="188"/>
      <c r="AA1003" s="188"/>
    </row>
    <row r="1004">
      <c r="A1004" s="59"/>
      <c r="B1004" s="59"/>
      <c r="C1004" s="59"/>
      <c r="D1004" s="128"/>
      <c r="E1004" s="128"/>
      <c r="F1004" s="84"/>
      <c r="G1004" s="59"/>
      <c r="H1004" s="59"/>
      <c r="I1004" s="128"/>
      <c r="J1004" s="128"/>
      <c r="K1004" s="128"/>
      <c r="L1004" s="128"/>
      <c r="M1004" s="128"/>
      <c r="N1004" s="128"/>
      <c r="O1004" s="128"/>
      <c r="P1004" s="128"/>
      <c r="Q1004" s="128"/>
      <c r="R1004" s="128"/>
      <c r="S1004" s="128"/>
      <c r="T1004" s="59"/>
      <c r="U1004" s="59"/>
      <c r="V1004" s="59"/>
      <c r="W1004" s="188"/>
      <c r="X1004" s="59"/>
      <c r="Y1004" s="59"/>
      <c r="Z1004" s="188"/>
      <c r="AA1004" s="188"/>
    </row>
    <row r="1005">
      <c r="A1005" s="59"/>
      <c r="B1005" s="59"/>
      <c r="C1005" s="59"/>
      <c r="D1005" s="128"/>
      <c r="E1005" s="128"/>
      <c r="F1005" s="84"/>
      <c r="G1005" s="59"/>
      <c r="H1005" s="59"/>
      <c r="I1005" s="128"/>
      <c r="J1005" s="128"/>
      <c r="K1005" s="128"/>
      <c r="L1005" s="128"/>
      <c r="M1005" s="128"/>
      <c r="N1005" s="128"/>
      <c r="O1005" s="128"/>
      <c r="P1005" s="128"/>
      <c r="Q1005" s="128"/>
      <c r="R1005" s="128"/>
      <c r="S1005" s="128"/>
      <c r="T1005" s="59"/>
      <c r="U1005" s="59"/>
      <c r="V1005" s="59"/>
      <c r="W1005" s="188"/>
      <c r="X1005" s="59"/>
      <c r="Y1005" s="59"/>
      <c r="Z1005" s="188"/>
      <c r="AA1005" s="188"/>
    </row>
    <row r="1006">
      <c r="A1006" s="59"/>
      <c r="B1006" s="59"/>
      <c r="C1006" s="59"/>
      <c r="D1006" s="128"/>
      <c r="E1006" s="128"/>
      <c r="F1006" s="84"/>
      <c r="G1006" s="59"/>
      <c r="H1006" s="59"/>
      <c r="I1006" s="128"/>
      <c r="J1006" s="128"/>
      <c r="K1006" s="128"/>
      <c r="L1006" s="128"/>
      <c r="M1006" s="128"/>
      <c r="N1006" s="128"/>
      <c r="O1006" s="128"/>
      <c r="P1006" s="128"/>
      <c r="Q1006" s="128"/>
      <c r="R1006" s="128"/>
      <c r="S1006" s="128"/>
      <c r="T1006" s="59"/>
      <c r="U1006" s="59"/>
      <c r="V1006" s="59"/>
      <c r="W1006" s="188"/>
      <c r="X1006" s="59"/>
      <c r="Y1006" s="59"/>
      <c r="Z1006" s="188"/>
      <c r="AA1006" s="188"/>
    </row>
    <row r="1007">
      <c r="A1007" s="59"/>
      <c r="B1007" s="59"/>
      <c r="C1007" s="59"/>
      <c r="D1007" s="128"/>
      <c r="E1007" s="128"/>
      <c r="F1007" s="84"/>
      <c r="G1007" s="59"/>
      <c r="H1007" s="59"/>
      <c r="I1007" s="128"/>
      <c r="J1007" s="128"/>
      <c r="K1007" s="128"/>
      <c r="L1007" s="128"/>
      <c r="M1007" s="128"/>
      <c r="N1007" s="128"/>
      <c r="O1007" s="128"/>
      <c r="P1007" s="128"/>
      <c r="Q1007" s="128"/>
      <c r="R1007" s="128"/>
      <c r="S1007" s="128"/>
      <c r="T1007" s="59"/>
      <c r="U1007" s="59"/>
      <c r="V1007" s="59"/>
      <c r="W1007" s="188"/>
      <c r="X1007" s="59"/>
      <c r="Y1007" s="59"/>
      <c r="Z1007" s="188"/>
      <c r="AA1007" s="188"/>
    </row>
    <row r="1008">
      <c r="A1008" s="59"/>
      <c r="B1008" s="59"/>
      <c r="C1008" s="59"/>
      <c r="D1008" s="128"/>
      <c r="E1008" s="128"/>
      <c r="F1008" s="84"/>
      <c r="G1008" s="59"/>
      <c r="H1008" s="59"/>
      <c r="I1008" s="128"/>
      <c r="J1008" s="128"/>
      <c r="K1008" s="128"/>
      <c r="L1008" s="128"/>
      <c r="M1008" s="128"/>
      <c r="N1008" s="128"/>
      <c r="O1008" s="128"/>
      <c r="P1008" s="128"/>
      <c r="Q1008" s="128"/>
      <c r="R1008" s="128"/>
      <c r="S1008" s="128"/>
      <c r="T1008" s="59"/>
      <c r="U1008" s="59"/>
      <c r="V1008" s="59"/>
      <c r="W1008" s="188"/>
      <c r="X1008" s="59"/>
      <c r="Y1008" s="59"/>
      <c r="Z1008" s="188"/>
      <c r="AA1008" s="188"/>
    </row>
    <row r="1009">
      <c r="A1009" s="59"/>
      <c r="B1009" s="59"/>
      <c r="C1009" s="59"/>
      <c r="D1009" s="128"/>
      <c r="E1009" s="128"/>
      <c r="F1009" s="84"/>
      <c r="G1009" s="59"/>
      <c r="H1009" s="59"/>
      <c r="I1009" s="128"/>
      <c r="J1009" s="128"/>
      <c r="K1009" s="128"/>
      <c r="L1009" s="128"/>
      <c r="M1009" s="128"/>
      <c r="N1009" s="128"/>
      <c r="O1009" s="128"/>
      <c r="P1009" s="128"/>
      <c r="Q1009" s="128"/>
      <c r="R1009" s="128"/>
      <c r="S1009" s="128"/>
      <c r="T1009" s="59"/>
      <c r="U1009" s="59"/>
      <c r="V1009" s="59"/>
      <c r="W1009" s="188"/>
      <c r="X1009" s="59"/>
      <c r="Y1009" s="59"/>
      <c r="Z1009" s="188"/>
      <c r="AA1009" s="188"/>
    </row>
    <row r="1010">
      <c r="A1010" s="59"/>
      <c r="B1010" s="59"/>
      <c r="C1010" s="59"/>
      <c r="D1010" s="128"/>
      <c r="E1010" s="128"/>
      <c r="F1010" s="84"/>
      <c r="G1010" s="59"/>
      <c r="H1010" s="59"/>
      <c r="I1010" s="128"/>
      <c r="J1010" s="128"/>
      <c r="K1010" s="128"/>
      <c r="L1010" s="128"/>
      <c r="M1010" s="128"/>
      <c r="N1010" s="128"/>
      <c r="O1010" s="128"/>
      <c r="P1010" s="128"/>
      <c r="Q1010" s="128"/>
      <c r="R1010" s="128"/>
      <c r="S1010" s="128"/>
      <c r="T1010" s="59"/>
      <c r="U1010" s="59"/>
      <c r="V1010" s="59"/>
      <c r="W1010" s="188"/>
      <c r="X1010" s="59"/>
      <c r="Y1010" s="59"/>
      <c r="Z1010" s="188"/>
      <c r="AA1010" s="188"/>
    </row>
    <row r="1011">
      <c r="A1011" s="59"/>
      <c r="B1011" s="59"/>
      <c r="C1011" s="59"/>
      <c r="D1011" s="128"/>
      <c r="E1011" s="128"/>
      <c r="F1011" s="84"/>
      <c r="G1011" s="59"/>
      <c r="H1011" s="59"/>
      <c r="I1011" s="128"/>
      <c r="J1011" s="128"/>
      <c r="K1011" s="128"/>
      <c r="L1011" s="128"/>
      <c r="M1011" s="128"/>
      <c r="N1011" s="128"/>
      <c r="O1011" s="128"/>
      <c r="P1011" s="128"/>
      <c r="Q1011" s="128"/>
      <c r="R1011" s="128"/>
      <c r="S1011" s="128"/>
      <c r="T1011" s="59"/>
      <c r="U1011" s="59"/>
      <c r="V1011" s="59"/>
      <c r="W1011" s="188"/>
      <c r="X1011" s="59"/>
      <c r="Y1011" s="59"/>
      <c r="Z1011" s="188"/>
      <c r="AA1011" s="188"/>
    </row>
    <row r="1012">
      <c r="A1012" s="59"/>
      <c r="B1012" s="59"/>
      <c r="C1012" s="59"/>
      <c r="D1012" s="128"/>
      <c r="E1012" s="128"/>
      <c r="F1012" s="84"/>
      <c r="G1012" s="59"/>
      <c r="H1012" s="59"/>
      <c r="I1012" s="128"/>
      <c r="J1012" s="128"/>
      <c r="K1012" s="128"/>
      <c r="L1012" s="128"/>
      <c r="M1012" s="128"/>
      <c r="N1012" s="128"/>
      <c r="O1012" s="128"/>
      <c r="P1012" s="128"/>
      <c r="Q1012" s="128"/>
      <c r="R1012" s="128"/>
      <c r="S1012" s="128"/>
      <c r="T1012" s="59"/>
      <c r="U1012" s="59"/>
      <c r="V1012" s="59"/>
      <c r="W1012" s="188"/>
      <c r="X1012" s="59"/>
      <c r="Y1012" s="59"/>
      <c r="Z1012" s="188"/>
      <c r="AA1012" s="188"/>
    </row>
    <row r="1013">
      <c r="A1013" s="59"/>
      <c r="B1013" s="59"/>
      <c r="C1013" s="59"/>
      <c r="D1013" s="128"/>
      <c r="E1013" s="128"/>
      <c r="F1013" s="84"/>
      <c r="G1013" s="59"/>
      <c r="H1013" s="59"/>
      <c r="I1013" s="128"/>
      <c r="J1013" s="128"/>
      <c r="K1013" s="128"/>
      <c r="L1013" s="128"/>
      <c r="M1013" s="128"/>
      <c r="N1013" s="128"/>
      <c r="O1013" s="128"/>
      <c r="P1013" s="128"/>
      <c r="Q1013" s="128"/>
      <c r="R1013" s="128"/>
      <c r="S1013" s="128"/>
      <c r="T1013" s="59"/>
      <c r="U1013" s="59"/>
      <c r="V1013" s="59"/>
      <c r="W1013" s="188"/>
      <c r="X1013" s="59"/>
      <c r="Y1013" s="59"/>
      <c r="Z1013" s="188"/>
      <c r="AA1013" s="188"/>
    </row>
    <row r="1014">
      <c r="A1014" s="59"/>
      <c r="B1014" s="59"/>
      <c r="C1014" s="59"/>
      <c r="D1014" s="128"/>
      <c r="E1014" s="128"/>
      <c r="F1014" s="84"/>
      <c r="G1014" s="59"/>
      <c r="H1014" s="59"/>
      <c r="I1014" s="128"/>
      <c r="J1014" s="128"/>
      <c r="K1014" s="128"/>
      <c r="L1014" s="128"/>
      <c r="M1014" s="128"/>
      <c r="N1014" s="128"/>
      <c r="O1014" s="128"/>
      <c r="P1014" s="128"/>
      <c r="Q1014" s="128"/>
      <c r="R1014" s="128"/>
      <c r="S1014" s="128"/>
      <c r="T1014" s="59"/>
      <c r="U1014" s="59"/>
      <c r="V1014" s="59"/>
      <c r="W1014" s="188"/>
      <c r="X1014" s="59"/>
      <c r="Y1014" s="59"/>
      <c r="Z1014" s="188"/>
      <c r="AA1014" s="188"/>
    </row>
    <row r="1015">
      <c r="A1015" s="59"/>
      <c r="B1015" s="59"/>
      <c r="C1015" s="59"/>
      <c r="D1015" s="128"/>
      <c r="E1015" s="128"/>
      <c r="F1015" s="84"/>
      <c r="G1015" s="59"/>
      <c r="H1015" s="59"/>
      <c r="I1015" s="128"/>
      <c r="J1015" s="128"/>
      <c r="K1015" s="128"/>
      <c r="L1015" s="128"/>
      <c r="M1015" s="128"/>
      <c r="N1015" s="128"/>
      <c r="O1015" s="128"/>
      <c r="P1015" s="128"/>
      <c r="Q1015" s="128"/>
      <c r="R1015" s="128"/>
      <c r="S1015" s="128"/>
      <c r="T1015" s="59"/>
      <c r="U1015" s="59"/>
      <c r="V1015" s="59"/>
      <c r="W1015" s="188"/>
      <c r="X1015" s="59"/>
      <c r="Y1015" s="59"/>
      <c r="Z1015" s="188"/>
      <c r="AA1015" s="188"/>
    </row>
    <row r="1016">
      <c r="A1016" s="59"/>
      <c r="B1016" s="59"/>
      <c r="C1016" s="59"/>
      <c r="D1016" s="128"/>
      <c r="E1016" s="128"/>
      <c r="F1016" s="84"/>
      <c r="G1016" s="59"/>
      <c r="H1016" s="59"/>
      <c r="I1016" s="128"/>
      <c r="J1016" s="128"/>
      <c r="K1016" s="128"/>
      <c r="L1016" s="128"/>
      <c r="M1016" s="128"/>
      <c r="N1016" s="128"/>
      <c r="O1016" s="128"/>
      <c r="P1016" s="128"/>
      <c r="Q1016" s="128"/>
      <c r="R1016" s="128"/>
      <c r="S1016" s="128"/>
      <c r="T1016" s="59"/>
      <c r="U1016" s="59"/>
      <c r="V1016" s="59"/>
      <c r="W1016" s="188"/>
      <c r="X1016" s="59"/>
      <c r="Y1016" s="59"/>
      <c r="Z1016" s="188"/>
      <c r="AA1016" s="188"/>
    </row>
    <row r="1017">
      <c r="A1017" s="59"/>
      <c r="B1017" s="59"/>
      <c r="C1017" s="59"/>
      <c r="D1017" s="128"/>
      <c r="E1017" s="128"/>
      <c r="F1017" s="84"/>
      <c r="G1017" s="59"/>
      <c r="H1017" s="59"/>
      <c r="I1017" s="128"/>
      <c r="J1017" s="128"/>
      <c r="K1017" s="128"/>
      <c r="L1017" s="128"/>
      <c r="M1017" s="128"/>
      <c r="N1017" s="128"/>
      <c r="O1017" s="128"/>
      <c r="P1017" s="128"/>
      <c r="Q1017" s="128"/>
      <c r="R1017" s="128"/>
      <c r="S1017" s="128"/>
      <c r="T1017" s="59"/>
      <c r="U1017" s="59"/>
      <c r="V1017" s="59"/>
      <c r="W1017" s="188"/>
      <c r="X1017" s="59"/>
      <c r="Y1017" s="59"/>
      <c r="Z1017" s="188"/>
      <c r="AA1017" s="188"/>
    </row>
    <row r="1018">
      <c r="A1018" s="59"/>
      <c r="B1018" s="59"/>
      <c r="C1018" s="59"/>
      <c r="D1018" s="128"/>
      <c r="E1018" s="128"/>
      <c r="F1018" s="84"/>
      <c r="G1018" s="59"/>
      <c r="H1018" s="59"/>
      <c r="I1018" s="128"/>
      <c r="J1018" s="128"/>
      <c r="K1018" s="128"/>
      <c r="L1018" s="128"/>
      <c r="M1018" s="128"/>
      <c r="N1018" s="128"/>
      <c r="O1018" s="128"/>
      <c r="P1018" s="128"/>
      <c r="Q1018" s="128"/>
      <c r="R1018" s="128"/>
      <c r="S1018" s="128"/>
      <c r="T1018" s="59"/>
      <c r="U1018" s="59"/>
      <c r="V1018" s="59"/>
      <c r="W1018" s="188"/>
      <c r="X1018" s="59"/>
      <c r="Y1018" s="59"/>
      <c r="Z1018" s="188"/>
      <c r="AA1018" s="188"/>
    </row>
    <row r="1019">
      <c r="A1019" s="59"/>
      <c r="B1019" s="59"/>
      <c r="C1019" s="59"/>
      <c r="D1019" s="128"/>
      <c r="E1019" s="128"/>
      <c r="F1019" s="84"/>
      <c r="G1019" s="59"/>
      <c r="H1019" s="59"/>
      <c r="I1019" s="128"/>
      <c r="J1019" s="128"/>
      <c r="K1019" s="128"/>
      <c r="L1019" s="128"/>
      <c r="M1019" s="128"/>
      <c r="N1019" s="128"/>
      <c r="O1019" s="128"/>
      <c r="P1019" s="128"/>
      <c r="Q1019" s="128"/>
      <c r="R1019" s="128"/>
      <c r="S1019" s="128"/>
      <c r="T1019" s="59"/>
      <c r="U1019" s="59"/>
      <c r="V1019" s="59"/>
      <c r="W1019" s="188"/>
      <c r="X1019" s="59"/>
      <c r="Y1019" s="59"/>
      <c r="Z1019" s="188"/>
      <c r="AA1019" s="188"/>
    </row>
    <row r="1020">
      <c r="A1020" s="59"/>
      <c r="B1020" s="59"/>
      <c r="C1020" s="59"/>
      <c r="D1020" s="128"/>
      <c r="E1020" s="128"/>
      <c r="F1020" s="84"/>
      <c r="G1020" s="59"/>
      <c r="H1020" s="59"/>
      <c r="I1020" s="128"/>
      <c r="J1020" s="128"/>
      <c r="K1020" s="128"/>
      <c r="L1020" s="128"/>
      <c r="M1020" s="128"/>
      <c r="N1020" s="128"/>
      <c r="O1020" s="128"/>
      <c r="P1020" s="128"/>
      <c r="Q1020" s="128"/>
      <c r="R1020" s="128"/>
      <c r="S1020" s="128"/>
      <c r="T1020" s="59"/>
      <c r="U1020" s="59"/>
      <c r="V1020" s="59"/>
      <c r="W1020" s="188"/>
      <c r="X1020" s="59"/>
      <c r="Y1020" s="59"/>
      <c r="Z1020" s="188"/>
      <c r="AA1020" s="188"/>
    </row>
    <row r="1021">
      <c r="A1021" s="59"/>
      <c r="B1021" s="59"/>
      <c r="C1021" s="59"/>
      <c r="D1021" s="128"/>
      <c r="E1021" s="128"/>
      <c r="F1021" s="84"/>
      <c r="G1021" s="59"/>
      <c r="H1021" s="59"/>
      <c r="I1021" s="128"/>
      <c r="J1021" s="128"/>
      <c r="K1021" s="128"/>
      <c r="L1021" s="128"/>
      <c r="M1021" s="128"/>
      <c r="N1021" s="128"/>
      <c r="O1021" s="128"/>
      <c r="P1021" s="128"/>
      <c r="Q1021" s="128"/>
      <c r="R1021" s="128"/>
      <c r="S1021" s="128"/>
      <c r="T1021" s="59"/>
      <c r="U1021" s="59"/>
      <c r="V1021" s="59"/>
      <c r="W1021" s="188"/>
      <c r="X1021" s="59"/>
      <c r="Y1021" s="59"/>
      <c r="Z1021" s="188"/>
      <c r="AA1021" s="188"/>
    </row>
    <row r="1022">
      <c r="A1022" s="59"/>
      <c r="B1022" s="59"/>
      <c r="C1022" s="59"/>
      <c r="D1022" s="128"/>
      <c r="E1022" s="128"/>
      <c r="F1022" s="84"/>
      <c r="G1022" s="59"/>
      <c r="H1022" s="59"/>
      <c r="I1022" s="128"/>
      <c r="J1022" s="128"/>
      <c r="K1022" s="128"/>
      <c r="L1022" s="128"/>
      <c r="M1022" s="128"/>
      <c r="N1022" s="128"/>
      <c r="O1022" s="128"/>
      <c r="P1022" s="128"/>
      <c r="Q1022" s="128"/>
      <c r="R1022" s="128"/>
      <c r="S1022" s="128"/>
      <c r="T1022" s="59"/>
      <c r="U1022" s="59"/>
      <c r="V1022" s="59"/>
      <c r="W1022" s="188"/>
      <c r="X1022" s="59"/>
      <c r="Y1022" s="59"/>
      <c r="Z1022" s="188"/>
      <c r="AA1022" s="188"/>
    </row>
    <row r="1023">
      <c r="A1023" s="59"/>
      <c r="B1023" s="59"/>
      <c r="C1023" s="59"/>
      <c r="D1023" s="128"/>
      <c r="E1023" s="128"/>
      <c r="F1023" s="84"/>
      <c r="G1023" s="59"/>
      <c r="H1023" s="59"/>
      <c r="I1023" s="128"/>
      <c r="J1023" s="128"/>
      <c r="K1023" s="128"/>
      <c r="L1023" s="128"/>
      <c r="M1023" s="128"/>
      <c r="N1023" s="128"/>
      <c r="O1023" s="128"/>
      <c r="P1023" s="128"/>
      <c r="Q1023" s="128"/>
      <c r="R1023" s="128"/>
      <c r="S1023" s="128"/>
      <c r="T1023" s="59"/>
      <c r="U1023" s="59"/>
      <c r="V1023" s="59"/>
      <c r="W1023" s="188"/>
      <c r="X1023" s="59"/>
      <c r="Y1023" s="59"/>
      <c r="Z1023" s="188"/>
      <c r="AA1023" s="188"/>
    </row>
    <row r="1024">
      <c r="A1024" s="59"/>
      <c r="B1024" s="59"/>
      <c r="C1024" s="59"/>
      <c r="D1024" s="128"/>
      <c r="E1024" s="128"/>
      <c r="F1024" s="84"/>
      <c r="G1024" s="59"/>
      <c r="H1024" s="59"/>
      <c r="I1024" s="128"/>
      <c r="J1024" s="128"/>
      <c r="K1024" s="128"/>
      <c r="L1024" s="128"/>
      <c r="M1024" s="128"/>
      <c r="N1024" s="128"/>
      <c r="O1024" s="128"/>
      <c r="P1024" s="128"/>
      <c r="Q1024" s="128"/>
      <c r="R1024" s="128"/>
      <c r="S1024" s="128"/>
      <c r="T1024" s="59"/>
      <c r="U1024" s="59"/>
      <c r="V1024" s="59"/>
      <c r="W1024" s="188"/>
      <c r="X1024" s="59"/>
      <c r="Y1024" s="59"/>
      <c r="Z1024" s="188"/>
      <c r="AA1024" s="188"/>
    </row>
    <row r="1025">
      <c r="A1025" s="59"/>
      <c r="B1025" s="59"/>
      <c r="C1025" s="59"/>
      <c r="D1025" s="128"/>
      <c r="E1025" s="128"/>
      <c r="F1025" s="84"/>
      <c r="G1025" s="59"/>
      <c r="H1025" s="59"/>
      <c r="I1025" s="128"/>
      <c r="J1025" s="128"/>
      <c r="K1025" s="128"/>
      <c r="L1025" s="128"/>
      <c r="M1025" s="128"/>
      <c r="N1025" s="128"/>
      <c r="O1025" s="128"/>
      <c r="P1025" s="128"/>
      <c r="Q1025" s="128"/>
      <c r="R1025" s="128"/>
      <c r="S1025" s="128"/>
      <c r="T1025" s="59"/>
      <c r="U1025" s="59"/>
      <c r="V1025" s="59"/>
      <c r="W1025" s="188"/>
      <c r="X1025" s="59"/>
      <c r="Y1025" s="59"/>
      <c r="Z1025" s="188"/>
      <c r="AA1025" s="188"/>
    </row>
    <row r="1026">
      <c r="A1026" s="59"/>
      <c r="B1026" s="59"/>
      <c r="C1026" s="59"/>
      <c r="D1026" s="128"/>
      <c r="E1026" s="128"/>
      <c r="F1026" s="84"/>
      <c r="G1026" s="59"/>
      <c r="H1026" s="59"/>
      <c r="I1026" s="128"/>
      <c r="J1026" s="128"/>
      <c r="K1026" s="128"/>
      <c r="L1026" s="128"/>
      <c r="M1026" s="128"/>
      <c r="N1026" s="128"/>
      <c r="O1026" s="128"/>
      <c r="P1026" s="128"/>
      <c r="Q1026" s="128"/>
      <c r="R1026" s="128"/>
      <c r="S1026" s="128"/>
      <c r="T1026" s="59"/>
      <c r="U1026" s="59"/>
      <c r="V1026" s="59"/>
      <c r="W1026" s="188"/>
      <c r="X1026" s="59"/>
      <c r="Y1026" s="59"/>
      <c r="Z1026" s="188"/>
      <c r="AA1026" s="188"/>
    </row>
    <row r="1027">
      <c r="A1027" s="59"/>
      <c r="B1027" s="59"/>
      <c r="C1027" s="59"/>
      <c r="D1027" s="128"/>
      <c r="E1027" s="128"/>
      <c r="F1027" s="84"/>
      <c r="G1027" s="59"/>
      <c r="H1027" s="59"/>
      <c r="I1027" s="128"/>
      <c r="J1027" s="128"/>
      <c r="K1027" s="128"/>
      <c r="L1027" s="128"/>
      <c r="M1027" s="128"/>
      <c r="N1027" s="128"/>
      <c r="O1027" s="128"/>
      <c r="P1027" s="128"/>
      <c r="Q1027" s="128"/>
      <c r="R1027" s="128"/>
      <c r="S1027" s="128"/>
      <c r="T1027" s="59"/>
      <c r="U1027" s="59"/>
      <c r="V1027" s="59"/>
      <c r="W1027" s="188"/>
      <c r="X1027" s="59"/>
      <c r="Y1027" s="59"/>
      <c r="Z1027" s="188"/>
      <c r="AA1027" s="188"/>
    </row>
    <row r="1028">
      <c r="A1028" s="59"/>
      <c r="B1028" s="59"/>
      <c r="C1028" s="59"/>
      <c r="D1028" s="128"/>
      <c r="E1028" s="128"/>
      <c r="F1028" s="84"/>
      <c r="G1028" s="59"/>
      <c r="H1028" s="59"/>
      <c r="I1028" s="128"/>
      <c r="J1028" s="128"/>
      <c r="K1028" s="128"/>
      <c r="L1028" s="128"/>
      <c r="M1028" s="128"/>
      <c r="N1028" s="128"/>
      <c r="O1028" s="128"/>
      <c r="P1028" s="128"/>
      <c r="Q1028" s="128"/>
      <c r="R1028" s="128"/>
      <c r="S1028" s="128"/>
      <c r="T1028" s="59"/>
      <c r="U1028" s="59"/>
      <c r="V1028" s="59"/>
      <c r="W1028" s="188"/>
      <c r="X1028" s="59"/>
      <c r="Y1028" s="59"/>
      <c r="Z1028" s="188"/>
      <c r="AA1028" s="188"/>
    </row>
  </sheetData>
  <autoFilter ref="$A$1:$AA$1028"/>
  <conditionalFormatting sqref="A3:A1028 B3:Y1028 Z3:AA1028">
    <cfRule type="expression" dxfId="0" priority="1">
      <formula>ISEVEN(Row())</formula>
    </cfRule>
  </conditionalFormatting>
  <conditionalFormatting sqref="A3:A1028 B3:Y1028 Z3:AA1028">
    <cfRule type="expression" dxfId="1" priority="2">
      <formula>ISODD(Row())</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4.71"/>
    <col customWidth="1" min="2" max="2" width="11.29"/>
    <col customWidth="1" min="3" max="3" width="30.29"/>
    <col customWidth="1" min="4" max="4" width="26.43"/>
    <col customWidth="1" min="5" max="5" width="22.86"/>
  </cols>
  <sheetData>
    <row r="1">
      <c r="A1" s="189"/>
      <c r="B1" s="190"/>
      <c r="C1" s="191" t="s">
        <v>5465</v>
      </c>
      <c r="D1" s="191" t="s">
        <v>5466</v>
      </c>
      <c r="E1" s="192" t="s">
        <v>5467</v>
      </c>
    </row>
    <row r="2" hidden="1">
      <c r="A2" s="201"/>
      <c r="B2" s="202">
        <v>0.0</v>
      </c>
      <c r="C2" s="203"/>
      <c r="D2" s="203"/>
      <c r="E2" s="204"/>
    </row>
    <row r="3" hidden="1">
      <c r="A3" s="201" t="s">
        <v>5873</v>
      </c>
      <c r="B3" s="202">
        <v>0.0</v>
      </c>
      <c r="C3" s="203"/>
      <c r="D3" s="203"/>
      <c r="E3" s="204"/>
    </row>
    <row r="4" hidden="1">
      <c r="A4" s="201" t="s">
        <v>4343</v>
      </c>
      <c r="B4" s="202">
        <v>1100.0</v>
      </c>
      <c r="C4" s="205" t="s">
        <v>4061</v>
      </c>
      <c r="D4" s="205" t="s">
        <v>4061</v>
      </c>
      <c r="E4" s="204"/>
    </row>
    <row r="5" hidden="1">
      <c r="A5" s="201" t="s">
        <v>5600</v>
      </c>
      <c r="B5" s="202">
        <v>112.08000000000001</v>
      </c>
      <c r="C5" s="203"/>
      <c r="D5" s="203"/>
      <c r="E5" s="204"/>
    </row>
    <row r="6">
      <c r="A6" s="201" t="s">
        <v>5783</v>
      </c>
      <c r="B6" s="202">
        <v>3362.4236799999994</v>
      </c>
      <c r="C6" s="205"/>
      <c r="D6" s="203"/>
      <c r="E6" s="204"/>
    </row>
    <row r="7" hidden="1">
      <c r="A7" s="201" t="s">
        <v>4299</v>
      </c>
      <c r="B7" s="202">
        <v>100.0</v>
      </c>
      <c r="C7" s="203"/>
      <c r="D7" s="203"/>
      <c r="E7" s="204"/>
    </row>
    <row r="8" hidden="1">
      <c r="A8" s="201" t="s">
        <v>1012</v>
      </c>
      <c r="B8" s="202">
        <v>522.106</v>
      </c>
      <c r="C8" s="203"/>
      <c r="D8" s="203"/>
      <c r="E8" s="204"/>
    </row>
    <row r="9" hidden="1">
      <c r="A9" s="201" t="s">
        <v>1539</v>
      </c>
      <c r="B9" s="202">
        <v>260.98400000000004</v>
      </c>
      <c r="C9" s="203"/>
      <c r="D9" s="203"/>
      <c r="E9" s="204"/>
    </row>
    <row r="10" hidden="1">
      <c r="A10" s="201" t="s">
        <v>1815</v>
      </c>
      <c r="B10" s="202">
        <v>1105.0</v>
      </c>
      <c r="C10" s="203"/>
      <c r="D10" s="203"/>
      <c r="E10" s="204"/>
    </row>
    <row r="11">
      <c r="A11" s="201" t="s">
        <v>2456</v>
      </c>
      <c r="B11" s="202">
        <v>1751.08</v>
      </c>
      <c r="C11" s="203"/>
      <c r="D11" s="203"/>
      <c r="E11" s="204"/>
    </row>
    <row r="12" hidden="1">
      <c r="A12" s="201" t="s">
        <v>4093</v>
      </c>
      <c r="B12" s="202">
        <v>170.0</v>
      </c>
      <c r="C12" s="203"/>
      <c r="D12" s="203"/>
      <c r="E12" s="204"/>
    </row>
    <row r="13" hidden="1">
      <c r="A13" s="201" t="s">
        <v>3531</v>
      </c>
      <c r="B13" s="202">
        <v>200.0</v>
      </c>
      <c r="C13" s="203"/>
      <c r="D13" s="203"/>
      <c r="E13" s="204"/>
    </row>
    <row r="14" hidden="1">
      <c r="A14" s="201" t="s">
        <v>2853</v>
      </c>
      <c r="B14" s="202">
        <v>0.0</v>
      </c>
      <c r="C14" s="205" t="s">
        <v>2929</v>
      </c>
      <c r="D14" s="205" t="s">
        <v>2929</v>
      </c>
      <c r="E14" s="204"/>
    </row>
    <row r="15" hidden="1">
      <c r="A15" s="201" t="s">
        <v>5491</v>
      </c>
      <c r="B15" s="202">
        <v>50.0</v>
      </c>
      <c r="C15" s="205" t="s">
        <v>2929</v>
      </c>
      <c r="D15" s="205" t="s">
        <v>4061</v>
      </c>
      <c r="E15" s="204"/>
    </row>
    <row r="16" hidden="1">
      <c r="A16" s="201" t="s">
        <v>5974</v>
      </c>
      <c r="B16" s="202">
        <v>105.75000000000001</v>
      </c>
      <c r="C16" s="205" t="s">
        <v>2929</v>
      </c>
      <c r="D16" s="205" t="s">
        <v>2929</v>
      </c>
      <c r="E16" s="204"/>
    </row>
    <row r="17" hidden="1">
      <c r="A17" s="201" t="s">
        <v>1312</v>
      </c>
      <c r="B17" s="202">
        <v>60.0</v>
      </c>
      <c r="C17" s="203"/>
      <c r="D17" s="203"/>
      <c r="E17" s="204"/>
    </row>
    <row r="18">
      <c r="A18" s="201" t="s">
        <v>1669</v>
      </c>
      <c r="B18" s="202">
        <v>2000.0</v>
      </c>
      <c r="C18" s="203"/>
      <c r="D18" s="203"/>
      <c r="E18" s="204"/>
    </row>
    <row r="19">
      <c r="A19" s="201" t="s">
        <v>4820</v>
      </c>
      <c r="B19" s="202">
        <v>2000.0</v>
      </c>
      <c r="C19" s="203"/>
      <c r="D19" s="203"/>
      <c r="E19" s="204"/>
    </row>
    <row r="20">
      <c r="A20" s="201" t="s">
        <v>1860</v>
      </c>
      <c r="B20" s="202">
        <v>1556.0</v>
      </c>
      <c r="C20" s="203"/>
      <c r="D20" s="203"/>
      <c r="E20" s="204"/>
    </row>
    <row r="21" hidden="1">
      <c r="A21" s="201" t="s">
        <v>516</v>
      </c>
      <c r="B21" s="202">
        <v>1167.683</v>
      </c>
      <c r="C21" s="203"/>
      <c r="D21" s="203"/>
      <c r="E21" s="204"/>
    </row>
    <row r="22" hidden="1">
      <c r="A22" s="201" t="s">
        <v>4429</v>
      </c>
      <c r="B22" s="202">
        <v>350.0</v>
      </c>
      <c r="C22" s="203"/>
      <c r="D22" s="203"/>
      <c r="E22" s="204"/>
    </row>
    <row r="23" hidden="1">
      <c r="A23" s="201" t="s">
        <v>265</v>
      </c>
      <c r="B23" s="202">
        <v>585.6</v>
      </c>
      <c r="C23" s="203"/>
      <c r="D23" s="203"/>
      <c r="E23" s="204"/>
    </row>
    <row r="24" hidden="1">
      <c r="A24" s="201" t="s">
        <v>3824</v>
      </c>
      <c r="B24" s="202">
        <v>0.0</v>
      </c>
      <c r="C24" s="203"/>
      <c r="D24" s="203"/>
      <c r="E24" s="204"/>
    </row>
    <row r="25" hidden="1">
      <c r="A25" s="201" t="s">
        <v>95</v>
      </c>
      <c r="B25" s="202">
        <v>141.0</v>
      </c>
      <c r="C25" s="203"/>
      <c r="D25" s="203"/>
      <c r="E25" s="204"/>
    </row>
    <row r="26" hidden="1">
      <c r="A26" s="201" t="s">
        <v>5638</v>
      </c>
      <c r="B26" s="202">
        <v>765.0</v>
      </c>
      <c r="C26" s="203"/>
      <c r="D26" s="203"/>
      <c r="E26" s="204"/>
    </row>
    <row r="27" hidden="1">
      <c r="A27" s="201" t="s">
        <v>4130</v>
      </c>
      <c r="B27" s="202">
        <v>1044.3</v>
      </c>
      <c r="C27" s="203"/>
      <c r="D27" s="203"/>
      <c r="E27" s="204"/>
    </row>
    <row r="28" hidden="1">
      <c r="A28" s="201" t="s">
        <v>6067</v>
      </c>
      <c r="B28" s="202">
        <v>42.300000000000004</v>
      </c>
      <c r="C28" s="205" t="s">
        <v>2929</v>
      </c>
      <c r="D28" s="205" t="s">
        <v>4061</v>
      </c>
      <c r="E28" s="204"/>
    </row>
    <row r="29" hidden="1">
      <c r="A29" s="201" t="s">
        <v>5666</v>
      </c>
      <c r="B29" s="202">
        <v>85.0</v>
      </c>
      <c r="C29" s="203"/>
      <c r="D29" s="203"/>
      <c r="E29" s="204"/>
    </row>
    <row r="30" hidden="1">
      <c r="A30" s="201" t="s">
        <v>2245</v>
      </c>
      <c r="B30" s="202">
        <v>255.57976000000002</v>
      </c>
      <c r="C30" s="205" t="s">
        <v>2929</v>
      </c>
      <c r="D30" s="205" t="s">
        <v>2929</v>
      </c>
      <c r="E30" s="204"/>
    </row>
    <row r="31" hidden="1">
      <c r="A31" s="201" t="s">
        <v>3286</v>
      </c>
      <c r="B31" s="202">
        <v>0.0</v>
      </c>
      <c r="C31" s="203"/>
      <c r="D31" s="203"/>
      <c r="E31" s="204"/>
    </row>
    <row r="32" hidden="1">
      <c r="A32" s="201" t="s">
        <v>158</v>
      </c>
      <c r="B32" s="202">
        <v>934.0</v>
      </c>
      <c r="C32" s="203"/>
      <c r="D32" s="203"/>
      <c r="E32" s="204"/>
    </row>
    <row r="33" hidden="1">
      <c r="A33" s="201" t="s">
        <v>1619</v>
      </c>
      <c r="B33" s="202">
        <v>500.0</v>
      </c>
      <c r="C33" s="203"/>
      <c r="D33" s="203"/>
      <c r="E33" s="204"/>
    </row>
    <row r="34" hidden="1">
      <c r="A34" s="201" t="s">
        <v>1751</v>
      </c>
      <c r="B34" s="202">
        <v>210.0</v>
      </c>
      <c r="C34" s="203"/>
      <c r="D34" s="203"/>
      <c r="E34" s="204"/>
    </row>
    <row r="35" hidden="1">
      <c r="A35" s="201" t="s">
        <v>6264</v>
      </c>
      <c r="B35" s="202">
        <v>42.300000000000004</v>
      </c>
      <c r="C35" s="203"/>
      <c r="D35" s="203"/>
      <c r="E35" s="204"/>
    </row>
    <row r="36" hidden="1">
      <c r="A36" s="201" t="s">
        <v>1707</v>
      </c>
      <c r="B36" s="202">
        <v>1500.0</v>
      </c>
      <c r="C36" s="205" t="s">
        <v>2929</v>
      </c>
      <c r="D36" s="205" t="s">
        <v>4061</v>
      </c>
      <c r="E36" s="204"/>
    </row>
    <row r="37">
      <c r="A37" s="201" t="s">
        <v>4162</v>
      </c>
      <c r="B37" s="202">
        <v>0.0</v>
      </c>
      <c r="C37" s="203"/>
      <c r="D37" s="203"/>
      <c r="E37" s="204"/>
    </row>
    <row r="38" hidden="1">
      <c r="A38" s="201" t="s">
        <v>1995</v>
      </c>
      <c r="B38" s="202">
        <v>4000.0</v>
      </c>
      <c r="C38" s="205" t="s">
        <v>2929</v>
      </c>
      <c r="D38" s="205" t="s">
        <v>4061</v>
      </c>
      <c r="E38" s="204"/>
    </row>
    <row r="39">
      <c r="A39" s="201" t="s">
        <v>1983</v>
      </c>
      <c r="B39" s="202">
        <v>550.0</v>
      </c>
      <c r="C39" s="203"/>
      <c r="D39" s="203"/>
      <c r="E39" s="204"/>
    </row>
    <row r="40" hidden="1">
      <c r="A40" s="201" t="s">
        <v>4117</v>
      </c>
      <c r="B40" s="202">
        <v>650.0</v>
      </c>
      <c r="C40" s="205" t="s">
        <v>2929</v>
      </c>
      <c r="D40" s="205" t="s">
        <v>4061</v>
      </c>
      <c r="E40" s="204"/>
    </row>
    <row r="41" hidden="1">
      <c r="A41" s="201" t="s">
        <v>4486</v>
      </c>
      <c r="B41" s="202">
        <v>1050.0</v>
      </c>
      <c r="C41" s="205" t="s">
        <v>4061</v>
      </c>
      <c r="D41" s="205" t="s">
        <v>4061</v>
      </c>
      <c r="E41" s="204"/>
    </row>
    <row r="42" hidden="1">
      <c r="A42" s="201" t="s">
        <v>1784</v>
      </c>
      <c r="B42" s="202">
        <v>881.0</v>
      </c>
      <c r="C42" s="203"/>
      <c r="D42" s="203"/>
      <c r="E42" s="204"/>
    </row>
    <row r="43" hidden="1">
      <c r="A43" s="201" t="s">
        <v>183</v>
      </c>
      <c r="B43" s="202">
        <v>1491.58</v>
      </c>
      <c r="C43" s="203"/>
      <c r="D43" s="203"/>
      <c r="E43" s="204"/>
    </row>
    <row r="44">
      <c r="A44" s="201" t="s">
        <v>1530</v>
      </c>
      <c r="B44" s="202">
        <v>2000.0</v>
      </c>
      <c r="C44" s="203"/>
      <c r="D44" s="203"/>
      <c r="E44" s="204"/>
    </row>
    <row r="45">
      <c r="A45" s="201" t="s">
        <v>1744</v>
      </c>
      <c r="B45" s="202">
        <v>675.6</v>
      </c>
      <c r="C45" s="203"/>
      <c r="D45" s="203"/>
      <c r="E45" s="204"/>
    </row>
    <row r="46" hidden="1">
      <c r="A46" s="201" t="s">
        <v>1833</v>
      </c>
      <c r="B46" s="202">
        <v>2000.0</v>
      </c>
      <c r="C46" s="203"/>
      <c r="D46" s="203"/>
      <c r="E46" s="204"/>
    </row>
    <row r="47">
      <c r="A47" s="201" t="s">
        <v>5095</v>
      </c>
      <c r="B47" s="202">
        <v>640.0</v>
      </c>
      <c r="C47" s="203"/>
      <c r="D47" s="203"/>
      <c r="E47" s="204"/>
    </row>
    <row r="48" hidden="1">
      <c r="A48" s="201" t="s">
        <v>1747</v>
      </c>
      <c r="B48" s="202">
        <v>1489.0</v>
      </c>
      <c r="C48" s="203"/>
      <c r="D48" s="203"/>
      <c r="E48" s="204"/>
    </row>
    <row r="49">
      <c r="A49" s="201" t="s">
        <v>1936</v>
      </c>
      <c r="B49" s="202">
        <v>1400.0</v>
      </c>
      <c r="C49" s="203"/>
      <c r="D49" s="203"/>
      <c r="E49" s="204"/>
    </row>
    <row r="50">
      <c r="A50" s="201" t="s">
        <v>4778</v>
      </c>
      <c r="B50" s="202">
        <v>835.4</v>
      </c>
      <c r="C50" s="203"/>
      <c r="D50" s="203"/>
      <c r="E50" s="204"/>
    </row>
    <row r="51" hidden="1">
      <c r="A51" s="201" t="s">
        <v>2155</v>
      </c>
      <c r="B51" s="202">
        <v>320.0</v>
      </c>
      <c r="C51" s="203"/>
      <c r="D51" s="203"/>
      <c r="E51" s="204"/>
    </row>
    <row r="52" hidden="1">
      <c r="A52" s="201" t="s">
        <v>1325</v>
      </c>
      <c r="B52" s="202">
        <v>155.10000000000002</v>
      </c>
      <c r="C52" s="203"/>
      <c r="D52" s="203"/>
      <c r="E52" s="204"/>
    </row>
    <row r="53" hidden="1">
      <c r="A53" s="201" t="s">
        <v>5884</v>
      </c>
      <c r="B53" s="202">
        <v>467.0</v>
      </c>
      <c r="C53" s="203"/>
      <c r="D53" s="203"/>
      <c r="E53" s="204"/>
    </row>
    <row r="54" hidden="1">
      <c r="A54" s="201" t="s">
        <v>3238</v>
      </c>
      <c r="B54" s="202">
        <v>0.0</v>
      </c>
      <c r="C54" s="203"/>
      <c r="D54" s="203"/>
      <c r="E54" s="204"/>
    </row>
    <row r="55" hidden="1">
      <c r="A55" s="201" t="s">
        <v>587</v>
      </c>
      <c r="B55" s="202">
        <v>225.0</v>
      </c>
      <c r="C55" s="205" t="s">
        <v>2929</v>
      </c>
      <c r="D55" s="205" t="s">
        <v>4061</v>
      </c>
      <c r="E55" s="204"/>
    </row>
    <row r="56" hidden="1">
      <c r="A56" s="201" t="s">
        <v>1426</v>
      </c>
      <c r="B56" s="202">
        <v>850.0</v>
      </c>
      <c r="C56" s="203"/>
      <c r="D56" s="203"/>
      <c r="E56" s="204"/>
    </row>
    <row r="57" hidden="1">
      <c r="A57" s="201" t="s">
        <v>268</v>
      </c>
      <c r="B57" s="202">
        <v>329.9</v>
      </c>
      <c r="C57" s="203"/>
      <c r="D57" s="203"/>
      <c r="E57" s="204"/>
    </row>
    <row r="58" hidden="1">
      <c r="A58" s="201" t="s">
        <v>294</v>
      </c>
      <c r="B58" s="202">
        <v>423.47560000000004</v>
      </c>
      <c r="C58" s="203"/>
      <c r="D58" s="203"/>
      <c r="E58" s="204"/>
    </row>
    <row r="59" hidden="1">
      <c r="A59" s="201" t="s">
        <v>5551</v>
      </c>
      <c r="B59" s="202">
        <v>0.0</v>
      </c>
      <c r="C59" s="203"/>
      <c r="D59" s="203"/>
      <c r="E59" s="204"/>
    </row>
    <row r="60" hidden="1">
      <c r="A60" s="201" t="s">
        <v>316</v>
      </c>
      <c r="B60" s="202">
        <v>300.0</v>
      </c>
      <c r="C60" s="203"/>
      <c r="D60" s="203"/>
      <c r="E60" s="204"/>
    </row>
    <row r="61" hidden="1">
      <c r="A61" s="201" t="s">
        <v>4082</v>
      </c>
      <c r="B61" s="202">
        <v>740.155</v>
      </c>
      <c r="C61" s="203"/>
      <c r="D61" s="203"/>
      <c r="E61" s="204"/>
    </row>
    <row r="62" hidden="1">
      <c r="A62" s="201" t="s">
        <v>4359</v>
      </c>
      <c r="B62" s="202">
        <v>105.0</v>
      </c>
      <c r="C62" s="203"/>
      <c r="D62" s="203"/>
      <c r="E62" s="204"/>
    </row>
    <row r="63" hidden="1">
      <c r="A63" s="201" t="s">
        <v>4172</v>
      </c>
      <c r="B63" s="202">
        <v>135.0</v>
      </c>
      <c r="C63" s="203"/>
      <c r="D63" s="203"/>
      <c r="E63" s="204"/>
    </row>
    <row r="64" hidden="1">
      <c r="A64" s="201" t="s">
        <v>3223</v>
      </c>
      <c r="B64" s="202">
        <v>82.0</v>
      </c>
      <c r="C64" s="205" t="s">
        <v>2929</v>
      </c>
      <c r="D64" s="205" t="s">
        <v>2929</v>
      </c>
      <c r="E64" s="204"/>
    </row>
    <row r="65" hidden="1">
      <c r="A65" s="201" t="s">
        <v>2869</v>
      </c>
      <c r="B65" s="202">
        <v>437.75</v>
      </c>
      <c r="C65" s="203"/>
      <c r="D65" s="203"/>
      <c r="E65" s="204"/>
    </row>
    <row r="66" hidden="1">
      <c r="A66" s="201" t="s">
        <v>332</v>
      </c>
      <c r="B66" s="202">
        <v>0.0</v>
      </c>
      <c r="C66" s="203"/>
      <c r="D66" s="203"/>
      <c r="E66" s="204"/>
    </row>
    <row r="67" hidden="1">
      <c r="A67" s="201" t="s">
        <v>1873</v>
      </c>
      <c r="B67" s="202">
        <v>1750.0</v>
      </c>
      <c r="C67" s="203"/>
      <c r="D67" s="203"/>
      <c r="E67" s="204"/>
    </row>
    <row r="68">
      <c r="A68" s="201" t="s">
        <v>4532</v>
      </c>
      <c r="B68" s="202">
        <v>0.0</v>
      </c>
      <c r="C68" s="203"/>
      <c r="D68" s="203"/>
      <c r="E68" s="204"/>
    </row>
    <row r="69" hidden="1">
      <c r="A69" s="201" t="s">
        <v>5433</v>
      </c>
      <c r="B69" s="202">
        <v>850.0</v>
      </c>
      <c r="C69" s="203"/>
      <c r="D69" s="203"/>
      <c r="E69" s="204"/>
    </row>
    <row r="70" hidden="1">
      <c r="A70" s="201" t="s">
        <v>5408</v>
      </c>
      <c r="B70" s="202">
        <v>744.0</v>
      </c>
      <c r="C70" s="203"/>
      <c r="D70" s="203"/>
      <c r="E70" s="204"/>
    </row>
    <row r="71" hidden="1">
      <c r="A71" s="201" t="s">
        <v>5689</v>
      </c>
      <c r="B71" s="202">
        <v>0.0</v>
      </c>
      <c r="C71" s="203"/>
      <c r="D71" s="203"/>
      <c r="E71" s="204"/>
    </row>
    <row r="72" hidden="1">
      <c r="A72" s="201" t="s">
        <v>3150</v>
      </c>
      <c r="B72" s="202">
        <v>400.0</v>
      </c>
      <c r="C72" s="203"/>
      <c r="D72" s="203"/>
      <c r="E72" s="204"/>
    </row>
    <row r="73" hidden="1">
      <c r="A73" s="201" t="s">
        <v>5643</v>
      </c>
      <c r="B73" s="202">
        <v>182.75</v>
      </c>
      <c r="C73" s="203"/>
      <c r="D73" s="203"/>
      <c r="E73" s="204"/>
    </row>
    <row r="74" hidden="1">
      <c r="A74" s="201" t="s">
        <v>5447</v>
      </c>
      <c r="B74" s="202">
        <v>150.0</v>
      </c>
      <c r="C74" s="203"/>
      <c r="D74" s="203"/>
      <c r="E74" s="204"/>
    </row>
    <row r="75" hidden="1">
      <c r="A75" s="201" t="s">
        <v>2691</v>
      </c>
      <c r="B75" s="202">
        <v>46.75</v>
      </c>
      <c r="C75" s="203"/>
      <c r="D75" s="203"/>
      <c r="E75" s="204"/>
    </row>
    <row r="76" hidden="1">
      <c r="A76" s="201" t="s">
        <v>5695</v>
      </c>
      <c r="B76" s="202">
        <v>310.59000000000003</v>
      </c>
      <c r="C76" s="203"/>
      <c r="D76" s="203"/>
      <c r="E76" s="204"/>
    </row>
    <row r="77" hidden="1">
      <c r="A77" s="201" t="s">
        <v>1647</v>
      </c>
      <c r="B77" s="202">
        <v>1500.0</v>
      </c>
      <c r="C77" s="203"/>
      <c r="D77" s="203"/>
      <c r="E77" s="204"/>
    </row>
    <row r="78">
      <c r="A78" s="201" t="s">
        <v>5840</v>
      </c>
      <c r="B78" s="202">
        <v>1377.65</v>
      </c>
      <c r="C78" s="205" t="s">
        <v>4061</v>
      </c>
      <c r="D78" s="205" t="s">
        <v>4061</v>
      </c>
      <c r="E78" s="204"/>
    </row>
    <row r="79">
      <c r="A79" s="201" t="s">
        <v>5494</v>
      </c>
      <c r="B79" s="202">
        <v>161.5</v>
      </c>
      <c r="C79" s="203"/>
      <c r="D79" s="203"/>
      <c r="E79" s="204"/>
    </row>
    <row r="80" hidden="1">
      <c r="A80" s="201" t="s">
        <v>6366</v>
      </c>
      <c r="B80" s="202">
        <v>546.375</v>
      </c>
      <c r="C80" s="205" t="s">
        <v>2929</v>
      </c>
      <c r="D80" s="205" t="s">
        <v>4061</v>
      </c>
      <c r="E80" s="204"/>
    </row>
    <row r="81" hidden="1">
      <c r="A81" s="201" t="s">
        <v>786</v>
      </c>
      <c r="B81" s="202">
        <v>0.0</v>
      </c>
      <c r="C81" s="203"/>
      <c r="D81" s="203"/>
      <c r="E81" s="204"/>
    </row>
    <row r="82" hidden="1">
      <c r="A82" s="201" t="s">
        <v>1898</v>
      </c>
      <c r="B82" s="202">
        <v>900.0</v>
      </c>
      <c r="C82" s="203"/>
      <c r="D82" s="203"/>
      <c r="E82" s="204"/>
    </row>
    <row r="83" hidden="1">
      <c r="A83" s="201" t="s">
        <v>4457</v>
      </c>
      <c r="B83" s="202">
        <v>251.0</v>
      </c>
      <c r="C83" s="203"/>
      <c r="D83" s="203"/>
      <c r="E83" s="204"/>
    </row>
    <row r="84" hidden="1">
      <c r="A84" s="201" t="s">
        <v>3316</v>
      </c>
      <c r="B84" s="202">
        <v>0.0</v>
      </c>
      <c r="C84" s="203"/>
      <c r="D84" s="203"/>
      <c r="E84" s="204"/>
    </row>
    <row r="85" hidden="1">
      <c r="A85" s="201" t="s">
        <v>5392</v>
      </c>
      <c r="B85" s="202">
        <v>610.0</v>
      </c>
      <c r="C85" s="203"/>
      <c r="D85" s="203"/>
      <c r="E85" s="204"/>
    </row>
    <row r="86" hidden="1">
      <c r="A86" s="201" t="s">
        <v>425</v>
      </c>
      <c r="B86" s="202">
        <v>776.0</v>
      </c>
      <c r="C86" s="203"/>
      <c r="D86" s="203"/>
      <c r="E86" s="204"/>
    </row>
    <row r="87" hidden="1">
      <c r="A87" s="201" t="s">
        <v>4792</v>
      </c>
      <c r="B87" s="202">
        <v>796.4</v>
      </c>
      <c r="C87" s="203"/>
      <c r="D87" s="203"/>
      <c r="E87" s="204"/>
    </row>
    <row r="88" hidden="1">
      <c r="A88" s="201" t="s">
        <v>6287</v>
      </c>
      <c r="B88" s="202">
        <v>42.300000000000004</v>
      </c>
      <c r="C88" s="203"/>
      <c r="D88" s="203"/>
      <c r="E88" s="204"/>
    </row>
    <row r="89" hidden="1">
      <c r="A89" s="201" t="s">
        <v>5528</v>
      </c>
      <c r="B89" s="202">
        <v>34.51</v>
      </c>
      <c r="C89" s="203"/>
      <c r="D89" s="203"/>
      <c r="E89" s="204"/>
    </row>
    <row r="90" hidden="1">
      <c r="A90" s="201" t="s">
        <v>4631</v>
      </c>
      <c r="B90" s="202">
        <v>1000.0</v>
      </c>
      <c r="C90" s="203"/>
      <c r="D90" s="203"/>
      <c r="E90" s="204"/>
    </row>
    <row r="91" hidden="1">
      <c r="A91" s="201" t="s">
        <v>3111</v>
      </c>
      <c r="B91" s="202">
        <v>170.0</v>
      </c>
      <c r="C91" s="203"/>
      <c r="D91" s="203"/>
      <c r="E91" s="204"/>
    </row>
    <row r="92" hidden="1">
      <c r="A92" s="201" t="s">
        <v>304</v>
      </c>
      <c r="B92" s="202">
        <v>563.65</v>
      </c>
      <c r="C92" s="205" t="s">
        <v>2929</v>
      </c>
      <c r="D92" s="205" t="s">
        <v>2929</v>
      </c>
      <c r="E92" s="204"/>
    </row>
    <row r="93" hidden="1">
      <c r="A93" s="201" t="s">
        <v>1657</v>
      </c>
      <c r="B93" s="202">
        <v>836.0</v>
      </c>
      <c r="C93" s="203"/>
      <c r="D93" s="203"/>
      <c r="E93" s="204"/>
    </row>
    <row r="94" hidden="1">
      <c r="A94" s="201" t="s">
        <v>2779</v>
      </c>
      <c r="B94" s="202">
        <v>1989.57</v>
      </c>
      <c r="C94" s="203"/>
      <c r="D94" s="203"/>
      <c r="E94" s="204"/>
    </row>
    <row r="95">
      <c r="A95" s="201" t="s">
        <v>5845</v>
      </c>
      <c r="B95" s="202">
        <v>74.72</v>
      </c>
      <c r="C95" s="205" t="s">
        <v>4061</v>
      </c>
      <c r="D95" s="205" t="s">
        <v>4061</v>
      </c>
      <c r="E95" s="204"/>
    </row>
    <row r="96" hidden="1">
      <c r="A96" s="201" t="s">
        <v>4498</v>
      </c>
      <c r="B96" s="202">
        <v>630.0</v>
      </c>
      <c r="C96" s="203"/>
      <c r="D96" s="203"/>
      <c r="E96" s="204"/>
    </row>
    <row r="97" hidden="1">
      <c r="A97" s="201" t="s">
        <v>4643</v>
      </c>
      <c r="B97" s="202">
        <v>2000.0</v>
      </c>
      <c r="C97" s="203"/>
      <c r="D97" s="203"/>
      <c r="E97" s="204"/>
    </row>
    <row r="98">
      <c r="A98" s="201" t="s">
        <v>1886</v>
      </c>
      <c r="B98" s="202">
        <v>1000.0</v>
      </c>
      <c r="C98" s="203"/>
      <c r="D98" s="203"/>
      <c r="E98" s="204"/>
    </row>
    <row r="99" hidden="1">
      <c r="A99" s="201" t="s">
        <v>4441</v>
      </c>
      <c r="B99" s="202">
        <v>500.0</v>
      </c>
      <c r="C99" s="205" t="s">
        <v>2929</v>
      </c>
      <c r="D99" s="205" t="s">
        <v>2929</v>
      </c>
      <c r="E99" s="204"/>
    </row>
    <row r="100" hidden="1">
      <c r="A100" s="201" t="s">
        <v>5573</v>
      </c>
      <c r="B100" s="202">
        <v>0.0</v>
      </c>
      <c r="C100" s="203"/>
      <c r="D100" s="203"/>
      <c r="E100" s="204"/>
    </row>
    <row r="101" hidden="1">
      <c r="A101" s="201" t="s">
        <v>3759</v>
      </c>
      <c r="B101" s="202">
        <v>934.0</v>
      </c>
      <c r="C101" s="203"/>
      <c r="D101" s="203"/>
      <c r="E101" s="204"/>
    </row>
    <row r="102" hidden="1">
      <c r="A102" s="201" t="s">
        <v>638</v>
      </c>
      <c r="B102" s="202">
        <v>1008.1500000000001</v>
      </c>
      <c r="C102" s="203"/>
      <c r="D102" s="203"/>
      <c r="E102" s="204"/>
    </row>
    <row r="103" hidden="1">
      <c r="A103" s="201" t="s">
        <v>1600</v>
      </c>
      <c r="B103" s="202">
        <v>0.0</v>
      </c>
      <c r="C103" s="203"/>
      <c r="D103" s="203"/>
      <c r="E103" s="204"/>
    </row>
    <row r="104" hidden="1">
      <c r="A104" s="201" t="s">
        <v>4665</v>
      </c>
      <c r="B104" s="202">
        <v>935.0</v>
      </c>
      <c r="C104" s="203"/>
      <c r="D104" s="203"/>
      <c r="E104" s="204"/>
    </row>
    <row r="105" hidden="1">
      <c r="A105" s="201" t="s">
        <v>289</v>
      </c>
      <c r="B105" s="202">
        <v>654.24</v>
      </c>
      <c r="C105" s="205" t="s">
        <v>2929</v>
      </c>
      <c r="D105" s="205" t="s">
        <v>2929</v>
      </c>
      <c r="E105" s="204"/>
    </row>
    <row r="106" hidden="1">
      <c r="A106" s="201" t="s">
        <v>1761</v>
      </c>
      <c r="B106" s="202">
        <v>88.12500000000001</v>
      </c>
      <c r="C106" s="203"/>
      <c r="D106" s="203"/>
      <c r="E106" s="204"/>
    </row>
    <row r="107" hidden="1">
      <c r="A107" s="201" t="s">
        <v>1328</v>
      </c>
      <c r="B107" s="202">
        <v>500.0</v>
      </c>
      <c r="C107" s="203"/>
      <c r="D107" s="203"/>
      <c r="E107" s="204"/>
    </row>
    <row r="108" hidden="1">
      <c r="A108" s="201" t="s">
        <v>5755</v>
      </c>
      <c r="B108" s="202">
        <v>573.75</v>
      </c>
      <c r="C108" s="205" t="s">
        <v>2929</v>
      </c>
      <c r="D108" s="205" t="s">
        <v>2929</v>
      </c>
      <c r="E108" s="204"/>
    </row>
    <row r="109" hidden="1">
      <c r="A109" s="201" t="s">
        <v>195</v>
      </c>
      <c r="B109" s="202">
        <v>1017.8331800000001</v>
      </c>
      <c r="C109" s="205" t="s">
        <v>2929</v>
      </c>
      <c r="D109" s="205" t="s">
        <v>2929</v>
      </c>
      <c r="E109" s="204"/>
    </row>
    <row r="110" hidden="1">
      <c r="A110" s="201" t="s">
        <v>2725</v>
      </c>
      <c r="B110" s="202">
        <v>51.0</v>
      </c>
      <c r="C110" s="203"/>
      <c r="D110" s="203"/>
      <c r="E110" s="204"/>
    </row>
    <row r="111" hidden="1">
      <c r="A111" s="201" t="s">
        <v>527</v>
      </c>
      <c r="B111" s="202">
        <v>500.0</v>
      </c>
      <c r="C111" s="203"/>
      <c r="D111" s="203"/>
      <c r="E111" s="204"/>
    </row>
    <row r="112" hidden="1">
      <c r="A112" s="201" t="s">
        <v>1682</v>
      </c>
      <c r="B112" s="202">
        <v>1500.0</v>
      </c>
      <c r="C112" s="203"/>
      <c r="D112" s="203"/>
      <c r="E112" s="204"/>
    </row>
    <row r="113">
      <c r="A113" s="201" t="s">
        <v>5510</v>
      </c>
      <c r="B113" s="202">
        <v>0.0</v>
      </c>
      <c r="C113" s="203"/>
      <c r="D113" s="203"/>
      <c r="E113" s="204"/>
    </row>
    <row r="114" hidden="1">
      <c r="A114" s="201" t="s">
        <v>3774</v>
      </c>
      <c r="B114" s="202">
        <v>1000.0</v>
      </c>
      <c r="C114" s="203"/>
      <c r="D114" s="203"/>
      <c r="E114" s="204"/>
    </row>
    <row r="115" hidden="1">
      <c r="A115" s="201" t="s">
        <v>1638</v>
      </c>
      <c r="B115" s="202">
        <v>4000.0</v>
      </c>
      <c r="C115" s="203"/>
      <c r="D115" s="203"/>
      <c r="E115" s="204"/>
    </row>
    <row r="116">
      <c r="A116" s="201" t="s">
        <v>557</v>
      </c>
      <c r="B116" s="202">
        <v>1329.5</v>
      </c>
      <c r="C116" s="203"/>
      <c r="D116" s="203"/>
      <c r="E116" s="204"/>
    </row>
    <row r="117" hidden="1">
      <c r="A117" s="201" t="s">
        <v>1926</v>
      </c>
      <c r="B117" s="202">
        <v>1050.0</v>
      </c>
      <c r="C117" s="203"/>
      <c r="D117" s="203"/>
      <c r="E117" s="204"/>
    </row>
    <row r="118" hidden="1">
      <c r="A118" s="201" t="s">
        <v>4939</v>
      </c>
      <c r="B118" s="202">
        <v>910.0</v>
      </c>
      <c r="C118" s="203"/>
      <c r="D118" s="203"/>
      <c r="E118" s="204"/>
    </row>
    <row r="119" hidden="1">
      <c r="A119" s="201" t="s">
        <v>5125</v>
      </c>
      <c r="B119" s="202">
        <v>2000.0</v>
      </c>
      <c r="C119" s="203"/>
      <c r="D119" s="203"/>
      <c r="E119" s="204"/>
    </row>
    <row r="120">
      <c r="A120" s="201" t="s">
        <v>583</v>
      </c>
      <c r="B120" s="202">
        <v>0.0</v>
      </c>
      <c r="C120" s="203"/>
      <c r="D120" s="203"/>
      <c r="E120" s="204"/>
    </row>
    <row r="121" hidden="1">
      <c r="A121" s="201" t="s">
        <v>2644</v>
      </c>
      <c r="B121" s="202">
        <v>243.0</v>
      </c>
      <c r="C121" s="205" t="s">
        <v>2929</v>
      </c>
      <c r="D121" s="205" t="s">
        <v>2929</v>
      </c>
      <c r="E121" s="204"/>
    </row>
    <row r="122" hidden="1">
      <c r="A122" s="201" t="s">
        <v>4115</v>
      </c>
      <c r="B122" s="202">
        <v>332.76</v>
      </c>
      <c r="C122" s="205" t="s">
        <v>6707</v>
      </c>
      <c r="D122" s="203"/>
      <c r="E122" s="204"/>
    </row>
    <row r="123" hidden="1">
      <c r="A123" s="201" t="s">
        <v>468</v>
      </c>
      <c r="B123" s="202">
        <v>347.27196000000004</v>
      </c>
      <c r="C123" s="205" t="s">
        <v>4061</v>
      </c>
      <c r="D123" s="205" t="s">
        <v>4061</v>
      </c>
      <c r="E123" s="204"/>
    </row>
    <row r="124" hidden="1">
      <c r="A124" s="201" t="s">
        <v>227</v>
      </c>
      <c r="B124" s="202">
        <v>348.49</v>
      </c>
      <c r="C124" s="203"/>
      <c r="D124" s="203"/>
      <c r="E124" s="204"/>
    </row>
    <row r="125" hidden="1">
      <c r="A125" s="201" t="s">
        <v>1359</v>
      </c>
      <c r="B125" s="202">
        <v>212.58440000000002</v>
      </c>
      <c r="C125" s="203"/>
      <c r="D125" s="203"/>
      <c r="E125" s="204"/>
    </row>
    <row r="126" hidden="1">
      <c r="A126" s="201" t="s">
        <v>363</v>
      </c>
      <c r="B126" s="202">
        <v>635.0</v>
      </c>
      <c r="C126" s="203"/>
      <c r="D126" s="203"/>
      <c r="E126" s="204"/>
    </row>
    <row r="127" hidden="1">
      <c r="A127" s="201" t="s">
        <v>1604</v>
      </c>
      <c r="B127" s="202">
        <v>1525.0</v>
      </c>
      <c r="C127" s="203"/>
      <c r="D127" s="203"/>
      <c r="E127" s="204"/>
    </row>
    <row r="128">
      <c r="A128" s="201" t="s">
        <v>771</v>
      </c>
      <c r="B128" s="202">
        <v>642.325</v>
      </c>
      <c r="C128" s="205" t="s">
        <v>2929</v>
      </c>
      <c r="D128" s="205" t="s">
        <v>4061</v>
      </c>
      <c r="E128" s="204"/>
    </row>
    <row r="129" hidden="1">
      <c r="A129" s="201" t="s">
        <v>5908</v>
      </c>
      <c r="B129" s="202">
        <v>467.0</v>
      </c>
      <c r="C129" s="205" t="s">
        <v>2929</v>
      </c>
      <c r="D129" s="205" t="s">
        <v>2929</v>
      </c>
      <c r="E129" s="204"/>
    </row>
    <row r="130" hidden="1">
      <c r="A130" s="201" t="s">
        <v>4993</v>
      </c>
      <c r="B130" s="202">
        <v>964.0</v>
      </c>
      <c r="C130" s="203"/>
      <c r="D130" s="203"/>
      <c r="E130" s="204"/>
    </row>
    <row r="131" hidden="1">
      <c r="A131" s="201" t="s">
        <v>4738</v>
      </c>
      <c r="B131" s="202">
        <v>1350.0</v>
      </c>
      <c r="C131" s="203"/>
      <c r="D131" s="203"/>
      <c r="E131" s="204"/>
    </row>
    <row r="132">
      <c r="A132" s="201" t="s">
        <v>1934</v>
      </c>
      <c r="B132" s="202">
        <v>1500.0</v>
      </c>
      <c r="C132" s="203"/>
      <c r="D132" s="203"/>
      <c r="E132" s="204"/>
    </row>
    <row r="133">
      <c r="A133" s="201" t="s">
        <v>4840</v>
      </c>
      <c r="B133" s="202">
        <v>500.0</v>
      </c>
      <c r="C133" s="203"/>
      <c r="D133" s="203"/>
      <c r="E133" s="204"/>
    </row>
    <row r="134" hidden="1">
      <c r="A134" s="201" t="s">
        <v>71</v>
      </c>
      <c r="B134" s="202">
        <v>93.67335000000001</v>
      </c>
      <c r="C134" s="203"/>
      <c r="D134" s="203"/>
      <c r="E134" s="204"/>
    </row>
    <row r="135" hidden="1">
      <c r="A135" s="201" t="s">
        <v>685</v>
      </c>
      <c r="B135" s="202">
        <v>637.1157499999999</v>
      </c>
      <c r="C135" s="205" t="s">
        <v>2929</v>
      </c>
      <c r="D135" s="205" t="s">
        <v>2929</v>
      </c>
      <c r="E135" s="204"/>
    </row>
    <row r="136" hidden="1">
      <c r="A136" s="201" t="s">
        <v>149</v>
      </c>
      <c r="B136" s="202">
        <v>1056.0900000000001</v>
      </c>
      <c r="C136" s="203"/>
      <c r="D136" s="203"/>
      <c r="E136" s="204"/>
    </row>
    <row r="137" hidden="1">
      <c r="A137" s="201" t="s">
        <v>5366</v>
      </c>
      <c r="B137" s="202">
        <v>159.6</v>
      </c>
      <c r="C137" s="205" t="s">
        <v>2929</v>
      </c>
      <c r="D137" s="205" t="s">
        <v>2929</v>
      </c>
      <c r="E137" s="204"/>
    </row>
    <row r="138" hidden="1">
      <c r="A138" s="201" t="s">
        <v>5451</v>
      </c>
      <c r="B138" s="202">
        <v>883.0</v>
      </c>
      <c r="C138" s="203"/>
      <c r="D138" s="203"/>
      <c r="E138" s="204"/>
    </row>
    <row r="139" hidden="1">
      <c r="A139" s="201" t="s">
        <v>5313</v>
      </c>
      <c r="B139" s="202">
        <v>1000.0</v>
      </c>
      <c r="C139" s="203"/>
      <c r="D139" s="203"/>
      <c r="E139" s="204"/>
    </row>
    <row r="140" hidden="1">
      <c r="A140" s="201" t="s">
        <v>1908</v>
      </c>
      <c r="B140" s="202">
        <v>1071.0</v>
      </c>
      <c r="C140" s="203"/>
      <c r="D140" s="203"/>
      <c r="E140" s="204"/>
    </row>
    <row r="141" hidden="1">
      <c r="A141" s="201" t="s">
        <v>4969</v>
      </c>
      <c r="B141" s="202">
        <v>34.827000000000005</v>
      </c>
      <c r="C141" s="203"/>
      <c r="D141" s="203"/>
      <c r="E141" s="204"/>
    </row>
    <row r="142" hidden="1">
      <c r="A142" s="201" t="s">
        <v>764</v>
      </c>
      <c r="B142" s="202">
        <v>77.46000000000001</v>
      </c>
      <c r="C142" s="203"/>
      <c r="D142" s="203"/>
      <c r="E142" s="204"/>
    </row>
    <row r="143" hidden="1">
      <c r="A143" s="201" t="s">
        <v>5858</v>
      </c>
      <c r="B143" s="202">
        <v>13.87924</v>
      </c>
      <c r="C143" s="203"/>
      <c r="D143" s="203"/>
      <c r="E143" s="204"/>
    </row>
    <row r="144" hidden="1">
      <c r="A144" s="201" t="s">
        <v>5734</v>
      </c>
      <c r="B144" s="202">
        <v>102.65450000000001</v>
      </c>
      <c r="C144" s="203"/>
      <c r="D144" s="203"/>
      <c r="E144" s="204"/>
    </row>
    <row r="145" hidden="1">
      <c r="A145" s="201" t="s">
        <v>2157</v>
      </c>
      <c r="B145" s="202">
        <v>548.05</v>
      </c>
      <c r="C145" s="203"/>
      <c r="D145" s="203"/>
      <c r="E145" s="204"/>
    </row>
    <row r="146" hidden="1">
      <c r="A146" s="201" t="s">
        <v>2435</v>
      </c>
      <c r="B146" s="202">
        <v>124.5</v>
      </c>
      <c r="C146" s="203"/>
      <c r="D146" s="203"/>
      <c r="E146" s="204"/>
    </row>
    <row r="147" hidden="1">
      <c r="A147" s="201" t="s">
        <v>5439</v>
      </c>
      <c r="B147" s="202">
        <v>200.0</v>
      </c>
      <c r="C147" s="205" t="s">
        <v>4061</v>
      </c>
      <c r="D147" s="205" t="s">
        <v>4061</v>
      </c>
      <c r="E147" s="204"/>
    </row>
    <row r="148" hidden="1">
      <c r="A148" s="201" t="s">
        <v>922</v>
      </c>
      <c r="B148" s="202">
        <v>8598.0</v>
      </c>
      <c r="C148" s="203"/>
      <c r="D148" s="203"/>
      <c r="E148" s="204"/>
    </row>
    <row r="149">
      <c r="A149" s="201" t="s">
        <v>340</v>
      </c>
      <c r="B149" s="202">
        <v>1000.0</v>
      </c>
      <c r="C149" s="203"/>
      <c r="D149" s="203"/>
      <c r="E149" s="204"/>
    </row>
    <row r="150" hidden="1">
      <c r="A150" s="201" t="s">
        <v>5832</v>
      </c>
      <c r="B150" s="202">
        <v>560.4</v>
      </c>
      <c r="C150" s="203"/>
      <c r="D150" s="203"/>
      <c r="E150" s="204"/>
    </row>
    <row r="151" hidden="1">
      <c r="A151" s="201" t="s">
        <v>5791</v>
      </c>
      <c r="B151" s="202">
        <v>4612.8</v>
      </c>
      <c r="C151" s="203"/>
      <c r="D151" s="203"/>
      <c r="E151" s="204"/>
    </row>
    <row r="152">
      <c r="A152" s="201" t="s">
        <v>820</v>
      </c>
      <c r="B152" s="202">
        <v>200.0</v>
      </c>
      <c r="C152" s="203"/>
      <c r="D152" s="203"/>
      <c r="E152" s="204"/>
    </row>
    <row r="153" hidden="1">
      <c r="A153" s="201" t="s">
        <v>5653</v>
      </c>
      <c r="B153" s="202">
        <v>425.0</v>
      </c>
      <c r="C153" s="203"/>
      <c r="D153" s="203"/>
      <c r="E153" s="204"/>
    </row>
    <row r="154" hidden="1">
      <c r="A154" s="201" t="s">
        <v>1080</v>
      </c>
      <c r="B154" s="202">
        <v>1283.2450000000001</v>
      </c>
      <c r="C154" s="203"/>
      <c r="D154" s="203"/>
      <c r="E154" s="204"/>
    </row>
    <row r="155" hidden="1">
      <c r="A155" s="201" t="s">
        <v>839</v>
      </c>
      <c r="B155" s="202">
        <v>257.32500000000005</v>
      </c>
      <c r="C155" s="203"/>
      <c r="D155" s="203"/>
      <c r="E155" s="204"/>
    </row>
    <row r="156" hidden="1">
      <c r="A156" s="201" t="s">
        <v>837</v>
      </c>
      <c r="B156" s="202">
        <v>1279.56125</v>
      </c>
      <c r="C156" s="203"/>
      <c r="D156" s="203"/>
      <c r="E156" s="204"/>
    </row>
    <row r="157" hidden="1">
      <c r="A157" s="201" t="s">
        <v>4884</v>
      </c>
      <c r="B157" s="202">
        <v>1780.0</v>
      </c>
      <c r="C157" s="203"/>
      <c r="D157" s="203"/>
      <c r="E157" s="204"/>
    </row>
    <row r="158">
      <c r="A158" s="201" t="s">
        <v>4809</v>
      </c>
      <c r="B158" s="202">
        <v>1600.0</v>
      </c>
      <c r="C158" s="203"/>
      <c r="D158" s="203"/>
      <c r="E158" s="204"/>
    </row>
    <row r="159">
      <c r="A159" s="201" t="s">
        <v>2138</v>
      </c>
      <c r="B159" s="202">
        <v>173.43</v>
      </c>
      <c r="C159" s="203"/>
      <c r="D159" s="203"/>
      <c r="E159" s="204"/>
    </row>
    <row r="160" hidden="1">
      <c r="A160" s="201" t="s">
        <v>4038</v>
      </c>
      <c r="B160" s="202">
        <v>45.0</v>
      </c>
      <c r="C160" s="203"/>
      <c r="D160" s="203"/>
      <c r="E160" s="204"/>
    </row>
    <row r="161" hidden="1">
      <c r="A161" s="201" t="s">
        <v>154</v>
      </c>
      <c r="B161" s="202">
        <v>705.0000000000001</v>
      </c>
      <c r="C161" s="203"/>
      <c r="D161" s="203"/>
      <c r="E161" s="204"/>
    </row>
    <row r="162" hidden="1">
      <c r="A162" s="201" t="s">
        <v>5902</v>
      </c>
      <c r="B162" s="202">
        <v>551.0600000000001</v>
      </c>
      <c r="C162" s="203"/>
      <c r="D162" s="203"/>
      <c r="E162" s="204"/>
    </row>
    <row r="163" hidden="1">
      <c r="A163" s="201" t="s">
        <v>5344</v>
      </c>
      <c r="B163" s="202">
        <v>80.0</v>
      </c>
      <c r="C163" s="203"/>
      <c r="D163" s="203"/>
      <c r="E163" s="204"/>
    </row>
    <row r="164" hidden="1">
      <c r="A164" s="201" t="s">
        <v>4585</v>
      </c>
      <c r="B164" s="202">
        <v>29.400000000000002</v>
      </c>
      <c r="C164" s="203"/>
      <c r="D164" s="203"/>
      <c r="E164" s="204"/>
    </row>
    <row r="165" hidden="1">
      <c r="A165" s="201" t="s">
        <v>6149</v>
      </c>
      <c r="B165" s="202">
        <v>806.5200000000001</v>
      </c>
      <c r="C165" s="203"/>
      <c r="D165" s="203"/>
      <c r="E165" s="204"/>
    </row>
    <row r="166" hidden="1">
      <c r="A166" s="201" t="s">
        <v>4963</v>
      </c>
      <c r="B166" s="202">
        <v>1326.0</v>
      </c>
      <c r="C166" s="203"/>
      <c r="D166" s="203"/>
      <c r="E166" s="204"/>
    </row>
    <row r="167" hidden="1">
      <c r="A167" s="248" t="s">
        <v>496</v>
      </c>
      <c r="B167" s="249">
        <v>563.424</v>
      </c>
      <c r="C167" s="250"/>
      <c r="D167" s="250"/>
      <c r="E167" s="251"/>
    </row>
    <row r="168" hidden="1">
      <c r="A168" t="s">
        <v>4674</v>
      </c>
      <c r="B168" s="35">
        <v>1500.0</v>
      </c>
    </row>
    <row r="169">
      <c r="A169" t="s">
        <v>3401</v>
      </c>
      <c r="B169" s="35">
        <v>1000.0</v>
      </c>
    </row>
    <row r="170" hidden="1">
      <c r="A170" t="s">
        <v>4758</v>
      </c>
      <c r="B170" s="35">
        <v>2000.0</v>
      </c>
    </row>
    <row r="171">
      <c r="A171" t="s">
        <v>3651</v>
      </c>
      <c r="B171" s="35">
        <v>70.3885</v>
      </c>
    </row>
    <row r="172" hidden="1">
      <c r="A172" t="s">
        <v>5504</v>
      </c>
      <c r="B172" s="35">
        <v>0.0</v>
      </c>
    </row>
    <row r="173" hidden="1">
      <c r="A173" t="s">
        <v>5708</v>
      </c>
      <c r="B173" s="35">
        <v>185.283</v>
      </c>
    </row>
    <row r="174" hidden="1">
      <c r="A174" t="s">
        <v>5278</v>
      </c>
      <c r="B174" s="35">
        <v>976.22</v>
      </c>
    </row>
    <row r="175" hidden="1">
      <c r="A175" t="s">
        <v>1903</v>
      </c>
      <c r="B175" s="35">
        <v>350.25</v>
      </c>
    </row>
    <row r="176" hidden="1">
      <c r="A176" t="s">
        <v>5270</v>
      </c>
      <c r="B176" s="35">
        <v>390.0</v>
      </c>
    </row>
    <row r="177" hidden="1">
      <c r="A177" t="s">
        <v>208</v>
      </c>
      <c r="B177" s="35">
        <v>324.0</v>
      </c>
    </row>
    <row r="178" hidden="1">
      <c r="A178" t="s">
        <v>2402</v>
      </c>
      <c r="B178" s="35">
        <v>955.0</v>
      </c>
    </row>
    <row r="179" hidden="1">
      <c r="A179" t="s">
        <v>5244</v>
      </c>
      <c r="B179" s="35">
        <v>38.39</v>
      </c>
    </row>
    <row r="180" hidden="1">
      <c r="A180" t="s">
        <v>5395</v>
      </c>
      <c r="B180" s="35">
        <v>570.0</v>
      </c>
    </row>
    <row r="181" hidden="1">
      <c r="A181" t="s">
        <v>886</v>
      </c>
      <c r="B181" s="35">
        <v>3766.3</v>
      </c>
    </row>
    <row r="182">
      <c r="A182" t="s">
        <v>191</v>
      </c>
      <c r="B182" s="35">
        <v>40.0</v>
      </c>
    </row>
    <row r="183" hidden="1">
      <c r="A183" t="s">
        <v>5146</v>
      </c>
      <c r="B183" s="35">
        <v>120.7</v>
      </c>
    </row>
    <row r="184" hidden="1">
      <c r="A184" t="s">
        <v>5592</v>
      </c>
      <c r="B184" s="35">
        <v>425.0</v>
      </c>
    </row>
    <row r="185" hidden="1">
      <c r="A185" t="s">
        <v>902</v>
      </c>
      <c r="B185" s="35">
        <v>565.25</v>
      </c>
    </row>
    <row r="186" hidden="1">
      <c r="A186" t="s">
        <v>692</v>
      </c>
      <c r="B186" s="35">
        <v>467.0</v>
      </c>
    </row>
    <row r="187" hidden="1">
      <c r="A187" t="s">
        <v>5557</v>
      </c>
      <c r="B187" s="35">
        <v>170.0</v>
      </c>
    </row>
    <row r="188" hidden="1">
      <c r="A188" t="s">
        <v>880</v>
      </c>
      <c r="B188" s="35">
        <v>877.0</v>
      </c>
    </row>
    <row r="189" hidden="1">
      <c r="A189" t="s">
        <v>934</v>
      </c>
      <c r="B189" s="35">
        <v>352.50000000000006</v>
      </c>
    </row>
    <row r="190" hidden="1">
      <c r="A190" t="s">
        <v>4148</v>
      </c>
      <c r="B190" s="35">
        <v>260.0</v>
      </c>
    </row>
    <row r="191" hidden="1">
      <c r="A191" t="s">
        <v>4275</v>
      </c>
      <c r="B191" s="35">
        <v>0.0</v>
      </c>
    </row>
    <row r="192" hidden="1">
      <c r="A192" t="s">
        <v>5190</v>
      </c>
      <c r="B192" s="35">
        <v>44.4805</v>
      </c>
    </row>
    <row r="193" hidden="1">
      <c r="A193" t="s">
        <v>1410</v>
      </c>
      <c r="B193" s="35">
        <v>705.0000000000001</v>
      </c>
    </row>
    <row r="194" hidden="1">
      <c r="A194" t="s">
        <v>947</v>
      </c>
      <c r="B194" s="35">
        <v>871.41</v>
      </c>
    </row>
    <row r="195" hidden="1">
      <c r="A195" t="s">
        <v>2474</v>
      </c>
      <c r="B195" s="35">
        <v>346.50466</v>
      </c>
    </row>
    <row r="196" hidden="1">
      <c r="A196" t="s">
        <v>5678</v>
      </c>
      <c r="B196" s="35">
        <v>850.0</v>
      </c>
    </row>
    <row r="197" hidden="1">
      <c r="A197" t="s">
        <v>5632</v>
      </c>
      <c r="B197" s="35">
        <v>820.25</v>
      </c>
    </row>
    <row r="198" hidden="1">
      <c r="A198" t="s">
        <v>90</v>
      </c>
      <c r="B198" s="35">
        <v>21.2</v>
      </c>
    </row>
    <row r="199" hidden="1">
      <c r="A199" t="s">
        <v>899</v>
      </c>
      <c r="B199" s="35">
        <v>352.50000000000006</v>
      </c>
    </row>
    <row r="200" hidden="1">
      <c r="A200" t="s">
        <v>2558</v>
      </c>
      <c r="B200" s="35">
        <v>309.495</v>
      </c>
    </row>
    <row r="201" hidden="1">
      <c r="A201" t="s">
        <v>139</v>
      </c>
      <c r="B201" s="35">
        <v>664.0</v>
      </c>
    </row>
    <row r="202" hidden="1">
      <c r="A202" t="s">
        <v>5659</v>
      </c>
      <c r="B202" s="35">
        <v>828.75</v>
      </c>
    </row>
    <row r="203" hidden="1">
      <c r="A203" t="s">
        <v>5462</v>
      </c>
      <c r="B203" s="35">
        <v>900.0</v>
      </c>
    </row>
    <row r="204" hidden="1">
      <c r="A204" t="s">
        <v>4623</v>
      </c>
      <c r="B204" s="35">
        <v>467.5</v>
      </c>
    </row>
    <row r="205" hidden="1">
      <c r="A205" t="s">
        <v>5934</v>
      </c>
      <c r="B205" s="35">
        <v>141.1</v>
      </c>
    </row>
    <row r="206" hidden="1">
      <c r="A206" t="s">
        <v>939</v>
      </c>
      <c r="B206" s="35">
        <v>214.82000000000002</v>
      </c>
    </row>
    <row r="207" hidden="1">
      <c r="A207" t="s">
        <v>5200</v>
      </c>
      <c r="B207" s="35">
        <v>0.0</v>
      </c>
    </row>
    <row r="208" hidden="1">
      <c r="A208" t="s">
        <v>6963</v>
      </c>
      <c r="B208" s="35">
        <v>146442.24832999994</v>
      </c>
    </row>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B$1:$B$1000">
    <filterColumn colId="0">
      <customFilters>
        <customFilter operator="greaterThanOrEqual" val="1350"/>
      </customFilters>
    </filterColumn>
  </autoFilter>
  <conditionalFormatting sqref="C4:D147">
    <cfRule type="containsText" dxfId="2" priority="1" operator="containsText" text="yes">
      <formula>NOT(ISERROR(SEARCH(("yes"),(C4))))</formula>
    </cfRule>
  </conditionalFormatting>
  <conditionalFormatting sqref="C4:D147">
    <cfRule type="containsText" dxfId="3" priority="2" operator="containsText" text="no">
      <formula>NOT(ISERROR(SEARCH(("no"),(C4))))</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A9999"/>
  </sheetPr>
  <sheetViews>
    <sheetView workbookViewId="0"/>
  </sheetViews>
  <sheetFormatPr customHeight="1" defaultColWidth="14.43" defaultRowHeight="15.75"/>
  <cols>
    <col customWidth="1" min="1" max="1" width="9.86"/>
    <col customWidth="1" min="3" max="3" width="74.29"/>
    <col customWidth="1" min="6" max="6" width="12.29"/>
    <col customWidth="1" min="7" max="7" width="8.71"/>
    <col customWidth="1" min="8" max="8" width="16.14"/>
  </cols>
  <sheetData>
    <row r="1">
      <c r="A1" s="206" t="s">
        <v>4</v>
      </c>
      <c r="B1" s="206" t="s">
        <v>6014</v>
      </c>
      <c r="C1" s="206" t="s">
        <v>6015</v>
      </c>
      <c r="D1" s="206" t="s">
        <v>6016</v>
      </c>
      <c r="E1" s="207" t="s">
        <v>12</v>
      </c>
      <c r="F1" s="207" t="s">
        <v>16</v>
      </c>
      <c r="G1" s="206" t="s">
        <v>6017</v>
      </c>
      <c r="H1" s="206" t="s">
        <v>43</v>
      </c>
      <c r="I1" s="208"/>
      <c r="J1" s="208"/>
      <c r="K1" s="208"/>
      <c r="L1" s="208"/>
      <c r="M1" s="208"/>
      <c r="N1" s="209"/>
      <c r="O1" s="209"/>
      <c r="P1" s="209"/>
      <c r="Q1" s="208"/>
      <c r="R1" s="208"/>
      <c r="S1" s="208"/>
      <c r="T1" s="208"/>
      <c r="U1" s="209"/>
      <c r="V1" s="209"/>
      <c r="W1" s="209"/>
      <c r="X1" s="209"/>
      <c r="Y1" s="209"/>
      <c r="Z1" s="209"/>
      <c r="AA1" s="209"/>
      <c r="AB1" s="209"/>
      <c r="AC1" s="209"/>
      <c r="AD1" s="209"/>
      <c r="AE1" s="209"/>
      <c r="AF1" s="209"/>
      <c r="AG1" s="209"/>
      <c r="AH1" s="209"/>
      <c r="AI1" s="209"/>
      <c r="AJ1" s="209"/>
      <c r="AK1" s="209"/>
      <c r="AL1" s="209"/>
      <c r="AM1" s="209"/>
      <c r="AN1" s="209"/>
      <c r="AO1" s="209"/>
      <c r="AP1" s="209"/>
      <c r="AQ1" s="209"/>
      <c r="AR1" s="209"/>
      <c r="AS1" s="209"/>
      <c r="AT1" s="209"/>
      <c r="AU1" s="209"/>
      <c r="AV1" s="209"/>
      <c r="AW1" s="209"/>
      <c r="AX1" s="209"/>
      <c r="AY1" s="209"/>
      <c r="AZ1" s="209"/>
      <c r="BA1" s="209"/>
      <c r="BB1" s="209"/>
      <c r="BC1" s="209"/>
      <c r="BD1" s="209"/>
      <c r="BE1" s="209"/>
      <c r="BF1" s="209"/>
      <c r="BG1" s="209"/>
      <c r="BH1" s="209"/>
      <c r="BI1" s="209"/>
      <c r="BJ1" s="209"/>
      <c r="BK1" s="209"/>
    </row>
    <row r="2">
      <c r="A2" s="206"/>
      <c r="B2" s="206"/>
      <c r="C2" s="206"/>
      <c r="D2" s="206"/>
      <c r="E2" s="207" t="str">
        <f t="shared" ref="E2:F2" si="1">SUM(E3:E1000)</f>
        <v>$653,760.38</v>
      </c>
      <c r="F2" s="207" t="str">
        <f t="shared" si="1"/>
        <v>$287,939.86</v>
      </c>
      <c r="G2" s="206"/>
      <c r="H2" s="206"/>
      <c r="I2" s="208"/>
      <c r="J2" s="208"/>
      <c r="K2" s="208"/>
      <c r="L2" s="208"/>
      <c r="M2" s="208"/>
      <c r="N2" s="209"/>
      <c r="O2" s="209"/>
      <c r="P2" s="209"/>
      <c r="Q2" s="208"/>
      <c r="R2" s="208"/>
      <c r="S2" s="208"/>
      <c r="T2" s="208"/>
      <c r="U2" s="209"/>
      <c r="V2" s="209"/>
      <c r="W2" s="209"/>
      <c r="X2" s="209"/>
      <c r="Y2" s="209"/>
      <c r="Z2" s="209"/>
      <c r="AA2" s="209"/>
      <c r="AB2" s="209"/>
      <c r="AC2" s="209"/>
      <c r="AD2" s="209"/>
      <c r="AE2" s="209"/>
      <c r="AF2" s="209"/>
      <c r="AG2" s="209"/>
      <c r="AH2" s="209"/>
      <c r="AI2" s="209"/>
      <c r="AJ2" s="209"/>
      <c r="AK2" s="209"/>
      <c r="AL2" s="209"/>
      <c r="AM2" s="209"/>
      <c r="AN2" s="209"/>
      <c r="AO2" s="209"/>
      <c r="AP2" s="209"/>
      <c r="AQ2" s="209"/>
      <c r="AR2" s="209"/>
      <c r="AS2" s="209"/>
      <c r="AT2" s="209"/>
      <c r="AU2" s="209"/>
      <c r="AV2" s="209"/>
      <c r="AW2" s="209"/>
      <c r="AX2" s="209"/>
      <c r="AY2" s="209"/>
      <c r="AZ2" s="209"/>
      <c r="BA2" s="209"/>
      <c r="BB2" s="209"/>
      <c r="BC2" s="209"/>
      <c r="BD2" s="209"/>
      <c r="BE2" s="209"/>
      <c r="BF2" s="209"/>
      <c r="BG2" s="209"/>
      <c r="BH2" s="209"/>
      <c r="BI2" s="209"/>
      <c r="BJ2" s="209"/>
      <c r="BK2" s="209"/>
    </row>
    <row r="3">
      <c r="A3" s="210" t="s">
        <v>467</v>
      </c>
      <c r="B3" s="211" t="s">
        <v>6018</v>
      </c>
      <c r="C3" s="211" t="s">
        <v>1815</v>
      </c>
      <c r="D3" s="211" t="s">
        <v>6019</v>
      </c>
      <c r="E3" s="212">
        <v>445.0</v>
      </c>
      <c r="F3" s="212">
        <v>339.0</v>
      </c>
      <c r="G3" s="210">
        <v>8012.0</v>
      </c>
      <c r="H3" s="213">
        <v>41556.0</v>
      </c>
    </row>
    <row r="4">
      <c r="A4" s="210" t="s">
        <v>564</v>
      </c>
      <c r="B4" s="214" t="s">
        <v>6020</v>
      </c>
      <c r="C4" s="214" t="s">
        <v>2853</v>
      </c>
      <c r="D4" s="214" t="s">
        <v>6019</v>
      </c>
      <c r="E4" s="215">
        <v>350.0</v>
      </c>
      <c r="F4" s="215">
        <v>242.0</v>
      </c>
      <c r="G4" s="216">
        <v>8013.0</v>
      </c>
      <c r="H4" s="217">
        <v>41580.0</v>
      </c>
    </row>
    <row r="5">
      <c r="A5" s="210" t="s">
        <v>631</v>
      </c>
      <c r="B5" s="211" t="s">
        <v>6021</v>
      </c>
      <c r="C5" s="211" t="s">
        <v>2853</v>
      </c>
      <c r="D5" s="211" t="s">
        <v>6019</v>
      </c>
      <c r="E5" s="212">
        <v>50.0</v>
      </c>
      <c r="F5" s="212">
        <v>50.0</v>
      </c>
      <c r="G5" s="210">
        <v>8013.0</v>
      </c>
      <c r="H5" s="213">
        <v>41582.0</v>
      </c>
    </row>
    <row r="6">
      <c r="A6" s="210" t="s">
        <v>703</v>
      </c>
      <c r="B6" s="214" t="s">
        <v>6022</v>
      </c>
      <c r="C6" s="214" t="s">
        <v>2853</v>
      </c>
      <c r="D6" s="214" t="s">
        <v>6019</v>
      </c>
      <c r="E6" s="215">
        <v>80.0</v>
      </c>
      <c r="F6" s="215">
        <v>80.0</v>
      </c>
      <c r="G6" s="216">
        <v>8013.0</v>
      </c>
      <c r="H6" s="217">
        <v>41580.0</v>
      </c>
    </row>
    <row r="7">
      <c r="A7" s="210" t="s">
        <v>767</v>
      </c>
      <c r="B7" s="214" t="s">
        <v>6023</v>
      </c>
      <c r="C7" s="214" t="s">
        <v>2853</v>
      </c>
      <c r="D7" s="214" t="s">
        <v>6019</v>
      </c>
      <c r="E7" s="215">
        <v>100.0</v>
      </c>
      <c r="F7" s="215">
        <v>46.87</v>
      </c>
      <c r="G7" s="216">
        <v>8013.0</v>
      </c>
      <c r="H7" s="217">
        <v>41558.0</v>
      </c>
    </row>
    <row r="8">
      <c r="A8" s="210" t="s">
        <v>855</v>
      </c>
      <c r="B8" s="214" t="s">
        <v>6024</v>
      </c>
      <c r="C8" s="214" t="s">
        <v>6025</v>
      </c>
      <c r="D8" s="214" t="s">
        <v>6019</v>
      </c>
      <c r="E8" s="215">
        <v>500.0</v>
      </c>
      <c r="F8" s="215">
        <v>350.0</v>
      </c>
      <c r="G8" s="216">
        <v>8014.0</v>
      </c>
      <c r="H8" s="217">
        <v>41559.0</v>
      </c>
    </row>
    <row r="9">
      <c r="A9" s="210" t="s">
        <v>910</v>
      </c>
      <c r="B9" s="211" t="s">
        <v>1251</v>
      </c>
      <c r="C9" s="211" t="s">
        <v>6034</v>
      </c>
      <c r="D9" s="211" t="s">
        <v>6019</v>
      </c>
      <c r="E9" s="212">
        <v>800.0</v>
      </c>
      <c r="F9" s="212">
        <v>800.0</v>
      </c>
      <c r="G9" s="210">
        <v>8015.0</v>
      </c>
      <c r="H9" s="213">
        <v>41571.0</v>
      </c>
    </row>
    <row r="10">
      <c r="A10" s="210" t="s">
        <v>918</v>
      </c>
      <c r="B10" s="214" t="s">
        <v>6035</v>
      </c>
      <c r="C10" s="214" t="s">
        <v>6036</v>
      </c>
      <c r="D10" s="214" t="s">
        <v>6019</v>
      </c>
      <c r="E10" s="215">
        <v>600.0</v>
      </c>
      <c r="F10" s="215">
        <v>515.0</v>
      </c>
      <c r="G10" s="216">
        <v>8016.0</v>
      </c>
      <c r="H10" s="217">
        <v>41561.0</v>
      </c>
    </row>
    <row r="11">
      <c r="A11" s="210" t="s">
        <v>927</v>
      </c>
      <c r="B11" s="211" t="s">
        <v>6039</v>
      </c>
      <c r="C11" s="211" t="s">
        <v>127</v>
      </c>
      <c r="D11" s="211" t="s">
        <v>6019</v>
      </c>
      <c r="E11" s="212">
        <v>305.0</v>
      </c>
      <c r="F11" s="212">
        <v>157.57</v>
      </c>
      <c r="G11" s="210">
        <v>8017.0</v>
      </c>
      <c r="H11" s="213">
        <v>41547.0</v>
      </c>
    </row>
    <row r="12">
      <c r="A12" s="210" t="s">
        <v>485</v>
      </c>
      <c r="B12" s="214" t="s">
        <v>6041</v>
      </c>
      <c r="C12" s="214" t="s">
        <v>6042</v>
      </c>
      <c r="D12" s="214" t="s">
        <v>6019</v>
      </c>
      <c r="E12" s="215">
        <v>677.0</v>
      </c>
      <c r="F12" s="215">
        <v>500.0</v>
      </c>
      <c r="G12" s="216">
        <v>176.0</v>
      </c>
      <c r="H12" s="217">
        <v>41568.0</v>
      </c>
    </row>
    <row r="13">
      <c r="A13" s="210" t="s">
        <v>494</v>
      </c>
      <c r="B13" s="211" t="s">
        <v>6044</v>
      </c>
      <c r="C13" s="211" t="s">
        <v>2521</v>
      </c>
      <c r="D13" s="211" t="s">
        <v>6019</v>
      </c>
      <c r="E13" s="212">
        <v>100.0</v>
      </c>
      <c r="F13" s="212">
        <v>100.0</v>
      </c>
      <c r="G13" s="210">
        <v>8018.0</v>
      </c>
      <c r="H13" s="213">
        <v>41545.0</v>
      </c>
    </row>
    <row r="14">
      <c r="A14" s="210" t="s">
        <v>501</v>
      </c>
      <c r="B14" s="211" t="s">
        <v>6045</v>
      </c>
      <c r="C14" s="211" t="s">
        <v>2521</v>
      </c>
      <c r="D14" s="211" t="s">
        <v>6019</v>
      </c>
      <c r="E14" s="212">
        <v>100.0</v>
      </c>
      <c r="F14" s="212">
        <v>100.0</v>
      </c>
      <c r="G14" s="210">
        <v>8018.0</v>
      </c>
      <c r="H14" s="213">
        <v>41569.0</v>
      </c>
    </row>
    <row r="15">
      <c r="A15" s="210" t="s">
        <v>506</v>
      </c>
      <c r="B15" s="214" t="s">
        <v>6046</v>
      </c>
      <c r="C15" s="214" t="s">
        <v>6047</v>
      </c>
      <c r="D15" s="214" t="s">
        <v>6019</v>
      </c>
      <c r="E15" s="215">
        <v>500.0</v>
      </c>
      <c r="F15" s="215">
        <v>500.0</v>
      </c>
      <c r="G15" s="216">
        <v>8019.0</v>
      </c>
      <c r="H15" s="217">
        <v>41613.0</v>
      </c>
    </row>
    <row r="16">
      <c r="A16" s="210" t="s">
        <v>514</v>
      </c>
      <c r="B16" s="214" t="s">
        <v>6048</v>
      </c>
      <c r="C16" s="214" t="s">
        <v>603</v>
      </c>
      <c r="D16" s="214" t="s">
        <v>6019</v>
      </c>
      <c r="E16" s="215">
        <v>300.0</v>
      </c>
      <c r="F16" s="215">
        <v>130.0</v>
      </c>
      <c r="G16" s="216">
        <v>8020.0</v>
      </c>
      <c r="H16" s="217">
        <v>41517.0</v>
      </c>
    </row>
    <row r="17">
      <c r="A17" s="210" t="s">
        <v>523</v>
      </c>
      <c r="B17" s="214" t="s">
        <v>6049</v>
      </c>
      <c r="C17" s="214" t="s">
        <v>6050</v>
      </c>
      <c r="D17" s="214" t="s">
        <v>6019</v>
      </c>
      <c r="E17" s="215">
        <v>285.0</v>
      </c>
      <c r="F17" s="215">
        <v>210.0</v>
      </c>
      <c r="G17" s="216">
        <v>8021.0</v>
      </c>
      <c r="H17" s="217">
        <v>41620.0</v>
      </c>
    </row>
    <row r="18">
      <c r="A18" s="210" t="s">
        <v>530</v>
      </c>
      <c r="B18" s="214" t="s">
        <v>6051</v>
      </c>
      <c r="C18" s="214" t="s">
        <v>6050</v>
      </c>
      <c r="D18" s="214" t="s">
        <v>6019</v>
      </c>
      <c r="E18" s="215">
        <v>125.0</v>
      </c>
      <c r="F18" s="215">
        <v>125.0</v>
      </c>
      <c r="G18" s="216">
        <v>8021.0</v>
      </c>
      <c r="H18" s="217">
        <v>41555.0</v>
      </c>
    </row>
    <row r="19">
      <c r="A19" s="210" t="s">
        <v>537</v>
      </c>
      <c r="B19" s="214" t="s">
        <v>6053</v>
      </c>
      <c r="C19" s="214" t="s">
        <v>6050</v>
      </c>
      <c r="D19" s="214" t="s">
        <v>6019</v>
      </c>
      <c r="E19" s="215">
        <v>55.0</v>
      </c>
      <c r="F19" s="215">
        <v>55.0</v>
      </c>
      <c r="G19" s="216">
        <v>8021.0</v>
      </c>
      <c r="H19" s="217">
        <v>41607.0</v>
      </c>
    </row>
    <row r="20">
      <c r="A20" s="210" t="s">
        <v>544</v>
      </c>
      <c r="B20" s="214" t="s">
        <v>6054</v>
      </c>
      <c r="C20" s="214" t="s">
        <v>6050</v>
      </c>
      <c r="D20" s="214" t="s">
        <v>6019</v>
      </c>
      <c r="E20" s="215">
        <v>55.0</v>
      </c>
      <c r="F20" s="215">
        <v>55.0</v>
      </c>
      <c r="G20" s="216">
        <v>8021.0</v>
      </c>
      <c r="H20" s="217">
        <v>41586.0</v>
      </c>
    </row>
    <row r="21">
      <c r="A21" s="210" t="s">
        <v>547</v>
      </c>
      <c r="B21" s="214" t="s">
        <v>6055</v>
      </c>
      <c r="C21" s="214" t="s">
        <v>6050</v>
      </c>
      <c r="D21" s="214" t="s">
        <v>6019</v>
      </c>
      <c r="E21" s="215">
        <v>75.0</v>
      </c>
      <c r="F21" s="215">
        <v>75.0</v>
      </c>
      <c r="G21" s="216">
        <v>8021.0</v>
      </c>
      <c r="H21" s="217">
        <v>41572.0</v>
      </c>
    </row>
    <row r="22">
      <c r="A22" s="210" t="s">
        <v>570</v>
      </c>
      <c r="B22" s="214" t="s">
        <v>6056</v>
      </c>
      <c r="C22" s="214" t="s">
        <v>6057</v>
      </c>
      <c r="D22" s="214" t="s">
        <v>6019</v>
      </c>
      <c r="E22" s="215">
        <v>705.0</v>
      </c>
      <c r="F22" s="215">
        <v>705.0</v>
      </c>
      <c r="G22" s="216">
        <v>8022.0</v>
      </c>
      <c r="H22" s="217">
        <v>41545.0</v>
      </c>
    </row>
    <row r="23">
      <c r="A23" s="210" t="s">
        <v>577</v>
      </c>
      <c r="B23" s="214" t="s">
        <v>6058</v>
      </c>
      <c r="C23" s="214" t="s">
        <v>6057</v>
      </c>
      <c r="D23" s="214" t="s">
        <v>6019</v>
      </c>
      <c r="E23" s="215">
        <v>40.0</v>
      </c>
      <c r="F23" s="215">
        <v>40.0</v>
      </c>
      <c r="G23" s="216">
        <v>8022.0</v>
      </c>
      <c r="H23" s="217">
        <v>41564.0</v>
      </c>
    </row>
    <row r="24">
      <c r="A24" s="210" t="s">
        <v>585</v>
      </c>
      <c r="B24" s="214" t="s">
        <v>5791</v>
      </c>
      <c r="C24" s="214" t="s">
        <v>332</v>
      </c>
      <c r="D24" s="214" t="s">
        <v>6019</v>
      </c>
      <c r="E24" s="215">
        <v>990.0</v>
      </c>
      <c r="F24" s="215">
        <v>660.0</v>
      </c>
      <c r="G24" s="216">
        <v>8023.0</v>
      </c>
      <c r="H24" s="217">
        <v>41700.0</v>
      </c>
    </row>
    <row r="25">
      <c r="A25" s="210" t="s">
        <v>589</v>
      </c>
      <c r="B25" s="214" t="s">
        <v>6059</v>
      </c>
      <c r="C25" s="214" t="s">
        <v>6060</v>
      </c>
      <c r="D25" s="214" t="s">
        <v>6019</v>
      </c>
      <c r="E25" s="215">
        <v>60.0</v>
      </c>
      <c r="F25" s="215">
        <v>40.0</v>
      </c>
      <c r="G25" s="216">
        <v>8024.0</v>
      </c>
      <c r="H25" s="217">
        <v>41554.0</v>
      </c>
    </row>
    <row r="26">
      <c r="A26" s="210" t="s">
        <v>596</v>
      </c>
      <c r="B26" s="211" t="s">
        <v>6062</v>
      </c>
      <c r="C26" s="211" t="s">
        <v>6063</v>
      </c>
      <c r="D26" s="211" t="s">
        <v>6019</v>
      </c>
      <c r="E26" s="212">
        <v>90.0</v>
      </c>
      <c r="F26" s="212">
        <v>90.0</v>
      </c>
      <c r="G26" s="210">
        <v>8025.0</v>
      </c>
      <c r="H26" s="213">
        <v>41577.0</v>
      </c>
    </row>
    <row r="27">
      <c r="A27" s="210" t="s">
        <v>601</v>
      </c>
      <c r="B27" s="211" t="s">
        <v>6064</v>
      </c>
      <c r="C27" s="211" t="s">
        <v>6065</v>
      </c>
      <c r="D27" s="211" t="s">
        <v>6019</v>
      </c>
      <c r="E27" s="212">
        <v>36.3</v>
      </c>
      <c r="F27" s="212">
        <v>36.24</v>
      </c>
      <c r="G27" s="210">
        <v>8026.0</v>
      </c>
      <c r="H27" s="213">
        <v>41528.0</v>
      </c>
    </row>
    <row r="28">
      <c r="A28" s="210" t="s">
        <v>607</v>
      </c>
      <c r="B28" s="211" t="s">
        <v>6066</v>
      </c>
      <c r="C28" s="211" t="s">
        <v>2348</v>
      </c>
      <c r="D28" s="211" t="s">
        <v>6019</v>
      </c>
      <c r="E28" s="212">
        <v>240.0</v>
      </c>
      <c r="F28" s="212">
        <v>180.0</v>
      </c>
      <c r="G28" s="210">
        <v>101.0</v>
      </c>
      <c r="H28" s="213">
        <v>41563.0</v>
      </c>
    </row>
    <row r="29">
      <c r="A29" s="210" t="s">
        <v>611</v>
      </c>
      <c r="B29" s="211" t="s">
        <v>6068</v>
      </c>
      <c r="C29" s="211" t="s">
        <v>6069</v>
      </c>
      <c r="D29" s="211" t="s">
        <v>6019</v>
      </c>
      <c r="E29" s="212">
        <v>1000.0</v>
      </c>
      <c r="F29" s="212">
        <v>685.0</v>
      </c>
      <c r="G29" s="210">
        <v>8001.0</v>
      </c>
      <c r="H29" s="213">
        <v>41560.0</v>
      </c>
    </row>
    <row r="30">
      <c r="A30" s="210" t="s">
        <v>618</v>
      </c>
      <c r="B30" s="211" t="s">
        <v>6070</v>
      </c>
      <c r="C30" s="211" t="s">
        <v>6071</v>
      </c>
      <c r="D30" s="211" t="s">
        <v>6019</v>
      </c>
      <c r="E30" s="212">
        <v>300.0</v>
      </c>
      <c r="F30" s="212">
        <v>272.44</v>
      </c>
      <c r="G30" s="210">
        <v>8029.0</v>
      </c>
      <c r="H30" s="213">
        <v>41551.0</v>
      </c>
    </row>
    <row r="31">
      <c r="A31" s="210" t="s">
        <v>624</v>
      </c>
      <c r="B31" s="211" t="s">
        <v>719</v>
      </c>
      <c r="C31" s="211" t="s">
        <v>304</v>
      </c>
      <c r="D31" s="211" t="s">
        <v>6019</v>
      </c>
      <c r="E31" s="212">
        <v>200.0</v>
      </c>
      <c r="F31" s="212">
        <v>180.0</v>
      </c>
      <c r="G31" s="210">
        <v>8030.0</v>
      </c>
      <c r="H31" s="213">
        <v>41562.0</v>
      </c>
    </row>
    <row r="32">
      <c r="A32" s="210" t="s">
        <v>635</v>
      </c>
      <c r="B32" s="211" t="s">
        <v>1783</v>
      </c>
      <c r="C32" s="211" t="s">
        <v>304</v>
      </c>
      <c r="D32" s="211" t="s">
        <v>6019</v>
      </c>
      <c r="E32" s="212">
        <v>850.0</v>
      </c>
      <c r="F32" s="212">
        <v>615.0</v>
      </c>
      <c r="G32" s="210">
        <v>8030.0</v>
      </c>
      <c r="H32" s="213">
        <v>41580.0</v>
      </c>
    </row>
    <row r="33">
      <c r="A33" s="210" t="s">
        <v>640</v>
      </c>
      <c r="B33" s="211" t="s">
        <v>6074</v>
      </c>
      <c r="C33" s="211" t="s">
        <v>304</v>
      </c>
      <c r="D33" s="211" t="s">
        <v>6019</v>
      </c>
      <c r="E33" s="212">
        <v>200.0</v>
      </c>
      <c r="F33" s="212">
        <v>200.0</v>
      </c>
      <c r="G33" s="210">
        <v>8030.0</v>
      </c>
      <c r="H33" s="213">
        <v>41552.0</v>
      </c>
    </row>
    <row r="34">
      <c r="A34" s="210" t="s">
        <v>647</v>
      </c>
      <c r="B34" s="211" t="s">
        <v>6075</v>
      </c>
      <c r="C34" s="211" t="s">
        <v>6076</v>
      </c>
      <c r="D34" s="211" t="s">
        <v>6019</v>
      </c>
      <c r="E34" s="212">
        <v>370.0</v>
      </c>
      <c r="F34" s="212">
        <v>150.0</v>
      </c>
      <c r="G34" s="210">
        <v>8030.0</v>
      </c>
      <c r="H34" s="213">
        <v>41596.0</v>
      </c>
    </row>
    <row r="35">
      <c r="A35" s="210" t="s">
        <v>654</v>
      </c>
      <c r="B35" s="214" t="s">
        <v>6077</v>
      </c>
      <c r="C35" s="214" t="s">
        <v>638</v>
      </c>
      <c r="D35" s="214" t="s">
        <v>6019</v>
      </c>
      <c r="E35" s="215">
        <v>700.0</v>
      </c>
      <c r="F35" s="215">
        <v>700.0</v>
      </c>
      <c r="G35" s="216">
        <v>8031.0</v>
      </c>
      <c r="H35" s="217">
        <v>41527.0</v>
      </c>
    </row>
    <row r="36">
      <c r="A36" s="210" t="s">
        <v>659</v>
      </c>
      <c r="B36" s="214" t="s">
        <v>6078</v>
      </c>
      <c r="C36" s="214" t="s">
        <v>289</v>
      </c>
      <c r="D36" s="214" t="s">
        <v>6019</v>
      </c>
      <c r="E36" s="215">
        <v>200.0</v>
      </c>
      <c r="F36" s="215">
        <v>200.0</v>
      </c>
      <c r="G36" s="216">
        <v>8032.0</v>
      </c>
      <c r="H36" s="217">
        <v>41543.0</v>
      </c>
    </row>
    <row r="37">
      <c r="A37" s="210" t="s">
        <v>669</v>
      </c>
      <c r="B37" s="214" t="s">
        <v>6080</v>
      </c>
      <c r="C37" s="214" t="s">
        <v>6081</v>
      </c>
      <c r="D37" s="214" t="s">
        <v>6019</v>
      </c>
      <c r="E37" s="215">
        <v>1000.0</v>
      </c>
      <c r="F37" s="215">
        <v>1000.0</v>
      </c>
      <c r="G37" s="216">
        <v>8002.0</v>
      </c>
      <c r="H37" s="217">
        <v>41587.0</v>
      </c>
    </row>
    <row r="38">
      <c r="A38" s="210" t="s">
        <v>674</v>
      </c>
      <c r="B38" s="214" t="s">
        <v>6082</v>
      </c>
      <c r="C38" s="214" t="s">
        <v>271</v>
      </c>
      <c r="D38" s="214" t="s">
        <v>6019</v>
      </c>
      <c r="E38" s="215">
        <v>1000.0</v>
      </c>
      <c r="F38" s="215">
        <v>1000.0</v>
      </c>
      <c r="G38" s="216">
        <v>8034.0</v>
      </c>
      <c r="H38" s="217">
        <v>41573.0</v>
      </c>
    </row>
    <row r="39">
      <c r="A39" s="210" t="s">
        <v>679</v>
      </c>
      <c r="B39" s="211" t="s">
        <v>6083</v>
      </c>
      <c r="C39" s="211" t="s">
        <v>1328</v>
      </c>
      <c r="D39" s="211" t="s">
        <v>6019</v>
      </c>
      <c r="E39" s="212">
        <v>1000.0</v>
      </c>
      <c r="F39" s="212">
        <v>400.0</v>
      </c>
      <c r="G39" s="210">
        <v>8035.0</v>
      </c>
      <c r="H39" s="213">
        <v>41600.0</v>
      </c>
    </row>
    <row r="40">
      <c r="A40" s="210" t="s">
        <v>687</v>
      </c>
      <c r="B40" s="218" t="s">
        <v>6084</v>
      </c>
      <c r="C40" s="218" t="s">
        <v>6085</v>
      </c>
      <c r="D40" s="218" t="s">
        <v>6019</v>
      </c>
      <c r="E40" s="219">
        <v>250.0</v>
      </c>
      <c r="F40" s="219">
        <v>75.0</v>
      </c>
      <c r="G40" s="220"/>
      <c r="H40" s="221">
        <v>41538.0</v>
      </c>
    </row>
    <row r="41">
      <c r="A41" s="210" t="s">
        <v>697</v>
      </c>
      <c r="B41" s="214" t="s">
        <v>6087</v>
      </c>
      <c r="C41" s="214" t="s">
        <v>6089</v>
      </c>
      <c r="D41" s="214" t="s">
        <v>6019</v>
      </c>
      <c r="E41" s="215">
        <v>800.0</v>
      </c>
      <c r="F41" s="215">
        <v>800.0</v>
      </c>
      <c r="G41" s="216">
        <v>8036.0</v>
      </c>
      <c r="H41" s="217">
        <v>41565.0</v>
      </c>
    </row>
    <row r="42">
      <c r="A42" s="210" t="s">
        <v>708</v>
      </c>
      <c r="B42" s="214" t="s">
        <v>6090</v>
      </c>
      <c r="C42" s="214" t="s">
        <v>1660</v>
      </c>
      <c r="D42" s="214" t="s">
        <v>6019</v>
      </c>
      <c r="E42" s="215">
        <v>120.0</v>
      </c>
      <c r="F42" s="215">
        <v>120.0</v>
      </c>
      <c r="G42" s="216">
        <v>8037.0</v>
      </c>
      <c r="H42" s="217">
        <v>41558.0</v>
      </c>
    </row>
    <row r="43">
      <c r="A43" s="210" t="s">
        <v>714</v>
      </c>
      <c r="B43" s="214" t="s">
        <v>6092</v>
      </c>
      <c r="C43" s="214" t="s">
        <v>6093</v>
      </c>
      <c r="D43" s="214" t="s">
        <v>6019</v>
      </c>
      <c r="E43" s="215">
        <v>500.0</v>
      </c>
      <c r="F43" s="215">
        <v>500.0</v>
      </c>
      <c r="G43" s="216">
        <v>8038.0</v>
      </c>
      <c r="H43" s="217">
        <v>41549.0</v>
      </c>
    </row>
    <row r="44">
      <c r="A44" s="210" t="s">
        <v>720</v>
      </c>
      <c r="B44" s="214" t="s">
        <v>6094</v>
      </c>
      <c r="C44" s="214" t="s">
        <v>6081</v>
      </c>
      <c r="D44" s="214" t="s">
        <v>6019</v>
      </c>
      <c r="E44" s="215">
        <v>800.0</v>
      </c>
      <c r="F44" s="215">
        <v>800.0</v>
      </c>
      <c r="G44" s="216">
        <v>8100.0</v>
      </c>
      <c r="H44" s="217">
        <v>41596.0</v>
      </c>
    </row>
    <row r="45">
      <c r="A45" s="210" t="s">
        <v>722</v>
      </c>
      <c r="B45" s="214" t="s">
        <v>6095</v>
      </c>
      <c r="C45" s="214" t="s">
        <v>271</v>
      </c>
      <c r="D45" s="214" t="s">
        <v>6019</v>
      </c>
      <c r="E45" s="215">
        <v>1000.0</v>
      </c>
      <c r="F45" s="215">
        <v>660.0</v>
      </c>
      <c r="G45" s="216">
        <v>183.0</v>
      </c>
      <c r="H45" s="217">
        <v>41560.0</v>
      </c>
    </row>
    <row r="46">
      <c r="A46" s="210" t="s">
        <v>728</v>
      </c>
      <c r="B46" s="214" t="s">
        <v>6097</v>
      </c>
      <c r="C46" s="214" t="s">
        <v>271</v>
      </c>
      <c r="D46" s="214" t="s">
        <v>6019</v>
      </c>
      <c r="E46" s="215">
        <v>2200.0</v>
      </c>
      <c r="F46" s="215">
        <v>1000.0</v>
      </c>
      <c r="G46" s="216">
        <v>8040.0</v>
      </c>
      <c r="H46" s="217">
        <v>41580.0</v>
      </c>
    </row>
    <row r="47">
      <c r="A47" s="210" t="s">
        <v>733</v>
      </c>
      <c r="B47" s="211" t="s">
        <v>6098</v>
      </c>
      <c r="C47" s="211" t="s">
        <v>271</v>
      </c>
      <c r="D47" s="211" t="s">
        <v>6019</v>
      </c>
      <c r="E47" s="212">
        <v>1100.0</v>
      </c>
      <c r="F47" s="212">
        <v>1000.0</v>
      </c>
      <c r="G47" s="210">
        <v>8050.0</v>
      </c>
      <c r="H47" s="213">
        <v>41553.0</v>
      </c>
    </row>
    <row r="48">
      <c r="A48" s="210" t="s">
        <v>738</v>
      </c>
      <c r="B48" s="211" t="s">
        <v>6099</v>
      </c>
      <c r="C48" s="211" t="s">
        <v>271</v>
      </c>
      <c r="D48" s="211" t="s">
        <v>6019</v>
      </c>
      <c r="E48" s="212">
        <v>1000.0</v>
      </c>
      <c r="F48" s="212">
        <v>1000.0</v>
      </c>
      <c r="G48" s="210">
        <v>8042.0</v>
      </c>
      <c r="H48" s="213">
        <v>41594.0</v>
      </c>
    </row>
    <row r="49">
      <c r="A49" s="210" t="s">
        <v>744</v>
      </c>
      <c r="B49" s="223" t="s">
        <v>6103</v>
      </c>
      <c r="C49" s="223" t="s">
        <v>6104</v>
      </c>
      <c r="D49" s="223" t="s">
        <v>6019</v>
      </c>
      <c r="E49" s="224">
        <v>50.0</v>
      </c>
      <c r="F49" s="224">
        <v>50.0</v>
      </c>
      <c r="G49" s="225">
        <v>8043.0</v>
      </c>
      <c r="H49" s="226">
        <v>41559.0</v>
      </c>
    </row>
    <row r="50">
      <c r="A50" s="210" t="s">
        <v>749</v>
      </c>
      <c r="B50" s="211" t="s">
        <v>1376</v>
      </c>
      <c r="C50" s="211" t="s">
        <v>6104</v>
      </c>
      <c r="D50" s="211" t="s">
        <v>6019</v>
      </c>
      <c r="E50" s="212">
        <v>400.0</v>
      </c>
      <c r="F50" s="212">
        <v>400.0</v>
      </c>
      <c r="G50" s="210">
        <v>8043.0</v>
      </c>
      <c r="H50" s="213">
        <v>41580.0</v>
      </c>
    </row>
    <row r="51">
      <c r="A51" s="210" t="s">
        <v>759</v>
      </c>
      <c r="B51" s="211" t="s">
        <v>6107</v>
      </c>
      <c r="C51" s="211" t="s">
        <v>1080</v>
      </c>
      <c r="D51" s="211" t="s">
        <v>6019</v>
      </c>
      <c r="E51" s="212">
        <v>820.0</v>
      </c>
      <c r="F51" s="212">
        <v>265.0</v>
      </c>
      <c r="G51" s="210">
        <v>8044.0</v>
      </c>
      <c r="H51" s="213">
        <v>41615.0</v>
      </c>
    </row>
    <row r="52">
      <c r="A52" s="210" t="s">
        <v>776</v>
      </c>
      <c r="B52" s="211" t="s">
        <v>6108</v>
      </c>
      <c r="C52" s="211" t="s">
        <v>837</v>
      </c>
      <c r="D52" s="211" t="s">
        <v>6019</v>
      </c>
      <c r="E52" s="212">
        <v>200.0</v>
      </c>
      <c r="F52" s="212">
        <v>184.0</v>
      </c>
      <c r="G52" s="210">
        <v>8045.0</v>
      </c>
      <c r="H52" s="213">
        <v>41550.0</v>
      </c>
    </row>
    <row r="53">
      <c r="A53" s="210" t="s">
        <v>784</v>
      </c>
      <c r="B53" s="211" t="s">
        <v>6109</v>
      </c>
      <c r="C53" s="211" t="s">
        <v>4038</v>
      </c>
      <c r="D53" s="211" t="s">
        <v>6019</v>
      </c>
      <c r="E53" s="212">
        <v>200.0</v>
      </c>
      <c r="F53" s="212">
        <v>200.0</v>
      </c>
      <c r="G53" s="210">
        <v>8079.0</v>
      </c>
      <c r="H53" s="213">
        <v>41609.0</v>
      </c>
    </row>
    <row r="54">
      <c r="A54" s="210" t="s">
        <v>794</v>
      </c>
      <c r="B54" s="223" t="s">
        <v>6111</v>
      </c>
      <c r="C54" s="223" t="s">
        <v>496</v>
      </c>
      <c r="D54" s="223" t="s">
        <v>6019</v>
      </c>
      <c r="E54" s="224">
        <v>60.0</v>
      </c>
      <c r="F54" s="224">
        <v>60.0</v>
      </c>
      <c r="G54" s="225">
        <v>8023.0</v>
      </c>
      <c r="H54" s="226">
        <v>41568.0</v>
      </c>
    </row>
    <row r="55">
      <c r="A55" s="210" t="s">
        <v>800</v>
      </c>
      <c r="B55" s="223" t="s">
        <v>1902</v>
      </c>
      <c r="C55" s="223" t="s">
        <v>6112</v>
      </c>
      <c r="D55" s="223" t="s">
        <v>6019</v>
      </c>
      <c r="E55" s="224">
        <v>1000.0</v>
      </c>
      <c r="F55" s="224">
        <v>639.95</v>
      </c>
      <c r="G55" s="225">
        <v>8046.0</v>
      </c>
      <c r="H55" s="226">
        <v>41573.0</v>
      </c>
    </row>
    <row r="56">
      <c r="A56" s="210" t="s">
        <v>803</v>
      </c>
      <c r="B56" s="211" t="s">
        <v>835</v>
      </c>
      <c r="C56" s="211" t="s">
        <v>835</v>
      </c>
      <c r="D56" s="211" t="s">
        <v>6019</v>
      </c>
      <c r="E56" s="212">
        <v>1000.0</v>
      </c>
      <c r="F56" s="212">
        <v>500.0</v>
      </c>
      <c r="G56" s="210">
        <v>8047.0</v>
      </c>
      <c r="H56" s="213">
        <v>41609.0</v>
      </c>
    </row>
    <row r="57">
      <c r="A57" s="210" t="s">
        <v>808</v>
      </c>
      <c r="B57" s="214" t="s">
        <v>6114</v>
      </c>
      <c r="C57" s="214" t="s">
        <v>1103</v>
      </c>
      <c r="D57" s="214" t="s">
        <v>6019</v>
      </c>
      <c r="E57" s="215">
        <v>275.0</v>
      </c>
      <c r="F57" s="215">
        <v>275.0</v>
      </c>
      <c r="G57" s="216">
        <v>8099.0</v>
      </c>
      <c r="H57" s="217">
        <v>41575.0</v>
      </c>
    </row>
    <row r="58">
      <c r="A58" s="210" t="s">
        <v>815</v>
      </c>
      <c r="B58" s="211" t="s">
        <v>6115</v>
      </c>
      <c r="C58" s="211" t="s">
        <v>1103</v>
      </c>
      <c r="D58" s="211" t="s">
        <v>6019</v>
      </c>
      <c r="E58" s="212">
        <v>800.0</v>
      </c>
      <c r="F58" s="212">
        <v>800.0</v>
      </c>
      <c r="G58" s="210">
        <v>8080.0</v>
      </c>
      <c r="H58" s="213">
        <v>41587.0</v>
      </c>
    </row>
    <row r="59">
      <c r="A59" s="210" t="s">
        <v>822</v>
      </c>
      <c r="B59" s="211" t="s">
        <v>6118</v>
      </c>
      <c r="C59" s="211" t="s">
        <v>1012</v>
      </c>
      <c r="D59" s="211" t="s">
        <v>6119</v>
      </c>
      <c r="E59" s="212">
        <v>29.49</v>
      </c>
      <c r="F59" s="212">
        <v>29.49</v>
      </c>
      <c r="G59" s="210">
        <v>8083.0</v>
      </c>
      <c r="H59" s="213">
        <v>41524.0</v>
      </c>
    </row>
    <row r="60">
      <c r="A60" s="210" t="s">
        <v>833</v>
      </c>
      <c r="B60" s="211" t="s">
        <v>6120</v>
      </c>
      <c r="C60" s="211" t="s">
        <v>1012</v>
      </c>
      <c r="D60" s="211" t="s">
        <v>6119</v>
      </c>
      <c r="E60" s="212">
        <v>143.07</v>
      </c>
      <c r="F60" s="212">
        <v>70.07</v>
      </c>
      <c r="G60" s="210">
        <v>8083.0</v>
      </c>
      <c r="H60" s="213">
        <v>41523.0</v>
      </c>
    </row>
    <row r="61">
      <c r="A61" s="210" t="s">
        <v>843</v>
      </c>
      <c r="B61" s="211" t="s">
        <v>6122</v>
      </c>
      <c r="C61" s="211" t="s">
        <v>1012</v>
      </c>
      <c r="D61" s="211" t="s">
        <v>6119</v>
      </c>
      <c r="E61" s="212">
        <v>186.54</v>
      </c>
      <c r="F61" s="212">
        <v>52.44</v>
      </c>
      <c r="G61" s="210">
        <v>8083.0</v>
      </c>
      <c r="H61" s="213">
        <v>41524.0</v>
      </c>
    </row>
    <row r="62">
      <c r="A62" s="210" t="s">
        <v>866</v>
      </c>
      <c r="B62" s="211" t="s">
        <v>6125</v>
      </c>
      <c r="C62" s="211" t="s">
        <v>1815</v>
      </c>
      <c r="D62" s="211" t="s">
        <v>6119</v>
      </c>
      <c r="E62" s="212">
        <v>527.94</v>
      </c>
      <c r="F62" s="212">
        <v>321.69</v>
      </c>
      <c r="G62" s="227"/>
      <c r="H62" s="213">
        <v>41525.0</v>
      </c>
    </row>
    <row r="63">
      <c r="A63" s="210" t="s">
        <v>873</v>
      </c>
      <c r="B63" s="228" t="s">
        <v>110</v>
      </c>
      <c r="C63" s="228" t="s">
        <v>1815</v>
      </c>
      <c r="D63" s="228" t="s">
        <v>6119</v>
      </c>
      <c r="E63" s="229">
        <v>31.89</v>
      </c>
      <c r="F63" s="229">
        <v>31.89</v>
      </c>
      <c r="G63" s="230"/>
      <c r="H63" s="231">
        <v>41526.0</v>
      </c>
    </row>
    <row r="64">
      <c r="A64" s="210" t="s">
        <v>882</v>
      </c>
      <c r="B64" s="211" t="s">
        <v>6131</v>
      </c>
      <c r="C64" s="211" t="s">
        <v>1815</v>
      </c>
      <c r="D64" s="211" t="s">
        <v>6119</v>
      </c>
      <c r="E64" s="212">
        <v>14.39</v>
      </c>
      <c r="F64" s="212">
        <v>14.39</v>
      </c>
      <c r="G64" s="227"/>
      <c r="H64" s="213">
        <v>41544.0</v>
      </c>
    </row>
    <row r="65">
      <c r="A65" s="210" t="s">
        <v>896</v>
      </c>
      <c r="B65" s="228" t="s">
        <v>6132</v>
      </c>
      <c r="C65" s="228" t="s">
        <v>1815</v>
      </c>
      <c r="D65" s="228" t="s">
        <v>6119</v>
      </c>
      <c r="E65" s="229">
        <v>45.0</v>
      </c>
      <c r="F65" s="229">
        <v>45.0</v>
      </c>
      <c r="G65" s="230"/>
      <c r="H65" s="231">
        <v>41528.0</v>
      </c>
    </row>
    <row r="66">
      <c r="A66" s="210" t="s">
        <v>904</v>
      </c>
      <c r="B66" s="211" t="s">
        <v>6133</v>
      </c>
      <c r="C66" s="211" t="s">
        <v>1815</v>
      </c>
      <c r="D66" s="211" t="s">
        <v>6119</v>
      </c>
      <c r="E66" s="212">
        <v>46.9</v>
      </c>
      <c r="F66" s="212">
        <v>46.9</v>
      </c>
      <c r="G66" s="227"/>
      <c r="H66" s="213">
        <v>41523.0</v>
      </c>
    </row>
    <row r="67">
      <c r="A67" s="210" t="s">
        <v>6134</v>
      </c>
      <c r="B67" s="228" t="s">
        <v>6135</v>
      </c>
      <c r="C67" s="228" t="s">
        <v>6136</v>
      </c>
      <c r="D67" s="228" t="s">
        <v>6119</v>
      </c>
      <c r="E67" s="229">
        <v>125.0</v>
      </c>
      <c r="F67" s="229">
        <v>0.0</v>
      </c>
      <c r="G67" s="230"/>
      <c r="H67" s="231">
        <v>41522.0</v>
      </c>
    </row>
    <row r="68">
      <c r="A68" s="210" t="s">
        <v>6137</v>
      </c>
      <c r="B68" s="211" t="s">
        <v>6138</v>
      </c>
      <c r="C68" s="211" t="s">
        <v>603</v>
      </c>
      <c r="D68" s="211" t="s">
        <v>6119</v>
      </c>
      <c r="E68" s="212">
        <v>130.0</v>
      </c>
      <c r="F68" s="212">
        <v>130.0</v>
      </c>
      <c r="G68" s="210">
        <v>8179.0</v>
      </c>
      <c r="H68" s="213">
        <v>41525.0</v>
      </c>
    </row>
    <row r="69">
      <c r="A69" s="210" t="s">
        <v>6139</v>
      </c>
      <c r="B69" s="211" t="s">
        <v>6140</v>
      </c>
      <c r="C69" s="211" t="s">
        <v>332</v>
      </c>
      <c r="D69" s="211" t="s">
        <v>6119</v>
      </c>
      <c r="E69" s="212">
        <v>78.75</v>
      </c>
      <c r="F69" s="212">
        <v>78.75</v>
      </c>
      <c r="G69" s="210">
        <v>8102.0</v>
      </c>
      <c r="H69" s="213">
        <v>41548.0</v>
      </c>
    </row>
    <row r="70">
      <c r="A70" s="210" t="s">
        <v>6141</v>
      </c>
      <c r="B70" s="211" t="s">
        <v>6142</v>
      </c>
      <c r="C70" s="211" t="s">
        <v>92</v>
      </c>
      <c r="D70" s="211" t="s">
        <v>6119</v>
      </c>
      <c r="E70" s="212">
        <v>160.23</v>
      </c>
      <c r="F70" s="212">
        <v>148.73</v>
      </c>
      <c r="G70" s="210">
        <v>8182.0</v>
      </c>
      <c r="H70" s="213">
        <v>41532.0</v>
      </c>
    </row>
    <row r="71">
      <c r="A71" s="210" t="s">
        <v>6143</v>
      </c>
      <c r="B71" s="211" t="s">
        <v>616</v>
      </c>
      <c r="C71" s="211" t="s">
        <v>304</v>
      </c>
      <c r="D71" s="211" t="s">
        <v>6119</v>
      </c>
      <c r="E71" s="212">
        <v>30.5</v>
      </c>
      <c r="F71" s="212">
        <v>30.5</v>
      </c>
      <c r="G71" s="210">
        <v>8210.0</v>
      </c>
      <c r="H71" s="210">
        <v>30.5</v>
      </c>
    </row>
    <row r="72">
      <c r="A72" s="210" t="s">
        <v>6144</v>
      </c>
      <c r="B72" s="211" t="s">
        <v>6145</v>
      </c>
      <c r="C72" s="211" t="s">
        <v>304</v>
      </c>
      <c r="D72" s="211" t="s">
        <v>6119</v>
      </c>
      <c r="E72" s="212">
        <v>54.91</v>
      </c>
      <c r="F72" s="212">
        <v>54.91</v>
      </c>
      <c r="G72" s="210">
        <v>8210.0</v>
      </c>
      <c r="H72" s="213">
        <v>41524.0</v>
      </c>
    </row>
    <row r="73">
      <c r="A73" s="210" t="s">
        <v>6146</v>
      </c>
      <c r="B73" s="211" t="s">
        <v>6147</v>
      </c>
      <c r="C73" s="211" t="s">
        <v>304</v>
      </c>
      <c r="D73" s="211" t="s">
        <v>6119</v>
      </c>
      <c r="E73" s="212">
        <v>59.91</v>
      </c>
      <c r="F73" s="212">
        <v>59.91</v>
      </c>
      <c r="G73" s="210">
        <v>8210.0</v>
      </c>
      <c r="H73" s="213">
        <v>41536.0</v>
      </c>
    </row>
    <row r="74">
      <c r="A74" s="210" t="s">
        <v>6150</v>
      </c>
      <c r="B74" s="211" t="s">
        <v>397</v>
      </c>
      <c r="C74" s="211" t="s">
        <v>195</v>
      </c>
      <c r="D74" s="211" t="s">
        <v>6119</v>
      </c>
      <c r="E74" s="212">
        <v>71.55</v>
      </c>
      <c r="F74" s="212">
        <v>71.55</v>
      </c>
      <c r="G74" s="210">
        <v>8103.0</v>
      </c>
      <c r="H74" s="213">
        <v>41525.0</v>
      </c>
    </row>
    <row r="75">
      <c r="A75" s="210" t="s">
        <v>6154</v>
      </c>
      <c r="B75" s="211" t="s">
        <v>6156</v>
      </c>
      <c r="C75" s="211" t="s">
        <v>195</v>
      </c>
      <c r="D75" s="211" t="s">
        <v>6119</v>
      </c>
      <c r="E75" s="212">
        <v>102.31</v>
      </c>
      <c r="F75" s="212">
        <v>102.31</v>
      </c>
      <c r="G75" s="210">
        <v>8103.0</v>
      </c>
      <c r="H75" s="213">
        <v>41541.0</v>
      </c>
    </row>
    <row r="76">
      <c r="A76" s="210" t="s">
        <v>6159</v>
      </c>
      <c r="B76" s="211" t="s">
        <v>6160</v>
      </c>
      <c r="C76" s="211" t="s">
        <v>195</v>
      </c>
      <c r="D76" s="211" t="s">
        <v>6119</v>
      </c>
      <c r="E76" s="212">
        <v>102.02</v>
      </c>
      <c r="F76" s="212">
        <v>102.02</v>
      </c>
      <c r="G76" s="210">
        <v>8103.0</v>
      </c>
      <c r="H76" s="213">
        <v>41527.0</v>
      </c>
    </row>
    <row r="77">
      <c r="A77" s="210" t="s">
        <v>6163</v>
      </c>
      <c r="B77" s="211" t="s">
        <v>6165</v>
      </c>
      <c r="C77" s="211" t="s">
        <v>195</v>
      </c>
      <c r="D77" s="211" t="s">
        <v>6119</v>
      </c>
      <c r="E77" s="212">
        <v>134.39</v>
      </c>
      <c r="F77" s="212">
        <v>134.39</v>
      </c>
      <c r="G77" s="210">
        <v>8103.0</v>
      </c>
      <c r="H77" s="213">
        <v>41536.0</v>
      </c>
    </row>
    <row r="78">
      <c r="A78" s="210" t="s">
        <v>6169</v>
      </c>
      <c r="B78" s="218" t="s">
        <v>6170</v>
      </c>
      <c r="C78" s="218" t="s">
        <v>6171</v>
      </c>
      <c r="D78" s="218" t="s">
        <v>6119</v>
      </c>
      <c r="E78" s="219">
        <v>83.14</v>
      </c>
      <c r="F78" s="219">
        <v>83.14</v>
      </c>
      <c r="G78" s="232">
        <v>8213.0</v>
      </c>
      <c r="H78" s="221">
        <v>41524.0</v>
      </c>
    </row>
    <row r="79">
      <c r="A79" s="210" t="s">
        <v>6175</v>
      </c>
      <c r="B79" s="211" t="s">
        <v>6177</v>
      </c>
      <c r="C79" s="211" t="s">
        <v>2322</v>
      </c>
      <c r="D79" s="211" t="s">
        <v>6119</v>
      </c>
      <c r="E79" s="212">
        <v>29.07</v>
      </c>
      <c r="F79" s="212">
        <v>12.58</v>
      </c>
      <c r="G79" s="210">
        <v>8065.0</v>
      </c>
      <c r="H79" s="213">
        <v>41525.0</v>
      </c>
    </row>
    <row r="80">
      <c r="A80" s="210" t="s">
        <v>6178</v>
      </c>
      <c r="B80" s="228" t="s">
        <v>6179</v>
      </c>
      <c r="C80" s="228" t="s">
        <v>227</v>
      </c>
      <c r="D80" s="228" t="s">
        <v>6119</v>
      </c>
      <c r="E80" s="229">
        <v>182.25</v>
      </c>
      <c r="F80" s="229">
        <v>182.25</v>
      </c>
      <c r="G80" s="233">
        <v>8168.0</v>
      </c>
      <c r="H80" s="231">
        <v>41524.0</v>
      </c>
    </row>
    <row r="81">
      <c r="A81" s="210" t="s">
        <v>6182</v>
      </c>
      <c r="B81" s="211" t="s">
        <v>6183</v>
      </c>
      <c r="C81" s="211" t="s">
        <v>2770</v>
      </c>
      <c r="D81" s="211" t="s">
        <v>6119</v>
      </c>
      <c r="E81" s="212">
        <v>55.36</v>
      </c>
      <c r="F81" s="212">
        <v>55.36</v>
      </c>
      <c r="G81" s="210">
        <v>10051.0</v>
      </c>
      <c r="H81" s="213">
        <v>41529.0</v>
      </c>
    </row>
    <row r="82">
      <c r="A82" s="210" t="s">
        <v>6184</v>
      </c>
      <c r="B82" s="211" t="s">
        <v>6185</v>
      </c>
      <c r="C82" s="211" t="s">
        <v>2770</v>
      </c>
      <c r="D82" s="211" t="s">
        <v>6119</v>
      </c>
      <c r="E82" s="212">
        <v>106.09</v>
      </c>
      <c r="F82" s="212">
        <v>80.0</v>
      </c>
      <c r="G82" s="210">
        <v>10051.0</v>
      </c>
      <c r="H82" s="213">
        <v>41526.0</v>
      </c>
    </row>
    <row r="83">
      <c r="A83" s="210" t="s">
        <v>6187</v>
      </c>
      <c r="B83" s="211" t="s">
        <v>6189</v>
      </c>
      <c r="C83" s="211" t="s">
        <v>2770</v>
      </c>
      <c r="D83" s="211" t="s">
        <v>6119</v>
      </c>
      <c r="E83" s="212">
        <v>63.4</v>
      </c>
      <c r="F83" s="212">
        <v>54.27</v>
      </c>
      <c r="G83" s="210">
        <v>10051.0</v>
      </c>
      <c r="H83" s="213">
        <v>41525.0</v>
      </c>
    </row>
    <row r="84">
      <c r="A84" s="210" t="s">
        <v>6191</v>
      </c>
      <c r="B84" s="211" t="s">
        <v>6192</v>
      </c>
      <c r="C84" s="211" t="s">
        <v>6193</v>
      </c>
      <c r="D84" s="211" t="s">
        <v>6119</v>
      </c>
      <c r="E84" s="212">
        <v>90.21</v>
      </c>
      <c r="F84" s="212">
        <v>75.0</v>
      </c>
      <c r="G84" s="210">
        <v>8194.0</v>
      </c>
      <c r="H84" s="213">
        <v>41531.0</v>
      </c>
    </row>
    <row r="85">
      <c r="A85" s="210" t="s">
        <v>6195</v>
      </c>
      <c r="B85" s="211" t="s">
        <v>6196</v>
      </c>
      <c r="C85" s="211" t="s">
        <v>764</v>
      </c>
      <c r="D85" s="211" t="s">
        <v>6119</v>
      </c>
      <c r="E85" s="212">
        <v>9.0</v>
      </c>
      <c r="F85" s="212">
        <v>9.0</v>
      </c>
      <c r="G85" s="210">
        <v>8070.0</v>
      </c>
      <c r="H85" s="213">
        <v>41523.0</v>
      </c>
    </row>
    <row r="86">
      <c r="A86" s="210" t="s">
        <v>6200</v>
      </c>
      <c r="B86" s="211" t="s">
        <v>411</v>
      </c>
      <c r="C86" s="211" t="s">
        <v>764</v>
      </c>
      <c r="D86" s="211" t="s">
        <v>6119</v>
      </c>
      <c r="E86" s="212">
        <v>155.08</v>
      </c>
      <c r="F86" s="212">
        <v>155.08</v>
      </c>
      <c r="G86" s="210">
        <v>8070.0</v>
      </c>
      <c r="H86" s="213">
        <v>41524.0</v>
      </c>
    </row>
    <row r="87">
      <c r="A87" s="210" t="s">
        <v>6204</v>
      </c>
      <c r="B87" s="211" t="s">
        <v>6205</v>
      </c>
      <c r="C87" s="211" t="s">
        <v>764</v>
      </c>
      <c r="D87" s="211" t="s">
        <v>6119</v>
      </c>
      <c r="E87" s="212">
        <v>55.22</v>
      </c>
      <c r="F87" s="212">
        <v>55.22</v>
      </c>
      <c r="G87" s="210">
        <v>8070.0</v>
      </c>
      <c r="H87" s="213">
        <v>41525.0</v>
      </c>
    </row>
    <row r="88">
      <c r="A88" s="210" t="s">
        <v>6208</v>
      </c>
      <c r="B88" s="211" t="s">
        <v>6210</v>
      </c>
      <c r="C88" s="211" t="s">
        <v>764</v>
      </c>
      <c r="D88" s="211" t="s">
        <v>6119</v>
      </c>
      <c r="E88" s="212">
        <v>32.0</v>
      </c>
      <c r="F88" s="212">
        <v>32.0</v>
      </c>
      <c r="G88" s="210">
        <v>8070.0</v>
      </c>
      <c r="H88" s="213">
        <v>41538.0</v>
      </c>
    </row>
    <row r="89">
      <c r="A89" s="210" t="s">
        <v>6212</v>
      </c>
      <c r="B89" s="211" t="s">
        <v>6213</v>
      </c>
      <c r="C89" s="211" t="s">
        <v>837</v>
      </c>
      <c r="D89" s="211" t="s">
        <v>6119</v>
      </c>
      <c r="E89" s="212">
        <v>500.0</v>
      </c>
      <c r="F89" s="212">
        <v>500.0</v>
      </c>
      <c r="G89" s="210">
        <v>8078.0</v>
      </c>
      <c r="H89" s="213">
        <v>41522.0</v>
      </c>
    </row>
    <row r="90">
      <c r="A90" s="210" t="s">
        <v>6214</v>
      </c>
      <c r="B90" s="211" t="s">
        <v>6215</v>
      </c>
      <c r="C90" s="211" t="s">
        <v>886</v>
      </c>
      <c r="D90" s="211" t="s">
        <v>6119</v>
      </c>
      <c r="E90" s="212">
        <v>175.96</v>
      </c>
      <c r="F90" s="212">
        <v>175.96</v>
      </c>
      <c r="G90" s="210">
        <v>8086.0</v>
      </c>
      <c r="H90" s="213">
        <v>41541.0</v>
      </c>
    </row>
    <row r="91">
      <c r="A91" s="210" t="s">
        <v>6219</v>
      </c>
      <c r="B91" s="211" t="s">
        <v>6220</v>
      </c>
      <c r="C91" s="211" t="s">
        <v>886</v>
      </c>
      <c r="D91" s="211" t="s">
        <v>6119</v>
      </c>
      <c r="E91" s="212">
        <v>177.5</v>
      </c>
      <c r="F91" s="212">
        <v>23.5</v>
      </c>
      <c r="G91" s="210">
        <v>8086.0</v>
      </c>
      <c r="H91" s="213">
        <v>41530.0</v>
      </c>
    </row>
    <row r="92">
      <c r="A92" s="210" t="s">
        <v>6221</v>
      </c>
      <c r="B92" s="211" t="s">
        <v>6222</v>
      </c>
      <c r="C92" s="211" t="s">
        <v>886</v>
      </c>
      <c r="D92" s="211" t="s">
        <v>6119</v>
      </c>
      <c r="E92" s="212">
        <v>45.0</v>
      </c>
      <c r="F92" s="212">
        <v>45.0</v>
      </c>
      <c r="G92" s="210">
        <v>8086.0</v>
      </c>
      <c r="H92" s="213">
        <v>41528.0</v>
      </c>
    </row>
    <row r="93">
      <c r="A93" s="210" t="s">
        <v>6225</v>
      </c>
      <c r="B93" s="211" t="s">
        <v>1365</v>
      </c>
      <c r="C93" s="211" t="s">
        <v>886</v>
      </c>
      <c r="D93" s="211" t="s">
        <v>6119</v>
      </c>
      <c r="E93" s="212">
        <v>25.47</v>
      </c>
      <c r="F93" s="212">
        <v>25.46</v>
      </c>
      <c r="G93" s="210">
        <v>8086.0</v>
      </c>
      <c r="H93" s="213">
        <v>41537.0</v>
      </c>
    </row>
    <row r="94">
      <c r="A94" s="210" t="s">
        <v>6229</v>
      </c>
      <c r="B94" s="211" t="s">
        <v>737</v>
      </c>
      <c r="C94" s="211" t="s">
        <v>902</v>
      </c>
      <c r="D94" s="211" t="s">
        <v>6119</v>
      </c>
      <c r="E94" s="212">
        <v>140.0</v>
      </c>
      <c r="F94" s="212">
        <v>140.0</v>
      </c>
      <c r="G94" s="210">
        <v>8184.0</v>
      </c>
      <c r="H94" s="213">
        <v>41531.0</v>
      </c>
    </row>
    <row r="95">
      <c r="A95" s="210" t="s">
        <v>6231</v>
      </c>
      <c r="B95" s="211" t="s">
        <v>6232</v>
      </c>
      <c r="C95" s="211" t="s">
        <v>902</v>
      </c>
      <c r="D95" s="211" t="s">
        <v>6119</v>
      </c>
      <c r="E95" s="212">
        <v>5.75</v>
      </c>
      <c r="F95" s="212">
        <v>5.75</v>
      </c>
      <c r="G95" s="210">
        <v>8184.0</v>
      </c>
      <c r="H95" s="213">
        <v>41520.0</v>
      </c>
    </row>
    <row r="96">
      <c r="A96" s="210" t="s">
        <v>6234</v>
      </c>
      <c r="B96" s="211" t="s">
        <v>6235</v>
      </c>
      <c r="C96" s="211" t="s">
        <v>1410</v>
      </c>
      <c r="D96" s="211" t="s">
        <v>6119</v>
      </c>
      <c r="E96" s="212">
        <v>360.07</v>
      </c>
      <c r="F96" s="212">
        <v>249.0</v>
      </c>
      <c r="G96" s="210">
        <v>8063.0</v>
      </c>
      <c r="H96" s="213">
        <v>41530.0</v>
      </c>
    </row>
    <row r="97">
      <c r="A97" s="210" t="s">
        <v>6245</v>
      </c>
      <c r="B97" s="211" t="s">
        <v>6246</v>
      </c>
      <c r="C97" s="211" t="s">
        <v>1410</v>
      </c>
      <c r="D97" s="211" t="s">
        <v>6119</v>
      </c>
      <c r="E97" s="212">
        <v>107.45</v>
      </c>
      <c r="F97" s="212">
        <v>107.45</v>
      </c>
      <c r="G97" s="210">
        <v>8063.0</v>
      </c>
      <c r="H97" s="213">
        <v>41524.0</v>
      </c>
    </row>
    <row r="98">
      <c r="A98" s="225" t="s">
        <v>6248</v>
      </c>
      <c r="B98" s="223" t="s">
        <v>6250</v>
      </c>
      <c r="C98" s="223" t="s">
        <v>516</v>
      </c>
      <c r="D98" s="223" t="s">
        <v>6019</v>
      </c>
      <c r="E98" s="224">
        <v>500.0</v>
      </c>
      <c r="F98" s="224">
        <v>500.0</v>
      </c>
      <c r="G98" s="225">
        <v>8051.0</v>
      </c>
      <c r="H98" s="226">
        <v>41562.0</v>
      </c>
    </row>
    <row r="99">
      <c r="A99" s="225" t="s">
        <v>6251</v>
      </c>
      <c r="B99" s="218" t="s">
        <v>6252</v>
      </c>
      <c r="C99" s="218" t="s">
        <v>516</v>
      </c>
      <c r="D99" s="218" t="s">
        <v>6019</v>
      </c>
      <c r="E99" s="219">
        <v>400.0</v>
      </c>
      <c r="F99" s="219">
        <v>400.0</v>
      </c>
      <c r="G99" s="220"/>
      <c r="H99" s="221">
        <v>41614.0</v>
      </c>
    </row>
    <row r="100">
      <c r="A100" s="225" t="s">
        <v>6254</v>
      </c>
      <c r="B100" s="214" t="s">
        <v>6255</v>
      </c>
      <c r="C100" s="214" t="s">
        <v>516</v>
      </c>
      <c r="D100" s="214" t="s">
        <v>6019</v>
      </c>
      <c r="E100" s="215">
        <v>100.0</v>
      </c>
      <c r="F100" s="215">
        <v>100.0</v>
      </c>
      <c r="G100" s="216">
        <v>8051.0</v>
      </c>
      <c r="H100" s="217">
        <v>41603.0</v>
      </c>
    </row>
    <row r="101">
      <c r="A101" s="225" t="s">
        <v>6256</v>
      </c>
      <c r="B101" s="223" t="s">
        <v>6257</v>
      </c>
      <c r="C101" s="223" t="s">
        <v>6258</v>
      </c>
      <c r="D101" s="223" t="s">
        <v>6019</v>
      </c>
      <c r="E101" s="224">
        <v>80.0</v>
      </c>
      <c r="F101" s="224">
        <v>75.54</v>
      </c>
      <c r="G101" s="225">
        <v>8052.0</v>
      </c>
      <c r="H101" s="226">
        <v>41565.0</v>
      </c>
    </row>
    <row r="102">
      <c r="A102" s="225" t="s">
        <v>6259</v>
      </c>
      <c r="B102" s="218" t="s">
        <v>6260</v>
      </c>
      <c r="C102" s="218" t="s">
        <v>1619</v>
      </c>
      <c r="D102" s="218" t="s">
        <v>6019</v>
      </c>
      <c r="E102" s="219">
        <v>1000.0</v>
      </c>
      <c r="F102" s="219">
        <v>1000.0</v>
      </c>
      <c r="G102" s="220"/>
      <c r="H102" s="221">
        <v>41759.0</v>
      </c>
    </row>
    <row r="103">
      <c r="A103" s="225" t="s">
        <v>6262</v>
      </c>
      <c r="B103" s="211" t="s">
        <v>6263</v>
      </c>
      <c r="C103" s="211" t="s">
        <v>183</v>
      </c>
      <c r="D103" s="211" t="s">
        <v>6019</v>
      </c>
      <c r="E103" s="212">
        <v>2000.0</v>
      </c>
      <c r="F103" s="212">
        <v>100.0</v>
      </c>
      <c r="G103" s="210">
        <v>8053.0</v>
      </c>
      <c r="H103" s="213">
        <v>41762.0</v>
      </c>
    </row>
    <row r="104">
      <c r="A104" s="225" t="s">
        <v>6267</v>
      </c>
      <c r="B104" s="218" t="s">
        <v>6269</v>
      </c>
      <c r="C104" s="218" t="s">
        <v>2022</v>
      </c>
      <c r="D104" s="218" t="s">
        <v>6019</v>
      </c>
      <c r="E104" s="219">
        <v>2000.0</v>
      </c>
      <c r="F104" s="219">
        <v>1000.0</v>
      </c>
      <c r="G104" s="220"/>
      <c r="H104" s="221">
        <v>41612.0</v>
      </c>
    </row>
    <row r="105">
      <c r="A105" s="225" t="s">
        <v>6273</v>
      </c>
      <c r="B105" s="214" t="s">
        <v>6274</v>
      </c>
      <c r="C105" s="214" t="s">
        <v>6275</v>
      </c>
      <c r="D105" s="214" t="s">
        <v>6019</v>
      </c>
      <c r="E105" s="215">
        <v>1500.0</v>
      </c>
      <c r="F105" s="215">
        <v>500.0</v>
      </c>
      <c r="G105" s="216">
        <v>8054.0</v>
      </c>
      <c r="H105" s="217">
        <v>41577.0</v>
      </c>
    </row>
    <row r="106">
      <c r="A106" s="225" t="s">
        <v>6277</v>
      </c>
      <c r="B106" s="214" t="s">
        <v>6279</v>
      </c>
      <c r="C106" s="214" t="s">
        <v>6280</v>
      </c>
      <c r="D106" s="214" t="s">
        <v>6019</v>
      </c>
      <c r="E106" s="215">
        <v>350.0</v>
      </c>
      <c r="F106" s="215">
        <v>215.0</v>
      </c>
      <c r="G106" s="216">
        <v>8055.0</v>
      </c>
      <c r="H106" s="217">
        <v>41577.0</v>
      </c>
    </row>
    <row r="107">
      <c r="A107" s="225" t="s">
        <v>6281</v>
      </c>
      <c r="B107" s="211" t="s">
        <v>769</v>
      </c>
      <c r="C107" s="211" t="s">
        <v>6282</v>
      </c>
      <c r="D107" s="211" t="s">
        <v>6019</v>
      </c>
      <c r="E107" s="212">
        <v>300.0</v>
      </c>
      <c r="F107" s="212">
        <v>290.0</v>
      </c>
      <c r="G107" s="210">
        <v>8056.0</v>
      </c>
      <c r="H107" s="213">
        <v>41565.0</v>
      </c>
    </row>
    <row r="108">
      <c r="A108" s="225" t="s">
        <v>6284</v>
      </c>
      <c r="B108" s="214" t="s">
        <v>6285</v>
      </c>
      <c r="C108" s="214" t="s">
        <v>6286</v>
      </c>
      <c r="D108" s="214" t="s">
        <v>6019</v>
      </c>
      <c r="E108" s="215">
        <v>500.0</v>
      </c>
      <c r="F108" s="215">
        <v>0.0</v>
      </c>
      <c r="G108" s="214" t="s">
        <v>6289</v>
      </c>
      <c r="H108" s="217">
        <v>41580.0</v>
      </c>
    </row>
    <row r="109">
      <c r="A109" s="225" t="s">
        <v>6291</v>
      </c>
      <c r="B109" s="214" t="s">
        <v>6293</v>
      </c>
      <c r="C109" s="214" t="s">
        <v>6295</v>
      </c>
      <c r="D109" s="214" t="s">
        <v>6019</v>
      </c>
      <c r="E109" s="215">
        <v>100.0</v>
      </c>
      <c r="F109" s="215">
        <v>100.0</v>
      </c>
      <c r="G109" s="216">
        <v>8057.0</v>
      </c>
      <c r="H109" s="217">
        <v>41585.0</v>
      </c>
    </row>
    <row r="110">
      <c r="A110" s="225" t="s">
        <v>6298</v>
      </c>
      <c r="B110" s="218" t="s">
        <v>6299</v>
      </c>
      <c r="C110" s="218" t="s">
        <v>6300</v>
      </c>
      <c r="D110" s="218" t="s">
        <v>6019</v>
      </c>
      <c r="E110" s="219">
        <v>1440.0</v>
      </c>
      <c r="F110" s="219">
        <v>0.0</v>
      </c>
      <c r="G110" s="220"/>
      <c r="H110" s="221">
        <v>41624.0</v>
      </c>
    </row>
    <row r="111">
      <c r="A111" s="225" t="s">
        <v>6304</v>
      </c>
      <c r="B111" s="223" t="s">
        <v>6305</v>
      </c>
      <c r="C111" s="223" t="s">
        <v>6306</v>
      </c>
      <c r="D111" s="223" t="s">
        <v>6019</v>
      </c>
      <c r="E111" s="224">
        <v>951.0</v>
      </c>
      <c r="F111" s="224">
        <v>951.0</v>
      </c>
      <c r="G111" s="225">
        <v>8058.0</v>
      </c>
      <c r="H111" s="226">
        <v>41592.0</v>
      </c>
    </row>
    <row r="112">
      <c r="A112" s="225" t="s">
        <v>6309</v>
      </c>
      <c r="B112" s="214" t="s">
        <v>6310</v>
      </c>
      <c r="C112" s="214" t="s">
        <v>6081</v>
      </c>
      <c r="D112" s="214" t="s">
        <v>6019</v>
      </c>
      <c r="E112" s="215">
        <v>1000.0</v>
      </c>
      <c r="F112" s="215">
        <v>1000.0</v>
      </c>
      <c r="G112" s="216">
        <v>8059.0</v>
      </c>
      <c r="H112" s="217">
        <v>41574.0</v>
      </c>
    </row>
    <row r="113">
      <c r="A113" s="225" t="s">
        <v>6313</v>
      </c>
      <c r="B113" s="214" t="s">
        <v>6314</v>
      </c>
      <c r="C113" s="214" t="s">
        <v>6081</v>
      </c>
      <c r="D113" s="214" t="s">
        <v>6019</v>
      </c>
      <c r="E113" s="215">
        <v>1000.0</v>
      </c>
      <c r="F113" s="215">
        <v>1000.0</v>
      </c>
      <c r="G113" s="216">
        <v>8060.0</v>
      </c>
      <c r="H113" s="214" t="s">
        <v>6315</v>
      </c>
    </row>
    <row r="114">
      <c r="A114" s="225" t="s">
        <v>6318</v>
      </c>
      <c r="B114" s="218" t="s">
        <v>6319</v>
      </c>
      <c r="C114" s="218" t="s">
        <v>837</v>
      </c>
      <c r="D114" s="218" t="s">
        <v>6019</v>
      </c>
      <c r="E114" s="219">
        <v>629.0</v>
      </c>
      <c r="F114" s="219">
        <v>458.0</v>
      </c>
      <c r="G114" s="220"/>
      <c r="H114" s="221">
        <v>41613.0</v>
      </c>
    </row>
    <row r="115">
      <c r="A115" s="225" t="s">
        <v>6320</v>
      </c>
      <c r="B115" s="214" t="s">
        <v>6321</v>
      </c>
      <c r="C115" s="214" t="s">
        <v>6322</v>
      </c>
      <c r="D115" s="214" t="s">
        <v>6019</v>
      </c>
      <c r="E115" s="215">
        <v>175.0</v>
      </c>
      <c r="F115" s="215">
        <v>175.0</v>
      </c>
      <c r="G115" s="216">
        <v>8061.0</v>
      </c>
      <c r="H115" s="217">
        <v>41577.0</v>
      </c>
    </row>
    <row r="116">
      <c r="A116" s="225" t="s">
        <v>6325</v>
      </c>
      <c r="B116" s="214" t="s">
        <v>6326</v>
      </c>
      <c r="C116" s="214" t="s">
        <v>6322</v>
      </c>
      <c r="D116" s="214" t="s">
        <v>6019</v>
      </c>
      <c r="E116" s="215">
        <v>135.0</v>
      </c>
      <c r="F116" s="215">
        <v>135.0</v>
      </c>
      <c r="G116" s="216">
        <v>8061.0</v>
      </c>
      <c r="H116" s="217">
        <v>41572.0</v>
      </c>
    </row>
    <row r="117">
      <c r="A117" s="225" t="s">
        <v>6329</v>
      </c>
      <c r="B117" s="214" t="s">
        <v>6330</v>
      </c>
      <c r="C117" s="214" t="s">
        <v>6322</v>
      </c>
      <c r="D117" s="214" t="s">
        <v>6019</v>
      </c>
      <c r="E117" s="215">
        <v>150.0</v>
      </c>
      <c r="F117" s="215">
        <v>120.0</v>
      </c>
      <c r="G117" s="216">
        <v>8061.0</v>
      </c>
      <c r="H117" s="217">
        <v>41593.0</v>
      </c>
    </row>
    <row r="118">
      <c r="A118" s="225" t="s">
        <v>6332</v>
      </c>
      <c r="B118" s="214" t="s">
        <v>6333</v>
      </c>
      <c r="C118" s="214" t="s">
        <v>6322</v>
      </c>
      <c r="D118" s="214" t="s">
        <v>6019</v>
      </c>
      <c r="E118" s="215">
        <v>35.0</v>
      </c>
      <c r="F118" s="215">
        <v>35.0</v>
      </c>
      <c r="G118" s="216">
        <v>8061.0</v>
      </c>
      <c r="H118" s="217">
        <v>41544.0</v>
      </c>
    </row>
    <row r="119">
      <c r="A119" s="225" t="s">
        <v>6336</v>
      </c>
      <c r="B119" s="211" t="s">
        <v>6337</v>
      </c>
      <c r="C119" s="211" t="s">
        <v>6322</v>
      </c>
      <c r="D119" s="211" t="s">
        <v>6019</v>
      </c>
      <c r="E119" s="212">
        <v>25.0</v>
      </c>
      <c r="F119" s="212">
        <v>25.0</v>
      </c>
      <c r="G119" s="210">
        <v>8061.0</v>
      </c>
      <c r="H119" s="213">
        <v>41563.0</v>
      </c>
    </row>
    <row r="120">
      <c r="A120" s="225" t="s">
        <v>6338</v>
      </c>
      <c r="B120" s="211" t="s">
        <v>6339</v>
      </c>
      <c r="C120" s="211" t="s">
        <v>885</v>
      </c>
      <c r="D120" s="211" t="s">
        <v>6019</v>
      </c>
      <c r="E120" s="212">
        <v>500.0</v>
      </c>
      <c r="F120" s="212">
        <v>500.0</v>
      </c>
      <c r="G120" s="210">
        <v>8062.0</v>
      </c>
      <c r="H120" s="213">
        <v>41593.0</v>
      </c>
    </row>
    <row r="121">
      <c r="A121" s="225" t="s">
        <v>6343</v>
      </c>
      <c r="B121" s="211" t="s">
        <v>6344</v>
      </c>
      <c r="C121" s="211" t="s">
        <v>1012</v>
      </c>
      <c r="D121" s="211" t="s">
        <v>6119</v>
      </c>
      <c r="E121" s="212">
        <v>123.18</v>
      </c>
      <c r="F121" s="212">
        <v>104.0</v>
      </c>
      <c r="G121" s="210">
        <v>8083.0</v>
      </c>
      <c r="H121" s="213">
        <v>41539.0</v>
      </c>
    </row>
    <row r="122">
      <c r="A122" s="225" t="s">
        <v>6346</v>
      </c>
      <c r="B122" s="211" t="s">
        <v>291</v>
      </c>
      <c r="C122" s="211" t="s">
        <v>3531</v>
      </c>
      <c r="D122" s="211" t="s">
        <v>6119</v>
      </c>
      <c r="E122" s="212">
        <v>250.0</v>
      </c>
      <c r="F122" s="212">
        <v>150.0</v>
      </c>
      <c r="G122" s="210">
        <v>8064.0</v>
      </c>
      <c r="H122" s="213">
        <v>41524.0</v>
      </c>
    </row>
    <row r="123">
      <c r="A123" s="225" t="s">
        <v>6348</v>
      </c>
      <c r="B123" s="211" t="s">
        <v>6349</v>
      </c>
      <c r="C123" s="211" t="s">
        <v>3531</v>
      </c>
      <c r="D123" s="211" t="s">
        <v>6119</v>
      </c>
      <c r="E123" s="212">
        <v>88.11</v>
      </c>
      <c r="F123" s="212">
        <v>75.0</v>
      </c>
      <c r="G123" s="210">
        <v>8064.0</v>
      </c>
      <c r="H123" s="213">
        <v>41536.0</v>
      </c>
    </row>
    <row r="124">
      <c r="A124" s="225" t="s">
        <v>6352</v>
      </c>
      <c r="B124" s="211" t="s">
        <v>6353</v>
      </c>
      <c r="C124" s="211" t="s">
        <v>1200</v>
      </c>
      <c r="D124" s="211" t="s">
        <v>6119</v>
      </c>
      <c r="E124" s="212">
        <v>292.0</v>
      </c>
      <c r="F124" s="212">
        <v>292.0</v>
      </c>
      <c r="G124" s="210">
        <v>8157.0</v>
      </c>
      <c r="H124" s="213">
        <v>41541.0</v>
      </c>
    </row>
    <row r="125">
      <c r="A125" s="225" t="s">
        <v>6355</v>
      </c>
      <c r="B125" s="211" t="s">
        <v>6356</v>
      </c>
      <c r="C125" s="211" t="s">
        <v>6357</v>
      </c>
      <c r="D125" s="211" t="s">
        <v>6119</v>
      </c>
      <c r="E125" s="212">
        <v>56.17</v>
      </c>
      <c r="F125" s="212">
        <v>56.17</v>
      </c>
      <c r="G125" s="211" t="s">
        <v>6358</v>
      </c>
      <c r="H125" s="213">
        <v>41526.0</v>
      </c>
    </row>
    <row r="126">
      <c r="A126" s="225" t="s">
        <v>6359</v>
      </c>
      <c r="B126" s="211" t="s">
        <v>6360</v>
      </c>
      <c r="C126" s="211" t="s">
        <v>6357</v>
      </c>
      <c r="D126" s="211" t="s">
        <v>6119</v>
      </c>
      <c r="E126" s="212">
        <v>5.6</v>
      </c>
      <c r="F126" s="212">
        <v>5.6</v>
      </c>
      <c r="G126" s="211" t="s">
        <v>6358</v>
      </c>
      <c r="H126" s="213">
        <v>41526.0</v>
      </c>
    </row>
    <row r="127">
      <c r="A127" s="225" t="s">
        <v>6363</v>
      </c>
      <c r="B127" s="211" t="s">
        <v>6364</v>
      </c>
      <c r="C127" s="211" t="s">
        <v>95</v>
      </c>
      <c r="D127" s="211" t="s">
        <v>6119</v>
      </c>
      <c r="E127" s="212">
        <v>130.0</v>
      </c>
      <c r="F127" s="212">
        <v>0.0</v>
      </c>
      <c r="G127" s="211" t="s">
        <v>6289</v>
      </c>
      <c r="H127" s="213">
        <v>41533.0</v>
      </c>
    </row>
    <row r="128">
      <c r="A128" s="225" t="s">
        <v>6368</v>
      </c>
      <c r="B128" s="211" t="s">
        <v>6369</v>
      </c>
      <c r="C128" s="211" t="s">
        <v>2245</v>
      </c>
      <c r="D128" s="211" t="s">
        <v>6119</v>
      </c>
      <c r="E128" s="212">
        <v>80.0</v>
      </c>
      <c r="F128" s="212">
        <v>60.0</v>
      </c>
      <c r="G128" s="210">
        <v>8081.0</v>
      </c>
      <c r="H128" s="213">
        <v>41532.0</v>
      </c>
    </row>
    <row r="129">
      <c r="A129" s="225" t="s">
        <v>6371</v>
      </c>
      <c r="B129" s="211" t="s">
        <v>6372</v>
      </c>
      <c r="C129" s="211" t="s">
        <v>183</v>
      </c>
      <c r="D129" s="211" t="s">
        <v>6119</v>
      </c>
      <c r="E129" s="212">
        <v>61.0</v>
      </c>
      <c r="F129" s="212">
        <v>61.0</v>
      </c>
      <c r="G129" s="210">
        <v>8082.0</v>
      </c>
      <c r="H129" s="213">
        <v>41764.0</v>
      </c>
    </row>
    <row r="130">
      <c r="A130" s="225" t="s">
        <v>6374</v>
      </c>
      <c r="B130" s="211" t="s">
        <v>6375</v>
      </c>
      <c r="C130" s="211" t="s">
        <v>179</v>
      </c>
      <c r="D130" s="211" t="s">
        <v>6119</v>
      </c>
      <c r="E130" s="212">
        <v>95.0</v>
      </c>
      <c r="F130" s="212">
        <v>25.0</v>
      </c>
      <c r="G130" s="210">
        <v>8215.0</v>
      </c>
      <c r="H130" s="213">
        <v>41559.0</v>
      </c>
    </row>
    <row r="131">
      <c r="A131" s="225" t="s">
        <v>6378</v>
      </c>
      <c r="B131" s="218" t="s">
        <v>6380</v>
      </c>
      <c r="C131" s="218" t="s">
        <v>6382</v>
      </c>
      <c r="D131" s="218" t="s">
        <v>6119</v>
      </c>
      <c r="E131" s="219">
        <v>1000.0</v>
      </c>
      <c r="F131" s="219">
        <v>0.0</v>
      </c>
      <c r="G131" s="220"/>
      <c r="H131" s="221">
        <v>41615.0</v>
      </c>
    </row>
    <row r="132">
      <c r="A132" s="225" t="s">
        <v>6383</v>
      </c>
      <c r="B132" s="211" t="s">
        <v>6384</v>
      </c>
      <c r="C132" s="211" t="s">
        <v>6386</v>
      </c>
      <c r="D132" s="211" t="s">
        <v>6119</v>
      </c>
      <c r="E132" s="212">
        <v>173.31</v>
      </c>
      <c r="F132" s="212">
        <v>173.31</v>
      </c>
      <c r="G132" s="210">
        <v>8157.0</v>
      </c>
      <c r="H132" s="213">
        <v>41538.0</v>
      </c>
    </row>
    <row r="133">
      <c r="A133" s="225" t="s">
        <v>6388</v>
      </c>
      <c r="B133" s="211" t="s">
        <v>6389</v>
      </c>
      <c r="C133" s="211" t="s">
        <v>6089</v>
      </c>
      <c r="D133" s="211" t="s">
        <v>6119</v>
      </c>
      <c r="E133" s="212">
        <v>70.51</v>
      </c>
      <c r="F133" s="212">
        <v>70.51</v>
      </c>
      <c r="G133" s="210">
        <v>8086.0</v>
      </c>
      <c r="H133" s="213">
        <v>41551.0</v>
      </c>
    </row>
    <row r="134">
      <c r="A134" s="225" t="s">
        <v>6390</v>
      </c>
      <c r="B134" s="211" t="s">
        <v>6391</v>
      </c>
      <c r="C134" s="211" t="s">
        <v>92</v>
      </c>
      <c r="D134" s="211" t="s">
        <v>6119</v>
      </c>
      <c r="E134" s="212">
        <v>69.27</v>
      </c>
      <c r="F134" s="212">
        <v>69.27</v>
      </c>
      <c r="G134" s="210">
        <v>8182.0</v>
      </c>
      <c r="H134" s="213">
        <v>41545.0</v>
      </c>
    </row>
    <row r="135">
      <c r="A135" s="225" t="s">
        <v>6393</v>
      </c>
      <c r="B135" s="211" t="s">
        <v>6394</v>
      </c>
      <c r="C135" s="211" t="s">
        <v>92</v>
      </c>
      <c r="D135" s="211" t="s">
        <v>6119</v>
      </c>
      <c r="E135" s="212">
        <v>44.35</v>
      </c>
      <c r="F135" s="212">
        <v>44.35</v>
      </c>
      <c r="G135" s="210">
        <v>8182.0</v>
      </c>
      <c r="H135" s="213">
        <v>41538.0</v>
      </c>
    </row>
    <row r="136">
      <c r="A136" s="225" t="s">
        <v>6395</v>
      </c>
      <c r="B136" s="211" t="s">
        <v>6396</v>
      </c>
      <c r="C136" s="211" t="s">
        <v>837</v>
      </c>
      <c r="D136" s="211" t="s">
        <v>6119</v>
      </c>
      <c r="E136" s="212">
        <v>68.92</v>
      </c>
      <c r="F136" s="212">
        <v>68.92</v>
      </c>
      <c r="G136" s="210">
        <v>8078.0</v>
      </c>
      <c r="H136" s="213">
        <v>41538.0</v>
      </c>
    </row>
    <row r="137">
      <c r="A137" s="225" t="s">
        <v>6403</v>
      </c>
      <c r="B137" s="211" t="s">
        <v>6404</v>
      </c>
      <c r="C137" s="211" t="s">
        <v>6405</v>
      </c>
      <c r="D137" s="211" t="s">
        <v>6119</v>
      </c>
      <c r="E137" s="212">
        <v>110.08</v>
      </c>
      <c r="F137" s="212">
        <v>110.08</v>
      </c>
      <c r="G137" s="210">
        <v>8185.0</v>
      </c>
      <c r="H137" s="213">
        <v>41530.0</v>
      </c>
    </row>
    <row r="138">
      <c r="A138" s="225" t="s">
        <v>6407</v>
      </c>
      <c r="B138" s="211" t="s">
        <v>6408</v>
      </c>
      <c r="C138" s="211" t="s">
        <v>902</v>
      </c>
      <c r="D138" s="211" t="s">
        <v>6119</v>
      </c>
      <c r="E138" s="212">
        <v>86.67</v>
      </c>
      <c r="F138" s="212">
        <v>86.67</v>
      </c>
      <c r="G138" s="210">
        <v>8184.0</v>
      </c>
      <c r="H138" s="213">
        <v>41544.0</v>
      </c>
    </row>
    <row r="139">
      <c r="A139" s="225" t="s">
        <v>6409</v>
      </c>
      <c r="B139" s="211" t="s">
        <v>6410</v>
      </c>
      <c r="C139" s="211" t="s">
        <v>902</v>
      </c>
      <c r="D139" s="211" t="s">
        <v>6119</v>
      </c>
      <c r="E139" s="212">
        <v>69.69</v>
      </c>
      <c r="F139" s="212">
        <v>69.69</v>
      </c>
      <c r="G139" s="210">
        <v>8184.0</v>
      </c>
      <c r="H139" s="213">
        <v>41535.0</v>
      </c>
    </row>
    <row r="140">
      <c r="A140" s="225" t="s">
        <v>6411</v>
      </c>
      <c r="B140" s="211" t="s">
        <v>6412</v>
      </c>
      <c r="C140" s="211" t="s">
        <v>6414</v>
      </c>
      <c r="D140" s="211" t="s">
        <v>6119</v>
      </c>
      <c r="E140" s="212">
        <v>40.0</v>
      </c>
      <c r="F140" s="212">
        <v>40.0</v>
      </c>
      <c r="G140" s="210">
        <v>8104.0</v>
      </c>
      <c r="H140" s="213">
        <v>41531.0</v>
      </c>
    </row>
    <row r="141">
      <c r="A141" s="225" t="s">
        <v>6415</v>
      </c>
      <c r="B141" s="211" t="s">
        <v>6416</v>
      </c>
      <c r="C141" s="211" t="s">
        <v>6417</v>
      </c>
      <c r="D141" s="211" t="s">
        <v>6119</v>
      </c>
      <c r="E141" s="212">
        <v>114.0</v>
      </c>
      <c r="F141" s="212">
        <v>114.0</v>
      </c>
      <c r="G141" s="227"/>
      <c r="H141" s="213">
        <v>41545.0</v>
      </c>
    </row>
    <row r="142">
      <c r="A142" s="225" t="s">
        <v>6418</v>
      </c>
      <c r="B142" s="218" t="s">
        <v>6419</v>
      </c>
      <c r="C142" s="218" t="s">
        <v>6286</v>
      </c>
      <c r="D142" s="220"/>
      <c r="E142" s="219">
        <v>200.0</v>
      </c>
      <c r="F142" s="219">
        <v>200.0</v>
      </c>
      <c r="G142" s="220"/>
    </row>
    <row r="143">
      <c r="A143" s="216" t="s">
        <v>6422</v>
      </c>
      <c r="B143" s="214" t="s">
        <v>1456</v>
      </c>
      <c r="C143" s="214" t="s">
        <v>1647</v>
      </c>
      <c r="D143" s="214" t="s">
        <v>202</v>
      </c>
      <c r="E143" s="215">
        <v>1500.0</v>
      </c>
      <c r="F143" s="215">
        <v>1062.5</v>
      </c>
      <c r="G143" s="216">
        <v>8144.0</v>
      </c>
      <c r="H143" s="217">
        <v>41678.0</v>
      </c>
    </row>
    <row r="144">
      <c r="A144" s="216" t="s">
        <v>6424</v>
      </c>
      <c r="B144" s="214" t="s">
        <v>6425</v>
      </c>
      <c r="C144" s="214" t="s">
        <v>1518</v>
      </c>
      <c r="D144" s="214" t="s">
        <v>202</v>
      </c>
      <c r="E144" s="215">
        <v>2000.0</v>
      </c>
      <c r="F144" s="215">
        <v>1062.5</v>
      </c>
      <c r="G144" s="216">
        <v>8145.0</v>
      </c>
      <c r="H144" s="217">
        <v>41571.0</v>
      </c>
    </row>
    <row r="145">
      <c r="A145" s="216" t="s">
        <v>6427</v>
      </c>
      <c r="B145" s="214" t="s">
        <v>6428</v>
      </c>
      <c r="C145" s="214" t="s">
        <v>6428</v>
      </c>
      <c r="D145" s="214" t="s">
        <v>202</v>
      </c>
      <c r="E145" s="215">
        <v>2000.0</v>
      </c>
      <c r="F145" s="215">
        <v>1062.5</v>
      </c>
      <c r="G145" s="216">
        <v>8146.0</v>
      </c>
      <c r="H145" s="217">
        <v>41702.0</v>
      </c>
    </row>
    <row r="146">
      <c r="A146" s="216" t="s">
        <v>6429</v>
      </c>
      <c r="B146" s="214" t="s">
        <v>1477</v>
      </c>
      <c r="C146" s="214" t="s">
        <v>1477</v>
      </c>
      <c r="D146" s="214" t="s">
        <v>202</v>
      </c>
      <c r="E146" s="215">
        <v>2000.0</v>
      </c>
      <c r="F146" s="215">
        <v>1275.0</v>
      </c>
      <c r="G146" s="216">
        <v>8141.0</v>
      </c>
      <c r="H146" s="217">
        <v>41612.0</v>
      </c>
    </row>
    <row r="147">
      <c r="A147" s="216" t="s">
        <v>6432</v>
      </c>
      <c r="B147" s="214" t="s">
        <v>6434</v>
      </c>
      <c r="C147" s="214" t="s">
        <v>6434</v>
      </c>
      <c r="D147" s="214" t="s">
        <v>202</v>
      </c>
      <c r="E147" s="215">
        <v>2000.0</v>
      </c>
      <c r="F147" s="215">
        <v>1062.5</v>
      </c>
      <c r="G147" s="216">
        <v>8142.0</v>
      </c>
      <c r="H147" s="217">
        <v>41769.0</v>
      </c>
    </row>
    <row r="148">
      <c r="A148" s="216" t="s">
        <v>6435</v>
      </c>
      <c r="B148" s="214" t="s">
        <v>6436</v>
      </c>
      <c r="C148" s="214" t="s">
        <v>6437</v>
      </c>
      <c r="D148" s="214" t="s">
        <v>202</v>
      </c>
      <c r="E148" s="215">
        <v>350.0</v>
      </c>
      <c r="F148" s="215">
        <v>297.5</v>
      </c>
      <c r="G148" s="216">
        <v>8143.0</v>
      </c>
      <c r="H148" s="217">
        <v>41780.0</v>
      </c>
    </row>
    <row r="149">
      <c r="A149" s="216" t="s">
        <v>6438</v>
      </c>
      <c r="B149" s="214" t="s">
        <v>6439</v>
      </c>
      <c r="C149" s="214" t="s">
        <v>6085</v>
      </c>
      <c r="D149" s="214" t="s">
        <v>202</v>
      </c>
      <c r="E149" s="215">
        <v>900.0</v>
      </c>
      <c r="F149" s="215">
        <v>382.5</v>
      </c>
      <c r="G149" s="216">
        <v>8138.0</v>
      </c>
      <c r="H149" s="217">
        <v>41763.0</v>
      </c>
    </row>
    <row r="150">
      <c r="A150" s="216" t="s">
        <v>6441</v>
      </c>
      <c r="B150" s="214" t="s">
        <v>6443</v>
      </c>
      <c r="C150" s="214" t="s">
        <v>1747</v>
      </c>
      <c r="D150" s="214" t="s">
        <v>202</v>
      </c>
      <c r="E150" s="215">
        <v>2000.0</v>
      </c>
      <c r="F150" s="215">
        <v>1275.0</v>
      </c>
      <c r="G150" s="216">
        <v>8139.0</v>
      </c>
      <c r="H150" s="217">
        <v>41639.0</v>
      </c>
    </row>
    <row r="151">
      <c r="A151" s="216" t="s">
        <v>6444</v>
      </c>
      <c r="B151" s="214" t="s">
        <v>6299</v>
      </c>
      <c r="C151" s="214" t="s">
        <v>6300</v>
      </c>
      <c r="D151" s="214" t="s">
        <v>202</v>
      </c>
      <c r="E151" s="215">
        <v>2000.0</v>
      </c>
      <c r="F151" s="215">
        <v>1275.0</v>
      </c>
      <c r="G151" s="216">
        <v>8138.0</v>
      </c>
      <c r="H151" s="217">
        <v>41624.0</v>
      </c>
    </row>
    <row r="152">
      <c r="A152" s="216" t="s">
        <v>6448</v>
      </c>
      <c r="B152" s="214" t="s">
        <v>1669</v>
      </c>
      <c r="C152" s="214" t="s">
        <v>6449</v>
      </c>
      <c r="D152" s="214" t="s">
        <v>202</v>
      </c>
      <c r="E152" s="215">
        <v>2000.0</v>
      </c>
      <c r="F152" s="215">
        <v>552.5</v>
      </c>
      <c r="G152" s="216">
        <v>8135.0</v>
      </c>
      <c r="H152" s="217">
        <v>41775.0</v>
      </c>
    </row>
    <row r="153">
      <c r="A153" s="216" t="s">
        <v>6452</v>
      </c>
      <c r="B153" s="214" t="s">
        <v>6260</v>
      </c>
      <c r="C153" s="214" t="s">
        <v>1619</v>
      </c>
      <c r="D153" s="214" t="s">
        <v>202</v>
      </c>
      <c r="E153" s="215">
        <v>1000.0</v>
      </c>
      <c r="F153" s="215">
        <v>850.0</v>
      </c>
      <c r="G153" s="216">
        <v>8136.0</v>
      </c>
      <c r="H153" s="217">
        <v>41759.0</v>
      </c>
    </row>
    <row r="154">
      <c r="A154" s="216" t="s">
        <v>6455</v>
      </c>
      <c r="B154" s="214" t="s">
        <v>4774</v>
      </c>
      <c r="C154" s="214" t="s">
        <v>6456</v>
      </c>
      <c r="D154" s="214" t="s">
        <v>202</v>
      </c>
      <c r="E154" s="215">
        <v>2000.0</v>
      </c>
      <c r="F154" s="215">
        <v>1275.0</v>
      </c>
      <c r="G154" s="216">
        <v>8137.0</v>
      </c>
      <c r="H154" s="217">
        <v>41779.0</v>
      </c>
    </row>
    <row r="155">
      <c r="A155" s="216" t="s">
        <v>6458</v>
      </c>
      <c r="B155" s="214" t="s">
        <v>6459</v>
      </c>
      <c r="C155" s="214" t="s">
        <v>1995</v>
      </c>
      <c r="D155" s="214" t="s">
        <v>202</v>
      </c>
      <c r="E155" s="215">
        <v>2000.0</v>
      </c>
      <c r="F155" s="215">
        <v>0.0</v>
      </c>
      <c r="G155" s="214" t="s">
        <v>6460</v>
      </c>
      <c r="H155" s="217">
        <v>41790.0</v>
      </c>
    </row>
    <row r="156">
      <c r="A156" s="216" t="s">
        <v>6461</v>
      </c>
      <c r="B156" s="214" t="s">
        <v>6462</v>
      </c>
      <c r="C156" s="214" t="s">
        <v>6463</v>
      </c>
      <c r="D156" s="214" t="s">
        <v>202</v>
      </c>
      <c r="E156" s="215">
        <v>3000.0</v>
      </c>
      <c r="F156" s="215">
        <v>1275.0</v>
      </c>
      <c r="G156" s="216">
        <v>8132.0</v>
      </c>
      <c r="H156" s="217">
        <v>41768.0</v>
      </c>
    </row>
    <row r="157">
      <c r="A157" s="216" t="s">
        <v>6464</v>
      </c>
      <c r="B157" s="214" t="s">
        <v>6466</v>
      </c>
      <c r="C157" s="214" t="s">
        <v>6466</v>
      </c>
      <c r="D157" s="214" t="s">
        <v>202</v>
      </c>
      <c r="E157" s="215">
        <v>2000.0</v>
      </c>
      <c r="F157" s="215">
        <v>1275.0</v>
      </c>
      <c r="G157" s="216">
        <v>8133.0</v>
      </c>
      <c r="H157" s="217">
        <v>41771.0</v>
      </c>
    </row>
    <row r="158">
      <c r="A158" s="216" t="s">
        <v>6468</v>
      </c>
      <c r="B158" s="214" t="s">
        <v>6469</v>
      </c>
      <c r="C158" s="214" t="s">
        <v>6470</v>
      </c>
      <c r="D158" s="214" t="s">
        <v>202</v>
      </c>
      <c r="E158" s="215">
        <v>2000.0</v>
      </c>
      <c r="F158" s="215">
        <v>1275.0</v>
      </c>
      <c r="G158" s="216">
        <v>8134.0</v>
      </c>
      <c r="H158" s="217">
        <v>43405.0</v>
      </c>
    </row>
    <row r="159">
      <c r="A159" s="216" t="s">
        <v>6471</v>
      </c>
      <c r="B159" s="214" t="s">
        <v>6472</v>
      </c>
      <c r="C159" s="214" t="s">
        <v>1983</v>
      </c>
      <c r="D159" s="214" t="s">
        <v>202</v>
      </c>
      <c r="E159" s="215">
        <v>2200.0</v>
      </c>
      <c r="F159" s="215">
        <v>425.0</v>
      </c>
      <c r="G159" s="216">
        <v>8129.0</v>
      </c>
      <c r="H159" s="217">
        <v>41639.0</v>
      </c>
    </row>
    <row r="160">
      <c r="A160" s="216" t="s">
        <v>6474</v>
      </c>
      <c r="B160" s="214" t="s">
        <v>6475</v>
      </c>
      <c r="C160" s="214" t="s">
        <v>4907</v>
      </c>
      <c r="D160" s="214" t="s">
        <v>202</v>
      </c>
      <c r="E160" s="215">
        <v>500.0</v>
      </c>
      <c r="F160" s="215">
        <v>425.0</v>
      </c>
      <c r="G160" s="216">
        <v>8131.0</v>
      </c>
      <c r="H160" s="217">
        <v>41720.0</v>
      </c>
    </row>
    <row r="161">
      <c r="A161" s="216" t="s">
        <v>6476</v>
      </c>
      <c r="B161" s="214" t="s">
        <v>6477</v>
      </c>
      <c r="C161" s="214" t="s">
        <v>4993</v>
      </c>
      <c r="D161" s="214" t="s">
        <v>202</v>
      </c>
      <c r="E161" s="215">
        <v>2000.0</v>
      </c>
      <c r="F161" s="215">
        <v>1062.5</v>
      </c>
      <c r="G161" s="216">
        <v>8126.0</v>
      </c>
      <c r="H161" s="217">
        <v>41760.0</v>
      </c>
    </row>
    <row r="162">
      <c r="A162" s="216" t="s">
        <v>6479</v>
      </c>
      <c r="B162" s="214" t="s">
        <v>6480</v>
      </c>
      <c r="C162" s="214" t="s">
        <v>4852</v>
      </c>
      <c r="D162" s="214" t="s">
        <v>202</v>
      </c>
      <c r="E162" s="215">
        <v>2000.0</v>
      </c>
      <c r="F162" s="215">
        <v>1275.0</v>
      </c>
      <c r="G162" s="216">
        <v>8127.0</v>
      </c>
      <c r="H162" s="217">
        <v>41629.0</v>
      </c>
    </row>
    <row r="163">
      <c r="A163" s="216" t="s">
        <v>6481</v>
      </c>
      <c r="B163" s="214" t="s">
        <v>1827</v>
      </c>
      <c r="C163" s="214" t="s">
        <v>1826</v>
      </c>
      <c r="D163" s="214" t="s">
        <v>202</v>
      </c>
      <c r="E163" s="215">
        <v>2000.0</v>
      </c>
      <c r="F163" s="215">
        <v>1275.0</v>
      </c>
      <c r="G163" s="216">
        <v>8128.0</v>
      </c>
      <c r="H163" s="217">
        <v>41764.0</v>
      </c>
    </row>
    <row r="164">
      <c r="A164" s="216" t="s">
        <v>6483</v>
      </c>
      <c r="B164" s="214" t="s">
        <v>6484</v>
      </c>
      <c r="C164" s="214" t="s">
        <v>6485</v>
      </c>
      <c r="D164" s="214" t="s">
        <v>202</v>
      </c>
      <c r="E164" s="215">
        <v>2000.0</v>
      </c>
      <c r="F164" s="215">
        <v>1275.0</v>
      </c>
      <c r="G164" s="216">
        <v>8123.0</v>
      </c>
      <c r="H164" s="217">
        <v>41612.0</v>
      </c>
    </row>
    <row r="165">
      <c r="A165" s="216" t="s">
        <v>6488</v>
      </c>
      <c r="B165" s="214" t="s">
        <v>6489</v>
      </c>
      <c r="C165" s="214" t="s">
        <v>4792</v>
      </c>
      <c r="D165" s="214" t="s">
        <v>202</v>
      </c>
      <c r="E165" s="215">
        <v>1500.0</v>
      </c>
      <c r="F165" s="215">
        <v>0.0</v>
      </c>
      <c r="G165" s="214" t="s">
        <v>6460</v>
      </c>
      <c r="H165" s="217">
        <v>41615.0</v>
      </c>
    </row>
    <row r="166">
      <c r="A166" s="216" t="s">
        <v>6492</v>
      </c>
      <c r="B166" s="214" t="s">
        <v>6493</v>
      </c>
      <c r="C166" s="214" t="s">
        <v>1703</v>
      </c>
      <c r="D166" s="214" t="s">
        <v>202</v>
      </c>
      <c r="E166" s="215">
        <v>3000.0</v>
      </c>
      <c r="F166" s="215">
        <v>1275.0</v>
      </c>
      <c r="G166" s="216">
        <v>8124.0</v>
      </c>
      <c r="H166" s="217">
        <v>41712.0</v>
      </c>
    </row>
    <row r="167">
      <c r="A167" s="216" t="s">
        <v>6498</v>
      </c>
      <c r="B167" s="214" t="s">
        <v>6499</v>
      </c>
      <c r="C167" s="214" t="s">
        <v>6499</v>
      </c>
      <c r="D167" s="214" t="s">
        <v>202</v>
      </c>
      <c r="E167" s="215">
        <v>2000.0</v>
      </c>
      <c r="F167" s="215">
        <v>0.0</v>
      </c>
      <c r="G167" s="214" t="s">
        <v>6460</v>
      </c>
      <c r="H167" s="217">
        <v>41712.0</v>
      </c>
    </row>
    <row r="168">
      <c r="A168" s="216" t="s">
        <v>6502</v>
      </c>
      <c r="B168" s="214" t="s">
        <v>6503</v>
      </c>
      <c r="C168" s="214" t="s">
        <v>6504</v>
      </c>
      <c r="D168" s="214" t="s">
        <v>202</v>
      </c>
      <c r="E168" s="215">
        <v>2000.0</v>
      </c>
      <c r="F168" s="215">
        <v>1275.0</v>
      </c>
      <c r="G168" s="216">
        <v>8125.0</v>
      </c>
      <c r="H168" s="217">
        <v>41759.0</v>
      </c>
    </row>
    <row r="169">
      <c r="A169" s="216" t="s">
        <v>6505</v>
      </c>
      <c r="B169" s="214" t="s">
        <v>6506</v>
      </c>
      <c r="C169" s="214" t="s">
        <v>1761</v>
      </c>
      <c r="D169" s="214" t="s">
        <v>202</v>
      </c>
      <c r="E169" s="215">
        <v>2500.0</v>
      </c>
      <c r="F169" s="215">
        <v>1062.5</v>
      </c>
      <c r="G169" s="216">
        <v>8120.0</v>
      </c>
      <c r="H169" s="217">
        <v>41629.0</v>
      </c>
    </row>
    <row r="170">
      <c r="A170" s="216" t="s">
        <v>6508</v>
      </c>
      <c r="B170" s="214" t="s">
        <v>5095</v>
      </c>
      <c r="C170" s="214" t="s">
        <v>5095</v>
      </c>
      <c r="D170" s="214" t="s">
        <v>202</v>
      </c>
      <c r="E170" s="215">
        <v>2000.0</v>
      </c>
      <c r="F170" s="215">
        <v>1275.0</v>
      </c>
      <c r="G170" s="216">
        <v>8121.0</v>
      </c>
      <c r="H170" s="217">
        <v>41774.0</v>
      </c>
    </row>
    <row r="171">
      <c r="A171" s="216" t="s">
        <v>6511</v>
      </c>
      <c r="B171" s="214" t="s">
        <v>6512</v>
      </c>
      <c r="C171" s="214" t="s">
        <v>6514</v>
      </c>
      <c r="D171" s="214" t="s">
        <v>202</v>
      </c>
      <c r="E171" s="215">
        <v>2000.0</v>
      </c>
      <c r="F171" s="215">
        <v>1020.0</v>
      </c>
      <c r="G171" s="216">
        <v>8122.0</v>
      </c>
      <c r="H171" s="217">
        <v>41616.0</v>
      </c>
    </row>
    <row r="172">
      <c r="A172" s="216" t="s">
        <v>6516</v>
      </c>
      <c r="B172" s="214" t="s">
        <v>6517</v>
      </c>
      <c r="C172" s="214" t="s">
        <v>6518</v>
      </c>
      <c r="D172" s="214" t="s">
        <v>202</v>
      </c>
      <c r="E172" s="215">
        <v>1500.0</v>
      </c>
      <c r="F172" s="215">
        <v>1062.5</v>
      </c>
      <c r="G172" s="216">
        <v>8117.0</v>
      </c>
      <c r="H172" s="217">
        <v>41769.0</v>
      </c>
    </row>
    <row r="173">
      <c r="A173" s="216" t="s">
        <v>6522</v>
      </c>
      <c r="B173" s="214" t="s">
        <v>6523</v>
      </c>
      <c r="C173" s="214" t="s">
        <v>6524</v>
      </c>
      <c r="D173" s="214" t="s">
        <v>202</v>
      </c>
      <c r="E173" s="215">
        <v>3000.0</v>
      </c>
      <c r="F173" s="215">
        <v>1062.5</v>
      </c>
      <c r="G173" s="216">
        <v>8118.0</v>
      </c>
      <c r="H173" s="217">
        <v>41610.0</v>
      </c>
    </row>
    <row r="174">
      <c r="A174" s="216" t="s">
        <v>6526</v>
      </c>
      <c r="B174" s="214" t="s">
        <v>4738</v>
      </c>
      <c r="C174" s="214" t="s">
        <v>4738</v>
      </c>
      <c r="D174" s="214" t="s">
        <v>202</v>
      </c>
      <c r="E174" s="215">
        <v>2000.0</v>
      </c>
      <c r="F174" s="215">
        <v>1275.0</v>
      </c>
      <c r="G174" s="216">
        <v>8119.0</v>
      </c>
      <c r="H174" s="217">
        <v>41774.0</v>
      </c>
    </row>
    <row r="175">
      <c r="A175" s="216" t="s">
        <v>6529</v>
      </c>
      <c r="B175" s="214" t="s">
        <v>1833</v>
      </c>
      <c r="C175" s="214" t="s">
        <v>1833</v>
      </c>
      <c r="D175" s="214" t="s">
        <v>202</v>
      </c>
      <c r="E175" s="215">
        <v>2000.0</v>
      </c>
      <c r="F175" s="215">
        <v>850.0</v>
      </c>
      <c r="G175" s="216">
        <v>8114.0</v>
      </c>
      <c r="H175" s="217">
        <v>41567.0</v>
      </c>
    </row>
    <row r="176">
      <c r="A176" s="216" t="s">
        <v>6530</v>
      </c>
      <c r="B176" s="214" t="s">
        <v>1873</v>
      </c>
      <c r="C176" s="214" t="s">
        <v>1873</v>
      </c>
      <c r="D176" s="214" t="s">
        <v>202</v>
      </c>
      <c r="E176" s="215">
        <v>2000.0</v>
      </c>
      <c r="F176" s="215">
        <v>0.0</v>
      </c>
      <c r="G176" s="214" t="s">
        <v>6460</v>
      </c>
      <c r="H176" s="217">
        <v>41628.0</v>
      </c>
    </row>
    <row r="177">
      <c r="A177" s="216" t="s">
        <v>6533</v>
      </c>
      <c r="B177" s="214" t="s">
        <v>6534</v>
      </c>
      <c r="C177" s="214" t="s">
        <v>1771</v>
      </c>
      <c r="D177" s="214" t="s">
        <v>202</v>
      </c>
      <c r="E177" s="215">
        <v>1000.0</v>
      </c>
      <c r="F177" s="215">
        <v>680.0</v>
      </c>
      <c r="G177" s="216">
        <v>8115.0</v>
      </c>
      <c r="H177" s="217">
        <v>41754.0</v>
      </c>
    </row>
    <row r="178">
      <c r="A178" s="216" t="s">
        <v>6538</v>
      </c>
      <c r="B178" s="214" t="s">
        <v>6539</v>
      </c>
      <c r="C178" s="214" t="s">
        <v>6540</v>
      </c>
      <c r="D178" s="214" t="s">
        <v>202</v>
      </c>
      <c r="E178" s="215">
        <v>200.0</v>
      </c>
      <c r="F178" s="215">
        <v>170.0</v>
      </c>
      <c r="G178" s="216">
        <v>8116.0</v>
      </c>
      <c r="H178" s="217">
        <v>41790.0</v>
      </c>
    </row>
    <row r="179">
      <c r="B179" s="214" t="s">
        <v>6542</v>
      </c>
      <c r="C179" s="214" t="s">
        <v>6542</v>
      </c>
      <c r="D179" s="214" t="s">
        <v>202</v>
      </c>
      <c r="E179" s="215">
        <v>2000.0</v>
      </c>
      <c r="F179" s="215">
        <v>1000.0</v>
      </c>
    </row>
    <row r="180">
      <c r="B180" s="214" t="s">
        <v>6544</v>
      </c>
      <c r="C180" s="214" t="s">
        <v>6544</v>
      </c>
      <c r="D180" s="214" t="s">
        <v>202</v>
      </c>
      <c r="E180" s="215">
        <v>2000.0</v>
      </c>
      <c r="F180" s="215">
        <v>1275.0</v>
      </c>
    </row>
    <row r="181">
      <c r="B181" s="208" t="s">
        <v>6548</v>
      </c>
      <c r="C181" s="208" t="s">
        <v>6548</v>
      </c>
      <c r="D181" s="214" t="s">
        <v>202</v>
      </c>
      <c r="E181" s="241">
        <v>1000.0</v>
      </c>
      <c r="F181" s="241">
        <v>400.0</v>
      </c>
    </row>
    <row r="182">
      <c r="B182" s="208" t="s">
        <v>1873</v>
      </c>
      <c r="C182" s="208" t="s">
        <v>1873</v>
      </c>
      <c r="D182" s="214" t="s">
        <v>202</v>
      </c>
      <c r="E182" s="241">
        <v>2000.0</v>
      </c>
      <c r="F182" s="241">
        <v>728.25</v>
      </c>
      <c r="G182" s="242">
        <v>8218.0</v>
      </c>
    </row>
    <row r="183">
      <c r="A183" s="210" t="s">
        <v>6551</v>
      </c>
      <c r="B183" s="211" t="s">
        <v>6552</v>
      </c>
      <c r="C183" s="211" t="s">
        <v>6553</v>
      </c>
      <c r="D183" s="211" t="s">
        <v>6119</v>
      </c>
      <c r="E183" s="212">
        <v>493.3</v>
      </c>
      <c r="F183" s="212">
        <v>493.3</v>
      </c>
      <c r="G183" s="210">
        <v>8075.0</v>
      </c>
      <c r="H183" s="213">
        <v>41545.0</v>
      </c>
    </row>
    <row r="184">
      <c r="A184" s="210" t="s">
        <v>6556</v>
      </c>
      <c r="B184" s="211" t="s">
        <v>6557</v>
      </c>
      <c r="C184" s="211" t="s">
        <v>1539</v>
      </c>
      <c r="D184" s="211" t="s">
        <v>6119</v>
      </c>
      <c r="E184" s="212">
        <v>202.47</v>
      </c>
      <c r="F184" s="212">
        <v>180.0</v>
      </c>
      <c r="G184" s="210">
        <v>8246.0</v>
      </c>
      <c r="H184" s="213">
        <v>41551.0</v>
      </c>
    </row>
    <row r="185">
      <c r="A185" s="210" t="s">
        <v>6558</v>
      </c>
      <c r="B185" s="228" t="s">
        <v>6559</v>
      </c>
      <c r="C185" s="228" t="s">
        <v>1815</v>
      </c>
      <c r="D185" s="228" t="s">
        <v>6119</v>
      </c>
      <c r="E185" s="229">
        <v>320.0</v>
      </c>
      <c r="F185" s="229">
        <v>320.0</v>
      </c>
      <c r="G185" s="230"/>
      <c r="H185" s="231">
        <v>41575.0</v>
      </c>
    </row>
    <row r="186">
      <c r="A186" s="210" t="s">
        <v>6563</v>
      </c>
      <c r="B186" s="228" t="s">
        <v>6565</v>
      </c>
      <c r="C186" s="228" t="s">
        <v>2245</v>
      </c>
      <c r="D186" s="228" t="s">
        <v>6119</v>
      </c>
      <c r="E186" s="229">
        <v>120.0</v>
      </c>
      <c r="F186" s="229">
        <v>120.0</v>
      </c>
      <c r="G186" s="230"/>
      <c r="H186" s="231">
        <v>41560.0</v>
      </c>
    </row>
    <row r="187">
      <c r="A187" s="210" t="s">
        <v>6566</v>
      </c>
      <c r="B187" s="211" t="s">
        <v>6567</v>
      </c>
      <c r="C187" s="211" t="s">
        <v>6568</v>
      </c>
      <c r="D187" s="211" t="s">
        <v>6119</v>
      </c>
      <c r="E187" s="212">
        <v>35.72</v>
      </c>
      <c r="F187" s="212">
        <v>35.72</v>
      </c>
      <c r="G187" s="210">
        <v>8180.0</v>
      </c>
      <c r="H187" s="213">
        <v>41538.0</v>
      </c>
    </row>
    <row r="188">
      <c r="A188" s="210" t="s">
        <v>6570</v>
      </c>
      <c r="B188" s="211" t="s">
        <v>6571</v>
      </c>
      <c r="C188" s="211" t="s">
        <v>3610</v>
      </c>
      <c r="D188" s="211" t="s">
        <v>6119</v>
      </c>
      <c r="E188" s="212">
        <v>168.11</v>
      </c>
      <c r="F188" s="212">
        <v>168.11</v>
      </c>
      <c r="G188" s="211" t="s">
        <v>6572</v>
      </c>
      <c r="H188" s="213">
        <v>41558.0</v>
      </c>
    </row>
    <row r="189">
      <c r="A189" s="210" t="s">
        <v>6574</v>
      </c>
      <c r="B189" s="211" t="s">
        <v>6575</v>
      </c>
      <c r="C189" s="211" t="s">
        <v>1426</v>
      </c>
      <c r="D189" s="211" t="s">
        <v>6119</v>
      </c>
      <c r="E189" s="212">
        <v>63.56</v>
      </c>
      <c r="F189" s="212">
        <v>63.56</v>
      </c>
      <c r="G189" s="210">
        <v>8204.0</v>
      </c>
      <c r="H189" s="213">
        <v>41553.0</v>
      </c>
    </row>
    <row r="190">
      <c r="A190" s="210" t="s">
        <v>6576</v>
      </c>
      <c r="B190" s="211" t="s">
        <v>6577</v>
      </c>
      <c r="C190" s="211" t="s">
        <v>1426</v>
      </c>
      <c r="D190" s="211" t="s">
        <v>6119</v>
      </c>
      <c r="E190" s="212">
        <v>20.85</v>
      </c>
      <c r="F190" s="212">
        <v>20.85</v>
      </c>
      <c r="G190" s="210">
        <v>8204.0</v>
      </c>
      <c r="H190" s="213">
        <v>41555.0</v>
      </c>
    </row>
    <row r="191">
      <c r="A191" s="210" t="s">
        <v>6580</v>
      </c>
      <c r="B191" s="211" t="s">
        <v>6581</v>
      </c>
      <c r="C191" s="211" t="s">
        <v>1426</v>
      </c>
      <c r="D191" s="211" t="s">
        <v>6119</v>
      </c>
      <c r="E191" s="212">
        <v>24.54</v>
      </c>
      <c r="F191" s="212">
        <v>24.54</v>
      </c>
      <c r="G191" s="210">
        <v>8204.0</v>
      </c>
      <c r="H191" s="213">
        <v>41555.0</v>
      </c>
    </row>
    <row r="192">
      <c r="A192" s="210" t="s">
        <v>6582</v>
      </c>
      <c r="B192" s="211" t="s">
        <v>296</v>
      </c>
      <c r="C192" s="211" t="s">
        <v>294</v>
      </c>
      <c r="D192" s="211" t="s">
        <v>6119</v>
      </c>
      <c r="E192" s="212">
        <v>259.99</v>
      </c>
      <c r="F192" s="212">
        <v>259.99</v>
      </c>
      <c r="G192" s="210">
        <v>8067.0</v>
      </c>
      <c r="H192" s="213">
        <v>41557.0</v>
      </c>
    </row>
    <row r="193">
      <c r="A193" s="210" t="s">
        <v>6585</v>
      </c>
      <c r="B193" s="211" t="s">
        <v>6586</v>
      </c>
      <c r="C193" s="211" t="s">
        <v>6587</v>
      </c>
      <c r="D193" s="211" t="s">
        <v>6119</v>
      </c>
      <c r="E193" s="212">
        <v>31.27</v>
      </c>
      <c r="F193" s="212">
        <v>31.27</v>
      </c>
      <c r="G193" s="210">
        <v>8078.0</v>
      </c>
      <c r="H193" s="213">
        <v>41567.0</v>
      </c>
    </row>
    <row r="194">
      <c r="A194" s="210" t="s">
        <v>6588</v>
      </c>
      <c r="B194" s="211" t="s">
        <v>6589</v>
      </c>
      <c r="C194" s="211" t="s">
        <v>6587</v>
      </c>
      <c r="D194" s="211" t="s">
        <v>6119</v>
      </c>
      <c r="E194" s="212">
        <v>56.5</v>
      </c>
      <c r="F194" s="212">
        <v>40.0</v>
      </c>
      <c r="G194" s="210">
        <v>8227.0</v>
      </c>
      <c r="H194" s="213">
        <v>41560.0</v>
      </c>
    </row>
    <row r="195">
      <c r="A195" s="210" t="s">
        <v>6590</v>
      </c>
      <c r="B195" s="211" t="s">
        <v>6591</v>
      </c>
      <c r="C195" s="211" t="s">
        <v>6587</v>
      </c>
      <c r="D195" s="211" t="s">
        <v>6119</v>
      </c>
      <c r="E195" s="212">
        <v>57.73</v>
      </c>
      <c r="F195" s="212">
        <v>40.0</v>
      </c>
      <c r="G195" s="210">
        <v>8227.0</v>
      </c>
      <c r="H195" s="213">
        <v>41553.0</v>
      </c>
    </row>
    <row r="196">
      <c r="A196" s="210" t="s">
        <v>6594</v>
      </c>
      <c r="B196" s="211" t="s">
        <v>3796</v>
      </c>
      <c r="C196" s="211" t="s">
        <v>6587</v>
      </c>
      <c r="D196" s="211" t="s">
        <v>6119</v>
      </c>
      <c r="E196" s="212">
        <v>15.25</v>
      </c>
      <c r="F196" s="212">
        <v>15.25</v>
      </c>
      <c r="G196" s="210">
        <v>8078.0</v>
      </c>
      <c r="H196" s="213">
        <v>41558.0</v>
      </c>
    </row>
    <row r="197">
      <c r="A197" s="210" t="s">
        <v>6595</v>
      </c>
      <c r="B197" s="211" t="s">
        <v>6596</v>
      </c>
      <c r="C197" s="211" t="s">
        <v>179</v>
      </c>
      <c r="D197" s="211" t="s">
        <v>6119</v>
      </c>
      <c r="E197" s="212">
        <v>100.0</v>
      </c>
      <c r="F197" s="212">
        <v>100.0</v>
      </c>
      <c r="G197" s="210">
        <v>8215.0</v>
      </c>
      <c r="H197" s="213">
        <v>41572.0</v>
      </c>
    </row>
    <row r="198">
      <c r="A198" s="210" t="s">
        <v>6600</v>
      </c>
      <c r="B198" s="211" t="s">
        <v>6601</v>
      </c>
      <c r="C198" s="211" t="s">
        <v>6602</v>
      </c>
      <c r="D198" s="211" t="s">
        <v>6119</v>
      </c>
      <c r="E198" s="212">
        <v>64.39</v>
      </c>
      <c r="F198" s="212">
        <v>51.22</v>
      </c>
      <c r="G198" s="210">
        <v>8182.0</v>
      </c>
      <c r="H198" s="213">
        <v>41552.0</v>
      </c>
    </row>
    <row r="199">
      <c r="A199" s="210" t="s">
        <v>6605</v>
      </c>
      <c r="B199" s="211" t="s">
        <v>6606</v>
      </c>
      <c r="C199" s="211" t="s">
        <v>6602</v>
      </c>
      <c r="D199" s="211" t="s">
        <v>6119</v>
      </c>
      <c r="E199" s="212">
        <v>69.27</v>
      </c>
      <c r="F199" s="212">
        <v>69.27</v>
      </c>
      <c r="G199" s="211" t="s">
        <v>6289</v>
      </c>
      <c r="H199" s="213">
        <v>41545.0</v>
      </c>
    </row>
    <row r="200">
      <c r="A200" s="210" t="s">
        <v>6607</v>
      </c>
      <c r="B200" s="211" t="s">
        <v>354</v>
      </c>
      <c r="C200" s="211" t="s">
        <v>6602</v>
      </c>
      <c r="D200" s="211" t="s">
        <v>6119</v>
      </c>
      <c r="E200" s="212">
        <v>44.55</v>
      </c>
      <c r="F200" s="212">
        <v>44.55</v>
      </c>
      <c r="G200" s="211" t="s">
        <v>6289</v>
      </c>
      <c r="H200" s="213">
        <v>41538.0</v>
      </c>
    </row>
    <row r="201">
      <c r="A201" s="210" t="s">
        <v>6611</v>
      </c>
      <c r="B201" s="211" t="s">
        <v>6612</v>
      </c>
      <c r="C201" s="211" t="s">
        <v>452</v>
      </c>
      <c r="D201" s="211" t="s">
        <v>6119</v>
      </c>
      <c r="E201" s="212">
        <v>359.25</v>
      </c>
      <c r="F201" s="212">
        <v>270.0</v>
      </c>
      <c r="G201" s="210">
        <v>106.0</v>
      </c>
      <c r="H201" s="213">
        <v>41545.0</v>
      </c>
    </row>
    <row r="202">
      <c r="A202" s="210" t="s">
        <v>6615</v>
      </c>
      <c r="B202" s="211" t="s">
        <v>6616</v>
      </c>
      <c r="C202" s="211" t="s">
        <v>452</v>
      </c>
      <c r="D202" s="211" t="s">
        <v>6119</v>
      </c>
      <c r="E202" s="212">
        <v>60.25</v>
      </c>
      <c r="F202" s="212">
        <v>50.0</v>
      </c>
      <c r="G202" s="210">
        <v>106.0</v>
      </c>
      <c r="H202" s="213">
        <v>41566.0</v>
      </c>
    </row>
    <row r="203">
      <c r="A203" s="210" t="s">
        <v>6619</v>
      </c>
      <c r="B203" s="228" t="s">
        <v>3210</v>
      </c>
      <c r="C203" s="228" t="s">
        <v>452</v>
      </c>
      <c r="D203" s="228" t="s">
        <v>6119</v>
      </c>
      <c r="E203" s="229">
        <v>75.62</v>
      </c>
      <c r="F203" s="229">
        <v>75.62</v>
      </c>
      <c r="G203" s="230"/>
      <c r="H203" s="230"/>
    </row>
    <row r="204">
      <c r="A204" s="210" t="s">
        <v>6620</v>
      </c>
      <c r="B204" s="211" t="s">
        <v>6621</v>
      </c>
      <c r="C204" s="211" t="s">
        <v>6622</v>
      </c>
      <c r="D204" s="211" t="s">
        <v>6119</v>
      </c>
      <c r="E204" s="212">
        <v>200.0</v>
      </c>
      <c r="F204" s="212">
        <v>200.0</v>
      </c>
      <c r="G204" s="210">
        <v>8181.0</v>
      </c>
      <c r="H204" s="213">
        <v>41553.0</v>
      </c>
    </row>
    <row r="205">
      <c r="A205" s="210" t="s">
        <v>6624</v>
      </c>
      <c r="B205" s="211" t="s">
        <v>6625</v>
      </c>
      <c r="C205" s="211" t="s">
        <v>289</v>
      </c>
      <c r="D205" s="211" t="s">
        <v>6119</v>
      </c>
      <c r="E205" s="212">
        <v>300.0</v>
      </c>
      <c r="F205" s="212">
        <v>300.0</v>
      </c>
      <c r="G205" s="210">
        <v>8072.0</v>
      </c>
      <c r="H205" s="213">
        <v>41553.0</v>
      </c>
    </row>
    <row r="206">
      <c r="A206" s="210" t="s">
        <v>6627</v>
      </c>
      <c r="B206" s="211" t="s">
        <v>6628</v>
      </c>
      <c r="C206" s="211" t="s">
        <v>6629</v>
      </c>
      <c r="D206" s="211" t="s">
        <v>6119</v>
      </c>
      <c r="E206" s="212">
        <v>65.0</v>
      </c>
      <c r="F206" s="212">
        <v>36.0</v>
      </c>
      <c r="G206" s="210">
        <v>8177.0</v>
      </c>
      <c r="H206" s="213">
        <v>41549.0</v>
      </c>
    </row>
    <row r="207">
      <c r="A207" s="210" t="s">
        <v>6632</v>
      </c>
      <c r="B207" s="228" t="s">
        <v>543</v>
      </c>
      <c r="C207" s="228" t="s">
        <v>6089</v>
      </c>
      <c r="D207" s="228" t="s">
        <v>6119</v>
      </c>
      <c r="E207" s="229">
        <v>422.24</v>
      </c>
      <c r="F207" s="229">
        <v>384.87</v>
      </c>
      <c r="G207" s="233">
        <v>8217.0</v>
      </c>
      <c r="H207" s="231">
        <v>41559.0</v>
      </c>
    </row>
    <row r="208">
      <c r="A208" s="210" t="s">
        <v>6634</v>
      </c>
      <c r="B208" s="211" t="s">
        <v>6635</v>
      </c>
      <c r="C208" s="211" t="s">
        <v>6636</v>
      </c>
      <c r="D208" s="211" t="s">
        <v>6119</v>
      </c>
      <c r="E208" s="212">
        <v>55.84</v>
      </c>
      <c r="F208" s="212">
        <v>50.0</v>
      </c>
      <c r="G208" s="210">
        <v>8069.0</v>
      </c>
      <c r="H208" s="213">
        <v>41578.0</v>
      </c>
    </row>
    <row r="209">
      <c r="A209" s="210" t="s">
        <v>6637</v>
      </c>
      <c r="B209" s="211" t="s">
        <v>6638</v>
      </c>
      <c r="C209" s="211" t="s">
        <v>6636</v>
      </c>
      <c r="D209" s="211" t="s">
        <v>6119</v>
      </c>
      <c r="E209" s="212">
        <v>36.94</v>
      </c>
      <c r="F209" s="212">
        <v>26.0</v>
      </c>
      <c r="G209" s="210">
        <v>8201.0</v>
      </c>
      <c r="H209" s="213">
        <v>41537.0</v>
      </c>
    </row>
    <row r="210">
      <c r="A210" s="210" t="s">
        <v>6639</v>
      </c>
      <c r="B210" s="228" t="s">
        <v>6640</v>
      </c>
      <c r="C210" s="228" t="s">
        <v>2770</v>
      </c>
      <c r="D210" s="228" t="s">
        <v>6119</v>
      </c>
      <c r="E210" s="229">
        <v>81.45</v>
      </c>
      <c r="F210" s="229">
        <v>81.45</v>
      </c>
      <c r="G210" s="230"/>
      <c r="H210" s="231">
        <v>41561.0</v>
      </c>
    </row>
    <row r="211">
      <c r="A211" s="210" t="s">
        <v>6643</v>
      </c>
      <c r="B211" s="228" t="s">
        <v>6640</v>
      </c>
      <c r="C211" s="228" t="s">
        <v>2770</v>
      </c>
      <c r="D211" s="228" t="s">
        <v>6119</v>
      </c>
      <c r="E211" s="229">
        <v>73.5</v>
      </c>
      <c r="F211" s="229">
        <v>73.5</v>
      </c>
      <c r="G211" s="230"/>
      <c r="H211" s="231">
        <v>41558.0</v>
      </c>
    </row>
    <row r="212">
      <c r="A212" s="210" t="s">
        <v>6645</v>
      </c>
      <c r="B212" s="211" t="s">
        <v>6646</v>
      </c>
      <c r="C212" s="211" t="s">
        <v>2770</v>
      </c>
      <c r="D212" s="211" t="s">
        <v>6119</v>
      </c>
      <c r="E212" s="212">
        <v>64.81</v>
      </c>
      <c r="F212" s="212">
        <v>64.81</v>
      </c>
      <c r="G212" s="210">
        <v>10052.0</v>
      </c>
      <c r="H212" s="213">
        <v>41552.0</v>
      </c>
    </row>
    <row r="213">
      <c r="A213" s="210" t="s">
        <v>6649</v>
      </c>
      <c r="B213" s="211" t="s">
        <v>6650</v>
      </c>
      <c r="C213" s="211" t="s">
        <v>2770</v>
      </c>
      <c r="D213" s="211" t="s">
        <v>6119</v>
      </c>
      <c r="E213" s="212">
        <v>609.04</v>
      </c>
      <c r="F213" s="212">
        <v>140.0</v>
      </c>
      <c r="G213" s="210">
        <v>10052.0</v>
      </c>
      <c r="H213" s="213">
        <v>41538.0</v>
      </c>
    </row>
    <row r="214">
      <c r="A214" s="210" t="s">
        <v>6653</v>
      </c>
      <c r="B214" s="211" t="s">
        <v>6654</v>
      </c>
      <c r="C214" s="211" t="s">
        <v>2568</v>
      </c>
      <c r="D214" s="211" t="s">
        <v>6119</v>
      </c>
      <c r="E214" s="212">
        <v>1025.51</v>
      </c>
      <c r="F214" s="212">
        <v>1000.0</v>
      </c>
      <c r="G214" s="210">
        <v>8250.0</v>
      </c>
      <c r="H214" s="213">
        <v>41551.0</v>
      </c>
    </row>
    <row r="215">
      <c r="A215" s="210" t="s">
        <v>6657</v>
      </c>
      <c r="B215" s="211" t="s">
        <v>2613</v>
      </c>
      <c r="C215" s="211" t="s">
        <v>764</v>
      </c>
      <c r="D215" s="211" t="s">
        <v>6119</v>
      </c>
      <c r="E215" s="212">
        <v>91.16</v>
      </c>
      <c r="F215" s="212">
        <v>72.69</v>
      </c>
      <c r="G215" s="210">
        <v>8070.0</v>
      </c>
      <c r="H215" s="213">
        <v>41566.0</v>
      </c>
    </row>
    <row r="216">
      <c r="A216" s="210" t="s">
        <v>6659</v>
      </c>
      <c r="B216" s="211" t="s">
        <v>6660</v>
      </c>
      <c r="C216" s="211" t="s">
        <v>764</v>
      </c>
      <c r="D216" s="211" t="s">
        <v>6119</v>
      </c>
      <c r="E216" s="212">
        <v>24.12</v>
      </c>
      <c r="F216" s="212">
        <v>24.12</v>
      </c>
      <c r="G216" s="210">
        <v>8070.0</v>
      </c>
      <c r="H216" s="213">
        <v>41560.0</v>
      </c>
    </row>
    <row r="217">
      <c r="A217" s="210" t="s">
        <v>6662</v>
      </c>
      <c r="B217" s="228" t="s">
        <v>6663</v>
      </c>
      <c r="C217" s="228" t="s">
        <v>820</v>
      </c>
      <c r="D217" s="228" t="s">
        <v>6119</v>
      </c>
      <c r="E217" s="229">
        <v>150.0</v>
      </c>
      <c r="F217" s="229">
        <v>120.0</v>
      </c>
      <c r="G217" s="230"/>
      <c r="H217" s="231">
        <v>41566.0</v>
      </c>
    </row>
    <row r="218">
      <c r="A218" s="210" t="s">
        <v>6666</v>
      </c>
      <c r="B218" s="211" t="s">
        <v>6667</v>
      </c>
      <c r="C218" s="211" t="s">
        <v>820</v>
      </c>
      <c r="D218" s="211" t="s">
        <v>6119</v>
      </c>
      <c r="E218" s="212">
        <v>200.0</v>
      </c>
      <c r="F218" s="212">
        <v>94.64</v>
      </c>
      <c r="G218" s="210">
        <v>10059.0</v>
      </c>
      <c r="H218" s="213">
        <v>41587.0</v>
      </c>
    </row>
    <row r="219">
      <c r="A219" s="210" t="s">
        <v>6669</v>
      </c>
      <c r="B219" s="228" t="s">
        <v>6670</v>
      </c>
      <c r="C219" s="228" t="s">
        <v>820</v>
      </c>
      <c r="D219" s="228" t="s">
        <v>6119</v>
      </c>
      <c r="E219" s="229">
        <v>140.0</v>
      </c>
      <c r="F219" s="229">
        <v>0.0</v>
      </c>
      <c r="G219" s="230"/>
      <c r="H219" s="231">
        <v>41571.0</v>
      </c>
    </row>
    <row r="220">
      <c r="A220" s="210" t="s">
        <v>6672</v>
      </c>
      <c r="B220" s="228" t="s">
        <v>6673</v>
      </c>
      <c r="C220" s="228" t="s">
        <v>820</v>
      </c>
      <c r="D220" s="228" t="s">
        <v>6119</v>
      </c>
      <c r="E220" s="229">
        <v>200.0</v>
      </c>
      <c r="F220" s="229">
        <v>90.0</v>
      </c>
      <c r="G220" s="230"/>
      <c r="H220" s="231">
        <v>41601.0</v>
      </c>
    </row>
    <row r="221">
      <c r="A221" s="210" t="s">
        <v>6674</v>
      </c>
      <c r="B221" s="243" t="s">
        <v>6675</v>
      </c>
      <c r="C221" s="243" t="s">
        <v>458</v>
      </c>
      <c r="D221" s="243" t="s">
        <v>6119</v>
      </c>
      <c r="E221" s="244">
        <v>297.48</v>
      </c>
      <c r="F221" s="244">
        <v>240.0</v>
      </c>
      <c r="G221" s="245"/>
      <c r="H221" s="246">
        <v>41532.0</v>
      </c>
    </row>
    <row r="222">
      <c r="A222" s="210" t="s">
        <v>6678</v>
      </c>
      <c r="B222" s="228" t="s">
        <v>6679</v>
      </c>
      <c r="C222" s="228" t="s">
        <v>458</v>
      </c>
      <c r="D222" s="228" t="s">
        <v>6119</v>
      </c>
      <c r="E222" s="229">
        <v>77.87</v>
      </c>
      <c r="F222" s="229">
        <v>0.0</v>
      </c>
      <c r="G222" s="230"/>
      <c r="H222" s="231">
        <v>41533.0</v>
      </c>
    </row>
    <row r="223">
      <c r="A223" s="210" t="s">
        <v>6682</v>
      </c>
      <c r="B223" s="228" t="s">
        <v>6683</v>
      </c>
      <c r="C223" s="228" t="s">
        <v>565</v>
      </c>
      <c r="D223" s="228" t="s">
        <v>6119</v>
      </c>
      <c r="E223" s="229">
        <v>70.61</v>
      </c>
      <c r="F223" s="229">
        <v>70.61</v>
      </c>
      <c r="G223" s="230"/>
      <c r="H223" s="231">
        <v>41548.0</v>
      </c>
    </row>
    <row r="224">
      <c r="A224" s="210" t="s">
        <v>6684</v>
      </c>
      <c r="B224" s="211" t="s">
        <v>6685</v>
      </c>
      <c r="C224" s="211" t="s">
        <v>837</v>
      </c>
      <c r="D224" s="211" t="s">
        <v>6119</v>
      </c>
      <c r="E224" s="212">
        <v>32.07</v>
      </c>
      <c r="F224" s="212">
        <v>32.07</v>
      </c>
      <c r="G224" s="210">
        <v>8227.0</v>
      </c>
      <c r="H224" s="213">
        <v>41534.0</v>
      </c>
    </row>
    <row r="225">
      <c r="A225" s="210" t="s">
        <v>6687</v>
      </c>
      <c r="B225" s="228" t="s">
        <v>6688</v>
      </c>
      <c r="C225" s="228" t="s">
        <v>858</v>
      </c>
      <c r="D225" s="228" t="s">
        <v>6119</v>
      </c>
      <c r="E225" s="229">
        <v>37.61</v>
      </c>
      <c r="F225" s="229">
        <v>37.61</v>
      </c>
      <c r="G225" s="230"/>
      <c r="H225" s="231">
        <v>41535.0</v>
      </c>
    </row>
    <row r="226">
      <c r="A226" s="210" t="s">
        <v>6690</v>
      </c>
      <c r="B226" s="211" t="s">
        <v>6691</v>
      </c>
      <c r="C226" s="211" t="s">
        <v>6692</v>
      </c>
      <c r="D226" s="211" t="s">
        <v>6119</v>
      </c>
      <c r="E226" s="212">
        <v>206.61</v>
      </c>
      <c r="F226" s="212">
        <v>206.61</v>
      </c>
      <c r="G226" s="210">
        <v>8076.0</v>
      </c>
      <c r="H226" s="213">
        <v>41566.0</v>
      </c>
    </row>
    <row r="227">
      <c r="A227" s="210" t="s">
        <v>6694</v>
      </c>
      <c r="B227" s="211" t="s">
        <v>6416</v>
      </c>
      <c r="C227" s="211" t="s">
        <v>1426</v>
      </c>
      <c r="D227" s="211" t="s">
        <v>6119</v>
      </c>
      <c r="E227" s="212">
        <v>114.0</v>
      </c>
      <c r="F227" s="212">
        <v>114.0</v>
      </c>
      <c r="G227" s="210">
        <v>8204.0</v>
      </c>
      <c r="H227" s="213">
        <v>41545.0</v>
      </c>
    </row>
    <row r="228">
      <c r="A228" s="210" t="s">
        <v>6696</v>
      </c>
      <c r="B228" s="211" t="s">
        <v>6697</v>
      </c>
      <c r="C228" s="211" t="s">
        <v>6553</v>
      </c>
      <c r="D228" s="211" t="s">
        <v>6019</v>
      </c>
      <c r="E228" s="212">
        <v>450.0</v>
      </c>
      <c r="F228" s="212">
        <v>450.0</v>
      </c>
      <c r="G228" s="210">
        <v>8075.0</v>
      </c>
      <c r="H228" s="213">
        <v>41573.0</v>
      </c>
    </row>
    <row r="229">
      <c r="A229" s="210" t="s">
        <v>6710</v>
      </c>
      <c r="B229" s="214" t="s">
        <v>6711</v>
      </c>
      <c r="C229" s="214" t="s">
        <v>6712</v>
      </c>
      <c r="D229" s="214" t="s">
        <v>6019</v>
      </c>
      <c r="E229" s="215">
        <v>1800.0</v>
      </c>
      <c r="F229" s="215">
        <v>250.0</v>
      </c>
      <c r="G229" s="214" t="s">
        <v>6358</v>
      </c>
      <c r="H229" s="217">
        <v>41579.0</v>
      </c>
    </row>
    <row r="230">
      <c r="A230" s="210" t="s">
        <v>6713</v>
      </c>
      <c r="B230" s="214" t="s">
        <v>6714</v>
      </c>
      <c r="C230" s="214" t="s">
        <v>268</v>
      </c>
      <c r="D230" s="214" t="s">
        <v>6019</v>
      </c>
      <c r="E230" s="215">
        <v>1000.0</v>
      </c>
      <c r="F230" s="215">
        <v>1000.0</v>
      </c>
      <c r="G230" s="216">
        <v>8199.0</v>
      </c>
      <c r="H230" s="217">
        <v>41572.0</v>
      </c>
    </row>
    <row r="231">
      <c r="A231" s="210" t="s">
        <v>6716</v>
      </c>
      <c r="B231" s="223" t="s">
        <v>2211</v>
      </c>
      <c r="C231" s="223" t="s">
        <v>603</v>
      </c>
      <c r="D231" s="223" t="s">
        <v>6019</v>
      </c>
      <c r="E231" s="224">
        <v>1700.0</v>
      </c>
      <c r="F231" s="224">
        <v>1695.0</v>
      </c>
      <c r="G231" s="225">
        <v>8179.0</v>
      </c>
      <c r="H231" s="226">
        <v>41593.0</v>
      </c>
    </row>
    <row r="232">
      <c r="A232" s="210" t="s">
        <v>6717</v>
      </c>
      <c r="B232" s="214" t="s">
        <v>6718</v>
      </c>
      <c r="C232" s="214" t="s">
        <v>6719</v>
      </c>
      <c r="D232" s="214" t="s">
        <v>6019</v>
      </c>
      <c r="E232" s="215">
        <v>80.0</v>
      </c>
      <c r="F232" s="215">
        <v>50.0</v>
      </c>
      <c r="G232" s="214" t="s">
        <v>6358</v>
      </c>
      <c r="H232" s="217">
        <v>41587.0</v>
      </c>
    </row>
    <row r="233">
      <c r="A233" s="210" t="s">
        <v>6721</v>
      </c>
      <c r="B233" s="214" t="s">
        <v>6722</v>
      </c>
      <c r="C233" s="214" t="s">
        <v>6719</v>
      </c>
      <c r="D233" s="214" t="s">
        <v>6019</v>
      </c>
      <c r="E233" s="215">
        <v>297.5</v>
      </c>
      <c r="F233" s="215">
        <v>60.0</v>
      </c>
      <c r="G233" s="214" t="s">
        <v>6358</v>
      </c>
      <c r="H233" s="217">
        <v>41581.0</v>
      </c>
    </row>
    <row r="234">
      <c r="A234" s="210" t="s">
        <v>6723</v>
      </c>
      <c r="B234" s="214" t="s">
        <v>6724</v>
      </c>
      <c r="C234" s="214" t="s">
        <v>92</v>
      </c>
      <c r="D234" s="214" t="s">
        <v>6019</v>
      </c>
      <c r="E234" s="215">
        <v>1050.0</v>
      </c>
      <c r="F234" s="215">
        <v>500.0</v>
      </c>
      <c r="G234" s="216">
        <v>177.0</v>
      </c>
      <c r="H234" s="217">
        <v>41612.0</v>
      </c>
    </row>
    <row r="235">
      <c r="A235" s="210" t="s">
        <v>6725</v>
      </c>
      <c r="B235" s="211" t="s">
        <v>6726</v>
      </c>
      <c r="C235" s="211" t="s">
        <v>6728</v>
      </c>
      <c r="D235" s="211" t="s">
        <v>6019</v>
      </c>
      <c r="E235" s="212">
        <v>200.0</v>
      </c>
      <c r="F235" s="212">
        <v>120.0</v>
      </c>
      <c r="G235" s="210">
        <v>10037.0</v>
      </c>
      <c r="H235" s="213">
        <v>41779.0</v>
      </c>
    </row>
    <row r="236">
      <c r="A236" s="210" t="s">
        <v>6729</v>
      </c>
      <c r="B236" s="211" t="s">
        <v>6730</v>
      </c>
      <c r="C236" s="211" t="s">
        <v>6728</v>
      </c>
      <c r="D236" s="211" t="s">
        <v>6019</v>
      </c>
      <c r="E236" s="212">
        <v>200.0</v>
      </c>
      <c r="F236" s="212">
        <v>120.0</v>
      </c>
      <c r="G236" s="210">
        <v>10037.0</v>
      </c>
      <c r="H236" s="213">
        <v>41587.0</v>
      </c>
    </row>
    <row r="237">
      <c r="A237" s="210" t="s">
        <v>6731</v>
      </c>
      <c r="B237" s="211" t="s">
        <v>6732</v>
      </c>
      <c r="C237" s="211" t="s">
        <v>6071</v>
      </c>
      <c r="D237" s="211" t="s">
        <v>6019</v>
      </c>
      <c r="E237" s="212">
        <v>400.0</v>
      </c>
      <c r="F237" s="212">
        <v>400.0</v>
      </c>
      <c r="G237" s="210">
        <v>8066.0</v>
      </c>
      <c r="H237" s="213">
        <v>41586.0</v>
      </c>
    </row>
    <row r="238">
      <c r="A238" s="210" t="s">
        <v>6734</v>
      </c>
      <c r="B238" s="211" t="s">
        <v>6735</v>
      </c>
      <c r="C238" s="211" t="s">
        <v>6071</v>
      </c>
      <c r="D238" s="211" t="s">
        <v>6019</v>
      </c>
      <c r="E238" s="212">
        <v>600.0</v>
      </c>
      <c r="F238" s="212">
        <v>600.0</v>
      </c>
      <c r="G238" s="210">
        <v>8066.0</v>
      </c>
      <c r="H238" s="213">
        <v>41582.0</v>
      </c>
    </row>
    <row r="239">
      <c r="A239" s="210" t="s">
        <v>6736</v>
      </c>
      <c r="B239" s="211" t="s">
        <v>6737</v>
      </c>
      <c r="C239" s="211" t="s">
        <v>6071</v>
      </c>
      <c r="D239" s="211" t="s">
        <v>6019</v>
      </c>
      <c r="E239" s="212">
        <v>250.0</v>
      </c>
      <c r="F239" s="212">
        <v>250.0</v>
      </c>
      <c r="G239" s="211" t="s">
        <v>6358</v>
      </c>
      <c r="H239" s="213">
        <v>41564.0</v>
      </c>
    </row>
    <row r="240">
      <c r="A240" s="210" t="s">
        <v>6740</v>
      </c>
      <c r="B240" s="223" t="s">
        <v>6741</v>
      </c>
      <c r="C240" s="223" t="s">
        <v>6544</v>
      </c>
      <c r="D240" s="223" t="s">
        <v>6019</v>
      </c>
      <c r="E240" s="224">
        <v>3500.0</v>
      </c>
      <c r="F240" s="224">
        <v>1275.0</v>
      </c>
      <c r="G240" s="223" t="s">
        <v>6358</v>
      </c>
      <c r="H240" s="226">
        <v>41768.0</v>
      </c>
    </row>
    <row r="241">
      <c r="A241" s="210" t="s">
        <v>6742</v>
      </c>
      <c r="B241" s="211" t="s">
        <v>6743</v>
      </c>
      <c r="C241" s="211" t="s">
        <v>289</v>
      </c>
      <c r="D241" s="211" t="s">
        <v>6019</v>
      </c>
      <c r="E241" s="212">
        <v>300.0</v>
      </c>
      <c r="F241" s="212">
        <v>210.0</v>
      </c>
      <c r="G241" s="210">
        <v>8072.0</v>
      </c>
      <c r="H241" s="213">
        <v>41577.0</v>
      </c>
    </row>
    <row r="242">
      <c r="A242" s="210" t="s">
        <v>6745</v>
      </c>
      <c r="B242" s="211" t="s">
        <v>6625</v>
      </c>
      <c r="C242" s="211" t="s">
        <v>289</v>
      </c>
      <c r="D242" s="211" t="s">
        <v>6019</v>
      </c>
      <c r="E242" s="212">
        <v>100.0</v>
      </c>
      <c r="F242" s="212">
        <v>79.25</v>
      </c>
      <c r="G242" s="210">
        <v>8072.0</v>
      </c>
      <c r="H242" s="213">
        <v>41567.0</v>
      </c>
    </row>
    <row r="243">
      <c r="A243" s="210" t="s">
        <v>6747</v>
      </c>
      <c r="B243" s="214" t="s">
        <v>6748</v>
      </c>
      <c r="C243" s="214" t="s">
        <v>6749</v>
      </c>
      <c r="D243" s="214" t="s">
        <v>6019</v>
      </c>
      <c r="E243" s="215">
        <v>1000.0</v>
      </c>
      <c r="F243" s="215">
        <v>773.88</v>
      </c>
      <c r="G243" s="216">
        <v>8089.0</v>
      </c>
      <c r="H243" s="217">
        <v>41573.0</v>
      </c>
    </row>
    <row r="244">
      <c r="A244" s="210" t="s">
        <v>6751</v>
      </c>
      <c r="B244" s="214" t="s">
        <v>6752</v>
      </c>
      <c r="C244" s="214" t="s">
        <v>764</v>
      </c>
      <c r="D244" s="214" t="s">
        <v>6019</v>
      </c>
      <c r="E244" s="215">
        <v>200.0</v>
      </c>
      <c r="F244" s="215">
        <v>120.0</v>
      </c>
      <c r="G244" s="216">
        <v>8070.0</v>
      </c>
      <c r="H244" s="217">
        <v>41607.0</v>
      </c>
    </row>
    <row r="245">
      <c r="A245" s="210" t="s">
        <v>6753</v>
      </c>
      <c r="B245" s="214" t="s">
        <v>6754</v>
      </c>
      <c r="C245" s="214" t="s">
        <v>820</v>
      </c>
      <c r="D245" s="214" t="s">
        <v>6019</v>
      </c>
      <c r="E245" s="215">
        <v>200.0</v>
      </c>
      <c r="F245" s="215">
        <v>200.0</v>
      </c>
      <c r="G245" s="216">
        <v>8172.0</v>
      </c>
      <c r="H245" s="217">
        <v>41573.0</v>
      </c>
    </row>
    <row r="246">
      <c r="A246" s="210" t="s">
        <v>6756</v>
      </c>
      <c r="B246" s="214" t="s">
        <v>6757</v>
      </c>
      <c r="C246" s="214" t="s">
        <v>837</v>
      </c>
      <c r="D246" s="214" t="s">
        <v>6019</v>
      </c>
      <c r="E246" s="215">
        <v>629.0</v>
      </c>
      <c r="F246" s="215">
        <v>257.0</v>
      </c>
      <c r="G246" s="216">
        <v>8078.0</v>
      </c>
      <c r="H246" s="217">
        <v>41613.0</v>
      </c>
    </row>
    <row r="247">
      <c r="A247" s="210" t="s">
        <v>6759</v>
      </c>
      <c r="B247" s="214" t="s">
        <v>6760</v>
      </c>
      <c r="C247" s="214" t="s">
        <v>1892</v>
      </c>
      <c r="D247" s="214" t="s">
        <v>6019</v>
      </c>
      <c r="E247" s="215">
        <v>500.0</v>
      </c>
      <c r="F247" s="215">
        <v>500.0</v>
      </c>
      <c r="G247" s="216">
        <v>8222.0</v>
      </c>
      <c r="H247" s="217">
        <v>41777.0</v>
      </c>
    </row>
    <row r="248">
      <c r="A248" s="210" t="s">
        <v>6761</v>
      </c>
      <c r="B248" s="214" t="s">
        <v>2558</v>
      </c>
      <c r="C248" s="214" t="s">
        <v>6762</v>
      </c>
      <c r="D248" s="214" t="s">
        <v>6019</v>
      </c>
      <c r="E248" s="215">
        <v>700.0</v>
      </c>
      <c r="F248" s="215">
        <v>700.0</v>
      </c>
      <c r="G248" s="216">
        <v>178.0</v>
      </c>
      <c r="H248" s="217">
        <v>41587.0</v>
      </c>
    </row>
    <row r="249">
      <c r="A249" s="210" t="s">
        <v>6765</v>
      </c>
      <c r="B249" s="214" t="s">
        <v>6766</v>
      </c>
      <c r="C249" s="214" t="s">
        <v>6767</v>
      </c>
      <c r="D249" s="214" t="s">
        <v>6019</v>
      </c>
      <c r="E249" s="215">
        <v>500.0</v>
      </c>
      <c r="F249" s="215">
        <v>500.0</v>
      </c>
      <c r="G249" s="216">
        <v>8088.0</v>
      </c>
      <c r="H249" s="247"/>
    </row>
    <row r="250">
      <c r="A250" s="210" t="s">
        <v>6769</v>
      </c>
      <c r="B250" s="211" t="s">
        <v>2231</v>
      </c>
      <c r="C250" s="211" t="s">
        <v>191</v>
      </c>
      <c r="D250" s="211" t="s">
        <v>6019</v>
      </c>
      <c r="E250" s="212">
        <v>80.0</v>
      </c>
      <c r="F250" s="212">
        <v>75.54</v>
      </c>
      <c r="G250" s="210">
        <v>8089.0</v>
      </c>
      <c r="H250" s="227"/>
    </row>
    <row r="251">
      <c r="A251" s="233" t="s">
        <v>6770</v>
      </c>
      <c r="B251" s="228" t="s">
        <v>6771</v>
      </c>
      <c r="C251" s="228" t="s">
        <v>6772</v>
      </c>
      <c r="D251" s="228" t="s">
        <v>202</v>
      </c>
      <c r="E251" s="229">
        <v>1000.0</v>
      </c>
      <c r="F251" s="229">
        <v>1000.0</v>
      </c>
      <c r="G251" s="228" t="s">
        <v>6289</v>
      </c>
      <c r="H251" s="231">
        <v>41533.0</v>
      </c>
    </row>
    <row r="252">
      <c r="A252" s="233" t="s">
        <v>6773</v>
      </c>
      <c r="B252" s="228" t="s">
        <v>6775</v>
      </c>
      <c r="C252" s="228" t="s">
        <v>6776</v>
      </c>
      <c r="D252" s="228" t="s">
        <v>5778</v>
      </c>
      <c r="E252" s="229">
        <v>1500.0</v>
      </c>
      <c r="F252" s="229">
        <v>0.0</v>
      </c>
      <c r="G252" s="228" t="s">
        <v>6289</v>
      </c>
      <c r="H252" s="231">
        <v>41573.0</v>
      </c>
    </row>
    <row r="253">
      <c r="A253" s="233" t="s">
        <v>6777</v>
      </c>
      <c r="B253" s="228" t="s">
        <v>6778</v>
      </c>
      <c r="C253" s="228" t="s">
        <v>6779</v>
      </c>
      <c r="D253" s="228" t="s">
        <v>5778</v>
      </c>
      <c r="E253" s="229">
        <v>150000.0</v>
      </c>
      <c r="F253" s="229">
        <v>0.0</v>
      </c>
      <c r="G253" s="228" t="s">
        <v>6289</v>
      </c>
      <c r="H253" s="231">
        <v>41883.0</v>
      </c>
    </row>
    <row r="254">
      <c r="A254" s="233" t="s">
        <v>6780</v>
      </c>
      <c r="B254" s="214" t="s">
        <v>6781</v>
      </c>
      <c r="C254" s="214" t="s">
        <v>2521</v>
      </c>
      <c r="D254" s="228" t="s">
        <v>5778</v>
      </c>
      <c r="E254" s="215">
        <v>2000.0</v>
      </c>
      <c r="F254" s="215">
        <v>1000.0</v>
      </c>
      <c r="G254" s="216">
        <v>8077.0</v>
      </c>
      <c r="H254" s="217">
        <v>41587.0</v>
      </c>
    </row>
    <row r="255">
      <c r="A255" s="233" t="s">
        <v>6783</v>
      </c>
      <c r="B255" s="214" t="s">
        <v>6784</v>
      </c>
      <c r="C255" s="214" t="s">
        <v>6785</v>
      </c>
      <c r="D255" s="228" t="s">
        <v>5778</v>
      </c>
      <c r="E255" s="215">
        <v>2850.0</v>
      </c>
      <c r="F255" s="215">
        <v>2700.0</v>
      </c>
      <c r="G255" s="216">
        <v>8193.0</v>
      </c>
      <c r="H255" s="217">
        <v>41612.0</v>
      </c>
    </row>
    <row r="256">
      <c r="A256" s="233" t="s">
        <v>6786</v>
      </c>
      <c r="B256" s="214" t="s">
        <v>2359</v>
      </c>
      <c r="C256" s="214" t="s">
        <v>565</v>
      </c>
      <c r="D256" s="228" t="s">
        <v>5778</v>
      </c>
      <c r="E256" s="215">
        <v>1500.0</v>
      </c>
      <c r="F256" s="215">
        <v>1500.0</v>
      </c>
      <c r="G256" s="216">
        <v>8169.0</v>
      </c>
      <c r="H256" s="217">
        <v>41594.0</v>
      </c>
    </row>
    <row r="257">
      <c r="A257" s="233" t="s">
        <v>6788</v>
      </c>
      <c r="B257" s="214" t="s">
        <v>6789</v>
      </c>
      <c r="C257" s="214" t="s">
        <v>6790</v>
      </c>
      <c r="D257" s="228" t="s">
        <v>5778</v>
      </c>
      <c r="E257" s="215">
        <v>1732.5</v>
      </c>
      <c r="F257" s="215">
        <v>832.5</v>
      </c>
      <c r="G257" s="216">
        <v>8071.0</v>
      </c>
      <c r="H257" s="217">
        <v>41586.0</v>
      </c>
    </row>
    <row r="258">
      <c r="A258" s="233" t="s">
        <v>6791</v>
      </c>
      <c r="B258" s="211" t="s">
        <v>6792</v>
      </c>
      <c r="C258" s="211" t="s">
        <v>858</v>
      </c>
      <c r="D258" s="228" t="s">
        <v>5778</v>
      </c>
      <c r="E258" s="212">
        <v>3294.0</v>
      </c>
      <c r="F258" s="212">
        <v>1750.0</v>
      </c>
      <c r="G258" s="210">
        <v>8170.0</v>
      </c>
      <c r="H258" s="213">
        <v>41559.0</v>
      </c>
    </row>
    <row r="259">
      <c r="A259" s="233" t="s">
        <v>6795</v>
      </c>
      <c r="B259" s="214" t="s">
        <v>6796</v>
      </c>
      <c r="C259" s="214" t="s">
        <v>139</v>
      </c>
      <c r="D259" s="228" t="s">
        <v>5778</v>
      </c>
      <c r="E259" s="215">
        <v>11050.0</v>
      </c>
      <c r="F259" s="215">
        <v>1500.0</v>
      </c>
      <c r="G259" s="216">
        <v>8173.0</v>
      </c>
      <c r="H259" s="217">
        <v>41587.0</v>
      </c>
    </row>
    <row r="260">
      <c r="A260" s="210" t="s">
        <v>6799</v>
      </c>
      <c r="B260" s="211" t="s">
        <v>6800</v>
      </c>
      <c r="C260" s="211" t="s">
        <v>6602</v>
      </c>
      <c r="D260" s="211" t="s">
        <v>6119</v>
      </c>
      <c r="E260" s="212">
        <v>124.41</v>
      </c>
      <c r="F260" s="212">
        <v>124.41</v>
      </c>
      <c r="G260" s="210">
        <v>8182.0</v>
      </c>
      <c r="H260" s="213">
        <v>41571.0</v>
      </c>
    </row>
    <row r="261">
      <c r="A261" s="210" t="s">
        <v>6805</v>
      </c>
      <c r="B261" s="211" t="s">
        <v>1498</v>
      </c>
      <c r="C261" s="211" t="s">
        <v>1497</v>
      </c>
      <c r="D261" s="211" t="s">
        <v>6119</v>
      </c>
      <c r="E261" s="212">
        <v>152.98</v>
      </c>
      <c r="F261" s="212">
        <v>152.98</v>
      </c>
      <c r="G261" s="227"/>
      <c r="H261" s="213">
        <v>41566.0</v>
      </c>
    </row>
    <row r="262">
      <c r="A262" s="210" t="s">
        <v>6809</v>
      </c>
      <c r="B262" s="211" t="s">
        <v>6810</v>
      </c>
      <c r="C262" s="211" t="s">
        <v>195</v>
      </c>
      <c r="D262" s="211" t="s">
        <v>6119</v>
      </c>
      <c r="E262" s="212">
        <v>110.0</v>
      </c>
      <c r="F262" s="212">
        <v>0.0</v>
      </c>
      <c r="G262" s="211" t="s">
        <v>6289</v>
      </c>
      <c r="H262" s="213">
        <v>41579.0</v>
      </c>
    </row>
    <row r="263">
      <c r="A263" s="210" t="s">
        <v>6812</v>
      </c>
      <c r="B263" s="211" t="s">
        <v>6813</v>
      </c>
      <c r="C263" s="211" t="s">
        <v>294</v>
      </c>
      <c r="D263" s="211" t="s">
        <v>6119</v>
      </c>
      <c r="E263" s="212">
        <v>49.7</v>
      </c>
      <c r="F263" s="212">
        <v>49.7</v>
      </c>
      <c r="G263" s="210">
        <v>8165.0</v>
      </c>
      <c r="H263" s="213">
        <v>41579.0</v>
      </c>
    </row>
    <row r="264">
      <c r="A264" s="210" t="s">
        <v>6816</v>
      </c>
      <c r="B264" s="211" t="s">
        <v>6817</v>
      </c>
      <c r="C264" s="211" t="s">
        <v>764</v>
      </c>
      <c r="D264" s="211" t="s">
        <v>6119</v>
      </c>
      <c r="E264" s="212">
        <v>7.42</v>
      </c>
      <c r="F264" s="212">
        <v>7.42</v>
      </c>
      <c r="G264" s="210">
        <v>8166.0</v>
      </c>
      <c r="H264" s="213">
        <v>41581.0</v>
      </c>
    </row>
    <row r="265">
      <c r="A265" s="210" t="s">
        <v>6818</v>
      </c>
      <c r="B265" s="211" t="s">
        <v>6819</v>
      </c>
      <c r="C265" s="211" t="s">
        <v>227</v>
      </c>
      <c r="D265" s="211" t="s">
        <v>6119</v>
      </c>
      <c r="E265" s="212">
        <v>122.0</v>
      </c>
      <c r="F265" s="212">
        <v>46.43</v>
      </c>
      <c r="G265" s="210">
        <v>8168.0</v>
      </c>
      <c r="H265" s="213">
        <v>41559.0</v>
      </c>
    </row>
    <row r="266">
      <c r="A266" s="210" t="s">
        <v>6822</v>
      </c>
      <c r="B266" s="211" t="s">
        <v>6823</v>
      </c>
      <c r="C266" s="211" t="s">
        <v>6824</v>
      </c>
      <c r="D266" s="211" t="s">
        <v>6119</v>
      </c>
      <c r="E266" s="212">
        <v>200.0</v>
      </c>
      <c r="F266" s="212">
        <v>200.0</v>
      </c>
      <c r="G266" s="211" t="s">
        <v>6358</v>
      </c>
      <c r="H266" s="213">
        <v>41567.0</v>
      </c>
    </row>
    <row r="267">
      <c r="A267" s="210" t="s">
        <v>6826</v>
      </c>
      <c r="B267" s="211" t="s">
        <v>6827</v>
      </c>
      <c r="C267" s="211" t="s">
        <v>6828</v>
      </c>
      <c r="D267" s="211" t="s">
        <v>6119</v>
      </c>
      <c r="E267" s="212">
        <v>1000.0</v>
      </c>
      <c r="F267" s="212">
        <v>797.36</v>
      </c>
      <c r="G267" s="210">
        <v>8248.0</v>
      </c>
      <c r="H267" s="213">
        <v>41559.0</v>
      </c>
    </row>
    <row r="268">
      <c r="A268" s="210" t="s">
        <v>6830</v>
      </c>
      <c r="B268" s="211" t="s">
        <v>6831</v>
      </c>
      <c r="C268" s="211" t="s">
        <v>6832</v>
      </c>
      <c r="D268" s="211" t="s">
        <v>6119</v>
      </c>
      <c r="E268" s="212">
        <v>11.4</v>
      </c>
      <c r="F268" s="212">
        <v>11.4</v>
      </c>
      <c r="G268" s="210">
        <v>8243.0</v>
      </c>
      <c r="H268" s="213">
        <v>41577.0</v>
      </c>
    </row>
    <row r="269">
      <c r="A269" s="210" t="s">
        <v>6834</v>
      </c>
      <c r="B269" s="211" t="s">
        <v>6835</v>
      </c>
      <c r="C269" s="211" t="s">
        <v>3558</v>
      </c>
      <c r="D269" s="211" t="s">
        <v>6119</v>
      </c>
      <c r="E269" s="212">
        <v>359.87</v>
      </c>
      <c r="F269" s="212">
        <v>344.87</v>
      </c>
      <c r="G269" s="210">
        <v>8162.0</v>
      </c>
      <c r="H269" s="213">
        <v>41565.0</v>
      </c>
    </row>
    <row r="270">
      <c r="A270" s="210" t="s">
        <v>6836</v>
      </c>
      <c r="B270" s="211" t="s">
        <v>6837</v>
      </c>
      <c r="C270" s="211" t="s">
        <v>1200</v>
      </c>
      <c r="D270" s="211" t="s">
        <v>6119</v>
      </c>
      <c r="E270" s="212">
        <v>170.77</v>
      </c>
      <c r="F270" s="212">
        <v>170.77</v>
      </c>
      <c r="G270" s="210">
        <v>8157.0</v>
      </c>
      <c r="H270" s="213">
        <v>41557.0</v>
      </c>
    </row>
    <row r="271">
      <c r="A271" s="210" t="s">
        <v>6839</v>
      </c>
      <c r="B271" s="211" t="s">
        <v>6840</v>
      </c>
      <c r="C271" s="211" t="s">
        <v>6842</v>
      </c>
      <c r="D271" s="211" t="s">
        <v>6119</v>
      </c>
      <c r="E271" s="212">
        <v>84.13</v>
      </c>
      <c r="F271" s="212">
        <v>84.13</v>
      </c>
      <c r="G271" s="210">
        <v>8163.0</v>
      </c>
      <c r="H271" s="213">
        <v>41556.0</v>
      </c>
    </row>
    <row r="272">
      <c r="A272" s="210" t="s">
        <v>6845</v>
      </c>
      <c r="B272" s="211" t="s">
        <v>6846</v>
      </c>
      <c r="C272" s="211" t="s">
        <v>1106</v>
      </c>
      <c r="D272" s="211" t="s">
        <v>6119</v>
      </c>
      <c r="E272" s="212">
        <v>218.91</v>
      </c>
      <c r="F272" s="212">
        <v>218.91</v>
      </c>
      <c r="G272" s="210">
        <v>8225.0</v>
      </c>
      <c r="H272" s="213">
        <v>41566.0</v>
      </c>
    </row>
    <row r="273">
      <c r="A273" s="210" t="s">
        <v>6847</v>
      </c>
      <c r="B273" s="211" t="s">
        <v>6849</v>
      </c>
      <c r="C273" s="211" t="s">
        <v>6850</v>
      </c>
      <c r="D273" s="211" t="s">
        <v>6119</v>
      </c>
      <c r="E273" s="212">
        <v>417.4</v>
      </c>
      <c r="F273" s="212">
        <v>300.0</v>
      </c>
      <c r="G273" s="211" t="s">
        <v>6358</v>
      </c>
      <c r="H273" s="213">
        <v>41559.0</v>
      </c>
    </row>
    <row r="274">
      <c r="A274" s="210" t="s">
        <v>6852</v>
      </c>
      <c r="B274" s="211" t="s">
        <v>6853</v>
      </c>
      <c r="C274" s="211" t="s">
        <v>902</v>
      </c>
      <c r="D274" s="211" t="s">
        <v>6119</v>
      </c>
      <c r="E274" s="212">
        <v>124.49</v>
      </c>
      <c r="F274" s="212">
        <v>124.49</v>
      </c>
      <c r="G274" s="210">
        <v>8184.0</v>
      </c>
      <c r="H274" s="213">
        <v>41558.0</v>
      </c>
    </row>
    <row r="275">
      <c r="A275" s="210" t="s">
        <v>6854</v>
      </c>
      <c r="B275" s="211" t="s">
        <v>3335</v>
      </c>
      <c r="C275" s="211" t="s">
        <v>902</v>
      </c>
      <c r="D275" s="211" t="s">
        <v>6119</v>
      </c>
      <c r="E275" s="212">
        <v>115.99</v>
      </c>
      <c r="F275" s="212">
        <v>115.99</v>
      </c>
      <c r="G275" s="210">
        <v>8184.0</v>
      </c>
      <c r="H275" s="213">
        <v>41548.0</v>
      </c>
    </row>
    <row r="276">
      <c r="A276" s="210" t="s">
        <v>6857</v>
      </c>
      <c r="B276" s="211" t="s">
        <v>6858</v>
      </c>
      <c r="C276" s="211" t="s">
        <v>6136</v>
      </c>
      <c r="D276" s="211" t="s">
        <v>6119</v>
      </c>
      <c r="E276" s="212">
        <v>150.96</v>
      </c>
      <c r="F276" s="212">
        <v>60.0</v>
      </c>
      <c r="G276" s="211" t="s">
        <v>6358</v>
      </c>
      <c r="H276" s="213">
        <v>41568.0</v>
      </c>
    </row>
    <row r="277">
      <c r="A277" s="210" t="s">
        <v>6859</v>
      </c>
      <c r="B277" s="211" t="s">
        <v>6860</v>
      </c>
      <c r="C277" s="211" t="s">
        <v>6136</v>
      </c>
      <c r="D277" s="211" t="s">
        <v>6119</v>
      </c>
      <c r="E277" s="212">
        <v>252.3</v>
      </c>
      <c r="F277" s="212">
        <v>252.3</v>
      </c>
      <c r="G277" s="211" t="s">
        <v>6358</v>
      </c>
      <c r="H277" s="213">
        <v>41554.0</v>
      </c>
    </row>
    <row r="278">
      <c r="A278" s="210" t="s">
        <v>6864</v>
      </c>
      <c r="B278" s="211" t="s">
        <v>6865</v>
      </c>
      <c r="C278" s="211" t="s">
        <v>6136</v>
      </c>
      <c r="D278" s="211" t="s">
        <v>6119</v>
      </c>
      <c r="E278" s="212">
        <v>28.43</v>
      </c>
      <c r="F278" s="212">
        <v>28.43</v>
      </c>
      <c r="G278" s="211" t="s">
        <v>6358</v>
      </c>
      <c r="H278" s="213">
        <v>41564.0</v>
      </c>
    </row>
    <row r="279">
      <c r="A279" s="210" t="s">
        <v>6867</v>
      </c>
      <c r="B279" s="214" t="s">
        <v>6868</v>
      </c>
      <c r="C279" s="214" t="s">
        <v>3404</v>
      </c>
      <c r="D279" s="214" t="s">
        <v>6019</v>
      </c>
      <c r="E279" s="215">
        <v>1000.0</v>
      </c>
      <c r="F279" s="215">
        <v>1000.0</v>
      </c>
      <c r="G279" s="216">
        <v>184.0</v>
      </c>
      <c r="H279" s="217">
        <v>41594.0</v>
      </c>
    </row>
    <row r="280">
      <c r="A280" s="210" t="s">
        <v>6869</v>
      </c>
      <c r="B280" s="228" t="s">
        <v>6870</v>
      </c>
      <c r="C280" s="228" t="s">
        <v>2813</v>
      </c>
      <c r="D280" s="228" t="s">
        <v>6119</v>
      </c>
      <c r="E280" s="229">
        <v>150.0</v>
      </c>
      <c r="F280" s="229">
        <v>150.0</v>
      </c>
      <c r="G280" s="233">
        <v>8226.0</v>
      </c>
      <c r="H280" s="231">
        <v>41551.0</v>
      </c>
    </row>
    <row r="281">
      <c r="A281" s="210" t="s">
        <v>6872</v>
      </c>
      <c r="B281" s="211" t="s">
        <v>6873</v>
      </c>
      <c r="C281" s="211" t="s">
        <v>195</v>
      </c>
      <c r="D281" s="211" t="s">
        <v>6119</v>
      </c>
      <c r="E281" s="212">
        <v>99.73</v>
      </c>
      <c r="F281" s="212">
        <v>90.0</v>
      </c>
      <c r="G281" s="210">
        <v>8198.0</v>
      </c>
      <c r="H281" s="213">
        <v>41569.0</v>
      </c>
    </row>
    <row r="282">
      <c r="A282" s="210" t="s">
        <v>6874</v>
      </c>
      <c r="B282" s="211" t="s">
        <v>6875</v>
      </c>
      <c r="C282" s="211" t="s">
        <v>6876</v>
      </c>
      <c r="D282" s="211" t="s">
        <v>6119</v>
      </c>
      <c r="E282" s="212">
        <v>300.0</v>
      </c>
      <c r="F282" s="212">
        <v>269.85</v>
      </c>
      <c r="G282" s="210">
        <v>8219.0</v>
      </c>
      <c r="H282" s="213">
        <v>41769.0</v>
      </c>
    </row>
    <row r="283">
      <c r="A283" s="210" t="s">
        <v>6877</v>
      </c>
      <c r="B283" s="211" t="s">
        <v>6878</v>
      </c>
      <c r="C283" s="211" t="s">
        <v>820</v>
      </c>
      <c r="D283" s="211" t="s">
        <v>6119</v>
      </c>
      <c r="E283" s="212">
        <v>250.0</v>
      </c>
      <c r="F283" s="212">
        <v>85.43</v>
      </c>
      <c r="G283" s="210">
        <v>10286.0</v>
      </c>
      <c r="H283" s="213">
        <v>41601.0</v>
      </c>
    </row>
    <row r="284">
      <c r="A284" s="210" t="s">
        <v>6881</v>
      </c>
      <c r="B284" s="228" t="s">
        <v>6882</v>
      </c>
      <c r="C284" s="228" t="s">
        <v>820</v>
      </c>
      <c r="D284" s="228" t="s">
        <v>6119</v>
      </c>
      <c r="E284" s="229">
        <v>300.0</v>
      </c>
      <c r="F284" s="229">
        <v>300.0</v>
      </c>
      <c r="G284" s="230"/>
      <c r="H284" s="231">
        <v>41587.0</v>
      </c>
    </row>
    <row r="285">
      <c r="A285" s="210" t="s">
        <v>6883</v>
      </c>
      <c r="B285" s="228" t="s">
        <v>6884</v>
      </c>
      <c r="C285" s="228" t="s">
        <v>820</v>
      </c>
      <c r="D285" s="228" t="s">
        <v>6119</v>
      </c>
      <c r="E285" s="229">
        <v>500.0</v>
      </c>
      <c r="F285" s="229">
        <v>0.0</v>
      </c>
      <c r="G285" s="230"/>
      <c r="H285" s="231">
        <v>41587.0</v>
      </c>
    </row>
    <row r="286">
      <c r="A286" s="210" t="s">
        <v>6888</v>
      </c>
      <c r="B286" s="211" t="s">
        <v>6889</v>
      </c>
      <c r="C286" s="211" t="s">
        <v>2725</v>
      </c>
      <c r="D286" s="211" t="s">
        <v>6119</v>
      </c>
      <c r="E286" s="212">
        <v>111.75</v>
      </c>
      <c r="F286" s="212">
        <v>111.75</v>
      </c>
      <c r="G286" s="210">
        <v>8223.0</v>
      </c>
      <c r="H286" s="213">
        <v>41555.0</v>
      </c>
    </row>
    <row r="287">
      <c r="A287" s="210" t="s">
        <v>6890</v>
      </c>
      <c r="B287" s="211" t="s">
        <v>6891</v>
      </c>
      <c r="C287" s="211" t="s">
        <v>6892</v>
      </c>
      <c r="D287" s="211" t="s">
        <v>6119</v>
      </c>
      <c r="E287" s="212">
        <v>193.79</v>
      </c>
      <c r="F287" s="212">
        <v>146.92</v>
      </c>
      <c r="G287" s="210">
        <v>8180.0</v>
      </c>
      <c r="H287" s="213">
        <v>41558.0</v>
      </c>
    </row>
    <row r="288">
      <c r="A288" s="210" t="s">
        <v>6894</v>
      </c>
      <c r="B288" s="211" t="s">
        <v>6895</v>
      </c>
      <c r="C288" s="211" t="s">
        <v>6892</v>
      </c>
      <c r="D288" s="211" t="s">
        <v>6119</v>
      </c>
      <c r="E288" s="212">
        <v>28.65</v>
      </c>
      <c r="F288" s="212">
        <v>28.65</v>
      </c>
      <c r="G288" s="210">
        <v>187.0</v>
      </c>
      <c r="H288" s="213">
        <v>41551.0</v>
      </c>
    </row>
    <row r="289">
      <c r="A289" s="210" t="s">
        <v>6900</v>
      </c>
      <c r="B289" s="211" t="s">
        <v>6901</v>
      </c>
      <c r="C289" s="211" t="s">
        <v>6902</v>
      </c>
      <c r="D289" s="211" t="s">
        <v>6119</v>
      </c>
      <c r="E289" s="212">
        <v>55.84</v>
      </c>
      <c r="F289" s="212">
        <v>55.84</v>
      </c>
      <c r="G289" s="210">
        <v>8201.0</v>
      </c>
      <c r="H289" s="213">
        <v>41531.0</v>
      </c>
    </row>
    <row r="290">
      <c r="A290" s="210" t="s">
        <v>6904</v>
      </c>
      <c r="B290" s="223" t="s">
        <v>6905</v>
      </c>
      <c r="C290" s="223" t="s">
        <v>2725</v>
      </c>
      <c r="D290" s="223" t="s">
        <v>6019</v>
      </c>
      <c r="E290" s="224">
        <v>509.0</v>
      </c>
      <c r="F290" s="224">
        <v>359.0</v>
      </c>
      <c r="G290" s="225">
        <v>8223.0</v>
      </c>
      <c r="H290" s="226">
        <v>41568.0</v>
      </c>
    </row>
    <row r="291">
      <c r="A291" s="210" t="s">
        <v>6908</v>
      </c>
      <c r="B291" s="211" t="s">
        <v>2197</v>
      </c>
      <c r="C291" s="211" t="s">
        <v>1702</v>
      </c>
      <c r="D291" s="211" t="s">
        <v>6119</v>
      </c>
      <c r="E291" s="212">
        <v>453.0</v>
      </c>
      <c r="F291" s="212">
        <v>280.0</v>
      </c>
      <c r="G291" s="210">
        <v>8190.0</v>
      </c>
      <c r="H291" s="213">
        <v>41561.0</v>
      </c>
    </row>
    <row r="292">
      <c r="A292" s="210" t="s">
        <v>6910</v>
      </c>
      <c r="B292" s="211" t="s">
        <v>6911</v>
      </c>
      <c r="C292" s="211" t="s">
        <v>195</v>
      </c>
      <c r="D292" s="211" t="s">
        <v>6119</v>
      </c>
      <c r="E292" s="212">
        <v>22.52</v>
      </c>
      <c r="F292" s="212">
        <v>22.52</v>
      </c>
      <c r="G292" s="210">
        <v>8198.0</v>
      </c>
      <c r="H292" s="213">
        <v>41550.0</v>
      </c>
    </row>
    <row r="293">
      <c r="A293" s="210" t="s">
        <v>6913</v>
      </c>
      <c r="B293" s="211" t="s">
        <v>6914</v>
      </c>
      <c r="C293" s="211" t="s">
        <v>212</v>
      </c>
      <c r="D293" s="211" t="s">
        <v>6119</v>
      </c>
      <c r="E293" s="212">
        <v>251.48</v>
      </c>
      <c r="F293" s="212">
        <v>155.81</v>
      </c>
      <c r="G293" s="210">
        <v>8160.0</v>
      </c>
      <c r="H293" s="213">
        <v>41566.0</v>
      </c>
    </row>
    <row r="294">
      <c r="A294" s="210" t="s">
        <v>6917</v>
      </c>
      <c r="B294" s="211" t="s">
        <v>6918</v>
      </c>
      <c r="C294" s="211" t="s">
        <v>2474</v>
      </c>
      <c r="D294" s="211" t="s">
        <v>6119</v>
      </c>
      <c r="E294" s="212">
        <v>165.0</v>
      </c>
      <c r="F294" s="212">
        <v>96.0</v>
      </c>
      <c r="G294" s="210">
        <v>8161.0</v>
      </c>
      <c r="H294" s="213">
        <v>41623.0</v>
      </c>
    </row>
    <row r="295">
      <c r="A295" s="210" t="s">
        <v>6919</v>
      </c>
      <c r="B295" s="211" t="s">
        <v>6920</v>
      </c>
      <c r="C295" s="211" t="s">
        <v>2474</v>
      </c>
      <c r="D295" s="211" t="s">
        <v>6119</v>
      </c>
      <c r="E295" s="212">
        <v>195.0</v>
      </c>
      <c r="F295" s="212">
        <v>128.19</v>
      </c>
      <c r="G295" s="210">
        <v>8161.0</v>
      </c>
      <c r="H295" s="213">
        <v>41553.0</v>
      </c>
    </row>
    <row r="296">
      <c r="A296" s="210" t="s">
        <v>6923</v>
      </c>
      <c r="B296" s="211" t="s">
        <v>1843</v>
      </c>
      <c r="C296" s="211" t="s">
        <v>95</v>
      </c>
      <c r="D296" s="211" t="s">
        <v>6119</v>
      </c>
      <c r="E296" s="212">
        <v>1166.89</v>
      </c>
      <c r="F296" s="212">
        <v>880.44</v>
      </c>
      <c r="G296" s="210">
        <v>8208.0</v>
      </c>
      <c r="H296" s="213">
        <v>41552.0</v>
      </c>
    </row>
    <row r="297">
      <c r="A297" s="210" t="s">
        <v>6924</v>
      </c>
      <c r="B297" s="211" t="s">
        <v>6925</v>
      </c>
      <c r="C297" s="211" t="s">
        <v>2785</v>
      </c>
      <c r="D297" s="211" t="s">
        <v>6119</v>
      </c>
      <c r="E297" s="212">
        <v>500.0</v>
      </c>
      <c r="F297" s="212">
        <v>300.0</v>
      </c>
      <c r="G297" s="211" t="s">
        <v>6358</v>
      </c>
      <c r="H297" s="213">
        <v>41553.0</v>
      </c>
    </row>
    <row r="298">
      <c r="A298" s="210" t="s">
        <v>6928</v>
      </c>
      <c r="B298" s="211" t="s">
        <v>6929</v>
      </c>
      <c r="C298" s="211" t="s">
        <v>1200</v>
      </c>
      <c r="D298" s="211" t="s">
        <v>6119</v>
      </c>
      <c r="E298" s="212">
        <v>281.0</v>
      </c>
      <c r="F298" s="212">
        <v>281.0</v>
      </c>
      <c r="G298" s="210">
        <v>8157.0</v>
      </c>
      <c r="H298" s="213">
        <v>41565.0</v>
      </c>
    </row>
    <row r="299">
      <c r="A299" s="210" t="s">
        <v>6930</v>
      </c>
      <c r="B299" s="211" t="s">
        <v>6931</v>
      </c>
      <c r="C299" s="211" t="s">
        <v>6842</v>
      </c>
      <c r="D299" s="211" t="s">
        <v>6119</v>
      </c>
      <c r="E299" s="212">
        <v>100.0</v>
      </c>
      <c r="F299" s="212">
        <v>100.0</v>
      </c>
      <c r="G299" s="210">
        <v>8163.0</v>
      </c>
      <c r="H299" s="213">
        <v>41562.0</v>
      </c>
    </row>
    <row r="300">
      <c r="A300" s="210" t="s">
        <v>6933</v>
      </c>
      <c r="B300" s="214" t="s">
        <v>1873</v>
      </c>
      <c r="C300" s="214" t="s">
        <v>1873</v>
      </c>
      <c r="D300" s="214" t="s">
        <v>6019</v>
      </c>
      <c r="E300" s="215">
        <v>2000.0</v>
      </c>
      <c r="F300" s="215">
        <v>728.25</v>
      </c>
      <c r="G300" s="216">
        <v>8218.0</v>
      </c>
      <c r="H300" s="217">
        <v>41628.0</v>
      </c>
    </row>
    <row r="301">
      <c r="A301" s="210" t="s">
        <v>6935</v>
      </c>
      <c r="B301" s="214" t="s">
        <v>4935</v>
      </c>
      <c r="C301" s="214" t="s">
        <v>4935</v>
      </c>
      <c r="D301" s="214" t="s">
        <v>6019</v>
      </c>
      <c r="E301" s="215">
        <v>6500.0</v>
      </c>
      <c r="F301" s="215">
        <v>0.0</v>
      </c>
      <c r="G301" s="214" t="s">
        <v>6289</v>
      </c>
      <c r="H301" s="217">
        <v>41775.0</v>
      </c>
    </row>
    <row r="302">
      <c r="A302" s="210" t="s">
        <v>6937</v>
      </c>
      <c r="B302" s="214" t="s">
        <v>6938</v>
      </c>
      <c r="C302" s="214" t="s">
        <v>6939</v>
      </c>
      <c r="D302" s="214" t="s">
        <v>6019</v>
      </c>
      <c r="E302" s="215">
        <v>85.0</v>
      </c>
      <c r="F302" s="215">
        <v>60.0</v>
      </c>
      <c r="G302" s="216">
        <v>8216.0</v>
      </c>
      <c r="H302" s="217">
        <v>41589.0</v>
      </c>
    </row>
    <row r="303">
      <c r="A303" s="210" t="s">
        <v>6941</v>
      </c>
      <c r="B303" s="214" t="s">
        <v>6942</v>
      </c>
      <c r="C303" s="214" t="s">
        <v>6943</v>
      </c>
      <c r="D303" s="214" t="s">
        <v>6019</v>
      </c>
      <c r="E303" s="215">
        <v>500.0</v>
      </c>
      <c r="F303" s="215">
        <v>500.0</v>
      </c>
      <c r="G303" s="214" t="s">
        <v>6358</v>
      </c>
      <c r="H303" s="217">
        <v>41607.0</v>
      </c>
    </row>
    <row r="304">
      <c r="A304" s="210" t="s">
        <v>6944</v>
      </c>
      <c r="B304" s="214" t="s">
        <v>6945</v>
      </c>
      <c r="C304" s="214" t="s">
        <v>1983</v>
      </c>
      <c r="D304" s="214" t="s">
        <v>6019</v>
      </c>
      <c r="E304" s="215">
        <v>200.0</v>
      </c>
      <c r="F304" s="215">
        <v>0.0</v>
      </c>
      <c r="G304" s="214" t="s">
        <v>6289</v>
      </c>
      <c r="H304" s="217">
        <v>41593.0</v>
      </c>
    </row>
    <row r="305">
      <c r="A305" s="210" t="s">
        <v>6948</v>
      </c>
      <c r="B305" s="214" t="s">
        <v>6949</v>
      </c>
      <c r="C305" s="214" t="s">
        <v>1159</v>
      </c>
      <c r="D305" s="214" t="s">
        <v>6019</v>
      </c>
      <c r="E305" s="215">
        <v>98.0</v>
      </c>
      <c r="F305" s="215">
        <v>98.0</v>
      </c>
      <c r="G305" s="216">
        <v>185.0</v>
      </c>
      <c r="H305" s="217">
        <v>41588.0</v>
      </c>
    </row>
    <row r="306">
      <c r="A306" s="210" t="s">
        <v>6950</v>
      </c>
      <c r="B306" s="211" t="s">
        <v>6951</v>
      </c>
      <c r="C306" s="211" t="s">
        <v>6952</v>
      </c>
      <c r="D306" s="211" t="s">
        <v>6019</v>
      </c>
      <c r="E306" s="212">
        <v>400.0</v>
      </c>
      <c r="F306" s="212">
        <v>480.0</v>
      </c>
      <c r="G306" s="210">
        <v>8154.0</v>
      </c>
      <c r="H306" s="213">
        <v>41599.0</v>
      </c>
    </row>
    <row r="307">
      <c r="A307" s="210" t="s">
        <v>6955</v>
      </c>
      <c r="B307" s="214" t="s">
        <v>6956</v>
      </c>
      <c r="C307" s="214" t="s">
        <v>6282</v>
      </c>
      <c r="D307" s="214" t="s">
        <v>6019</v>
      </c>
      <c r="E307" s="215">
        <v>170.0</v>
      </c>
      <c r="F307" s="215">
        <v>170.0</v>
      </c>
      <c r="G307" s="216">
        <v>8155.0</v>
      </c>
      <c r="H307" s="217">
        <v>41594.0</v>
      </c>
    </row>
    <row r="308">
      <c r="A308" s="210" t="s">
        <v>6957</v>
      </c>
      <c r="B308" s="214" t="s">
        <v>6958</v>
      </c>
      <c r="C308" s="214" t="s">
        <v>6959</v>
      </c>
      <c r="D308" s="214" t="s">
        <v>6019</v>
      </c>
      <c r="E308" s="215">
        <v>100.0</v>
      </c>
      <c r="F308" s="215">
        <v>100.0</v>
      </c>
      <c r="G308" s="216">
        <v>8150.0</v>
      </c>
      <c r="H308" s="217">
        <v>41591.0</v>
      </c>
    </row>
    <row r="309">
      <c r="A309" s="210" t="s">
        <v>6961</v>
      </c>
      <c r="B309" s="214" t="s">
        <v>6962</v>
      </c>
      <c r="C309" s="214" t="s">
        <v>3581</v>
      </c>
      <c r="D309" s="214" t="s">
        <v>6019</v>
      </c>
      <c r="E309" s="215">
        <v>300.0</v>
      </c>
      <c r="F309" s="215">
        <v>300.0</v>
      </c>
      <c r="G309" s="216">
        <v>8151.0</v>
      </c>
      <c r="H309" s="217">
        <v>41730.0</v>
      </c>
    </row>
    <row r="310">
      <c r="A310" s="210" t="s">
        <v>6966</v>
      </c>
      <c r="B310" s="211" t="s">
        <v>6967</v>
      </c>
      <c r="C310" s="211" t="s">
        <v>692</v>
      </c>
      <c r="D310" s="211" t="s">
        <v>6019</v>
      </c>
      <c r="E310" s="212">
        <v>135.0</v>
      </c>
      <c r="F310" s="212">
        <v>135.0</v>
      </c>
      <c r="G310" s="210">
        <v>8224.0</v>
      </c>
      <c r="H310" s="213">
        <v>41595.0</v>
      </c>
    </row>
    <row r="311">
      <c r="A311" s="210" t="s">
        <v>6968</v>
      </c>
      <c r="B311" s="214" t="s">
        <v>6969</v>
      </c>
      <c r="C311" s="214" t="s">
        <v>2331</v>
      </c>
      <c r="D311" s="214" t="s">
        <v>6019</v>
      </c>
      <c r="E311" s="215">
        <v>550.0</v>
      </c>
      <c r="F311" s="215">
        <v>550.0</v>
      </c>
      <c r="G311" s="216">
        <v>8220.0</v>
      </c>
      <c r="H311" s="217">
        <v>41594.0</v>
      </c>
    </row>
    <row r="312">
      <c r="A312" s="210" t="s">
        <v>6972</v>
      </c>
      <c r="B312" s="211" t="s">
        <v>6973</v>
      </c>
      <c r="C312" s="211" t="s">
        <v>2813</v>
      </c>
      <c r="D312" s="211" t="s">
        <v>6019</v>
      </c>
      <c r="E312" s="212">
        <v>100.0</v>
      </c>
      <c r="F312" s="212">
        <v>60.0</v>
      </c>
      <c r="G312" s="210">
        <v>8226.0</v>
      </c>
      <c r="H312" s="213">
        <v>41587.0</v>
      </c>
    </row>
    <row r="313">
      <c r="A313" s="210" t="s">
        <v>6974</v>
      </c>
      <c r="B313" s="211" t="s">
        <v>6975</v>
      </c>
      <c r="C313" s="211" t="s">
        <v>2813</v>
      </c>
      <c r="D313" s="211" t="s">
        <v>6019</v>
      </c>
      <c r="E313" s="212">
        <v>100.0</v>
      </c>
      <c r="F313" s="212">
        <v>100.0</v>
      </c>
      <c r="G313" s="210">
        <v>8226.0</v>
      </c>
      <c r="H313" s="213">
        <v>41585.0</v>
      </c>
    </row>
    <row r="314">
      <c r="A314" s="210" t="s">
        <v>6977</v>
      </c>
      <c r="B314" s="211" t="s">
        <v>6978</v>
      </c>
      <c r="C314" s="211" t="s">
        <v>2813</v>
      </c>
      <c r="D314" s="211" t="s">
        <v>6019</v>
      </c>
      <c r="E314" s="212">
        <v>200.0</v>
      </c>
      <c r="F314" s="212">
        <v>200.0</v>
      </c>
      <c r="G314" s="210">
        <v>8226.0</v>
      </c>
      <c r="H314" s="213">
        <v>41610.0</v>
      </c>
    </row>
    <row r="315">
      <c r="A315" s="210" t="s">
        <v>6980</v>
      </c>
      <c r="B315" s="214" t="s">
        <v>6981</v>
      </c>
      <c r="C315" s="214" t="s">
        <v>154</v>
      </c>
      <c r="D315" s="214" t="s">
        <v>6019</v>
      </c>
      <c r="E315" s="215">
        <v>407.8</v>
      </c>
      <c r="F315" s="215">
        <v>407.8</v>
      </c>
      <c r="G315" s="214" t="s">
        <v>6358</v>
      </c>
      <c r="H315" s="217">
        <v>41594.0</v>
      </c>
    </row>
    <row r="316">
      <c r="A316" s="210" t="s">
        <v>6983</v>
      </c>
      <c r="B316" s="214" t="s">
        <v>6380</v>
      </c>
      <c r="C316" s="214" t="s">
        <v>271</v>
      </c>
      <c r="D316" s="214" t="s">
        <v>6019</v>
      </c>
      <c r="E316" s="215">
        <v>1000.0</v>
      </c>
      <c r="F316" s="215">
        <v>0.0</v>
      </c>
      <c r="G316" s="214" t="s">
        <v>6289</v>
      </c>
      <c r="H316" s="217">
        <v>41615.0</v>
      </c>
    </row>
    <row r="317">
      <c r="A317" s="210" t="s">
        <v>6984</v>
      </c>
      <c r="B317" s="214" t="s">
        <v>6985</v>
      </c>
      <c r="C317" s="214" t="s">
        <v>6986</v>
      </c>
      <c r="D317" s="214" t="s">
        <v>6019</v>
      </c>
      <c r="E317" s="215">
        <v>500.0</v>
      </c>
      <c r="F317" s="215">
        <v>500.0</v>
      </c>
      <c r="G317" s="216">
        <v>8147.0</v>
      </c>
      <c r="H317" s="217">
        <v>41598.0</v>
      </c>
    </row>
    <row r="318">
      <c r="A318" s="210" t="s">
        <v>6989</v>
      </c>
      <c r="B318" s="214" t="s">
        <v>6990</v>
      </c>
      <c r="C318" s="214" t="s">
        <v>6991</v>
      </c>
      <c r="D318" s="214" t="s">
        <v>6019</v>
      </c>
      <c r="E318" s="215">
        <v>260.0</v>
      </c>
      <c r="F318" s="215">
        <v>16.0</v>
      </c>
      <c r="G318" s="214" t="s">
        <v>6358</v>
      </c>
      <c r="H318" s="217">
        <v>41567.0</v>
      </c>
    </row>
    <row r="319">
      <c r="A319" s="210" t="s">
        <v>6992</v>
      </c>
      <c r="B319" s="211" t="s">
        <v>6993</v>
      </c>
      <c r="C319" s="211" t="s">
        <v>6994</v>
      </c>
      <c r="D319" s="211" t="s">
        <v>6119</v>
      </c>
      <c r="E319" s="212">
        <v>89.58</v>
      </c>
      <c r="F319" s="212">
        <v>89.58</v>
      </c>
      <c r="G319" s="210">
        <v>8244.0</v>
      </c>
      <c r="H319" s="213">
        <v>41579.0</v>
      </c>
    </row>
    <row r="320">
      <c r="A320" s="210" t="s">
        <v>6996</v>
      </c>
      <c r="B320" s="211" t="s">
        <v>6997</v>
      </c>
      <c r="C320" s="211" t="s">
        <v>5840</v>
      </c>
      <c r="D320" s="211" t="s">
        <v>6119</v>
      </c>
      <c r="E320" s="212">
        <v>113.15</v>
      </c>
      <c r="F320" s="212">
        <v>64.0</v>
      </c>
      <c r="G320" s="210">
        <v>8245.0</v>
      </c>
      <c r="H320" s="213">
        <v>41567.0</v>
      </c>
    </row>
    <row r="321">
      <c r="A321" s="210" t="s">
        <v>6998</v>
      </c>
      <c r="B321" s="211" t="s">
        <v>6999</v>
      </c>
      <c r="C321" s="211" t="s">
        <v>7000</v>
      </c>
      <c r="D321" s="211" t="s">
        <v>6119</v>
      </c>
      <c r="E321" s="212">
        <v>214.0</v>
      </c>
      <c r="F321" s="212">
        <v>200.0</v>
      </c>
      <c r="G321" s="211" t="s">
        <v>6358</v>
      </c>
      <c r="H321" s="213">
        <v>41534.0</v>
      </c>
    </row>
    <row r="322">
      <c r="A322" s="210" t="s">
        <v>7003</v>
      </c>
      <c r="B322" s="211" t="s">
        <v>7004</v>
      </c>
      <c r="C322" s="211" t="s">
        <v>1106</v>
      </c>
      <c r="D322" s="211" t="s">
        <v>6119</v>
      </c>
      <c r="E322" s="212">
        <v>68.59</v>
      </c>
      <c r="F322" s="212">
        <v>48.36</v>
      </c>
      <c r="G322" s="210">
        <v>8241.0</v>
      </c>
      <c r="H322" s="213">
        <v>41524.0</v>
      </c>
    </row>
    <row r="323">
      <c r="A323" s="210" t="s">
        <v>7005</v>
      </c>
      <c r="B323" s="211" t="s">
        <v>2947</v>
      </c>
      <c r="C323" s="211" t="s">
        <v>6089</v>
      </c>
      <c r="D323" s="211" t="s">
        <v>6119</v>
      </c>
      <c r="E323" s="212">
        <v>159.51</v>
      </c>
      <c r="F323" s="212">
        <v>159.51</v>
      </c>
      <c r="G323" s="210">
        <v>8205.0</v>
      </c>
      <c r="H323" s="213">
        <v>41572.0</v>
      </c>
    </row>
    <row r="324">
      <c r="A324" s="210" t="s">
        <v>7006</v>
      </c>
      <c r="B324" s="211" t="s">
        <v>7007</v>
      </c>
      <c r="C324" s="211" t="s">
        <v>6089</v>
      </c>
      <c r="D324" s="211" t="s">
        <v>6119</v>
      </c>
      <c r="E324" s="212">
        <v>71.36</v>
      </c>
      <c r="F324" s="212">
        <v>65.0</v>
      </c>
      <c r="G324" s="210">
        <v>8205.0</v>
      </c>
      <c r="H324" s="213">
        <v>41583.0</v>
      </c>
    </row>
    <row r="325">
      <c r="A325" s="210" t="s">
        <v>7009</v>
      </c>
      <c r="B325" s="211" t="s">
        <v>7010</v>
      </c>
      <c r="C325" s="211" t="s">
        <v>6089</v>
      </c>
      <c r="D325" s="211" t="s">
        <v>6119</v>
      </c>
      <c r="E325" s="212">
        <v>248.75</v>
      </c>
      <c r="F325" s="212">
        <v>248.75</v>
      </c>
      <c r="G325" s="210">
        <v>8205.0</v>
      </c>
      <c r="H325" s="213">
        <v>41579.0</v>
      </c>
    </row>
    <row r="326">
      <c r="A326" s="210" t="s">
        <v>7012</v>
      </c>
      <c r="B326" s="211" t="s">
        <v>7013</v>
      </c>
      <c r="C326" s="211" t="s">
        <v>289</v>
      </c>
      <c r="D326" s="211" t="s">
        <v>6119</v>
      </c>
      <c r="E326" s="212">
        <v>100.0</v>
      </c>
      <c r="F326" s="212">
        <v>100.0</v>
      </c>
      <c r="G326" s="210">
        <v>8187.0</v>
      </c>
      <c r="H326" s="213">
        <v>41595.0</v>
      </c>
    </row>
    <row r="327">
      <c r="A327" s="210" t="s">
        <v>7014</v>
      </c>
      <c r="B327" s="211" t="s">
        <v>7015</v>
      </c>
      <c r="C327" s="211" t="s">
        <v>7016</v>
      </c>
      <c r="D327" s="211" t="s">
        <v>6119</v>
      </c>
      <c r="E327" s="212">
        <v>1087.2</v>
      </c>
      <c r="F327" s="212">
        <v>0.0</v>
      </c>
      <c r="G327" s="211" t="s">
        <v>6289</v>
      </c>
      <c r="H327" s="213">
        <v>41572.0</v>
      </c>
    </row>
    <row r="328">
      <c r="A328" s="210" t="s">
        <v>7019</v>
      </c>
      <c r="B328" s="211" t="s">
        <v>7020</v>
      </c>
      <c r="C328" s="211" t="s">
        <v>1200</v>
      </c>
      <c r="D328" s="211" t="s">
        <v>6119</v>
      </c>
      <c r="E328" s="212">
        <v>137.0</v>
      </c>
      <c r="F328" s="212">
        <v>137.0</v>
      </c>
      <c r="G328" s="210">
        <v>8157.0</v>
      </c>
      <c r="H328" s="213">
        <v>41576.0</v>
      </c>
    </row>
    <row r="329">
      <c r="A329" s="210" t="s">
        <v>7026</v>
      </c>
      <c r="B329" s="211" t="s">
        <v>7028</v>
      </c>
      <c r="C329" s="211" t="s">
        <v>6587</v>
      </c>
      <c r="D329" s="211" t="s">
        <v>6119</v>
      </c>
      <c r="E329" s="212">
        <v>193.66</v>
      </c>
      <c r="F329" s="212">
        <v>193.66</v>
      </c>
      <c r="G329" s="210">
        <v>8242.0</v>
      </c>
      <c r="H329" s="213">
        <v>41582.0</v>
      </c>
    </row>
    <row r="330">
      <c r="A330" s="210" t="s">
        <v>7029</v>
      </c>
      <c r="B330" s="211" t="s">
        <v>7031</v>
      </c>
      <c r="C330" s="211" t="s">
        <v>195</v>
      </c>
      <c r="D330" s="211" t="s">
        <v>6119</v>
      </c>
      <c r="E330" s="212">
        <v>102.01</v>
      </c>
      <c r="F330" s="212">
        <v>102.01</v>
      </c>
      <c r="G330" s="210">
        <v>8198.0</v>
      </c>
      <c r="H330" s="213">
        <v>41583.0</v>
      </c>
    </row>
    <row r="331">
      <c r="A331" s="210" t="s">
        <v>7034</v>
      </c>
      <c r="B331" s="211" t="s">
        <v>7035</v>
      </c>
      <c r="C331" s="211" t="s">
        <v>7036</v>
      </c>
      <c r="D331" s="211" t="s">
        <v>6119</v>
      </c>
      <c r="E331" s="212">
        <v>55.84</v>
      </c>
      <c r="F331" s="212">
        <v>55.84</v>
      </c>
      <c r="G331" s="210">
        <v>8201.0</v>
      </c>
      <c r="H331" s="213">
        <v>41573.0</v>
      </c>
    </row>
    <row r="332">
      <c r="A332" s="210" t="s">
        <v>7037</v>
      </c>
      <c r="B332" s="211" t="s">
        <v>7038</v>
      </c>
      <c r="C332" s="211" t="s">
        <v>3610</v>
      </c>
      <c r="D332" s="211" t="s">
        <v>6119</v>
      </c>
      <c r="E332" s="212">
        <v>113.37</v>
      </c>
      <c r="F332" s="212">
        <v>113.37</v>
      </c>
      <c r="G332" s="210">
        <v>8203.0</v>
      </c>
      <c r="H332" s="213">
        <v>41572.0</v>
      </c>
    </row>
    <row r="333">
      <c r="A333" s="210" t="s">
        <v>7041</v>
      </c>
      <c r="B333" s="211" t="s">
        <v>7043</v>
      </c>
      <c r="C333" s="211" t="s">
        <v>452</v>
      </c>
      <c r="D333" s="211" t="s">
        <v>6119</v>
      </c>
      <c r="E333" s="212">
        <v>126.56</v>
      </c>
      <c r="F333" s="212">
        <v>100.0</v>
      </c>
      <c r="G333" s="210">
        <v>103.0</v>
      </c>
      <c r="H333" s="213">
        <v>41568.0</v>
      </c>
    </row>
    <row r="334">
      <c r="A334" s="210" t="s">
        <v>7044</v>
      </c>
      <c r="B334" s="211" t="s">
        <v>7045</v>
      </c>
      <c r="C334" s="211" t="s">
        <v>6047</v>
      </c>
      <c r="D334" s="211" t="s">
        <v>6119</v>
      </c>
      <c r="E334" s="212">
        <v>67.9</v>
      </c>
      <c r="F334" s="212">
        <v>33.95</v>
      </c>
      <c r="G334" s="211" t="s">
        <v>6358</v>
      </c>
      <c r="H334" s="213">
        <v>41565.0</v>
      </c>
    </row>
    <row r="335">
      <c r="A335" s="210" t="s">
        <v>7046</v>
      </c>
      <c r="B335" s="228" t="s">
        <v>6800</v>
      </c>
      <c r="C335" s="228" t="s">
        <v>6602</v>
      </c>
      <c r="D335" s="228" t="s">
        <v>6119</v>
      </c>
      <c r="E335" s="229">
        <v>124.41</v>
      </c>
      <c r="F335" s="229">
        <v>124.41</v>
      </c>
      <c r="G335" s="230"/>
      <c r="H335" s="231">
        <v>41571.0</v>
      </c>
    </row>
    <row r="336">
      <c r="A336" s="210" t="s">
        <v>7049</v>
      </c>
      <c r="B336" s="211" t="s">
        <v>7050</v>
      </c>
      <c r="C336" s="211" t="s">
        <v>4115</v>
      </c>
      <c r="D336" s="211" t="s">
        <v>6119</v>
      </c>
      <c r="E336" s="212">
        <v>53.41</v>
      </c>
      <c r="F336" s="212">
        <v>53.41</v>
      </c>
      <c r="G336" s="210">
        <v>8237.0</v>
      </c>
      <c r="H336" s="213">
        <v>41556.0</v>
      </c>
    </row>
    <row r="337">
      <c r="A337" s="210" t="s">
        <v>7051</v>
      </c>
      <c r="B337" s="211" t="s">
        <v>7052</v>
      </c>
      <c r="C337" s="211" t="s">
        <v>6587</v>
      </c>
      <c r="D337" s="211" t="s">
        <v>6119</v>
      </c>
      <c r="E337" s="212">
        <v>87.8</v>
      </c>
      <c r="F337" s="212">
        <v>87.8</v>
      </c>
      <c r="G337" s="210">
        <v>8242.0</v>
      </c>
      <c r="H337" s="213">
        <v>41569.0</v>
      </c>
    </row>
    <row r="338">
      <c r="A338" s="210" t="s">
        <v>7055</v>
      </c>
      <c r="B338" s="214" t="s">
        <v>7056</v>
      </c>
      <c r="C338" s="214" t="s">
        <v>183</v>
      </c>
      <c r="D338" s="214" t="s">
        <v>6019</v>
      </c>
      <c r="E338" s="215">
        <v>70.0</v>
      </c>
      <c r="F338" s="215">
        <v>60.0</v>
      </c>
      <c r="G338" s="216">
        <v>8191.0</v>
      </c>
      <c r="H338" s="217">
        <v>41615.0</v>
      </c>
    </row>
    <row r="339">
      <c r="A339" s="210" t="s">
        <v>7057</v>
      </c>
      <c r="B339" s="214" t="s">
        <v>7058</v>
      </c>
      <c r="C339" s="214" t="s">
        <v>7059</v>
      </c>
      <c r="D339" s="214" t="s">
        <v>6019</v>
      </c>
      <c r="E339" s="215">
        <v>500.0</v>
      </c>
      <c r="F339" s="215">
        <v>415.0</v>
      </c>
      <c r="G339" s="216">
        <v>8195.0</v>
      </c>
      <c r="H339" s="217">
        <v>41599.0</v>
      </c>
    </row>
    <row r="340">
      <c r="A340" s="210" t="s">
        <v>7060</v>
      </c>
      <c r="B340" s="214" t="s">
        <v>7061</v>
      </c>
      <c r="C340" s="214" t="s">
        <v>6548</v>
      </c>
      <c r="D340" s="214" t="s">
        <v>6019</v>
      </c>
      <c r="E340" s="215">
        <v>1000.0</v>
      </c>
      <c r="F340" s="215">
        <v>400.0</v>
      </c>
      <c r="G340" s="214" t="s">
        <v>6358</v>
      </c>
      <c r="H340" s="217">
        <v>41761.0</v>
      </c>
    </row>
    <row r="341">
      <c r="A341" s="210" t="s">
        <v>7064</v>
      </c>
      <c r="B341" s="211" t="s">
        <v>7065</v>
      </c>
      <c r="C341" s="211" t="s">
        <v>289</v>
      </c>
      <c r="D341" s="211" t="s">
        <v>6019</v>
      </c>
      <c r="E341" s="212">
        <v>70.0</v>
      </c>
      <c r="F341" s="212">
        <v>70.0</v>
      </c>
      <c r="G341" s="210">
        <v>8187.0</v>
      </c>
      <c r="H341" s="213">
        <v>41597.0</v>
      </c>
    </row>
    <row r="342">
      <c r="A342" s="210" t="s">
        <v>7066</v>
      </c>
      <c r="B342" s="214" t="s">
        <v>7067</v>
      </c>
      <c r="C342" s="214" t="s">
        <v>7068</v>
      </c>
      <c r="D342" s="214" t="s">
        <v>6019</v>
      </c>
      <c r="E342" s="215">
        <v>195.0</v>
      </c>
      <c r="F342" s="215">
        <v>135.0</v>
      </c>
      <c r="G342" s="216">
        <v>8214.0</v>
      </c>
      <c r="H342" s="217">
        <v>41612.0</v>
      </c>
    </row>
    <row r="343">
      <c r="A343" s="210" t="s">
        <v>7070</v>
      </c>
      <c r="B343" s="214" t="s">
        <v>7071</v>
      </c>
      <c r="C343" s="214" t="s">
        <v>6089</v>
      </c>
      <c r="D343" s="214" t="s">
        <v>6019</v>
      </c>
      <c r="E343" s="215">
        <v>800.0</v>
      </c>
      <c r="F343" s="215">
        <v>800.0</v>
      </c>
      <c r="G343" s="216">
        <v>8205.0</v>
      </c>
      <c r="H343" s="217">
        <v>41611.0</v>
      </c>
    </row>
    <row r="344">
      <c r="A344" s="210" t="s">
        <v>7073</v>
      </c>
      <c r="B344" s="214" t="s">
        <v>7074</v>
      </c>
      <c r="C344" s="214" t="s">
        <v>1103</v>
      </c>
      <c r="D344" s="214" t="s">
        <v>6019</v>
      </c>
      <c r="E344" s="215">
        <v>275.0</v>
      </c>
      <c r="F344" s="215">
        <v>275.0</v>
      </c>
      <c r="G344" s="216">
        <v>8188.0</v>
      </c>
      <c r="H344" s="217">
        <v>41598.0</v>
      </c>
    </row>
    <row r="345">
      <c r="A345" s="210" t="s">
        <v>7075</v>
      </c>
      <c r="B345" s="214" t="s">
        <v>7076</v>
      </c>
      <c r="C345" s="214" t="s">
        <v>271</v>
      </c>
      <c r="D345" s="214" t="s">
        <v>6019</v>
      </c>
      <c r="E345" s="215">
        <v>700.0</v>
      </c>
      <c r="F345" s="215">
        <v>0.0</v>
      </c>
      <c r="G345" s="214" t="s">
        <v>6358</v>
      </c>
      <c r="H345" s="217">
        <v>41622.0</v>
      </c>
    </row>
    <row r="346">
      <c r="A346" s="210" t="s">
        <v>7078</v>
      </c>
      <c r="B346" s="214" t="s">
        <v>7079</v>
      </c>
      <c r="C346" s="214" t="s">
        <v>1159</v>
      </c>
      <c r="D346" s="214" t="s">
        <v>6019</v>
      </c>
      <c r="E346" s="215">
        <v>500.0</v>
      </c>
      <c r="F346" s="215">
        <v>500.0</v>
      </c>
      <c r="G346" s="216">
        <v>8206.0</v>
      </c>
      <c r="H346" s="217">
        <v>41594.0</v>
      </c>
    </row>
    <row r="347">
      <c r="A347" s="210" t="s">
        <v>7081</v>
      </c>
      <c r="B347" s="214" t="s">
        <v>7082</v>
      </c>
      <c r="C347" s="214" t="s">
        <v>4123</v>
      </c>
      <c r="D347" s="214" t="s">
        <v>6019</v>
      </c>
      <c r="E347" s="215">
        <v>178.18</v>
      </c>
      <c r="F347" s="215">
        <v>178.18</v>
      </c>
      <c r="G347" s="216">
        <v>8183.0</v>
      </c>
      <c r="H347" s="217">
        <v>41612.0</v>
      </c>
    </row>
    <row r="348">
      <c r="A348" s="233" t="s">
        <v>7084</v>
      </c>
      <c r="B348" s="228" t="s">
        <v>7085</v>
      </c>
      <c r="C348" s="228" t="s">
        <v>271</v>
      </c>
      <c r="D348" s="228" t="s">
        <v>6119</v>
      </c>
      <c r="E348" s="229">
        <v>1029.44</v>
      </c>
      <c r="F348" s="229">
        <v>973.48</v>
      </c>
    </row>
    <row r="349">
      <c r="A349" s="233" t="s">
        <v>7086</v>
      </c>
      <c r="B349" s="211" t="s">
        <v>7087</v>
      </c>
      <c r="C349" s="211" t="s">
        <v>7089</v>
      </c>
      <c r="D349" s="211" t="s">
        <v>6119</v>
      </c>
      <c r="E349" s="212">
        <v>50.0</v>
      </c>
      <c r="F349" s="212">
        <v>36.0</v>
      </c>
    </row>
    <row r="350">
      <c r="A350" s="233" t="s">
        <v>7091</v>
      </c>
      <c r="B350" s="228" t="s">
        <v>7092</v>
      </c>
      <c r="C350" s="228" t="s">
        <v>1411</v>
      </c>
      <c r="D350" s="228" t="s">
        <v>6119</v>
      </c>
      <c r="E350" s="229">
        <v>201.55</v>
      </c>
      <c r="F350" s="229">
        <v>174.0</v>
      </c>
    </row>
    <row r="351">
      <c r="A351" s="233" t="s">
        <v>7096</v>
      </c>
      <c r="B351" s="228" t="s">
        <v>7097</v>
      </c>
      <c r="C351" s="228" t="s">
        <v>191</v>
      </c>
      <c r="D351" s="228" t="s">
        <v>6119</v>
      </c>
      <c r="E351" s="229">
        <v>150.83</v>
      </c>
      <c r="F351" s="229">
        <v>775.0</v>
      </c>
    </row>
    <row r="352">
      <c r="A352" s="233" t="s">
        <v>7099</v>
      </c>
      <c r="B352" s="211" t="s">
        <v>7101</v>
      </c>
      <c r="C352" s="211" t="s">
        <v>7102</v>
      </c>
      <c r="D352" s="211" t="s">
        <v>6019</v>
      </c>
      <c r="E352" s="212">
        <v>210.0</v>
      </c>
      <c r="F352" s="212">
        <v>210.0</v>
      </c>
    </row>
    <row r="353">
      <c r="A353" s="233" t="s">
        <v>7103</v>
      </c>
      <c r="B353" s="214" t="s">
        <v>7104</v>
      </c>
      <c r="C353" s="214" t="s">
        <v>1426</v>
      </c>
      <c r="D353" s="214" t="s">
        <v>6019</v>
      </c>
      <c r="E353" s="215">
        <v>52.92</v>
      </c>
      <c r="F353" s="215">
        <v>52.92</v>
      </c>
    </row>
    <row r="354">
      <c r="A354" s="252" t="s">
        <v>7106</v>
      </c>
      <c r="B354" s="253" t="s">
        <v>7108</v>
      </c>
      <c r="D354" s="253" t="s">
        <v>7110</v>
      </c>
      <c r="E354" s="254">
        <v>600.0</v>
      </c>
      <c r="F354" s="254">
        <v>0.0</v>
      </c>
      <c r="G354" s="253" t="s">
        <v>7112</v>
      </c>
    </row>
    <row r="355">
      <c r="A355" s="252" t="s">
        <v>7114</v>
      </c>
      <c r="B355" s="253" t="s">
        <v>7115</v>
      </c>
      <c r="D355" s="253" t="s">
        <v>7110</v>
      </c>
      <c r="E355" s="254">
        <v>1500.0</v>
      </c>
      <c r="F355" s="254">
        <v>400.0</v>
      </c>
      <c r="G355" s="252">
        <v>166.0</v>
      </c>
    </row>
    <row r="356">
      <c r="A356" s="252" t="s">
        <v>7116</v>
      </c>
      <c r="B356" s="253" t="s">
        <v>2685</v>
      </c>
      <c r="D356" s="253" t="s">
        <v>7110</v>
      </c>
      <c r="E356" s="254">
        <v>350.0</v>
      </c>
      <c r="F356" s="254">
        <v>290.0</v>
      </c>
      <c r="G356" s="253" t="s">
        <v>7112</v>
      </c>
    </row>
    <row r="357">
      <c r="A357" s="252" t="s">
        <v>7117</v>
      </c>
      <c r="B357" s="253" t="s">
        <v>7118</v>
      </c>
      <c r="D357" s="253" t="s">
        <v>7110</v>
      </c>
      <c r="E357" s="254">
        <v>80.0</v>
      </c>
      <c r="F357" s="254">
        <v>80.0</v>
      </c>
      <c r="G357" s="253" t="s">
        <v>7112</v>
      </c>
    </row>
    <row r="358">
      <c r="A358" s="252" t="s">
        <v>7121</v>
      </c>
      <c r="B358" s="253" t="s">
        <v>7122</v>
      </c>
      <c r="D358" s="253" t="s">
        <v>7110</v>
      </c>
      <c r="E358" s="254">
        <v>1260.0</v>
      </c>
      <c r="F358" s="254">
        <v>700.0</v>
      </c>
      <c r="G358" s="253" t="s">
        <v>7112</v>
      </c>
    </row>
    <row r="359">
      <c r="A359" s="252" t="s">
        <v>7123</v>
      </c>
      <c r="B359" s="253" t="s">
        <v>7124</v>
      </c>
      <c r="D359" s="253" t="s">
        <v>7110</v>
      </c>
      <c r="E359" s="254">
        <v>600.0</v>
      </c>
      <c r="F359" s="254">
        <v>0.0</v>
      </c>
      <c r="G359" s="252">
        <v>173.0</v>
      </c>
    </row>
    <row r="360">
      <c r="A360" s="252" t="s">
        <v>7128</v>
      </c>
      <c r="B360" s="253" t="s">
        <v>7129</v>
      </c>
      <c r="D360" s="253" t="s">
        <v>7110</v>
      </c>
      <c r="E360" s="254">
        <v>1000.0</v>
      </c>
      <c r="F360" s="254">
        <v>300.0</v>
      </c>
      <c r="G360" s="252">
        <v>173.0</v>
      </c>
    </row>
    <row r="361">
      <c r="A361" s="252" t="s">
        <v>7130</v>
      </c>
      <c r="B361" s="253" t="s">
        <v>7131</v>
      </c>
      <c r="D361" s="253" t="s">
        <v>7110</v>
      </c>
      <c r="E361" s="254">
        <v>1000.0</v>
      </c>
      <c r="F361" s="254">
        <v>1000.0</v>
      </c>
      <c r="G361" s="252">
        <v>173.0</v>
      </c>
    </row>
    <row r="362">
      <c r="A362" s="252" t="s">
        <v>7132</v>
      </c>
      <c r="B362" s="253" t="s">
        <v>7133</v>
      </c>
      <c r="D362" s="253" t="s">
        <v>7110</v>
      </c>
      <c r="E362" s="254">
        <v>110.0</v>
      </c>
      <c r="F362" s="254">
        <v>110.0</v>
      </c>
      <c r="G362" s="252">
        <v>165.0</v>
      </c>
    </row>
    <row r="363">
      <c r="A363" s="252" t="s">
        <v>7136</v>
      </c>
      <c r="B363" s="253" t="s">
        <v>7137</v>
      </c>
      <c r="D363" s="253" t="s">
        <v>7110</v>
      </c>
      <c r="E363" s="254">
        <v>600.0</v>
      </c>
      <c r="F363" s="254">
        <v>0.0</v>
      </c>
      <c r="G363" s="264"/>
    </row>
    <row r="364">
      <c r="A364" s="252" t="s">
        <v>7139</v>
      </c>
      <c r="B364" s="253" t="s">
        <v>7140</v>
      </c>
      <c r="D364" s="253" t="s">
        <v>7110</v>
      </c>
      <c r="E364" s="254">
        <v>600.0</v>
      </c>
      <c r="F364" s="254">
        <v>0.0</v>
      </c>
      <c r="G364" s="264"/>
    </row>
    <row r="365">
      <c r="A365" s="252" t="s">
        <v>7179</v>
      </c>
      <c r="B365" s="253" t="s">
        <v>7180</v>
      </c>
      <c r="D365" s="253" t="s">
        <v>7110</v>
      </c>
      <c r="E365" s="254">
        <v>285.0</v>
      </c>
      <c r="F365" s="254">
        <v>120.0</v>
      </c>
      <c r="G365" s="253" t="s">
        <v>7112</v>
      </c>
    </row>
    <row r="366">
      <c r="A366" s="252" t="s">
        <v>7182</v>
      </c>
      <c r="B366" s="253" t="s">
        <v>7183</v>
      </c>
      <c r="D366" s="253" t="s">
        <v>7110</v>
      </c>
      <c r="E366" s="254">
        <v>100.0</v>
      </c>
      <c r="F366" s="254">
        <v>80.0</v>
      </c>
      <c r="G366" s="253" t="s">
        <v>7112</v>
      </c>
    </row>
    <row r="367">
      <c r="A367" s="252" t="s">
        <v>7184</v>
      </c>
      <c r="B367" s="253" t="s">
        <v>7185</v>
      </c>
      <c r="D367" s="253" t="s">
        <v>7110</v>
      </c>
      <c r="E367" s="254">
        <v>350.0</v>
      </c>
      <c r="F367" s="254">
        <v>350.0</v>
      </c>
      <c r="G367" s="253" t="s">
        <v>7112</v>
      </c>
    </row>
    <row r="368">
      <c r="A368" s="252" t="s">
        <v>7187</v>
      </c>
      <c r="B368" s="253" t="s">
        <v>7188</v>
      </c>
      <c r="D368" s="253" t="s">
        <v>7110</v>
      </c>
      <c r="E368" s="254">
        <v>320.0</v>
      </c>
      <c r="F368" s="254">
        <v>320.0</v>
      </c>
      <c r="G368" s="253" t="s">
        <v>7112</v>
      </c>
    </row>
    <row r="369">
      <c r="A369" s="252" t="s">
        <v>7190</v>
      </c>
      <c r="B369" s="253" t="s">
        <v>7191</v>
      </c>
      <c r="D369" s="253" t="s">
        <v>7110</v>
      </c>
      <c r="E369" s="254">
        <v>473.0</v>
      </c>
      <c r="F369" s="254">
        <v>473.0</v>
      </c>
      <c r="G369" s="252">
        <v>171.0</v>
      </c>
    </row>
    <row r="370">
      <c r="A370" s="252" t="s">
        <v>7192</v>
      </c>
      <c r="B370" s="253" t="s">
        <v>7193</v>
      </c>
      <c r="D370" s="253" t="s">
        <v>7110</v>
      </c>
      <c r="E370" s="254">
        <v>560.0</v>
      </c>
      <c r="F370" s="254">
        <v>560.0</v>
      </c>
      <c r="G370" s="253" t="s">
        <v>7112</v>
      </c>
    </row>
    <row r="371">
      <c r="A371" s="252" t="s">
        <v>7195</v>
      </c>
      <c r="B371" s="253" t="s">
        <v>7196</v>
      </c>
      <c r="D371" s="253" t="s">
        <v>7110</v>
      </c>
      <c r="E371" s="254">
        <v>500.0</v>
      </c>
      <c r="F371" s="254">
        <v>500.0</v>
      </c>
      <c r="G371" s="253" t="s">
        <v>7112</v>
      </c>
    </row>
    <row r="372">
      <c r="A372" s="252" t="s">
        <v>7197</v>
      </c>
      <c r="B372" s="265" t="s">
        <v>7198</v>
      </c>
      <c r="D372" s="265" t="s">
        <v>7110</v>
      </c>
      <c r="E372" s="266">
        <v>150.0</v>
      </c>
      <c r="F372" s="266">
        <v>85.0</v>
      </c>
      <c r="G372" s="265" t="s">
        <v>7112</v>
      </c>
    </row>
    <row r="373">
      <c r="A373" s="252" t="s">
        <v>7200</v>
      </c>
      <c r="B373" s="253" t="s">
        <v>2700</v>
      </c>
      <c r="D373" s="253" t="s">
        <v>7110</v>
      </c>
      <c r="E373" s="254">
        <v>400.0</v>
      </c>
      <c r="F373" s="254">
        <v>400.0</v>
      </c>
      <c r="G373" s="253" t="s">
        <v>7112</v>
      </c>
    </row>
    <row r="374">
      <c r="A374" s="252" t="s">
        <v>7201</v>
      </c>
      <c r="B374" s="253" t="s">
        <v>7202</v>
      </c>
      <c r="D374" s="253" t="s">
        <v>7110</v>
      </c>
      <c r="E374" s="254">
        <v>950.0</v>
      </c>
      <c r="F374" s="254">
        <v>199.23</v>
      </c>
      <c r="G374" s="252">
        <v>174.0</v>
      </c>
    </row>
    <row r="375">
      <c r="A375" s="252" t="s">
        <v>7203</v>
      </c>
      <c r="B375" s="253" t="s">
        <v>7204</v>
      </c>
      <c r="D375" s="253" t="s">
        <v>7110</v>
      </c>
      <c r="E375" s="254">
        <v>1300.0</v>
      </c>
      <c r="F375" s="254">
        <v>900.0</v>
      </c>
      <c r="G375" s="253" t="s">
        <v>7112</v>
      </c>
    </row>
    <row r="376">
      <c r="A376" s="252" t="s">
        <v>7206</v>
      </c>
      <c r="B376" s="253" t="s">
        <v>7207</v>
      </c>
      <c r="D376" s="253" t="s">
        <v>7110</v>
      </c>
      <c r="E376" s="254">
        <v>400.0</v>
      </c>
      <c r="F376" s="254">
        <v>378.0</v>
      </c>
      <c r="G376" s="253" t="s">
        <v>7112</v>
      </c>
    </row>
    <row r="377">
      <c r="A377" s="252" t="s">
        <v>7208</v>
      </c>
      <c r="B377" s="253" t="s">
        <v>7209</v>
      </c>
      <c r="D377" s="253" t="s">
        <v>7110</v>
      </c>
      <c r="E377" s="254">
        <v>1000.0</v>
      </c>
      <c r="F377" s="254">
        <v>1000.0</v>
      </c>
      <c r="G377" s="253" t="s">
        <v>7112</v>
      </c>
    </row>
    <row r="378">
      <c r="A378" s="252" t="s">
        <v>7211</v>
      </c>
      <c r="B378" s="253" t="s">
        <v>7212</v>
      </c>
      <c r="D378" s="253" t="s">
        <v>7110</v>
      </c>
      <c r="E378" s="254">
        <v>1500.0</v>
      </c>
      <c r="F378" s="254">
        <v>800.0</v>
      </c>
      <c r="G378" s="252">
        <v>167.0</v>
      </c>
    </row>
    <row r="379">
      <c r="A379" s="252" t="s">
        <v>7214</v>
      </c>
      <c r="B379" s="265" t="s">
        <v>7215</v>
      </c>
      <c r="D379" s="265" t="s">
        <v>7110</v>
      </c>
      <c r="E379" s="266">
        <v>1985.0</v>
      </c>
      <c r="F379" s="266">
        <v>1500.0</v>
      </c>
      <c r="G379" s="267">
        <v>163.0</v>
      </c>
    </row>
    <row r="380">
      <c r="A380" s="252" t="s">
        <v>7218</v>
      </c>
      <c r="B380" s="253" t="s">
        <v>7219</v>
      </c>
      <c r="D380" s="253" t="s">
        <v>7110</v>
      </c>
      <c r="E380" s="254">
        <v>1594.0</v>
      </c>
      <c r="F380" s="254">
        <v>1214.0</v>
      </c>
      <c r="G380" s="253" t="s">
        <v>7112</v>
      </c>
    </row>
    <row r="381">
      <c r="A381" s="252" t="s">
        <v>7220</v>
      </c>
      <c r="B381" s="253" t="s">
        <v>7222</v>
      </c>
      <c r="D381" s="253" t="s">
        <v>7110</v>
      </c>
      <c r="E381" s="254">
        <v>3650.0</v>
      </c>
      <c r="F381" s="254">
        <v>0.0</v>
      </c>
      <c r="G381" s="264"/>
    </row>
    <row r="382">
      <c r="A382" s="252" t="s">
        <v>7224</v>
      </c>
      <c r="B382" s="253" t="s">
        <v>7225</v>
      </c>
      <c r="D382" s="253" t="s">
        <v>7110</v>
      </c>
      <c r="E382" s="254">
        <v>1200.0</v>
      </c>
      <c r="F382" s="254">
        <v>1000.0</v>
      </c>
      <c r="G382" s="252">
        <v>164.0</v>
      </c>
    </row>
    <row r="383">
      <c r="A383" s="252" t="s">
        <v>7228</v>
      </c>
      <c r="B383" s="211" t="s">
        <v>6484</v>
      </c>
      <c r="D383" s="211" t="s">
        <v>7110</v>
      </c>
      <c r="E383" s="268"/>
      <c r="F383" s="212">
        <v>0.0</v>
      </c>
      <c r="G383" s="227"/>
    </row>
    <row r="384">
      <c r="A384" s="252" t="s">
        <v>7229</v>
      </c>
      <c r="B384" s="265" t="s">
        <v>7230</v>
      </c>
      <c r="D384" s="265" t="s">
        <v>7110</v>
      </c>
      <c r="E384" s="266">
        <v>1000.0</v>
      </c>
      <c r="F384" s="266">
        <v>725.0</v>
      </c>
      <c r="G384" s="265" t="s">
        <v>7112</v>
      </c>
    </row>
    <row r="385">
      <c r="A385" s="252" t="s">
        <v>7232</v>
      </c>
      <c r="B385" s="265" t="s">
        <v>7233</v>
      </c>
      <c r="D385" s="265" t="s">
        <v>7110</v>
      </c>
      <c r="E385" s="266">
        <v>1600.0</v>
      </c>
      <c r="F385" s="266">
        <v>400.0</v>
      </c>
      <c r="G385" s="265" t="s">
        <v>7112</v>
      </c>
    </row>
    <row r="386">
      <c r="A386" s="252" t="s">
        <v>7237</v>
      </c>
      <c r="B386" s="253" t="s">
        <v>7238</v>
      </c>
      <c r="D386" s="253" t="s">
        <v>7110</v>
      </c>
      <c r="E386" s="254">
        <v>1750.0</v>
      </c>
      <c r="F386" s="254">
        <v>1300.0</v>
      </c>
      <c r="G386" s="252">
        <v>172.0</v>
      </c>
    </row>
    <row r="387">
      <c r="A387" s="252" t="s">
        <v>7240</v>
      </c>
      <c r="B387" s="253" t="s">
        <v>7242</v>
      </c>
      <c r="D387" s="253" t="s">
        <v>7110</v>
      </c>
      <c r="E387" s="254">
        <v>850.0</v>
      </c>
      <c r="F387" s="254">
        <v>295.78</v>
      </c>
      <c r="G387" s="252">
        <v>170.0</v>
      </c>
    </row>
    <row r="388">
      <c r="A388" s="252" t="s">
        <v>7243</v>
      </c>
      <c r="B388" s="214" t="s">
        <v>7244</v>
      </c>
      <c r="D388" s="214" t="s">
        <v>7110</v>
      </c>
      <c r="E388" s="215">
        <v>500.0</v>
      </c>
      <c r="F388" s="215">
        <v>500.0</v>
      </c>
    </row>
    <row r="389">
      <c r="A389" s="210" t="s">
        <v>7245</v>
      </c>
      <c r="B389" s="211" t="s">
        <v>7246</v>
      </c>
      <c r="C389" s="211" t="s">
        <v>71</v>
      </c>
      <c r="D389" s="211" t="s">
        <v>6119</v>
      </c>
      <c r="E389" s="212">
        <v>158.77</v>
      </c>
      <c r="F389" s="212">
        <v>100.0</v>
      </c>
      <c r="G389" s="210">
        <v>10002.0</v>
      </c>
      <c r="H389" s="213">
        <v>41598.0</v>
      </c>
      <c r="I389" s="227"/>
      <c r="J389" s="227"/>
      <c r="K389" s="227"/>
      <c r="L389" s="227"/>
      <c r="M389" s="227"/>
    </row>
    <row r="390">
      <c r="A390" s="210" t="s">
        <v>7248</v>
      </c>
      <c r="B390" s="211" t="s">
        <v>7249</v>
      </c>
      <c r="C390" s="211" t="s">
        <v>4038</v>
      </c>
      <c r="D390" s="211" t="s">
        <v>6119</v>
      </c>
      <c r="E390" s="212">
        <v>44.97</v>
      </c>
      <c r="F390" s="212">
        <v>44.97</v>
      </c>
      <c r="G390" s="210">
        <v>10001.0</v>
      </c>
      <c r="H390" s="213">
        <v>41603.0</v>
      </c>
      <c r="I390" s="227"/>
      <c r="J390" s="227"/>
      <c r="K390" s="227"/>
      <c r="L390" s="227"/>
      <c r="M390" s="227"/>
    </row>
    <row r="391">
      <c r="A391" s="210" t="s">
        <v>7250</v>
      </c>
      <c r="B391" s="211" t="s">
        <v>7251</v>
      </c>
      <c r="C391" s="211" t="s">
        <v>1200</v>
      </c>
      <c r="D391" s="211" t="s">
        <v>6119</v>
      </c>
      <c r="E391" s="212">
        <v>224.84</v>
      </c>
      <c r="F391" s="212">
        <v>224.84</v>
      </c>
      <c r="G391" s="210">
        <v>8157.0</v>
      </c>
      <c r="H391" s="213">
        <v>41594.0</v>
      </c>
      <c r="I391" s="227"/>
      <c r="J391" s="227"/>
      <c r="K391" s="227"/>
      <c r="L391" s="227"/>
      <c r="M391" s="227"/>
    </row>
    <row r="392">
      <c r="A392" s="210" t="s">
        <v>7252</v>
      </c>
      <c r="B392" s="211" t="s">
        <v>7253</v>
      </c>
      <c r="C392" s="211" t="s">
        <v>1200</v>
      </c>
      <c r="D392" s="211" t="s">
        <v>6119</v>
      </c>
      <c r="E392" s="212">
        <v>168.24</v>
      </c>
      <c r="F392" s="212">
        <v>168.24</v>
      </c>
      <c r="G392" s="210">
        <v>10048.0</v>
      </c>
      <c r="H392" s="213">
        <v>41593.0</v>
      </c>
      <c r="I392" s="227"/>
      <c r="J392" s="227"/>
      <c r="K392" s="227"/>
      <c r="L392" s="227"/>
      <c r="M392" s="227"/>
    </row>
    <row r="393">
      <c r="A393" s="210" t="s">
        <v>7254</v>
      </c>
      <c r="B393" s="211" t="s">
        <v>7255</v>
      </c>
      <c r="C393" s="211" t="s">
        <v>1200</v>
      </c>
      <c r="D393" s="211" t="s">
        <v>6119</v>
      </c>
      <c r="E393" s="212">
        <v>126.06</v>
      </c>
      <c r="F393" s="212">
        <v>126.06</v>
      </c>
      <c r="G393" s="210">
        <v>10048.0</v>
      </c>
      <c r="H393" s="213">
        <v>41594.0</v>
      </c>
      <c r="I393" s="227"/>
      <c r="J393" s="227"/>
      <c r="K393" s="227"/>
      <c r="L393" s="227"/>
      <c r="M393" s="227"/>
    </row>
    <row r="394">
      <c r="A394" s="210" t="s">
        <v>7256</v>
      </c>
      <c r="B394" s="211" t="s">
        <v>1783</v>
      </c>
      <c r="C394" s="211" t="s">
        <v>7257</v>
      </c>
      <c r="D394" s="211" t="s">
        <v>6119</v>
      </c>
      <c r="E394" s="212">
        <v>250.0</v>
      </c>
      <c r="F394" s="212">
        <v>240.0</v>
      </c>
      <c r="G394" s="227"/>
      <c r="H394" s="213">
        <v>41612.0</v>
      </c>
      <c r="I394" s="227"/>
      <c r="J394" s="227"/>
      <c r="K394" s="227"/>
      <c r="L394" s="227"/>
      <c r="M394" s="227"/>
    </row>
    <row r="395">
      <c r="A395" s="210" t="s">
        <v>7258</v>
      </c>
      <c r="B395" s="228" t="s">
        <v>7259</v>
      </c>
      <c r="C395" s="228" t="s">
        <v>6602</v>
      </c>
      <c r="D395" s="228" t="s">
        <v>6119</v>
      </c>
      <c r="E395" s="229">
        <v>80.8</v>
      </c>
      <c r="F395" s="229">
        <v>80.8</v>
      </c>
      <c r="G395" s="230"/>
      <c r="H395" s="231">
        <v>41601.0</v>
      </c>
      <c r="I395" s="230"/>
      <c r="J395" s="230"/>
      <c r="K395" s="230"/>
      <c r="L395" s="230"/>
      <c r="M395" s="230"/>
    </row>
    <row r="396">
      <c r="A396" s="210" t="s">
        <v>7260</v>
      </c>
      <c r="B396" s="228" t="s">
        <v>7261</v>
      </c>
      <c r="C396" s="228" t="s">
        <v>6602</v>
      </c>
      <c r="D396" s="228" t="s">
        <v>6119</v>
      </c>
      <c r="E396" s="229">
        <v>207.45</v>
      </c>
      <c r="F396" s="229">
        <v>207.45</v>
      </c>
      <c r="G396" s="230"/>
      <c r="H396" s="231">
        <v>41599.0</v>
      </c>
      <c r="I396" s="230"/>
      <c r="J396" s="230"/>
      <c r="K396" s="230"/>
      <c r="L396" s="230"/>
      <c r="M396" s="230"/>
    </row>
    <row r="397">
      <c r="A397" s="210" t="s">
        <v>7262</v>
      </c>
      <c r="B397" s="211" t="s">
        <v>7263</v>
      </c>
      <c r="C397" s="211" t="s">
        <v>3558</v>
      </c>
      <c r="D397" s="211" t="s">
        <v>6119</v>
      </c>
      <c r="E397" s="212">
        <v>261.0</v>
      </c>
      <c r="F397" s="212">
        <v>150.0</v>
      </c>
      <c r="G397" s="210">
        <v>10000.0</v>
      </c>
      <c r="H397" s="213">
        <v>41583.0</v>
      </c>
      <c r="I397" s="227"/>
      <c r="J397" s="227"/>
      <c r="K397" s="227"/>
      <c r="L397" s="227"/>
      <c r="M397" s="227"/>
    </row>
    <row r="398">
      <c r="A398" s="210" t="s">
        <v>7264</v>
      </c>
      <c r="B398" s="211" t="s">
        <v>7265</v>
      </c>
      <c r="C398" s="211" t="s">
        <v>195</v>
      </c>
      <c r="D398" s="211" t="s">
        <v>6119</v>
      </c>
      <c r="E398" s="212">
        <v>209.72</v>
      </c>
      <c r="F398" s="212">
        <v>209.72</v>
      </c>
      <c r="G398" s="211" t="s">
        <v>6358</v>
      </c>
      <c r="H398" s="213">
        <v>41593.0</v>
      </c>
      <c r="I398" s="227"/>
      <c r="J398" s="227"/>
      <c r="K398" s="227"/>
      <c r="L398" s="227"/>
      <c r="M398" s="227"/>
    </row>
    <row r="399">
      <c r="A399" s="210" t="s">
        <v>7266</v>
      </c>
      <c r="B399" s="211" t="s">
        <v>7267</v>
      </c>
      <c r="C399" s="211" t="s">
        <v>7268</v>
      </c>
      <c r="D399" s="211" t="s">
        <v>6119</v>
      </c>
      <c r="E399" s="212">
        <v>152.3</v>
      </c>
      <c r="F399" s="212">
        <v>86.6</v>
      </c>
      <c r="G399" s="210">
        <v>8239.0</v>
      </c>
      <c r="H399" s="213">
        <v>41595.0</v>
      </c>
      <c r="I399" s="227"/>
      <c r="J399" s="227"/>
      <c r="K399" s="227"/>
      <c r="L399" s="227"/>
      <c r="M399" s="227"/>
    </row>
    <row r="400">
      <c r="A400" s="210" t="s">
        <v>7269</v>
      </c>
      <c r="B400" s="211" t="s">
        <v>7270</v>
      </c>
      <c r="C400" s="211" t="s">
        <v>7268</v>
      </c>
      <c r="D400" s="211" t="s">
        <v>6119</v>
      </c>
      <c r="E400" s="212">
        <v>61.28</v>
      </c>
      <c r="F400" s="212">
        <v>61.28</v>
      </c>
      <c r="G400" s="210">
        <v>8239.0</v>
      </c>
      <c r="H400" s="213">
        <v>41572.0</v>
      </c>
      <c r="I400" s="227"/>
      <c r="J400" s="227"/>
      <c r="K400" s="227"/>
      <c r="L400" s="227"/>
      <c r="M400" s="227"/>
    </row>
    <row r="401">
      <c r="A401" s="210" t="s">
        <v>7271</v>
      </c>
      <c r="B401" s="211" t="s">
        <v>6369</v>
      </c>
      <c r="C401" s="211" t="s">
        <v>2245</v>
      </c>
      <c r="D401" s="211" t="s">
        <v>6119</v>
      </c>
      <c r="E401" s="212">
        <v>48.0</v>
      </c>
      <c r="F401" s="212">
        <v>28.78</v>
      </c>
      <c r="G401" s="210">
        <v>8234.0</v>
      </c>
      <c r="H401" s="213">
        <v>41595.0</v>
      </c>
      <c r="I401" s="227"/>
      <c r="J401" s="227"/>
      <c r="K401" s="227"/>
      <c r="L401" s="227"/>
      <c r="M401" s="227"/>
    </row>
    <row r="402">
      <c r="A402" s="210" t="s">
        <v>7272</v>
      </c>
      <c r="B402" s="228" t="s">
        <v>7273</v>
      </c>
      <c r="C402" s="228" t="s">
        <v>6602</v>
      </c>
      <c r="D402" s="228" t="s">
        <v>6119</v>
      </c>
      <c r="E402" s="229">
        <v>290.27</v>
      </c>
      <c r="F402" s="229">
        <v>210.0</v>
      </c>
      <c r="G402" s="230"/>
      <c r="H402" s="231">
        <v>41594.0</v>
      </c>
      <c r="I402" s="230"/>
      <c r="J402" s="230"/>
      <c r="K402" s="230"/>
      <c r="L402" s="230"/>
      <c r="M402" s="230"/>
    </row>
    <row r="403">
      <c r="A403" s="210" t="s">
        <v>7274</v>
      </c>
      <c r="B403" s="228" t="s">
        <v>7275</v>
      </c>
      <c r="C403" s="228" t="s">
        <v>6602</v>
      </c>
      <c r="D403" s="228" t="s">
        <v>6119</v>
      </c>
      <c r="E403" s="229">
        <v>238.0</v>
      </c>
      <c r="F403" s="229">
        <v>150.0</v>
      </c>
      <c r="G403" s="230"/>
      <c r="H403" s="231">
        <v>41586.0</v>
      </c>
      <c r="I403" s="230"/>
      <c r="J403" s="230"/>
      <c r="K403" s="230"/>
      <c r="L403" s="230"/>
      <c r="M403" s="230"/>
    </row>
    <row r="404">
      <c r="A404" s="210" t="s">
        <v>7276</v>
      </c>
      <c r="B404" s="228" t="s">
        <v>7277</v>
      </c>
      <c r="C404" s="228" t="s">
        <v>2770</v>
      </c>
      <c r="D404" s="228" t="s">
        <v>6119</v>
      </c>
      <c r="E404" s="229">
        <v>72.0</v>
      </c>
      <c r="F404" s="229">
        <v>60.0</v>
      </c>
      <c r="G404" s="230"/>
      <c r="H404" s="231">
        <v>41587.0</v>
      </c>
      <c r="I404" s="230"/>
      <c r="J404" s="230"/>
      <c r="K404" s="230"/>
      <c r="L404" s="230"/>
      <c r="M404" s="230"/>
    </row>
    <row r="405">
      <c r="A405" s="210" t="s">
        <v>7278</v>
      </c>
      <c r="B405" s="211" t="s">
        <v>2600</v>
      </c>
      <c r="C405" s="211" t="s">
        <v>5858</v>
      </c>
      <c r="D405" s="211" t="s">
        <v>6119</v>
      </c>
      <c r="E405" s="212">
        <v>81.96</v>
      </c>
      <c r="F405" s="212">
        <v>81.96</v>
      </c>
      <c r="G405" s="227"/>
      <c r="H405" s="213">
        <v>41587.0</v>
      </c>
      <c r="I405" s="227"/>
      <c r="J405" s="227"/>
      <c r="K405" s="227"/>
      <c r="L405" s="227"/>
      <c r="M405" s="227"/>
    </row>
    <row r="406">
      <c r="A406" s="210" t="s">
        <v>7279</v>
      </c>
      <c r="B406" s="211" t="s">
        <v>1617</v>
      </c>
      <c r="C406" s="211" t="s">
        <v>5858</v>
      </c>
      <c r="D406" s="211" t="s">
        <v>6119</v>
      </c>
      <c r="E406" s="212">
        <v>24.91</v>
      </c>
      <c r="F406" s="212">
        <v>24.91</v>
      </c>
      <c r="G406" s="227"/>
      <c r="H406" s="213">
        <v>41594.0</v>
      </c>
      <c r="I406" s="227"/>
      <c r="J406" s="227"/>
      <c r="K406" s="227"/>
      <c r="L406" s="227"/>
      <c r="M406" s="227"/>
    </row>
    <row r="407">
      <c r="A407" s="210" t="s">
        <v>7280</v>
      </c>
      <c r="B407" s="211" t="s">
        <v>7281</v>
      </c>
      <c r="C407" s="211" t="s">
        <v>3610</v>
      </c>
      <c r="D407" s="211" t="s">
        <v>6119</v>
      </c>
      <c r="E407" s="212">
        <v>74.47</v>
      </c>
      <c r="F407" s="212">
        <v>74.47</v>
      </c>
      <c r="G407" s="210">
        <v>8235.0</v>
      </c>
      <c r="H407" s="213">
        <v>41593.0</v>
      </c>
      <c r="I407" s="227"/>
      <c r="J407" s="227"/>
      <c r="K407" s="227"/>
      <c r="L407" s="227"/>
      <c r="M407" s="227"/>
    </row>
    <row r="408">
      <c r="A408" s="210" t="s">
        <v>7282</v>
      </c>
      <c r="B408" s="228" t="s">
        <v>7283</v>
      </c>
      <c r="C408" s="228" t="s">
        <v>7284</v>
      </c>
      <c r="D408" s="228" t="s">
        <v>6119</v>
      </c>
      <c r="E408" s="229">
        <v>78.99</v>
      </c>
      <c r="F408" s="229">
        <v>75.0</v>
      </c>
      <c r="G408" s="230"/>
      <c r="H408" s="231">
        <v>41593.0</v>
      </c>
      <c r="I408" s="230"/>
      <c r="J408" s="230"/>
      <c r="K408" s="230"/>
      <c r="L408" s="230"/>
      <c r="M408" s="230"/>
    </row>
    <row r="409">
      <c r="A409" s="210" t="s">
        <v>7285</v>
      </c>
      <c r="B409" s="211" t="s">
        <v>7286</v>
      </c>
      <c r="C409" s="211" t="s">
        <v>7287</v>
      </c>
      <c r="D409" s="211" t="s">
        <v>6119</v>
      </c>
      <c r="E409" s="212">
        <v>38.9</v>
      </c>
      <c r="F409" s="212">
        <v>38.9</v>
      </c>
      <c r="G409" s="211" t="s">
        <v>6358</v>
      </c>
      <c r="H409" s="213">
        <v>41598.0</v>
      </c>
      <c r="I409" s="227"/>
      <c r="J409" s="227"/>
      <c r="K409" s="227"/>
      <c r="L409" s="227"/>
      <c r="M409" s="227"/>
    </row>
    <row r="410">
      <c r="A410" s="210" t="s">
        <v>7288</v>
      </c>
      <c r="B410" s="228" t="s">
        <v>7289</v>
      </c>
      <c r="C410" s="228" t="s">
        <v>2657</v>
      </c>
      <c r="D410" s="228" t="s">
        <v>6119</v>
      </c>
      <c r="E410" s="229">
        <v>438.0</v>
      </c>
      <c r="F410" s="229">
        <v>185.0</v>
      </c>
      <c r="G410" s="230"/>
      <c r="H410" s="231">
        <v>41593.0</v>
      </c>
      <c r="I410" s="230"/>
      <c r="J410" s="230"/>
      <c r="K410" s="230"/>
      <c r="L410" s="230"/>
      <c r="M410" s="230"/>
    </row>
    <row r="411">
      <c r="A411" s="210" t="s">
        <v>7290</v>
      </c>
      <c r="B411" s="228" t="s">
        <v>7291</v>
      </c>
      <c r="C411" s="228" t="s">
        <v>7292</v>
      </c>
      <c r="D411" s="228" t="s">
        <v>6119</v>
      </c>
      <c r="E411" s="229">
        <v>100.0</v>
      </c>
      <c r="F411" s="229">
        <v>100.0</v>
      </c>
      <c r="G411" s="230"/>
      <c r="H411" s="231">
        <v>41596.0</v>
      </c>
      <c r="I411" s="230"/>
      <c r="J411" s="230"/>
      <c r="K411" s="230"/>
      <c r="L411" s="230"/>
      <c r="M411" s="230"/>
    </row>
    <row r="412">
      <c r="A412" s="210" t="s">
        <v>7293</v>
      </c>
      <c r="B412" s="211" t="s">
        <v>7294</v>
      </c>
      <c r="C412" s="211" t="s">
        <v>7257</v>
      </c>
      <c r="D412" s="211" t="s">
        <v>6119</v>
      </c>
      <c r="E412" s="212">
        <v>80.0</v>
      </c>
      <c r="F412" s="212">
        <v>78.92</v>
      </c>
      <c r="G412" s="210">
        <v>8231.0</v>
      </c>
      <c r="H412" s="213">
        <v>41590.0</v>
      </c>
      <c r="I412" s="227"/>
      <c r="J412" s="227"/>
      <c r="K412" s="227"/>
      <c r="L412" s="227"/>
      <c r="M412" s="227"/>
    </row>
    <row r="413">
      <c r="A413" s="210" t="s">
        <v>7295</v>
      </c>
      <c r="B413" s="211" t="s">
        <v>7296</v>
      </c>
      <c r="C413" s="211" t="s">
        <v>116</v>
      </c>
      <c r="D413" s="211" t="s">
        <v>6119</v>
      </c>
      <c r="E413" s="212">
        <v>400.0</v>
      </c>
      <c r="F413" s="212">
        <v>400.0</v>
      </c>
      <c r="G413" s="210">
        <v>8232.0</v>
      </c>
      <c r="H413" s="213">
        <v>41586.0</v>
      </c>
      <c r="I413" s="227"/>
      <c r="J413" s="227"/>
      <c r="K413" s="227"/>
      <c r="L413" s="227"/>
      <c r="M413" s="227"/>
    </row>
    <row r="414">
      <c r="A414" s="210" t="s">
        <v>7297</v>
      </c>
      <c r="B414" s="211" t="s">
        <v>7092</v>
      </c>
      <c r="C414" s="211" t="s">
        <v>7298</v>
      </c>
      <c r="D414" s="211" t="s">
        <v>6119</v>
      </c>
      <c r="E414" s="212">
        <v>48.21</v>
      </c>
      <c r="F414" s="212">
        <v>48.21</v>
      </c>
      <c r="G414" s="211" t="s">
        <v>6358</v>
      </c>
      <c r="H414" s="213">
        <v>41587.0</v>
      </c>
      <c r="I414" s="227"/>
      <c r="J414" s="227"/>
      <c r="K414" s="227"/>
      <c r="L414" s="227"/>
      <c r="M414" s="227"/>
    </row>
    <row r="415">
      <c r="A415" s="210" t="s">
        <v>7299</v>
      </c>
      <c r="B415" s="270" t="s">
        <v>7300</v>
      </c>
      <c r="C415" s="211" t="s">
        <v>304</v>
      </c>
      <c r="D415" s="211" t="s">
        <v>6119</v>
      </c>
      <c r="E415" s="212">
        <v>77.05</v>
      </c>
      <c r="F415" s="212">
        <v>77.05</v>
      </c>
      <c r="G415" s="210">
        <v>8228.0</v>
      </c>
      <c r="H415" s="213">
        <v>41585.0</v>
      </c>
      <c r="I415" s="227"/>
      <c r="J415" s="227"/>
      <c r="K415" s="227"/>
      <c r="L415" s="227"/>
      <c r="M415" s="227"/>
    </row>
    <row r="416">
      <c r="A416" s="210" t="s">
        <v>7301</v>
      </c>
      <c r="B416" s="211" t="s">
        <v>7302</v>
      </c>
      <c r="C416" s="211" t="s">
        <v>2568</v>
      </c>
      <c r="D416" s="211" t="s">
        <v>6119</v>
      </c>
      <c r="E416" s="212">
        <v>1000.0</v>
      </c>
      <c r="F416" s="212">
        <v>1000.0</v>
      </c>
      <c r="G416" s="210">
        <v>8229.0</v>
      </c>
      <c r="H416" s="213">
        <v>41580.0</v>
      </c>
      <c r="I416" s="227"/>
      <c r="J416" s="227"/>
      <c r="K416" s="227"/>
      <c r="L416" s="227"/>
      <c r="M416" s="227"/>
    </row>
    <row r="417">
      <c r="A417" s="210" t="s">
        <v>7303</v>
      </c>
      <c r="B417" s="211" t="s">
        <v>7304</v>
      </c>
      <c r="C417" s="211" t="s">
        <v>4115</v>
      </c>
      <c r="D417" s="211" t="s">
        <v>6119</v>
      </c>
      <c r="E417" s="212">
        <v>53.5</v>
      </c>
      <c r="F417" s="212">
        <v>53.5</v>
      </c>
      <c r="G417" s="210">
        <v>8237.0</v>
      </c>
      <c r="H417" s="213">
        <v>41589.0</v>
      </c>
      <c r="I417" s="227"/>
      <c r="J417" s="227"/>
      <c r="K417" s="227"/>
      <c r="L417" s="227"/>
      <c r="M417" s="227"/>
    </row>
    <row r="418">
      <c r="A418" s="210" t="s">
        <v>7305</v>
      </c>
      <c r="B418" s="211" t="s">
        <v>7306</v>
      </c>
      <c r="C418" s="211" t="s">
        <v>1080</v>
      </c>
      <c r="D418" s="211" t="s">
        <v>6119</v>
      </c>
      <c r="E418" s="212">
        <v>186.37</v>
      </c>
      <c r="F418" s="212">
        <v>153.6</v>
      </c>
      <c r="G418" s="211" t="s">
        <v>6358</v>
      </c>
      <c r="H418" s="213">
        <v>41570.0</v>
      </c>
      <c r="I418" s="227"/>
      <c r="J418" s="227"/>
      <c r="K418" s="227"/>
      <c r="L418" s="227"/>
      <c r="M418" s="227"/>
    </row>
    <row r="419">
      <c r="A419" s="210" t="s">
        <v>7307</v>
      </c>
      <c r="B419" s="211" t="s">
        <v>7308</v>
      </c>
      <c r="C419" s="211" t="s">
        <v>5840</v>
      </c>
      <c r="D419" s="211" t="s">
        <v>6119</v>
      </c>
      <c r="E419" s="212">
        <v>78.0</v>
      </c>
      <c r="F419" s="212">
        <v>78.0</v>
      </c>
      <c r="G419" s="210">
        <v>8245.0</v>
      </c>
      <c r="H419" s="213">
        <v>41585.0</v>
      </c>
      <c r="I419" s="227"/>
      <c r="J419" s="227"/>
      <c r="K419" s="227"/>
      <c r="L419" s="227"/>
      <c r="M419" s="227"/>
    </row>
    <row r="420">
      <c r="A420" s="210" t="s">
        <v>7309</v>
      </c>
      <c r="B420" s="211" t="s">
        <v>2503</v>
      </c>
      <c r="C420" s="211" t="s">
        <v>5840</v>
      </c>
      <c r="D420" s="211" t="s">
        <v>6119</v>
      </c>
      <c r="E420" s="212">
        <v>1048.0</v>
      </c>
      <c r="F420" s="212">
        <v>894.0</v>
      </c>
      <c r="G420" s="210">
        <v>8245.0</v>
      </c>
      <c r="H420" s="213">
        <v>41581.0</v>
      </c>
      <c r="I420" s="227"/>
      <c r="J420" s="227"/>
      <c r="K420" s="227"/>
      <c r="L420" s="227"/>
      <c r="M420" s="227"/>
    </row>
    <row r="421">
      <c r="A421" s="210" t="s">
        <v>7310</v>
      </c>
      <c r="B421" s="211" t="s">
        <v>7311</v>
      </c>
      <c r="C421" s="211" t="s">
        <v>2322</v>
      </c>
      <c r="D421" s="211" t="s">
        <v>6119</v>
      </c>
      <c r="E421" s="212">
        <v>85.0</v>
      </c>
      <c r="F421" s="212">
        <v>40.0</v>
      </c>
      <c r="G421" s="210">
        <v>8065.0</v>
      </c>
      <c r="H421" s="213">
        <v>41589.0</v>
      </c>
      <c r="I421" s="227"/>
      <c r="J421" s="227"/>
      <c r="K421" s="227"/>
      <c r="L421" s="227"/>
      <c r="M421" s="227"/>
    </row>
    <row r="422">
      <c r="A422" s="210" t="s">
        <v>7312</v>
      </c>
      <c r="B422" s="211" t="s">
        <v>7313</v>
      </c>
      <c r="C422" s="211" t="s">
        <v>2322</v>
      </c>
      <c r="D422" s="211" t="s">
        <v>6119</v>
      </c>
      <c r="E422" s="212">
        <v>195.45</v>
      </c>
      <c r="F422" s="212">
        <v>90.0</v>
      </c>
      <c r="G422" s="210">
        <v>8065.0</v>
      </c>
      <c r="H422" s="213">
        <v>41575.0</v>
      </c>
      <c r="I422" s="227"/>
      <c r="J422" s="227"/>
      <c r="K422" s="227"/>
      <c r="L422" s="227"/>
      <c r="M422" s="227"/>
    </row>
    <row r="423">
      <c r="A423" s="210" t="s">
        <v>7314</v>
      </c>
      <c r="B423" s="211" t="s">
        <v>7315</v>
      </c>
      <c r="C423" s="211" t="s">
        <v>2322</v>
      </c>
      <c r="D423" s="211" t="s">
        <v>6119</v>
      </c>
      <c r="E423" s="212">
        <v>109.66</v>
      </c>
      <c r="F423" s="212">
        <v>99.0</v>
      </c>
      <c r="G423" s="210">
        <v>8065.0</v>
      </c>
      <c r="H423" s="213">
        <v>41569.0</v>
      </c>
      <c r="I423" s="227"/>
      <c r="J423" s="227"/>
      <c r="K423" s="227"/>
      <c r="L423" s="227"/>
      <c r="M423" s="227"/>
    </row>
    <row r="424">
      <c r="A424" s="210" t="s">
        <v>7316</v>
      </c>
      <c r="B424" s="211" t="s">
        <v>7317</v>
      </c>
      <c r="C424" s="211" t="s">
        <v>7318</v>
      </c>
      <c r="D424" s="211" t="s">
        <v>6119</v>
      </c>
      <c r="E424" s="212">
        <v>40.0</v>
      </c>
      <c r="F424" s="212">
        <v>40.0</v>
      </c>
      <c r="G424" s="210">
        <v>8230.0</v>
      </c>
      <c r="H424" s="227"/>
      <c r="I424" s="227"/>
      <c r="J424" s="227"/>
      <c r="K424" s="227"/>
      <c r="L424" s="227"/>
      <c r="M424" s="227"/>
    </row>
    <row r="425">
      <c r="A425" s="210" t="s">
        <v>7320</v>
      </c>
      <c r="B425" s="211" t="s">
        <v>7321</v>
      </c>
      <c r="C425" s="211" t="s">
        <v>7318</v>
      </c>
      <c r="D425" s="211" t="s">
        <v>6119</v>
      </c>
      <c r="E425" s="212">
        <v>516.44</v>
      </c>
      <c r="F425" s="212">
        <v>376.47</v>
      </c>
      <c r="G425" s="210">
        <v>8230.0</v>
      </c>
      <c r="H425" s="227"/>
      <c r="I425" s="227"/>
      <c r="J425" s="227"/>
      <c r="K425" s="227"/>
      <c r="L425" s="227"/>
      <c r="M425" s="227"/>
    </row>
    <row r="426">
      <c r="A426" s="210" t="s">
        <v>7322</v>
      </c>
      <c r="B426" s="211" t="s">
        <v>7323</v>
      </c>
      <c r="C426" s="211" t="s">
        <v>1012</v>
      </c>
      <c r="D426" s="211" t="s">
        <v>6119</v>
      </c>
      <c r="E426" s="212">
        <v>58.25</v>
      </c>
      <c r="F426" s="212">
        <v>58.25</v>
      </c>
      <c r="G426" s="210">
        <v>8232.0</v>
      </c>
      <c r="H426" s="227"/>
      <c r="I426" s="227"/>
      <c r="J426" s="227"/>
      <c r="K426" s="227"/>
      <c r="L426" s="227"/>
      <c r="M426" s="227"/>
    </row>
    <row r="427">
      <c r="A427" s="210" t="s">
        <v>7324</v>
      </c>
      <c r="B427" s="211" t="s">
        <v>7325</v>
      </c>
      <c r="C427" s="211" t="s">
        <v>1012</v>
      </c>
      <c r="D427" s="211" t="s">
        <v>6119</v>
      </c>
      <c r="E427" s="212">
        <v>195.39</v>
      </c>
      <c r="F427" s="212">
        <v>150.0</v>
      </c>
      <c r="G427" s="210">
        <v>8232.0</v>
      </c>
      <c r="H427" s="227"/>
      <c r="I427" s="227"/>
      <c r="J427" s="227"/>
      <c r="K427" s="227"/>
      <c r="L427" s="227"/>
      <c r="M427" s="227"/>
    </row>
    <row r="428">
      <c r="A428" s="210" t="s">
        <v>7326</v>
      </c>
      <c r="B428" s="211" t="s">
        <v>7327</v>
      </c>
      <c r="C428" s="211" t="s">
        <v>154</v>
      </c>
      <c r="D428" s="211" t="s">
        <v>6119</v>
      </c>
      <c r="E428" s="212">
        <v>83.31</v>
      </c>
      <c r="F428" s="212">
        <v>83.31</v>
      </c>
      <c r="G428" s="210">
        <v>10293.0</v>
      </c>
      <c r="H428" s="227"/>
      <c r="I428" s="227"/>
      <c r="J428" s="227"/>
      <c r="K428" s="227"/>
      <c r="L428" s="227"/>
      <c r="M428" s="227"/>
    </row>
    <row r="429">
      <c r="A429" s="210" t="s">
        <v>7328</v>
      </c>
      <c r="B429" s="228" t="s">
        <v>3437</v>
      </c>
      <c r="C429" s="228" t="s">
        <v>1012</v>
      </c>
      <c r="D429" s="228" t="s">
        <v>6119</v>
      </c>
      <c r="E429" s="229">
        <v>209.35</v>
      </c>
      <c r="F429" s="229">
        <v>150.0</v>
      </c>
      <c r="G429" s="230"/>
      <c r="H429" s="230"/>
      <c r="I429" s="230"/>
      <c r="J429" s="230"/>
      <c r="K429" s="230"/>
      <c r="L429" s="230"/>
      <c r="M429" s="230"/>
    </row>
    <row r="430">
      <c r="A430" s="210" t="s">
        <v>7331</v>
      </c>
      <c r="B430" s="211" t="s">
        <v>7332</v>
      </c>
      <c r="C430" s="211" t="s">
        <v>7333</v>
      </c>
      <c r="D430" s="211" t="s">
        <v>6119</v>
      </c>
      <c r="E430" s="212">
        <v>63.06</v>
      </c>
      <c r="F430" s="212">
        <v>63.06</v>
      </c>
      <c r="G430" s="210">
        <v>8184.0</v>
      </c>
      <c r="H430" s="227"/>
      <c r="I430" s="227"/>
      <c r="J430" s="227"/>
      <c r="K430" s="227"/>
      <c r="L430" s="227"/>
      <c r="M430" s="227"/>
    </row>
    <row r="431">
      <c r="A431" s="210" t="s">
        <v>7334</v>
      </c>
      <c r="B431" s="228" t="s">
        <v>7335</v>
      </c>
      <c r="C431" s="228" t="s">
        <v>1103</v>
      </c>
      <c r="D431" s="228" t="s">
        <v>6119</v>
      </c>
      <c r="E431" s="229">
        <v>55.73</v>
      </c>
      <c r="F431" s="229">
        <v>50.0</v>
      </c>
      <c r="G431" s="230"/>
      <c r="H431" s="230"/>
      <c r="I431" s="230"/>
      <c r="J431" s="230"/>
      <c r="K431" s="230"/>
      <c r="L431" s="230"/>
      <c r="M431" s="230"/>
    </row>
    <row r="432">
      <c r="A432" s="210" t="s">
        <v>7337</v>
      </c>
      <c r="B432" s="211" t="s">
        <v>7338</v>
      </c>
      <c r="C432" s="211" t="s">
        <v>2322</v>
      </c>
      <c r="D432" s="211" t="s">
        <v>6119</v>
      </c>
      <c r="E432" s="212">
        <v>81.9</v>
      </c>
      <c r="F432" s="212">
        <v>60.0</v>
      </c>
      <c r="G432" s="211" t="s">
        <v>6358</v>
      </c>
      <c r="H432" s="213">
        <v>41596.0</v>
      </c>
      <c r="I432" s="227"/>
      <c r="J432" s="227"/>
      <c r="K432" s="227"/>
      <c r="L432" s="227"/>
      <c r="M432" s="227"/>
    </row>
    <row r="433">
      <c r="A433" s="210" t="s">
        <v>7342</v>
      </c>
      <c r="B433" s="211" t="s">
        <v>7343</v>
      </c>
      <c r="C433" s="211" t="s">
        <v>7344</v>
      </c>
      <c r="D433" s="211" t="s">
        <v>6119</v>
      </c>
      <c r="E433" s="212">
        <v>46.0</v>
      </c>
      <c r="F433" s="212">
        <v>46.0</v>
      </c>
      <c r="G433" s="211" t="s">
        <v>6358</v>
      </c>
      <c r="H433" s="227"/>
      <c r="I433" s="227"/>
      <c r="J433" s="227"/>
      <c r="K433" s="227"/>
      <c r="L433" s="227"/>
      <c r="M433" s="227"/>
    </row>
    <row r="434">
      <c r="A434" s="210" t="s">
        <v>7346</v>
      </c>
      <c r="B434" s="228" t="s">
        <v>7347</v>
      </c>
      <c r="C434" s="228" t="s">
        <v>6602</v>
      </c>
      <c r="D434" s="228" t="s">
        <v>6119</v>
      </c>
      <c r="E434" s="229">
        <v>80.0</v>
      </c>
      <c r="F434" s="229">
        <v>75.0</v>
      </c>
      <c r="G434" s="230"/>
      <c r="H434" s="231">
        <v>41561.0</v>
      </c>
      <c r="I434" s="230"/>
      <c r="J434" s="230"/>
      <c r="K434" s="230"/>
      <c r="L434" s="230"/>
      <c r="M434" s="230"/>
    </row>
    <row r="435">
      <c r="A435" s="210" t="s">
        <v>7348</v>
      </c>
      <c r="B435" s="228" t="s">
        <v>3755</v>
      </c>
      <c r="C435" s="228" t="s">
        <v>6602</v>
      </c>
      <c r="D435" s="228" t="s">
        <v>6119</v>
      </c>
      <c r="E435" s="229">
        <v>293.23</v>
      </c>
      <c r="F435" s="229">
        <v>293.23</v>
      </c>
      <c r="G435" s="230"/>
      <c r="H435" s="231">
        <v>41559.0</v>
      </c>
      <c r="I435" s="230"/>
      <c r="J435" s="230"/>
      <c r="K435" s="230"/>
      <c r="L435" s="230"/>
      <c r="M435" s="230"/>
    </row>
    <row r="436">
      <c r="A436" s="210" t="s">
        <v>7350</v>
      </c>
      <c r="B436" s="228" t="s">
        <v>7351</v>
      </c>
      <c r="C436" s="228" t="s">
        <v>6602</v>
      </c>
      <c r="D436" s="228" t="s">
        <v>6119</v>
      </c>
      <c r="E436" s="229">
        <v>44.0</v>
      </c>
      <c r="F436" s="229">
        <v>44.0</v>
      </c>
      <c r="G436" s="230"/>
      <c r="H436" s="231">
        <v>41566.0</v>
      </c>
      <c r="I436" s="230"/>
      <c r="J436" s="230"/>
      <c r="K436" s="230"/>
      <c r="L436" s="230"/>
      <c r="M436" s="230"/>
    </row>
    <row r="437">
      <c r="A437" s="210" t="s">
        <v>7354</v>
      </c>
      <c r="B437" s="211" t="s">
        <v>7355</v>
      </c>
      <c r="C437" s="211" t="s">
        <v>2770</v>
      </c>
      <c r="D437" s="211" t="s">
        <v>6119</v>
      </c>
      <c r="E437" s="212">
        <v>160.0</v>
      </c>
      <c r="F437" s="212">
        <v>140.0</v>
      </c>
      <c r="G437" s="210">
        <v>10042.0</v>
      </c>
      <c r="H437" s="227"/>
      <c r="I437" s="227"/>
      <c r="J437" s="227"/>
      <c r="K437" s="227"/>
      <c r="L437" s="227"/>
      <c r="M437" s="227"/>
    </row>
    <row r="438">
      <c r="A438" s="210" t="s">
        <v>7357</v>
      </c>
      <c r="B438" s="211" t="s">
        <v>7358</v>
      </c>
      <c r="C438" s="211" t="s">
        <v>3558</v>
      </c>
      <c r="D438" s="211" t="s">
        <v>6119</v>
      </c>
      <c r="E438" s="212">
        <v>564.55</v>
      </c>
      <c r="F438" s="212">
        <v>564.55</v>
      </c>
      <c r="G438" s="210">
        <v>10000.0</v>
      </c>
      <c r="H438" s="227"/>
      <c r="I438" s="227"/>
      <c r="J438" s="227"/>
      <c r="K438" s="227"/>
      <c r="L438" s="227"/>
      <c r="M438" s="227"/>
    </row>
    <row r="439">
      <c r="A439" s="210" t="s">
        <v>7361</v>
      </c>
      <c r="B439" s="211" t="s">
        <v>7362</v>
      </c>
      <c r="C439" s="211" t="s">
        <v>2770</v>
      </c>
      <c r="D439" s="211" t="s">
        <v>6119</v>
      </c>
      <c r="E439" s="212">
        <v>228.05</v>
      </c>
      <c r="F439" s="212">
        <v>228.05</v>
      </c>
      <c r="G439" s="210">
        <v>10042.0</v>
      </c>
      <c r="H439" s="227"/>
      <c r="I439" s="227"/>
      <c r="J439" s="227"/>
      <c r="K439" s="227"/>
      <c r="L439" s="227"/>
      <c r="M439" s="227"/>
    </row>
    <row r="440">
      <c r="A440" s="210" t="s">
        <v>7363</v>
      </c>
      <c r="B440" s="211" t="s">
        <v>7364</v>
      </c>
      <c r="C440" s="211" t="s">
        <v>2770</v>
      </c>
      <c r="D440" s="211" t="s">
        <v>6119</v>
      </c>
      <c r="E440" s="212">
        <v>201.21</v>
      </c>
      <c r="F440" s="212">
        <v>201.21</v>
      </c>
      <c r="G440" s="210">
        <v>10042.0</v>
      </c>
      <c r="H440" s="227"/>
      <c r="I440" s="227"/>
      <c r="J440" s="227"/>
      <c r="K440" s="227"/>
      <c r="L440" s="227"/>
      <c r="M440" s="227"/>
    </row>
    <row r="441">
      <c r="A441" s="210" t="s">
        <v>7366</v>
      </c>
      <c r="B441" s="228" t="s">
        <v>616</v>
      </c>
      <c r="C441" s="228" t="s">
        <v>7257</v>
      </c>
      <c r="D441" s="228" t="s">
        <v>6119</v>
      </c>
      <c r="E441" s="229">
        <v>200.0</v>
      </c>
      <c r="F441" s="229">
        <v>200.0</v>
      </c>
      <c r="G441" s="230"/>
      <c r="H441" s="230"/>
      <c r="I441" s="230"/>
      <c r="J441" s="230"/>
      <c r="K441" s="230"/>
      <c r="L441" s="230"/>
      <c r="M441" s="230"/>
    </row>
    <row r="442">
      <c r="A442" s="210" t="s">
        <v>7369</v>
      </c>
      <c r="B442" s="211" t="s">
        <v>7370</v>
      </c>
      <c r="C442" s="211" t="s">
        <v>6089</v>
      </c>
      <c r="D442" s="211" t="s">
        <v>6119</v>
      </c>
      <c r="E442" s="212">
        <v>227.73</v>
      </c>
      <c r="F442" s="212">
        <v>227.73</v>
      </c>
      <c r="G442" s="210">
        <v>181.0</v>
      </c>
      <c r="H442" s="227"/>
      <c r="I442" s="227"/>
      <c r="J442" s="227"/>
      <c r="K442" s="227"/>
      <c r="L442" s="227"/>
      <c r="M442" s="227"/>
    </row>
    <row r="443">
      <c r="A443" s="210" t="s">
        <v>7372</v>
      </c>
      <c r="B443" s="211" t="s">
        <v>7373</v>
      </c>
      <c r="C443" s="211" t="s">
        <v>6089</v>
      </c>
      <c r="D443" s="211" t="s">
        <v>6119</v>
      </c>
      <c r="E443" s="212">
        <v>950.0</v>
      </c>
      <c r="F443" s="212">
        <v>950.0</v>
      </c>
      <c r="G443" s="210">
        <v>181.0</v>
      </c>
      <c r="H443" s="227"/>
      <c r="I443" s="227"/>
      <c r="J443" s="227"/>
      <c r="K443" s="227"/>
      <c r="L443" s="227"/>
      <c r="M443" s="227"/>
    </row>
    <row r="444">
      <c r="A444" s="210" t="s">
        <v>7375</v>
      </c>
      <c r="B444" s="211" t="s">
        <v>7376</v>
      </c>
      <c r="C444" s="211" t="s">
        <v>7377</v>
      </c>
      <c r="D444" s="211" t="s">
        <v>6119</v>
      </c>
      <c r="E444" s="212">
        <v>1000.0</v>
      </c>
      <c r="F444" s="212">
        <v>1000.0</v>
      </c>
      <c r="G444" s="227"/>
      <c r="H444" s="227"/>
      <c r="I444" s="227"/>
      <c r="J444" s="227"/>
      <c r="K444" s="227"/>
      <c r="L444" s="227"/>
      <c r="M444" s="227"/>
    </row>
    <row r="445">
      <c r="A445" s="210" t="s">
        <v>7381</v>
      </c>
      <c r="B445" s="211" t="s">
        <v>7382</v>
      </c>
      <c r="C445" s="211" t="s">
        <v>7383</v>
      </c>
      <c r="D445" s="211" t="s">
        <v>6119</v>
      </c>
      <c r="E445" s="212">
        <v>50.41</v>
      </c>
      <c r="F445" s="212">
        <v>40.0</v>
      </c>
      <c r="G445" s="210">
        <v>10050.0</v>
      </c>
      <c r="H445" s="227"/>
      <c r="I445" s="227"/>
      <c r="J445" s="227"/>
      <c r="K445" s="227"/>
      <c r="L445" s="227"/>
      <c r="M445" s="227"/>
    </row>
    <row r="446">
      <c r="A446" s="210" t="s">
        <v>7385</v>
      </c>
      <c r="B446" s="211" t="s">
        <v>6813</v>
      </c>
      <c r="C446" s="211" t="s">
        <v>6568</v>
      </c>
      <c r="D446" s="211" t="s">
        <v>6119</v>
      </c>
      <c r="E446" s="212">
        <v>101.28</v>
      </c>
      <c r="F446" s="212">
        <v>100.0</v>
      </c>
      <c r="G446" s="210">
        <v>187.0</v>
      </c>
      <c r="H446" s="227"/>
      <c r="I446" s="227"/>
      <c r="J446" s="227"/>
      <c r="K446" s="227"/>
      <c r="L446" s="211" t="s">
        <v>7387</v>
      </c>
      <c r="M446" s="227"/>
    </row>
    <row r="447">
      <c r="A447" s="210" t="s">
        <v>7388</v>
      </c>
      <c r="B447" s="211" t="s">
        <v>7389</v>
      </c>
      <c r="C447" s="211" t="s">
        <v>452</v>
      </c>
      <c r="D447" s="211" t="s">
        <v>6119</v>
      </c>
      <c r="E447" s="212">
        <v>416.0</v>
      </c>
      <c r="F447" s="212">
        <v>203.0</v>
      </c>
      <c r="G447" s="210">
        <v>104.0</v>
      </c>
    </row>
    <row r="448">
      <c r="A448" s="210" t="s">
        <v>7391</v>
      </c>
      <c r="B448" s="211" t="s">
        <v>7393</v>
      </c>
      <c r="C448" s="211" t="s">
        <v>452</v>
      </c>
      <c r="D448" s="211" t="s">
        <v>6119</v>
      </c>
      <c r="E448" s="212">
        <v>125.15</v>
      </c>
      <c r="F448" s="212">
        <v>55.0</v>
      </c>
      <c r="G448" s="210">
        <v>104.0</v>
      </c>
    </row>
    <row r="449">
      <c r="A449" s="210" t="s">
        <v>7395</v>
      </c>
      <c r="B449" s="211" t="s">
        <v>2425</v>
      </c>
      <c r="C449" s="211" t="s">
        <v>452</v>
      </c>
      <c r="D449" s="211" t="s">
        <v>6119</v>
      </c>
      <c r="E449" s="212">
        <v>271.57</v>
      </c>
      <c r="F449" s="212">
        <v>271.57</v>
      </c>
      <c r="G449" s="210">
        <v>104.0</v>
      </c>
    </row>
    <row r="450">
      <c r="A450" s="210" t="s">
        <v>7397</v>
      </c>
      <c r="B450" s="211" t="s">
        <v>7398</v>
      </c>
      <c r="C450" s="211" t="s">
        <v>195</v>
      </c>
      <c r="D450" s="211" t="s">
        <v>6119</v>
      </c>
      <c r="E450" s="212">
        <v>102.02</v>
      </c>
      <c r="F450" s="212">
        <v>102.02</v>
      </c>
      <c r="G450" s="227"/>
    </row>
    <row r="451">
      <c r="A451" s="210" t="s">
        <v>7400</v>
      </c>
      <c r="B451" s="276" t="s">
        <v>7401</v>
      </c>
      <c r="C451" s="276" t="s">
        <v>458</v>
      </c>
      <c r="D451" s="276" t="s">
        <v>6119</v>
      </c>
      <c r="E451" s="277">
        <v>977.79</v>
      </c>
      <c r="F451" s="277">
        <v>977.79</v>
      </c>
      <c r="G451" s="278"/>
    </row>
    <row r="452">
      <c r="A452" s="210" t="s">
        <v>7406</v>
      </c>
      <c r="B452" s="276" t="s">
        <v>7407</v>
      </c>
      <c r="C452" s="276" t="s">
        <v>7408</v>
      </c>
      <c r="D452" s="276" t="s">
        <v>6119</v>
      </c>
      <c r="E452" s="277">
        <v>77.01</v>
      </c>
      <c r="F452" s="277">
        <v>77.01</v>
      </c>
      <c r="G452" s="279">
        <v>188.0</v>
      </c>
    </row>
    <row r="453">
      <c r="A453" s="276" t="s">
        <v>7411</v>
      </c>
      <c r="B453" s="211" t="s">
        <v>7412</v>
      </c>
      <c r="C453" s="211" t="s">
        <v>7413</v>
      </c>
      <c r="D453" s="211" t="s">
        <v>6019</v>
      </c>
      <c r="E453" s="280">
        <v>2000.0</v>
      </c>
      <c r="F453" s="280">
        <v>765.0</v>
      </c>
      <c r="G453" s="210">
        <v>10007.0</v>
      </c>
      <c r="H453" s="213">
        <v>41734.0</v>
      </c>
    </row>
    <row r="454">
      <c r="A454" s="276" t="s">
        <v>7416</v>
      </c>
      <c r="B454" s="211" t="s">
        <v>7417</v>
      </c>
      <c r="C454" s="211" t="s">
        <v>191</v>
      </c>
      <c r="D454" s="211" t="s">
        <v>6019</v>
      </c>
      <c r="E454" s="280">
        <v>80.0</v>
      </c>
      <c r="F454" s="280">
        <v>75.0</v>
      </c>
      <c r="G454" s="210">
        <v>100123.0</v>
      </c>
      <c r="H454" s="213">
        <v>41684.0</v>
      </c>
    </row>
    <row r="455">
      <c r="A455" s="276" t="s">
        <v>7419</v>
      </c>
      <c r="B455" s="211" t="s">
        <v>7420</v>
      </c>
      <c r="C455" s="211" t="s">
        <v>764</v>
      </c>
      <c r="D455" s="211" t="s">
        <v>6019</v>
      </c>
      <c r="E455" s="280">
        <v>60.0</v>
      </c>
      <c r="F455" s="280">
        <v>60.0</v>
      </c>
      <c r="G455" s="210">
        <v>10022.0</v>
      </c>
      <c r="H455" s="213">
        <v>41687.0</v>
      </c>
    </row>
    <row r="456">
      <c r="A456" s="276" t="s">
        <v>7422</v>
      </c>
      <c r="B456" s="211" t="s">
        <v>5536</v>
      </c>
      <c r="C456" s="211" t="s">
        <v>902</v>
      </c>
      <c r="D456" s="211" t="s">
        <v>6019</v>
      </c>
      <c r="E456" s="280">
        <v>1250.0</v>
      </c>
      <c r="F456" s="280">
        <v>935.0</v>
      </c>
      <c r="G456" s="210">
        <v>10006.0</v>
      </c>
      <c r="H456" s="213">
        <v>41699.0</v>
      </c>
    </row>
    <row r="457">
      <c r="A457" s="276" t="s">
        <v>7424</v>
      </c>
      <c r="B457" s="211" t="s">
        <v>7425</v>
      </c>
      <c r="C457" s="211" t="s">
        <v>179</v>
      </c>
      <c r="D457" s="211" t="s">
        <v>6019</v>
      </c>
      <c r="E457" s="280">
        <v>150.0</v>
      </c>
      <c r="F457" s="280">
        <v>60.0</v>
      </c>
      <c r="G457" s="210">
        <v>10014.0</v>
      </c>
      <c r="H457" s="213">
        <v>41698.0</v>
      </c>
    </row>
    <row r="458">
      <c r="A458" s="276" t="s">
        <v>7427</v>
      </c>
      <c r="B458" s="211" t="s">
        <v>7429</v>
      </c>
      <c r="C458" s="211" t="s">
        <v>7430</v>
      </c>
      <c r="D458" s="211" t="s">
        <v>6019</v>
      </c>
      <c r="E458" s="280">
        <v>200.0</v>
      </c>
      <c r="F458" s="280">
        <v>200.0</v>
      </c>
      <c r="G458" s="210">
        <v>10009.0</v>
      </c>
      <c r="H458" s="213">
        <v>41672.0</v>
      </c>
    </row>
    <row r="459">
      <c r="A459" s="276" t="s">
        <v>7432</v>
      </c>
      <c r="B459" s="211" t="s">
        <v>7433</v>
      </c>
      <c r="C459" s="211" t="s">
        <v>885</v>
      </c>
      <c r="D459" s="211" t="s">
        <v>6019</v>
      </c>
      <c r="E459" s="280">
        <v>500.0</v>
      </c>
      <c r="F459" s="280">
        <v>500.0</v>
      </c>
      <c r="G459" s="210">
        <v>10010.0</v>
      </c>
      <c r="H459" s="213">
        <v>41729.0</v>
      </c>
    </row>
    <row r="460">
      <c r="A460" s="276" t="s">
        <v>7435</v>
      </c>
      <c r="B460" s="211" t="s">
        <v>7436</v>
      </c>
      <c r="C460" s="211" t="s">
        <v>835</v>
      </c>
      <c r="D460" s="211" t="s">
        <v>6019</v>
      </c>
      <c r="E460" s="280">
        <v>500.0</v>
      </c>
      <c r="F460" s="280">
        <v>500.0</v>
      </c>
      <c r="G460" s="210">
        <v>10011.0</v>
      </c>
      <c r="H460" s="213">
        <v>41729.0</v>
      </c>
    </row>
    <row r="461">
      <c r="A461" s="276" t="s">
        <v>7438</v>
      </c>
      <c r="B461" s="276" t="s">
        <v>4344</v>
      </c>
      <c r="C461" s="276" t="s">
        <v>7439</v>
      </c>
      <c r="D461" s="276" t="s">
        <v>6019</v>
      </c>
      <c r="E461" s="281">
        <v>1400.0</v>
      </c>
      <c r="F461" s="281">
        <v>800.0</v>
      </c>
      <c r="G461" s="278"/>
      <c r="H461" s="282">
        <v>41733.0</v>
      </c>
    </row>
    <row r="462">
      <c r="A462" s="276" t="s">
        <v>7441</v>
      </c>
      <c r="B462" s="211" t="s">
        <v>7442</v>
      </c>
      <c r="C462" s="211" t="s">
        <v>7443</v>
      </c>
      <c r="D462" s="211" t="s">
        <v>6019</v>
      </c>
      <c r="E462" s="280">
        <v>2000.0</v>
      </c>
      <c r="F462" s="280">
        <v>1000.0</v>
      </c>
      <c r="G462" s="210">
        <v>10041.0</v>
      </c>
      <c r="H462" s="213">
        <v>41707.0</v>
      </c>
    </row>
    <row r="463">
      <c r="A463" s="276" t="s">
        <v>7444</v>
      </c>
      <c r="B463" s="211" t="s">
        <v>7445</v>
      </c>
      <c r="C463" s="211" t="s">
        <v>458</v>
      </c>
      <c r="D463" s="211" t="s">
        <v>6019</v>
      </c>
      <c r="E463" s="280">
        <v>600.0</v>
      </c>
      <c r="F463" s="280">
        <v>540.0</v>
      </c>
      <c r="G463" s="210">
        <v>10017.0</v>
      </c>
      <c r="H463" s="213">
        <v>41697.0</v>
      </c>
    </row>
    <row r="464">
      <c r="A464" s="276" t="s">
        <v>7448</v>
      </c>
      <c r="B464" s="276" t="s">
        <v>7449</v>
      </c>
      <c r="C464" s="276" t="s">
        <v>7450</v>
      </c>
      <c r="D464" s="276" t="s">
        <v>6019</v>
      </c>
      <c r="E464" s="281">
        <v>500.0</v>
      </c>
      <c r="F464" s="281" t="s">
        <v>7452</v>
      </c>
      <c r="G464" s="278"/>
      <c r="H464" s="282">
        <v>41696.0</v>
      </c>
    </row>
    <row r="465">
      <c r="A465" s="276" t="s">
        <v>7454</v>
      </c>
      <c r="B465" s="211" t="s">
        <v>7455</v>
      </c>
      <c r="C465" s="211" t="s">
        <v>1815</v>
      </c>
      <c r="D465" s="211" t="s">
        <v>6019</v>
      </c>
      <c r="E465" s="280">
        <v>90.0</v>
      </c>
      <c r="F465" s="280">
        <v>90.0</v>
      </c>
      <c r="G465" s="210">
        <v>10019.0</v>
      </c>
      <c r="H465" s="213">
        <v>41687.0</v>
      </c>
    </row>
    <row r="466">
      <c r="A466" s="276" t="s">
        <v>7457</v>
      </c>
      <c r="B466" s="276" t="s">
        <v>7458</v>
      </c>
      <c r="C466" s="276" t="s">
        <v>6057</v>
      </c>
      <c r="D466" s="276" t="s">
        <v>6019</v>
      </c>
      <c r="E466" s="281">
        <v>1000.0</v>
      </c>
      <c r="F466" s="281">
        <v>1000.0</v>
      </c>
      <c r="G466" s="278"/>
      <c r="H466" s="282">
        <v>41723.0</v>
      </c>
    </row>
    <row r="467">
      <c r="A467" s="276" t="s">
        <v>7460</v>
      </c>
      <c r="B467" s="211" t="s">
        <v>7461</v>
      </c>
      <c r="C467" s="211" t="s">
        <v>1815</v>
      </c>
      <c r="D467" s="211" t="s">
        <v>6019</v>
      </c>
      <c r="E467" s="280">
        <v>350.0</v>
      </c>
      <c r="F467" s="280">
        <v>350.0</v>
      </c>
      <c r="G467" s="210">
        <v>10021.0</v>
      </c>
      <c r="H467" s="213">
        <v>41694.0</v>
      </c>
    </row>
    <row r="468">
      <c r="A468" s="276" t="s">
        <v>7463</v>
      </c>
      <c r="B468" s="211" t="s">
        <v>7464</v>
      </c>
      <c r="C468" s="211" t="s">
        <v>764</v>
      </c>
      <c r="D468" s="211" t="s">
        <v>6019</v>
      </c>
      <c r="E468" s="280">
        <v>200.0</v>
      </c>
      <c r="F468" s="280">
        <v>200.0</v>
      </c>
      <c r="G468" s="210">
        <v>10013.0</v>
      </c>
      <c r="H468" s="213">
        <v>41754.0</v>
      </c>
    </row>
    <row r="469">
      <c r="A469" s="276" t="s">
        <v>7466</v>
      </c>
      <c r="B469" s="211" t="s">
        <v>7467</v>
      </c>
      <c r="C469" s="211" t="s">
        <v>7468</v>
      </c>
      <c r="D469" s="211" t="s">
        <v>6019</v>
      </c>
      <c r="E469" s="280">
        <v>160.0</v>
      </c>
      <c r="F469" s="280">
        <v>140.0</v>
      </c>
      <c r="G469" s="210">
        <v>10023.0</v>
      </c>
      <c r="H469" s="213">
        <v>41692.0</v>
      </c>
    </row>
    <row r="470">
      <c r="A470" s="276" t="s">
        <v>7471</v>
      </c>
      <c r="B470" s="211" t="s">
        <v>7472</v>
      </c>
      <c r="C470" s="211" t="s">
        <v>7473</v>
      </c>
      <c r="D470" s="211" t="s">
        <v>6019</v>
      </c>
      <c r="E470" s="280">
        <v>450.0</v>
      </c>
      <c r="F470" s="280">
        <v>450.0</v>
      </c>
      <c r="G470" s="210">
        <v>10023.0</v>
      </c>
      <c r="H470" s="213">
        <v>41691.0</v>
      </c>
    </row>
    <row r="471">
      <c r="A471" s="276" t="s">
        <v>7475</v>
      </c>
      <c r="B471" s="211" t="s">
        <v>7476</v>
      </c>
      <c r="C471" s="211" t="s">
        <v>332</v>
      </c>
      <c r="D471" s="211" t="s">
        <v>6019</v>
      </c>
      <c r="E471" s="280">
        <v>400.0</v>
      </c>
      <c r="F471" s="280">
        <v>240.0</v>
      </c>
      <c r="G471" s="210">
        <v>10024.0</v>
      </c>
      <c r="H471" s="213">
        <v>41694.0</v>
      </c>
    </row>
    <row r="472">
      <c r="A472" s="276" t="s">
        <v>7478</v>
      </c>
      <c r="B472" s="211" t="s">
        <v>7479</v>
      </c>
      <c r="C472" s="211" t="s">
        <v>1200</v>
      </c>
      <c r="D472" s="211" t="s">
        <v>6019</v>
      </c>
      <c r="E472" s="280">
        <v>4957.0</v>
      </c>
      <c r="F472" s="280">
        <v>1810.8</v>
      </c>
      <c r="G472" s="210">
        <v>10026.0</v>
      </c>
      <c r="H472" s="213">
        <v>41691.0</v>
      </c>
    </row>
    <row r="473">
      <c r="A473" s="276" t="s">
        <v>7483</v>
      </c>
      <c r="B473" s="276" t="s">
        <v>7484</v>
      </c>
      <c r="C473" s="276" t="s">
        <v>2568</v>
      </c>
      <c r="D473" s="276" t="s">
        <v>6019</v>
      </c>
      <c r="E473" s="281">
        <v>1200.0</v>
      </c>
      <c r="F473" s="281" t="s">
        <v>7452</v>
      </c>
      <c r="G473" s="278"/>
      <c r="H473" s="282">
        <v>41762.0</v>
      </c>
    </row>
    <row r="474">
      <c r="A474" s="276" t="s">
        <v>7486</v>
      </c>
      <c r="B474" s="211" t="s">
        <v>7487</v>
      </c>
      <c r="C474" s="211" t="s">
        <v>6081</v>
      </c>
      <c r="D474" s="211" t="s">
        <v>6019</v>
      </c>
      <c r="E474" s="280">
        <v>500.0</v>
      </c>
      <c r="F474" s="280">
        <v>500.0</v>
      </c>
      <c r="G474" s="210">
        <v>10027.0</v>
      </c>
      <c r="H474" s="213">
        <v>41693.0</v>
      </c>
    </row>
    <row r="475">
      <c r="A475" s="276" t="s">
        <v>7489</v>
      </c>
      <c r="B475" s="276" t="s">
        <v>7490</v>
      </c>
      <c r="C475" s="276" t="s">
        <v>7491</v>
      </c>
      <c r="D475" s="276" t="s">
        <v>6019</v>
      </c>
      <c r="E475" s="281">
        <v>60.0</v>
      </c>
      <c r="F475" s="281">
        <v>48.0</v>
      </c>
      <c r="G475" s="278"/>
      <c r="H475" s="282">
        <v>41679.0</v>
      </c>
    </row>
    <row r="476">
      <c r="A476" s="276" t="s">
        <v>7493</v>
      </c>
      <c r="B476" s="211" t="s">
        <v>7494</v>
      </c>
      <c r="C476" s="211" t="s">
        <v>7495</v>
      </c>
      <c r="D476" s="211" t="s">
        <v>6019</v>
      </c>
      <c r="E476" s="280">
        <v>1000.0</v>
      </c>
      <c r="F476" s="280">
        <v>1000.0</v>
      </c>
      <c r="G476" s="210">
        <v>10029.0</v>
      </c>
      <c r="H476" s="213">
        <v>41741.0</v>
      </c>
    </row>
    <row r="477">
      <c r="A477" s="276" t="s">
        <v>7497</v>
      </c>
      <c r="B477" s="276" t="s">
        <v>7498</v>
      </c>
      <c r="C477" s="276" t="s">
        <v>271</v>
      </c>
      <c r="D477" s="276" t="s">
        <v>6019</v>
      </c>
      <c r="E477" s="281">
        <v>1000.0</v>
      </c>
      <c r="F477" s="281">
        <v>1000.0</v>
      </c>
      <c r="G477" s="278"/>
      <c r="H477" s="282">
        <v>41742.0</v>
      </c>
    </row>
    <row r="478">
      <c r="A478" s="276" t="s">
        <v>7500</v>
      </c>
      <c r="B478" s="276" t="s">
        <v>7501</v>
      </c>
      <c r="C478" s="278"/>
      <c r="D478" s="276" t="s">
        <v>6019</v>
      </c>
      <c r="E478" s="281">
        <v>400.0</v>
      </c>
      <c r="F478" s="281">
        <v>400.0</v>
      </c>
      <c r="G478" s="278"/>
      <c r="H478" s="282">
        <v>41759.0</v>
      </c>
    </row>
    <row r="479">
      <c r="A479" s="276" t="s">
        <v>7503</v>
      </c>
      <c r="B479" s="211" t="s">
        <v>7504</v>
      </c>
      <c r="C479" s="211" t="s">
        <v>6081</v>
      </c>
      <c r="D479" s="211" t="s">
        <v>6019</v>
      </c>
      <c r="E479" s="280">
        <v>1000.0</v>
      </c>
      <c r="F479" s="280">
        <v>820.0</v>
      </c>
      <c r="G479" s="210">
        <v>10038.0</v>
      </c>
      <c r="H479" s="213">
        <v>41734.0</v>
      </c>
    </row>
    <row r="480">
      <c r="A480" s="276" t="s">
        <v>7506</v>
      </c>
      <c r="B480" s="211" t="s">
        <v>7092</v>
      </c>
      <c r="C480" s="211" t="s">
        <v>6063</v>
      </c>
      <c r="D480" s="211" t="s">
        <v>6119</v>
      </c>
      <c r="E480" s="280">
        <v>57.4</v>
      </c>
      <c r="F480" s="280">
        <v>45.0</v>
      </c>
      <c r="G480" s="210">
        <v>10053.0</v>
      </c>
      <c r="H480" s="213">
        <v>41672.0</v>
      </c>
    </row>
    <row r="481">
      <c r="A481" s="276" t="s">
        <v>7509</v>
      </c>
      <c r="B481" s="276" t="s">
        <v>7510</v>
      </c>
      <c r="C481" s="276" t="s">
        <v>294</v>
      </c>
      <c r="D481" s="276" t="s">
        <v>6119</v>
      </c>
      <c r="E481" s="281">
        <v>51.98</v>
      </c>
      <c r="F481" s="281">
        <v>51.98</v>
      </c>
      <c r="G481" s="278"/>
      <c r="H481" s="282">
        <v>41676.0</v>
      </c>
    </row>
    <row r="482">
      <c r="A482" s="276" t="s">
        <v>7511</v>
      </c>
      <c r="B482" s="211" t="s">
        <v>7512</v>
      </c>
      <c r="C482" s="211" t="s">
        <v>195</v>
      </c>
      <c r="D482" s="211" t="s">
        <v>6119</v>
      </c>
      <c r="E482" s="280">
        <v>60.65</v>
      </c>
      <c r="F482" s="280">
        <v>60.65</v>
      </c>
      <c r="G482" s="210">
        <v>10055.0</v>
      </c>
      <c r="H482" s="213">
        <v>41674.0</v>
      </c>
    </row>
    <row r="483">
      <c r="A483" s="276" t="s">
        <v>7515</v>
      </c>
      <c r="B483" s="211" t="s">
        <v>7516</v>
      </c>
      <c r="C483" s="211" t="s">
        <v>938</v>
      </c>
      <c r="D483" s="211" t="s">
        <v>6119</v>
      </c>
      <c r="E483" s="280">
        <v>1500.0</v>
      </c>
      <c r="F483" s="280" t="s">
        <v>7452</v>
      </c>
      <c r="G483" s="227"/>
      <c r="H483" s="213">
        <v>41686.0</v>
      </c>
    </row>
    <row r="484">
      <c r="A484" s="276" t="s">
        <v>7520</v>
      </c>
      <c r="B484" s="211" t="s">
        <v>7521</v>
      </c>
      <c r="C484" s="211" t="s">
        <v>2245</v>
      </c>
      <c r="D484" s="211" t="s">
        <v>6119</v>
      </c>
      <c r="E484" s="280">
        <v>60.0</v>
      </c>
      <c r="F484" s="280">
        <v>60.0</v>
      </c>
      <c r="G484" s="210">
        <v>10056.0</v>
      </c>
      <c r="H484" s="213">
        <v>41670.0</v>
      </c>
    </row>
    <row r="485">
      <c r="A485" s="276" t="s">
        <v>7524</v>
      </c>
      <c r="B485" s="211" t="s">
        <v>7525</v>
      </c>
      <c r="C485" s="211" t="s">
        <v>837</v>
      </c>
      <c r="D485" s="211" t="s">
        <v>6119</v>
      </c>
      <c r="E485" s="280">
        <v>726.0</v>
      </c>
      <c r="F485" s="280" t="s">
        <v>7452</v>
      </c>
      <c r="G485" s="227"/>
      <c r="H485" s="213">
        <v>41772.0</v>
      </c>
    </row>
    <row r="486">
      <c r="A486" s="276" t="s">
        <v>7528</v>
      </c>
      <c r="B486" s="211" t="s">
        <v>7529</v>
      </c>
      <c r="C486" s="211" t="s">
        <v>7531</v>
      </c>
      <c r="D486" s="211" t="s">
        <v>6119</v>
      </c>
      <c r="E486" s="280">
        <v>359.85</v>
      </c>
      <c r="F486" s="280">
        <v>359.85</v>
      </c>
      <c r="G486" s="210">
        <v>10049.0</v>
      </c>
      <c r="H486" s="213">
        <v>41565.0</v>
      </c>
    </row>
    <row r="487">
      <c r="A487" s="276" t="s">
        <v>7532</v>
      </c>
      <c r="B487" s="276" t="s">
        <v>7533</v>
      </c>
      <c r="C487" s="276" t="s">
        <v>7534</v>
      </c>
      <c r="D487" s="276" t="s">
        <v>6119</v>
      </c>
      <c r="E487" s="281">
        <v>330.0</v>
      </c>
      <c r="F487" s="281">
        <v>330.0</v>
      </c>
      <c r="G487" s="278"/>
      <c r="H487" s="282">
        <v>41610.0</v>
      </c>
    </row>
    <row r="488">
      <c r="A488" s="276" t="s">
        <v>7536</v>
      </c>
      <c r="B488" s="211" t="s">
        <v>7538</v>
      </c>
      <c r="C488" s="211" t="s">
        <v>1410</v>
      </c>
      <c r="D488" s="211" t="s">
        <v>6119</v>
      </c>
      <c r="E488" s="280">
        <v>479.19</v>
      </c>
      <c r="F488" s="280">
        <v>479.19</v>
      </c>
      <c r="G488" s="210">
        <v>10058.0</v>
      </c>
      <c r="H488" s="213">
        <v>41594.0</v>
      </c>
    </row>
    <row r="489">
      <c r="A489" s="276" t="s">
        <v>7539</v>
      </c>
      <c r="B489" s="211" t="s">
        <v>7540</v>
      </c>
      <c r="C489" s="211" t="s">
        <v>1200</v>
      </c>
      <c r="D489" s="211" t="s">
        <v>6119</v>
      </c>
      <c r="E489" s="280">
        <v>174.62</v>
      </c>
      <c r="F489" s="280">
        <v>174.62</v>
      </c>
      <c r="G489" s="210">
        <v>10008.0</v>
      </c>
      <c r="H489" s="213">
        <v>41599.0</v>
      </c>
    </row>
    <row r="490">
      <c r="A490" s="276" t="s">
        <v>7543</v>
      </c>
      <c r="B490" s="276" t="s">
        <v>7544</v>
      </c>
      <c r="C490" s="276" t="s">
        <v>271</v>
      </c>
      <c r="D490" s="276" t="s">
        <v>6019</v>
      </c>
      <c r="E490" s="281">
        <v>1000.0</v>
      </c>
      <c r="F490" s="281">
        <v>1000.0</v>
      </c>
      <c r="G490" s="278"/>
      <c r="H490" s="282">
        <v>41699.0</v>
      </c>
    </row>
    <row r="491">
      <c r="A491" s="211" t="s">
        <v>7548</v>
      </c>
      <c r="B491" s="211" t="s">
        <v>1538</v>
      </c>
      <c r="C491" s="211" t="s">
        <v>7549</v>
      </c>
      <c r="D491" s="211" t="s">
        <v>6119</v>
      </c>
      <c r="E491" s="212">
        <v>40.0</v>
      </c>
      <c r="F491" s="212">
        <v>40.0</v>
      </c>
      <c r="G491" s="210">
        <v>10083.0</v>
      </c>
      <c r="H491" s="213">
        <v>41682.0</v>
      </c>
    </row>
    <row r="492">
      <c r="A492" s="211" t="s">
        <v>7551</v>
      </c>
      <c r="B492" s="276" t="s">
        <v>1284</v>
      </c>
      <c r="C492" s="276" t="s">
        <v>7553</v>
      </c>
      <c r="D492" s="276" t="s">
        <v>6119</v>
      </c>
      <c r="E492" s="277">
        <v>317.14</v>
      </c>
      <c r="F492" s="277">
        <v>100.0</v>
      </c>
      <c r="G492" s="278"/>
      <c r="H492" s="282">
        <v>41670.0</v>
      </c>
    </row>
    <row r="493">
      <c r="A493" s="211" t="s">
        <v>7555</v>
      </c>
      <c r="B493" s="276" t="s">
        <v>7556</v>
      </c>
      <c r="C493" s="276" t="s">
        <v>6785</v>
      </c>
      <c r="D493" s="276" t="s">
        <v>6119</v>
      </c>
      <c r="E493" s="277">
        <v>176.6</v>
      </c>
      <c r="F493" s="277">
        <v>150.0</v>
      </c>
      <c r="G493" s="278"/>
      <c r="H493" s="282">
        <v>41677.0</v>
      </c>
    </row>
    <row r="494">
      <c r="A494" s="211" t="s">
        <v>7558</v>
      </c>
      <c r="B494" s="211" t="s">
        <v>7559</v>
      </c>
      <c r="C494" s="211" t="s">
        <v>2770</v>
      </c>
      <c r="D494" s="211" t="s">
        <v>6119</v>
      </c>
      <c r="E494" s="212">
        <v>115.3</v>
      </c>
      <c r="F494" s="212">
        <v>100.0</v>
      </c>
      <c r="G494" s="210">
        <v>10044.0</v>
      </c>
      <c r="H494" s="213">
        <v>41672.0</v>
      </c>
    </row>
    <row r="495">
      <c r="A495" s="211" t="s">
        <v>7561</v>
      </c>
      <c r="B495" s="211" t="s">
        <v>5056</v>
      </c>
      <c r="C495" s="211" t="s">
        <v>2770</v>
      </c>
      <c r="D495" s="211" t="s">
        <v>6119</v>
      </c>
      <c r="E495" s="212">
        <v>130.08</v>
      </c>
      <c r="F495" s="212">
        <v>100.0</v>
      </c>
      <c r="G495" s="210">
        <v>10044.0</v>
      </c>
      <c r="H495" s="213">
        <v>41676.0</v>
      </c>
    </row>
    <row r="496">
      <c r="A496" s="211" t="s">
        <v>7565</v>
      </c>
      <c r="B496" s="211" t="s">
        <v>7566</v>
      </c>
      <c r="C496" s="211" t="s">
        <v>7569</v>
      </c>
      <c r="D496" s="211" t="s">
        <v>6119</v>
      </c>
      <c r="E496" s="212">
        <v>76.44</v>
      </c>
      <c r="F496" s="212">
        <v>50.0</v>
      </c>
      <c r="G496" s="210">
        <v>10045.0</v>
      </c>
      <c r="H496" s="213">
        <v>41682.0</v>
      </c>
    </row>
    <row r="497">
      <c r="A497" s="211" t="s">
        <v>7574</v>
      </c>
      <c r="B497" s="211" t="s">
        <v>7575</v>
      </c>
      <c r="C497" s="211" t="s">
        <v>2853</v>
      </c>
      <c r="D497" s="211" t="s">
        <v>6119</v>
      </c>
      <c r="E497" s="212">
        <v>50.77</v>
      </c>
      <c r="F497" s="212">
        <v>50.0</v>
      </c>
      <c r="G497" s="210">
        <v>10086.0</v>
      </c>
      <c r="H497" s="213">
        <v>41683.0</v>
      </c>
    </row>
    <row r="498">
      <c r="A498" s="211" t="s">
        <v>7579</v>
      </c>
      <c r="B498" s="211" t="s">
        <v>7581</v>
      </c>
      <c r="C498" s="211" t="s">
        <v>6136</v>
      </c>
      <c r="D498" s="211" t="s">
        <v>6119</v>
      </c>
      <c r="E498" s="212">
        <v>471.13</v>
      </c>
      <c r="F498" s="212">
        <v>281.33</v>
      </c>
      <c r="G498" s="210">
        <v>10086.0</v>
      </c>
      <c r="H498" s="213">
        <v>41671.0</v>
      </c>
    </row>
    <row r="499">
      <c r="A499" s="211" t="s">
        <v>7583</v>
      </c>
      <c r="B499" s="211" t="s">
        <v>7584</v>
      </c>
      <c r="C499" s="211" t="s">
        <v>6136</v>
      </c>
      <c r="D499" s="211" t="s">
        <v>6119</v>
      </c>
      <c r="E499" s="212">
        <v>75.0</v>
      </c>
      <c r="F499" s="212">
        <v>60.0</v>
      </c>
      <c r="G499" s="210">
        <v>10086.0</v>
      </c>
      <c r="H499" s="213">
        <v>41673.0</v>
      </c>
    </row>
    <row r="500">
      <c r="A500" s="211" t="s">
        <v>7586</v>
      </c>
      <c r="B500" s="228" t="s">
        <v>7587</v>
      </c>
      <c r="C500" s="228" t="s">
        <v>6553</v>
      </c>
      <c r="D500" s="228" t="s">
        <v>6119</v>
      </c>
      <c r="E500" s="229">
        <v>41.97</v>
      </c>
      <c r="F500" s="229">
        <v>0.0</v>
      </c>
      <c r="G500" s="230"/>
      <c r="H500" s="231">
        <v>41684.0</v>
      </c>
    </row>
    <row r="501">
      <c r="A501" s="211" t="s">
        <v>7590</v>
      </c>
      <c r="B501" s="211" t="s">
        <v>7591</v>
      </c>
      <c r="C501" s="211" t="s">
        <v>5638</v>
      </c>
      <c r="D501" s="211" t="s">
        <v>6119</v>
      </c>
      <c r="E501" s="212">
        <v>2530.0</v>
      </c>
      <c r="F501" s="212">
        <v>500.0</v>
      </c>
      <c r="G501" s="210">
        <v>10087.0</v>
      </c>
      <c r="H501" s="213">
        <v>41775.0</v>
      </c>
    </row>
    <row r="502">
      <c r="A502" s="211" t="s">
        <v>7593</v>
      </c>
      <c r="B502" s="276" t="s">
        <v>7594</v>
      </c>
      <c r="C502" s="276" t="s">
        <v>1426</v>
      </c>
      <c r="D502" s="276" t="s">
        <v>6119</v>
      </c>
      <c r="E502" s="277">
        <v>26.0</v>
      </c>
      <c r="F502" s="277">
        <v>26.0</v>
      </c>
      <c r="G502" s="278"/>
      <c r="H502" s="282">
        <v>41673.0</v>
      </c>
    </row>
    <row r="503">
      <c r="A503" s="211" t="s">
        <v>7597</v>
      </c>
      <c r="B503" s="276" t="s">
        <v>7598</v>
      </c>
      <c r="C503" s="276" t="s">
        <v>1426</v>
      </c>
      <c r="D503" s="276" t="s">
        <v>6119</v>
      </c>
      <c r="E503" s="277">
        <v>6.99</v>
      </c>
      <c r="F503" s="277">
        <v>6.99</v>
      </c>
      <c r="G503" s="278"/>
      <c r="H503" s="282">
        <v>41680.0</v>
      </c>
    </row>
    <row r="504">
      <c r="A504" s="211" t="s">
        <v>7601</v>
      </c>
      <c r="B504" s="211" t="s">
        <v>7602</v>
      </c>
      <c r="C504" s="211" t="s">
        <v>452</v>
      </c>
      <c r="D504" s="211" t="s">
        <v>6119</v>
      </c>
      <c r="E504" s="212">
        <v>116.24</v>
      </c>
      <c r="F504" s="212">
        <v>100.0</v>
      </c>
      <c r="G504" s="210">
        <v>10089.0</v>
      </c>
      <c r="H504" s="213">
        <v>41678.0</v>
      </c>
    </row>
    <row r="505">
      <c r="A505" s="211" t="s">
        <v>7605</v>
      </c>
      <c r="B505" s="211" t="s">
        <v>7607</v>
      </c>
      <c r="C505" s="211" t="s">
        <v>452</v>
      </c>
      <c r="D505" s="211" t="s">
        <v>6119</v>
      </c>
      <c r="E505" s="212">
        <v>267.14</v>
      </c>
      <c r="F505" s="212">
        <v>140.0</v>
      </c>
      <c r="G505" s="210">
        <v>10089.0</v>
      </c>
      <c r="H505" s="213">
        <v>41672.0</v>
      </c>
    </row>
    <row r="506">
      <c r="A506" s="211" t="s">
        <v>7609</v>
      </c>
      <c r="B506" s="211" t="s">
        <v>7611</v>
      </c>
      <c r="C506" s="211" t="s">
        <v>452</v>
      </c>
      <c r="D506" s="211" t="s">
        <v>6119</v>
      </c>
      <c r="E506" s="212">
        <v>170.88</v>
      </c>
      <c r="F506" s="212">
        <v>125.0</v>
      </c>
      <c r="G506" s="210">
        <v>10089.0</v>
      </c>
      <c r="H506" s="213">
        <v>41671.0</v>
      </c>
    </row>
    <row r="507">
      <c r="A507" s="211" t="s">
        <v>7612</v>
      </c>
      <c r="B507" s="276" t="s">
        <v>7613</v>
      </c>
      <c r="C507" s="276" t="s">
        <v>638</v>
      </c>
      <c r="D507" s="276" t="s">
        <v>6119</v>
      </c>
      <c r="E507" s="277">
        <v>750.0</v>
      </c>
      <c r="F507" s="277">
        <v>200.0</v>
      </c>
      <c r="G507" s="278"/>
      <c r="H507" s="282">
        <v>41673.0</v>
      </c>
    </row>
    <row r="508">
      <c r="A508" s="211" t="s">
        <v>7617</v>
      </c>
      <c r="B508" s="211" t="s">
        <v>7618</v>
      </c>
      <c r="C508" s="211" t="s">
        <v>7596</v>
      </c>
      <c r="D508" s="211" t="s">
        <v>6119</v>
      </c>
      <c r="E508" s="212">
        <v>165.0</v>
      </c>
      <c r="F508" s="212">
        <v>140.0</v>
      </c>
      <c r="G508" s="210">
        <v>10092.0</v>
      </c>
      <c r="H508" s="213">
        <v>41671.0</v>
      </c>
    </row>
    <row r="509">
      <c r="A509" s="211" t="s">
        <v>7620</v>
      </c>
      <c r="B509" s="228" t="s">
        <v>3901</v>
      </c>
      <c r="C509" s="228" t="s">
        <v>3558</v>
      </c>
      <c r="D509" s="228" t="s">
        <v>6119</v>
      </c>
      <c r="E509" s="229">
        <v>320.0</v>
      </c>
      <c r="F509" s="229">
        <v>0.0</v>
      </c>
      <c r="G509" s="230"/>
      <c r="H509" s="231">
        <v>41700.0</v>
      </c>
    </row>
    <row r="510">
      <c r="A510" s="211" t="s">
        <v>7623</v>
      </c>
      <c r="B510" s="211" t="s">
        <v>7624</v>
      </c>
      <c r="C510" s="211" t="s">
        <v>316</v>
      </c>
      <c r="D510" s="211" t="s">
        <v>6119</v>
      </c>
      <c r="E510" s="212">
        <v>150.0</v>
      </c>
      <c r="F510" s="212">
        <v>125.0</v>
      </c>
      <c r="G510" s="210">
        <v>175.0</v>
      </c>
      <c r="H510" s="213">
        <v>41691.0</v>
      </c>
    </row>
    <row r="511">
      <c r="A511" s="211" t="s">
        <v>7626</v>
      </c>
      <c r="B511" s="265" t="s">
        <v>7628</v>
      </c>
      <c r="C511" s="265" t="s">
        <v>6136</v>
      </c>
      <c r="D511" s="265" t="s">
        <v>6119</v>
      </c>
      <c r="E511" s="266">
        <v>110.12</v>
      </c>
      <c r="F511" s="266">
        <v>110.12</v>
      </c>
      <c r="G511" s="287"/>
      <c r="H511" s="288">
        <v>41610.0</v>
      </c>
    </row>
    <row r="512">
      <c r="A512" s="211" t="s">
        <v>7630</v>
      </c>
      <c r="B512" s="211" t="s">
        <v>7631</v>
      </c>
      <c r="C512" s="211" t="s">
        <v>2398</v>
      </c>
      <c r="D512" s="211" t="s">
        <v>6119</v>
      </c>
      <c r="E512" s="212">
        <v>500.0</v>
      </c>
      <c r="F512" s="212">
        <v>0.0</v>
      </c>
      <c r="G512" s="227"/>
      <c r="H512" s="213">
        <v>41756.0</v>
      </c>
    </row>
    <row r="513">
      <c r="A513" s="211" t="s">
        <v>7634</v>
      </c>
      <c r="B513" s="211" t="s">
        <v>7635</v>
      </c>
      <c r="C513" s="211" t="s">
        <v>6081</v>
      </c>
      <c r="D513" s="211" t="s">
        <v>6019</v>
      </c>
      <c r="E513" s="212">
        <v>1000.0</v>
      </c>
      <c r="F513" s="212">
        <v>1000.0</v>
      </c>
      <c r="G513" s="210">
        <v>10060.0</v>
      </c>
      <c r="H513" s="213">
        <v>41763.0</v>
      </c>
    </row>
    <row r="514">
      <c r="A514" s="211" t="s">
        <v>7636</v>
      </c>
      <c r="B514" s="276" t="s">
        <v>7637</v>
      </c>
      <c r="C514" s="276" t="s">
        <v>7638</v>
      </c>
      <c r="D514" s="276" t="s">
        <v>6019</v>
      </c>
      <c r="E514" s="277">
        <v>150.0</v>
      </c>
      <c r="F514" s="277">
        <v>125.0</v>
      </c>
      <c r="G514" s="278"/>
      <c r="H514" s="282">
        <v>41755.0</v>
      </c>
    </row>
    <row r="515">
      <c r="A515" s="211" t="s">
        <v>7640</v>
      </c>
      <c r="B515" s="276" t="s">
        <v>7641</v>
      </c>
      <c r="C515" s="276" t="s">
        <v>7638</v>
      </c>
      <c r="D515" s="276" t="s">
        <v>6019</v>
      </c>
      <c r="E515" s="277">
        <v>175.0</v>
      </c>
      <c r="F515" s="277">
        <v>140.0</v>
      </c>
      <c r="G515" s="278"/>
      <c r="H515" s="282">
        <v>41747.0</v>
      </c>
    </row>
    <row r="516">
      <c r="A516" s="211" t="s">
        <v>7643</v>
      </c>
      <c r="B516" s="276" t="s">
        <v>7644</v>
      </c>
      <c r="C516" s="276" t="s">
        <v>516</v>
      </c>
      <c r="D516" s="276" t="s">
        <v>6019</v>
      </c>
      <c r="E516" s="277">
        <v>630.0</v>
      </c>
      <c r="F516" s="277">
        <v>283.0</v>
      </c>
      <c r="G516" s="278"/>
      <c r="H516" s="282">
        <v>41726.0</v>
      </c>
    </row>
    <row r="517">
      <c r="A517" s="211" t="s">
        <v>7647</v>
      </c>
      <c r="B517" s="276" t="s">
        <v>7648</v>
      </c>
      <c r="C517" s="276" t="s">
        <v>7649</v>
      </c>
      <c r="D517" s="276" t="s">
        <v>6019</v>
      </c>
      <c r="E517" s="277">
        <v>500.0</v>
      </c>
      <c r="F517" s="277">
        <v>240.0</v>
      </c>
      <c r="G517" s="278"/>
      <c r="H517" s="282">
        <v>41726.0</v>
      </c>
    </row>
    <row r="518">
      <c r="A518" s="211" t="s">
        <v>7652</v>
      </c>
      <c r="B518" s="276" t="s">
        <v>7653</v>
      </c>
      <c r="C518" s="276" t="s">
        <v>7649</v>
      </c>
      <c r="D518" s="276" t="s">
        <v>6019</v>
      </c>
      <c r="E518" s="277">
        <v>500.0</v>
      </c>
      <c r="F518" s="277">
        <v>400.0</v>
      </c>
      <c r="G518" s="278"/>
      <c r="H518" s="282">
        <v>41755.0</v>
      </c>
    </row>
    <row r="519">
      <c r="A519" s="211" t="s">
        <v>7655</v>
      </c>
      <c r="B519" s="276" t="s">
        <v>7656</v>
      </c>
      <c r="C519" s="276" t="s">
        <v>516</v>
      </c>
      <c r="D519" s="276" t="s">
        <v>6019</v>
      </c>
      <c r="E519" s="277">
        <v>400.0</v>
      </c>
      <c r="F519" s="277">
        <v>240.0</v>
      </c>
      <c r="G519" s="278"/>
      <c r="H519" s="282">
        <v>41747.0</v>
      </c>
    </row>
    <row r="520">
      <c r="A520" s="211" t="s">
        <v>7658</v>
      </c>
      <c r="B520" s="276" t="s">
        <v>7659</v>
      </c>
      <c r="C520" s="276" t="s">
        <v>516</v>
      </c>
      <c r="D520" s="276" t="s">
        <v>6019</v>
      </c>
      <c r="E520" s="277">
        <v>780.0</v>
      </c>
      <c r="F520" s="277">
        <v>600.0</v>
      </c>
      <c r="G520" s="278"/>
      <c r="H520" s="282">
        <v>41748.0</v>
      </c>
    </row>
    <row r="521">
      <c r="A521" s="211" t="s">
        <v>7661</v>
      </c>
      <c r="B521" s="276" t="s">
        <v>7662</v>
      </c>
      <c r="C521" s="276" t="s">
        <v>516</v>
      </c>
      <c r="D521" s="276" t="s">
        <v>6019</v>
      </c>
      <c r="E521" s="277">
        <v>800.0</v>
      </c>
      <c r="F521" s="277">
        <v>550.0</v>
      </c>
      <c r="G521" s="289">
        <v>2313.0</v>
      </c>
      <c r="H521" s="282">
        <v>41704.0</v>
      </c>
    </row>
    <row r="522">
      <c r="A522" s="211" t="s">
        <v>7666</v>
      </c>
      <c r="B522" s="211" t="s">
        <v>7667</v>
      </c>
      <c r="C522" s="211" t="s">
        <v>7413</v>
      </c>
      <c r="D522" s="211" t="s">
        <v>6019</v>
      </c>
      <c r="E522" s="212">
        <v>100.0</v>
      </c>
      <c r="F522" s="212">
        <v>80.0</v>
      </c>
      <c r="G522" s="210">
        <v>10064.0</v>
      </c>
      <c r="H522" s="213">
        <v>41759.0</v>
      </c>
    </row>
    <row r="523">
      <c r="A523" s="211" t="s">
        <v>7671</v>
      </c>
      <c r="B523" s="211" t="s">
        <v>7672</v>
      </c>
      <c r="C523" s="211" t="s">
        <v>7673</v>
      </c>
      <c r="D523" s="211" t="s">
        <v>6019</v>
      </c>
      <c r="E523" s="212">
        <v>300.0</v>
      </c>
      <c r="F523" s="212">
        <v>280.0</v>
      </c>
      <c r="G523" s="210">
        <v>10065.0</v>
      </c>
      <c r="H523" s="213">
        <v>41740.0</v>
      </c>
    </row>
    <row r="524">
      <c r="A524" s="211" t="s">
        <v>7676</v>
      </c>
      <c r="B524" s="211" t="s">
        <v>7677</v>
      </c>
      <c r="C524" s="211" t="s">
        <v>7413</v>
      </c>
      <c r="D524" s="211" t="s">
        <v>6019</v>
      </c>
      <c r="E524" s="212">
        <v>70.0</v>
      </c>
      <c r="F524" s="212">
        <v>70.0</v>
      </c>
      <c r="G524" s="210">
        <v>10066.0</v>
      </c>
      <c r="H524" s="213">
        <v>41700.0</v>
      </c>
    </row>
    <row r="525">
      <c r="A525" s="211" t="s">
        <v>7680</v>
      </c>
      <c r="B525" s="211" t="s">
        <v>7681</v>
      </c>
      <c r="C525" s="211" t="s">
        <v>7413</v>
      </c>
      <c r="D525" s="211" t="s">
        <v>6019</v>
      </c>
      <c r="E525" s="212">
        <v>70.0</v>
      </c>
      <c r="F525" s="212">
        <v>70.0</v>
      </c>
      <c r="G525" s="210">
        <v>10066.0</v>
      </c>
      <c r="H525" s="213">
        <v>41691.0</v>
      </c>
    </row>
    <row r="526">
      <c r="A526" s="211" t="s">
        <v>7683</v>
      </c>
      <c r="B526" s="211" t="s">
        <v>7684</v>
      </c>
      <c r="C526" s="211" t="s">
        <v>6136</v>
      </c>
      <c r="D526" s="211" t="s">
        <v>6019</v>
      </c>
      <c r="E526" s="212">
        <v>135.0</v>
      </c>
      <c r="F526" s="212">
        <v>100.0</v>
      </c>
      <c r="G526" s="210">
        <v>10067.0</v>
      </c>
      <c r="H526" s="213">
        <v>41726.0</v>
      </c>
    </row>
    <row r="527">
      <c r="A527" s="211" t="s">
        <v>7688</v>
      </c>
      <c r="B527" s="211" t="s">
        <v>7690</v>
      </c>
      <c r="C527" s="211" t="s">
        <v>6136</v>
      </c>
      <c r="D527" s="211" t="s">
        <v>6019</v>
      </c>
      <c r="E527" s="212">
        <v>155.0</v>
      </c>
      <c r="F527" s="212">
        <v>125.0</v>
      </c>
      <c r="G527" s="210">
        <v>10067.0</v>
      </c>
      <c r="H527" s="213">
        <v>41708.0</v>
      </c>
    </row>
    <row r="528">
      <c r="A528" s="211" t="s">
        <v>7693</v>
      </c>
      <c r="B528" s="211" t="s">
        <v>6978</v>
      </c>
      <c r="C528" s="211" t="s">
        <v>2813</v>
      </c>
      <c r="D528" s="211" t="s">
        <v>6019</v>
      </c>
      <c r="E528" s="212">
        <v>175.0</v>
      </c>
      <c r="F528" s="212">
        <v>150.0</v>
      </c>
      <c r="G528" s="210">
        <v>10068.0</v>
      </c>
      <c r="H528" s="213">
        <v>41750.0</v>
      </c>
    </row>
    <row r="529">
      <c r="A529" s="211" t="s">
        <v>7696</v>
      </c>
      <c r="B529" s="211" t="s">
        <v>6988</v>
      </c>
      <c r="C529" s="211" t="s">
        <v>2813</v>
      </c>
      <c r="D529" s="211" t="s">
        <v>6019</v>
      </c>
      <c r="E529" s="212">
        <v>450.0</v>
      </c>
      <c r="F529" s="212">
        <v>400.0</v>
      </c>
      <c r="G529" s="210">
        <v>10068.0</v>
      </c>
      <c r="H529" s="213">
        <v>41741.0</v>
      </c>
    </row>
    <row r="530">
      <c r="A530" s="211" t="s">
        <v>7698</v>
      </c>
      <c r="B530" s="211" t="s">
        <v>7699</v>
      </c>
      <c r="C530" s="211" t="s">
        <v>2813</v>
      </c>
      <c r="D530" s="211" t="s">
        <v>6019</v>
      </c>
      <c r="E530" s="212">
        <v>175.0</v>
      </c>
      <c r="F530" s="212">
        <v>150.0</v>
      </c>
      <c r="G530" s="210">
        <v>10068.0</v>
      </c>
      <c r="H530" s="213">
        <v>41690.0</v>
      </c>
    </row>
    <row r="531">
      <c r="A531" s="211" t="s">
        <v>7701</v>
      </c>
      <c r="B531" s="211" t="s">
        <v>7703</v>
      </c>
      <c r="C531" s="211" t="s">
        <v>2813</v>
      </c>
      <c r="D531" s="211" t="s">
        <v>6019</v>
      </c>
      <c r="E531" s="212">
        <v>150.0</v>
      </c>
      <c r="F531" s="212">
        <v>125.0</v>
      </c>
      <c r="G531" s="210">
        <v>10068.0</v>
      </c>
      <c r="H531" s="213">
        <v>41692.0</v>
      </c>
    </row>
    <row r="532">
      <c r="A532" s="211" t="s">
        <v>7708</v>
      </c>
      <c r="B532" s="211" t="s">
        <v>7709</v>
      </c>
      <c r="C532" s="211" t="s">
        <v>2813</v>
      </c>
      <c r="D532" s="211" t="s">
        <v>6019</v>
      </c>
      <c r="E532" s="212">
        <v>100.0</v>
      </c>
      <c r="F532" s="212">
        <v>75.0</v>
      </c>
      <c r="G532" s="210">
        <v>10068.0</v>
      </c>
      <c r="H532" s="213">
        <v>41704.0</v>
      </c>
    </row>
    <row r="533">
      <c r="A533" s="211" t="s">
        <v>7711</v>
      </c>
      <c r="B533" s="211" t="s">
        <v>7712</v>
      </c>
      <c r="C533" s="211" t="s">
        <v>2813</v>
      </c>
      <c r="D533" s="211" t="s">
        <v>6019</v>
      </c>
      <c r="E533" s="212">
        <v>100.0</v>
      </c>
      <c r="F533" s="212">
        <v>75.0</v>
      </c>
      <c r="G533" s="210">
        <v>10068.0</v>
      </c>
      <c r="H533" s="213">
        <v>41754.0</v>
      </c>
    </row>
    <row r="534">
      <c r="A534" s="211" t="s">
        <v>7713</v>
      </c>
      <c r="B534" s="211" t="s">
        <v>7714</v>
      </c>
      <c r="C534" s="211" t="s">
        <v>1815</v>
      </c>
      <c r="D534" s="211" t="s">
        <v>6019</v>
      </c>
      <c r="E534" s="212">
        <v>300.0</v>
      </c>
      <c r="F534" s="212">
        <v>270.0</v>
      </c>
      <c r="G534" s="210">
        <v>10069.0</v>
      </c>
      <c r="H534" s="213">
        <v>41702.0</v>
      </c>
    </row>
    <row r="535">
      <c r="A535" s="211" t="s">
        <v>7717</v>
      </c>
      <c r="B535" s="276" t="s">
        <v>7719</v>
      </c>
      <c r="C535" s="276" t="s">
        <v>6553</v>
      </c>
      <c r="D535" s="276" t="s">
        <v>6019</v>
      </c>
      <c r="E535" s="277">
        <v>300.0</v>
      </c>
      <c r="F535" s="277">
        <v>270.0</v>
      </c>
      <c r="G535" s="278"/>
      <c r="H535" s="282">
        <v>41704.0</v>
      </c>
    </row>
    <row r="536">
      <c r="A536" s="211" t="s">
        <v>7721</v>
      </c>
      <c r="B536" s="276" t="s">
        <v>7722</v>
      </c>
      <c r="C536" s="276" t="s">
        <v>6553</v>
      </c>
      <c r="D536" s="276" t="s">
        <v>6019</v>
      </c>
      <c r="E536" s="277">
        <v>30.0</v>
      </c>
      <c r="F536" s="277">
        <v>30.0</v>
      </c>
      <c r="G536" s="278"/>
      <c r="H536" s="282">
        <v>41748.0</v>
      </c>
    </row>
    <row r="537">
      <c r="A537" s="211" t="s">
        <v>7725</v>
      </c>
      <c r="B537" s="276" t="s">
        <v>5784</v>
      </c>
      <c r="C537" s="276" t="s">
        <v>6553</v>
      </c>
      <c r="D537" s="276" t="s">
        <v>6019</v>
      </c>
      <c r="E537" s="277">
        <v>570.0</v>
      </c>
      <c r="F537" s="277">
        <v>550.0</v>
      </c>
      <c r="G537" s="278"/>
      <c r="H537" s="282">
        <v>41740.0</v>
      </c>
    </row>
    <row r="538">
      <c r="A538" s="211" t="s">
        <v>7727</v>
      </c>
      <c r="B538" s="276" t="s">
        <v>7728</v>
      </c>
      <c r="C538" s="276" t="s">
        <v>6553</v>
      </c>
      <c r="D538" s="276" t="s">
        <v>6019</v>
      </c>
      <c r="E538" s="277">
        <v>70.0</v>
      </c>
      <c r="F538" s="277">
        <v>50.0</v>
      </c>
      <c r="G538" s="289">
        <v>900.0</v>
      </c>
      <c r="H538" s="282">
        <v>41750.0</v>
      </c>
    </row>
    <row r="539">
      <c r="A539" s="211" t="s">
        <v>7731</v>
      </c>
      <c r="B539" s="265" t="s">
        <v>7733</v>
      </c>
      <c r="C539" s="265" t="s">
        <v>6081</v>
      </c>
      <c r="D539" s="265" t="s">
        <v>6019</v>
      </c>
      <c r="E539" s="266">
        <v>200.0</v>
      </c>
      <c r="F539" s="266">
        <v>200.0</v>
      </c>
      <c r="G539" s="287"/>
      <c r="H539" s="288">
        <v>41727.0</v>
      </c>
    </row>
    <row r="540">
      <c r="A540" s="211" t="s">
        <v>7735</v>
      </c>
      <c r="B540" s="276" t="s">
        <v>7736</v>
      </c>
      <c r="C540" s="276" t="s">
        <v>7736</v>
      </c>
      <c r="D540" s="276" t="s">
        <v>6019</v>
      </c>
      <c r="E540" s="277">
        <v>1000.0</v>
      </c>
      <c r="F540" s="277">
        <v>900.0</v>
      </c>
      <c r="G540" s="278"/>
      <c r="H540" s="282">
        <v>41790.0</v>
      </c>
    </row>
    <row r="541">
      <c r="A541" s="211" t="s">
        <v>7739</v>
      </c>
      <c r="B541" s="211" t="s">
        <v>7740</v>
      </c>
      <c r="C541" s="211" t="s">
        <v>1012</v>
      </c>
      <c r="D541" s="211" t="s">
        <v>6019</v>
      </c>
      <c r="E541" s="212">
        <v>200.0</v>
      </c>
      <c r="F541" s="212">
        <v>100.0</v>
      </c>
      <c r="G541" s="210">
        <v>10073.0</v>
      </c>
      <c r="H541" s="213">
        <v>41741.0</v>
      </c>
    </row>
    <row r="542">
      <c r="A542" s="211" t="s">
        <v>7742</v>
      </c>
      <c r="B542" s="211" t="s">
        <v>7743</v>
      </c>
      <c r="C542" s="211" t="s">
        <v>7744</v>
      </c>
      <c r="D542" s="211" t="s">
        <v>6019</v>
      </c>
      <c r="E542" s="212">
        <v>2560.0</v>
      </c>
      <c r="F542" s="212">
        <v>2000.0</v>
      </c>
      <c r="G542" s="210">
        <v>10074.0</v>
      </c>
      <c r="H542" s="213">
        <v>41740.0</v>
      </c>
    </row>
    <row r="543">
      <c r="A543" s="211" t="s">
        <v>7747</v>
      </c>
      <c r="B543" s="211" t="s">
        <v>7749</v>
      </c>
      <c r="C543" s="211" t="s">
        <v>6042</v>
      </c>
      <c r="D543" s="211" t="s">
        <v>6019</v>
      </c>
      <c r="E543" s="212">
        <v>1124.75</v>
      </c>
      <c r="F543" s="212">
        <v>500.0</v>
      </c>
      <c r="G543" s="227"/>
      <c r="H543" s="213">
        <v>41774.0</v>
      </c>
    </row>
    <row r="544">
      <c r="A544" s="211" t="s">
        <v>7752</v>
      </c>
      <c r="B544" s="211" t="s">
        <v>7591</v>
      </c>
      <c r="C544" s="227"/>
      <c r="D544" s="211" t="s">
        <v>6019</v>
      </c>
      <c r="E544" s="212">
        <v>900.0</v>
      </c>
      <c r="F544" s="212">
        <v>0.0</v>
      </c>
      <c r="G544" s="227"/>
      <c r="H544" s="213">
        <v>41775.0</v>
      </c>
    </row>
    <row r="545">
      <c r="A545" s="211" t="s">
        <v>7758</v>
      </c>
      <c r="B545" s="276" t="s">
        <v>7759</v>
      </c>
      <c r="C545" s="276" t="s">
        <v>195</v>
      </c>
      <c r="D545" s="276" t="s">
        <v>6019</v>
      </c>
      <c r="E545" s="277">
        <v>1000.0</v>
      </c>
      <c r="F545" s="277">
        <v>250.0</v>
      </c>
      <c r="G545" s="278"/>
      <c r="H545" s="282">
        <v>41706.0</v>
      </c>
    </row>
    <row r="546">
      <c r="A546" s="211" t="s">
        <v>7763</v>
      </c>
      <c r="B546" s="276" t="s">
        <v>7764</v>
      </c>
      <c r="C546" s="278"/>
      <c r="D546" s="276" t="s">
        <v>6019</v>
      </c>
      <c r="E546" s="277">
        <v>1000.0</v>
      </c>
      <c r="F546" s="277">
        <v>1000.0</v>
      </c>
      <c r="G546" s="278"/>
      <c r="H546" s="282">
        <v>41763.0</v>
      </c>
    </row>
    <row r="547">
      <c r="A547" s="211" t="s">
        <v>7767</v>
      </c>
      <c r="B547" s="211" t="s">
        <v>7768</v>
      </c>
      <c r="C547" s="211" t="s">
        <v>340</v>
      </c>
      <c r="D547" s="211" t="s">
        <v>6019</v>
      </c>
      <c r="E547" s="212">
        <v>1000.0</v>
      </c>
      <c r="F547" s="212">
        <v>1000.0</v>
      </c>
      <c r="G547" s="210">
        <v>10077.0</v>
      </c>
      <c r="H547" s="213">
        <v>41749.0</v>
      </c>
    </row>
    <row r="548">
      <c r="A548" s="211" t="s">
        <v>7775</v>
      </c>
      <c r="B548" s="211" t="s">
        <v>4504</v>
      </c>
      <c r="C548" s="211" t="s">
        <v>7776</v>
      </c>
      <c r="D548" s="211" t="s">
        <v>6019</v>
      </c>
      <c r="E548" s="212">
        <v>200.0</v>
      </c>
      <c r="F548" s="212">
        <v>170.0</v>
      </c>
      <c r="G548" s="210">
        <v>10078.0</v>
      </c>
      <c r="H548" s="213">
        <v>41754.0</v>
      </c>
    </row>
    <row r="549">
      <c r="A549" s="211" t="s">
        <v>7779</v>
      </c>
      <c r="B549" s="276" t="s">
        <v>4339</v>
      </c>
      <c r="C549" s="276" t="s">
        <v>4339</v>
      </c>
      <c r="D549" s="276" t="s">
        <v>6019</v>
      </c>
      <c r="E549" s="277">
        <v>500.0</v>
      </c>
      <c r="F549" s="277">
        <v>300.0</v>
      </c>
      <c r="G549" s="278"/>
      <c r="H549" s="282">
        <v>41754.0</v>
      </c>
    </row>
    <row r="550">
      <c r="A550" s="211" t="s">
        <v>7782</v>
      </c>
      <c r="B550" s="276" t="s">
        <v>7544</v>
      </c>
      <c r="C550" s="278"/>
      <c r="D550" s="276" t="s">
        <v>6019</v>
      </c>
      <c r="E550" s="277">
        <v>1000.0</v>
      </c>
      <c r="F550" s="277">
        <v>500.0</v>
      </c>
      <c r="G550" s="278"/>
      <c r="H550" s="282">
        <v>41699.0</v>
      </c>
    </row>
    <row r="551">
      <c r="A551" s="211" t="s">
        <v>7786</v>
      </c>
      <c r="B551" s="211" t="s">
        <v>7788</v>
      </c>
      <c r="C551" s="211" t="s">
        <v>7789</v>
      </c>
      <c r="D551" s="211" t="s">
        <v>6019</v>
      </c>
      <c r="E551" s="212">
        <v>605.0</v>
      </c>
      <c r="F551" s="212">
        <v>500.0</v>
      </c>
      <c r="G551" s="227"/>
      <c r="H551" s="213">
        <v>41728.0</v>
      </c>
    </row>
    <row r="552">
      <c r="A552" s="211" t="s">
        <v>7792</v>
      </c>
      <c r="B552" s="276" t="s">
        <v>7793</v>
      </c>
      <c r="C552" s="276" t="s">
        <v>7794</v>
      </c>
      <c r="D552" s="276" t="s">
        <v>6019</v>
      </c>
      <c r="E552" s="277">
        <v>500.0</v>
      </c>
      <c r="F552" s="277">
        <v>250.0</v>
      </c>
      <c r="G552" s="278"/>
      <c r="H552" s="282">
        <v>41696.0</v>
      </c>
    </row>
    <row r="553">
      <c r="A553" s="211" t="s">
        <v>7797</v>
      </c>
      <c r="B553" s="276" t="s">
        <v>7798</v>
      </c>
      <c r="C553" s="278"/>
      <c r="D553" s="276" t="s">
        <v>6019</v>
      </c>
      <c r="E553" s="277">
        <v>1000.0</v>
      </c>
      <c r="F553" s="277">
        <v>850.0</v>
      </c>
      <c r="G553" s="278"/>
      <c r="H553" s="282">
        <v>41756.0</v>
      </c>
    </row>
    <row r="554">
      <c r="A554" s="211" t="s">
        <v>7801</v>
      </c>
      <c r="B554" s="211" t="s">
        <v>7802</v>
      </c>
      <c r="C554" s="211" t="s">
        <v>7804</v>
      </c>
      <c r="D554" s="211" t="s">
        <v>202</v>
      </c>
      <c r="E554" s="212">
        <v>1000.0</v>
      </c>
      <c r="F554" s="212">
        <v>1100.0</v>
      </c>
      <c r="G554" s="210">
        <v>10099.0</v>
      </c>
      <c r="H554" s="213">
        <v>41776.0</v>
      </c>
    </row>
    <row r="555">
      <c r="A555" s="211" t="s">
        <v>7807</v>
      </c>
      <c r="B555" s="211" t="s">
        <v>7808</v>
      </c>
      <c r="C555" s="211" t="s">
        <v>7809</v>
      </c>
      <c r="D555" s="211" t="s">
        <v>202</v>
      </c>
      <c r="E555" s="212">
        <v>3150.0</v>
      </c>
      <c r="F555" s="212">
        <v>1275.0</v>
      </c>
      <c r="G555" s="210">
        <v>10102.0</v>
      </c>
      <c r="H555" s="213">
        <v>41762.0</v>
      </c>
    </row>
    <row r="556">
      <c r="A556" s="211" t="s">
        <v>7812</v>
      </c>
      <c r="B556" s="211" t="s">
        <v>7813</v>
      </c>
      <c r="C556" s="211" t="s">
        <v>6463</v>
      </c>
      <c r="D556" s="211" t="s">
        <v>202</v>
      </c>
      <c r="E556" s="212">
        <v>2000.0</v>
      </c>
      <c r="F556" s="212">
        <v>1120.0</v>
      </c>
      <c r="G556" s="210">
        <v>10103.0</v>
      </c>
      <c r="H556" s="213">
        <v>41771.0</v>
      </c>
    </row>
    <row r="557">
      <c r="A557" s="211" t="s">
        <v>7817</v>
      </c>
      <c r="B557" s="211" t="s">
        <v>4718</v>
      </c>
      <c r="C557" s="211" t="s">
        <v>1647</v>
      </c>
      <c r="D557" s="211" t="s">
        <v>202</v>
      </c>
      <c r="E557" s="212">
        <v>1500.0</v>
      </c>
      <c r="F557" s="212">
        <v>1000.0</v>
      </c>
      <c r="G557" s="210">
        <v>10104.0</v>
      </c>
      <c r="H557" s="213">
        <v>41771.0</v>
      </c>
    </row>
    <row r="558">
      <c r="A558" s="211" t="s">
        <v>7821</v>
      </c>
      <c r="B558" s="211" t="s">
        <v>5060</v>
      </c>
      <c r="C558" s="211" t="s">
        <v>6518</v>
      </c>
      <c r="D558" s="211" t="s">
        <v>202</v>
      </c>
      <c r="E558" s="212">
        <v>900.0</v>
      </c>
      <c r="F558" s="212">
        <v>500.0</v>
      </c>
      <c r="G558" s="210">
        <v>10105.0</v>
      </c>
      <c r="H558" s="213">
        <v>41777.0</v>
      </c>
    </row>
    <row r="559">
      <c r="A559" s="211" t="s">
        <v>7824</v>
      </c>
      <c r="B559" s="211" t="s">
        <v>5060</v>
      </c>
      <c r="C559" s="211" t="s">
        <v>7825</v>
      </c>
      <c r="D559" s="211" t="s">
        <v>202</v>
      </c>
      <c r="E559" s="212">
        <v>2000.0</v>
      </c>
      <c r="F559" s="212">
        <v>1000.0</v>
      </c>
      <c r="G559" s="210">
        <v>10106.0</v>
      </c>
      <c r="H559" s="213">
        <v>41734.0</v>
      </c>
    </row>
    <row r="560">
      <c r="A560" s="211" t="s">
        <v>7827</v>
      </c>
      <c r="B560" s="211" t="s">
        <v>5060</v>
      </c>
      <c r="C560" s="211" t="s">
        <v>7829</v>
      </c>
      <c r="D560" s="211" t="s">
        <v>202</v>
      </c>
      <c r="E560" s="212">
        <v>2000.0</v>
      </c>
      <c r="F560" s="212">
        <v>1275.0</v>
      </c>
      <c r="G560" s="210">
        <v>10107.0</v>
      </c>
      <c r="H560" s="213">
        <v>41743.0</v>
      </c>
    </row>
    <row r="561">
      <c r="A561" s="211" t="s">
        <v>7831</v>
      </c>
      <c r="B561" s="211" t="s">
        <v>7832</v>
      </c>
      <c r="C561" s="211" t="s">
        <v>4665</v>
      </c>
      <c r="D561" s="211" t="s">
        <v>202</v>
      </c>
      <c r="E561" s="212">
        <v>900.0</v>
      </c>
      <c r="F561" s="212">
        <v>630.0</v>
      </c>
      <c r="G561" s="210">
        <v>10108.0</v>
      </c>
      <c r="H561" s="213">
        <v>41770.0</v>
      </c>
    </row>
    <row r="562">
      <c r="A562" s="211" t="s">
        <v>7834</v>
      </c>
      <c r="B562" s="211" t="s">
        <v>6439</v>
      </c>
      <c r="C562" s="211" t="s">
        <v>6085</v>
      </c>
      <c r="D562" s="211" t="s">
        <v>202</v>
      </c>
      <c r="E562" s="212">
        <v>700.0</v>
      </c>
      <c r="F562" s="212">
        <v>630.0</v>
      </c>
      <c r="G562" s="210">
        <v>10109.0</v>
      </c>
      <c r="H562" s="213">
        <v>41775.0</v>
      </c>
    </row>
    <row r="563">
      <c r="A563" s="211" t="s">
        <v>7839</v>
      </c>
      <c r="B563" s="211" t="s">
        <v>7840</v>
      </c>
      <c r="C563" s="211" t="s">
        <v>4993</v>
      </c>
      <c r="D563" s="211" t="s">
        <v>202</v>
      </c>
      <c r="E563" s="212">
        <v>2000.0</v>
      </c>
      <c r="F563" s="212">
        <v>800.0</v>
      </c>
      <c r="G563" s="210">
        <v>10110.0</v>
      </c>
      <c r="H563" s="213">
        <v>41735.0</v>
      </c>
    </row>
    <row r="564">
      <c r="A564" s="211" t="s">
        <v>7844</v>
      </c>
      <c r="B564" s="211" t="s">
        <v>7845</v>
      </c>
      <c r="C564" s="211" t="s">
        <v>6544</v>
      </c>
      <c r="D564" s="211" t="s">
        <v>202</v>
      </c>
      <c r="E564" s="212">
        <v>2000.0</v>
      </c>
      <c r="F564" s="212">
        <v>1275.0</v>
      </c>
      <c r="G564" s="210">
        <v>10111.0</v>
      </c>
      <c r="H564" s="213">
        <v>41639.0</v>
      </c>
    </row>
    <row r="565">
      <c r="A565" s="211" t="s">
        <v>7850</v>
      </c>
      <c r="B565" s="211" t="s">
        <v>7851</v>
      </c>
      <c r="C565" s="211" t="s">
        <v>7852</v>
      </c>
      <c r="D565" s="211" t="s">
        <v>202</v>
      </c>
      <c r="E565" s="212">
        <v>5250.0</v>
      </c>
      <c r="F565" s="212">
        <v>1000.0</v>
      </c>
      <c r="G565" s="210">
        <v>10112.0</v>
      </c>
      <c r="H565" s="213">
        <v>41625.0</v>
      </c>
    </row>
    <row r="566">
      <c r="A566" s="211" t="s">
        <v>7855</v>
      </c>
      <c r="B566" s="211" t="s">
        <v>2010</v>
      </c>
      <c r="C566" s="211" t="s">
        <v>1974</v>
      </c>
      <c r="D566" s="211" t="s">
        <v>202</v>
      </c>
      <c r="E566" s="212">
        <v>5000.0</v>
      </c>
      <c r="F566" s="212">
        <v>1000.0</v>
      </c>
      <c r="G566" s="210">
        <v>10096.0</v>
      </c>
      <c r="H566" s="213">
        <v>41693.0</v>
      </c>
    </row>
    <row r="567">
      <c r="A567" s="211" t="s">
        <v>7857</v>
      </c>
      <c r="B567" s="211" t="s">
        <v>6489</v>
      </c>
      <c r="C567" s="211" t="s">
        <v>7858</v>
      </c>
      <c r="D567" s="211" t="s">
        <v>202</v>
      </c>
      <c r="E567" s="212">
        <v>900.0</v>
      </c>
      <c r="F567" s="212">
        <v>600.0</v>
      </c>
      <c r="G567" s="210">
        <v>10113.0</v>
      </c>
      <c r="H567" s="213">
        <v>41790.0</v>
      </c>
    </row>
    <row r="568">
      <c r="A568" s="211" t="s">
        <v>7860</v>
      </c>
      <c r="B568" s="211" t="s">
        <v>7861</v>
      </c>
      <c r="C568" s="211" t="s">
        <v>1703</v>
      </c>
      <c r="D568" s="211" t="s">
        <v>202</v>
      </c>
      <c r="E568" s="212">
        <v>1150.0</v>
      </c>
      <c r="F568" s="212">
        <v>800.0</v>
      </c>
      <c r="G568" s="210">
        <v>10114.0</v>
      </c>
      <c r="H568" s="213">
        <v>41777.0</v>
      </c>
    </row>
    <row r="569">
      <c r="A569" s="211" t="s">
        <v>7865</v>
      </c>
      <c r="B569" s="211" t="s">
        <v>5060</v>
      </c>
      <c r="C569" s="211" t="s">
        <v>1995</v>
      </c>
      <c r="D569" s="211" t="s">
        <v>202</v>
      </c>
      <c r="E569" s="212">
        <v>2000.0</v>
      </c>
      <c r="F569" s="212">
        <v>1275.0</v>
      </c>
      <c r="G569" s="210">
        <v>10115.0</v>
      </c>
      <c r="H569" s="213">
        <v>41764.0</v>
      </c>
    </row>
    <row r="570">
      <c r="A570" s="211" t="s">
        <v>7867</v>
      </c>
      <c r="B570" s="211" t="s">
        <v>5060</v>
      </c>
      <c r="C570" s="211" t="s">
        <v>7868</v>
      </c>
      <c r="D570" s="211" t="s">
        <v>202</v>
      </c>
      <c r="E570" s="212">
        <v>1000.0</v>
      </c>
      <c r="F570" s="212">
        <v>400.0</v>
      </c>
      <c r="G570" s="210">
        <v>10047.0</v>
      </c>
      <c r="H570" s="213">
        <v>41771.0</v>
      </c>
    </row>
    <row r="571">
      <c r="A571" s="211" t="s">
        <v>7870</v>
      </c>
      <c r="B571" s="211" t="s">
        <v>7871</v>
      </c>
      <c r="C571" s="211" t="s">
        <v>1604</v>
      </c>
      <c r="D571" s="211" t="s">
        <v>202</v>
      </c>
      <c r="E571" s="212">
        <v>2000.0</v>
      </c>
      <c r="F571" s="212">
        <v>1275.0</v>
      </c>
      <c r="G571" s="210">
        <v>10094.0</v>
      </c>
      <c r="H571" s="213">
        <v>41759.0</v>
      </c>
    </row>
    <row r="572">
      <c r="A572" s="211" t="s">
        <v>7874</v>
      </c>
      <c r="B572" s="211" t="s">
        <v>6466</v>
      </c>
      <c r="C572" s="211" t="s">
        <v>6466</v>
      </c>
      <c r="D572" s="211" t="s">
        <v>202</v>
      </c>
      <c r="E572" s="212">
        <v>2000.0</v>
      </c>
      <c r="F572" s="212">
        <v>1000.0</v>
      </c>
      <c r="G572" s="210">
        <v>10117.0</v>
      </c>
      <c r="H572" s="213">
        <v>41764.0</v>
      </c>
    </row>
    <row r="573">
      <c r="A573" s="211" t="s">
        <v>7876</v>
      </c>
      <c r="B573" s="211" t="s">
        <v>7877</v>
      </c>
      <c r="C573" s="211" t="s">
        <v>7878</v>
      </c>
      <c r="D573" s="211" t="s">
        <v>202</v>
      </c>
      <c r="E573" s="212">
        <v>1500.0</v>
      </c>
      <c r="F573" s="212">
        <v>1000.0</v>
      </c>
      <c r="G573" s="210">
        <v>10118.0</v>
      </c>
      <c r="H573" s="213">
        <v>41768.0</v>
      </c>
    </row>
    <row r="574">
      <c r="A574" s="211" t="s">
        <v>7880</v>
      </c>
      <c r="B574" s="211" t="s">
        <v>4885</v>
      </c>
      <c r="C574" s="211" t="s">
        <v>2022</v>
      </c>
      <c r="D574" s="211" t="s">
        <v>202</v>
      </c>
      <c r="E574" s="212">
        <v>2000.0</v>
      </c>
      <c r="F574" s="212">
        <v>1275.0</v>
      </c>
      <c r="G574" s="210">
        <v>10119.0</v>
      </c>
      <c r="H574" s="213">
        <v>41769.0</v>
      </c>
    </row>
    <row r="575">
      <c r="A575" s="211" t="s">
        <v>7883</v>
      </c>
      <c r="B575" s="211" t="s">
        <v>7884</v>
      </c>
      <c r="C575" s="211" t="s">
        <v>5095</v>
      </c>
      <c r="D575" s="211" t="s">
        <v>202</v>
      </c>
      <c r="E575" s="212">
        <v>2000.0</v>
      </c>
      <c r="F575" s="212">
        <v>1000.0</v>
      </c>
      <c r="G575" s="210">
        <v>10120.0</v>
      </c>
      <c r="H575" s="213">
        <v>41768.0</v>
      </c>
    </row>
    <row r="576">
      <c r="A576" s="211" t="s">
        <v>7886</v>
      </c>
      <c r="B576" s="211" t="s">
        <v>1873</v>
      </c>
      <c r="C576" s="211" t="s">
        <v>1873</v>
      </c>
      <c r="D576" s="211" t="s">
        <v>202</v>
      </c>
      <c r="E576" s="212">
        <v>2000.0</v>
      </c>
      <c r="F576" s="212">
        <v>1000.0</v>
      </c>
      <c r="G576" s="210">
        <v>10121.0</v>
      </c>
      <c r="H576" s="213">
        <v>41760.0</v>
      </c>
    </row>
    <row r="577">
      <c r="A577" s="211" t="s">
        <v>7889</v>
      </c>
      <c r="B577" s="211" t="s">
        <v>6300</v>
      </c>
      <c r="C577" s="211" t="s">
        <v>6300</v>
      </c>
      <c r="D577" s="211" t="s">
        <v>202</v>
      </c>
      <c r="E577" s="212">
        <v>1210.0</v>
      </c>
      <c r="F577" s="212">
        <v>750.0</v>
      </c>
      <c r="G577" s="210">
        <v>10122.0</v>
      </c>
      <c r="H577" s="213">
        <v>41760.0</v>
      </c>
    </row>
    <row r="578">
      <c r="A578" s="211" t="s">
        <v>7890</v>
      </c>
      <c r="B578" s="211" t="s">
        <v>7891</v>
      </c>
      <c r="C578" s="211" t="s">
        <v>1638</v>
      </c>
      <c r="D578" s="211" t="s">
        <v>202</v>
      </c>
      <c r="E578" s="212">
        <v>2000.0</v>
      </c>
      <c r="F578" s="212">
        <v>1275.0</v>
      </c>
      <c r="G578" s="210">
        <v>10123.0</v>
      </c>
      <c r="H578" s="213">
        <v>41736.0</v>
      </c>
    </row>
    <row r="579">
      <c r="A579" s="211" t="s">
        <v>7893</v>
      </c>
      <c r="B579" s="211" t="s">
        <v>7895</v>
      </c>
      <c r="C579" s="211" t="s">
        <v>1983</v>
      </c>
      <c r="D579" s="211" t="s">
        <v>202</v>
      </c>
      <c r="E579" s="212">
        <v>1880.0</v>
      </c>
      <c r="F579" s="212">
        <v>1000.0</v>
      </c>
      <c r="G579" s="210">
        <v>10124.0</v>
      </c>
      <c r="H579" s="213">
        <v>41744.0</v>
      </c>
    </row>
    <row r="580">
      <c r="A580" s="211" t="s">
        <v>7896</v>
      </c>
      <c r="B580" s="211" t="s">
        <v>7897</v>
      </c>
      <c r="C580" s="211" t="s">
        <v>4935</v>
      </c>
      <c r="D580" s="211" t="s">
        <v>202</v>
      </c>
      <c r="E580" s="212">
        <v>2500.0</v>
      </c>
      <c r="F580" s="212">
        <v>1275.0</v>
      </c>
      <c r="G580" s="210">
        <v>10125.0</v>
      </c>
      <c r="H580" s="213">
        <v>41721.0</v>
      </c>
    </row>
    <row r="581">
      <c r="A581" s="211" t="s">
        <v>7899</v>
      </c>
      <c r="B581" s="211" t="s">
        <v>7901</v>
      </c>
      <c r="C581" s="211" t="s">
        <v>1908</v>
      </c>
      <c r="D581" s="211" t="s">
        <v>202</v>
      </c>
      <c r="E581" s="212">
        <v>1500.0</v>
      </c>
      <c r="F581" s="212">
        <v>1000.0</v>
      </c>
      <c r="G581" s="210">
        <v>10126.0</v>
      </c>
      <c r="H581" s="213">
        <v>41758.0</v>
      </c>
    </row>
    <row r="582">
      <c r="A582" s="211" t="s">
        <v>7903</v>
      </c>
      <c r="B582" s="211" t="s">
        <v>1709</v>
      </c>
      <c r="C582" s="211" t="s">
        <v>7904</v>
      </c>
      <c r="D582" s="211" t="s">
        <v>202</v>
      </c>
      <c r="E582" s="212">
        <v>610.0</v>
      </c>
      <c r="F582" s="212">
        <v>450.0</v>
      </c>
      <c r="G582" s="210">
        <v>10127.0</v>
      </c>
      <c r="H582" s="213">
        <v>41759.0</v>
      </c>
    </row>
    <row r="583">
      <c r="A583" s="211" t="s">
        <v>7906</v>
      </c>
      <c r="B583" s="211" t="s">
        <v>7907</v>
      </c>
      <c r="C583" s="211" t="s">
        <v>1682</v>
      </c>
      <c r="D583" s="211" t="s">
        <v>202</v>
      </c>
      <c r="E583" s="212">
        <v>3000.0</v>
      </c>
      <c r="F583" s="212">
        <v>500.0</v>
      </c>
      <c r="G583" s="210">
        <v>10128.0</v>
      </c>
      <c r="H583" s="213">
        <v>41771.0</v>
      </c>
    </row>
    <row r="584">
      <c r="A584" s="211" t="s">
        <v>7909</v>
      </c>
      <c r="B584" s="211" t="s">
        <v>7911</v>
      </c>
      <c r="C584" s="211" t="s">
        <v>1477</v>
      </c>
      <c r="D584" s="211" t="s">
        <v>202</v>
      </c>
      <c r="E584" s="212">
        <v>2235.0</v>
      </c>
      <c r="F584" s="212">
        <v>1275.0</v>
      </c>
      <c r="G584" s="210">
        <v>10129.0</v>
      </c>
      <c r="H584" s="213">
        <v>41759.0</v>
      </c>
    </row>
    <row r="585">
      <c r="A585" s="211" t="s">
        <v>7912</v>
      </c>
      <c r="B585" s="211" t="s">
        <v>7914</v>
      </c>
      <c r="C585" s="211" t="s">
        <v>7914</v>
      </c>
      <c r="D585" s="211" t="s">
        <v>202</v>
      </c>
      <c r="E585" s="212">
        <v>3650.0</v>
      </c>
      <c r="F585" s="212">
        <v>1275.0</v>
      </c>
      <c r="G585" s="210">
        <v>10130.0</v>
      </c>
      <c r="H585" s="213">
        <v>41764.0</v>
      </c>
    </row>
    <row r="586">
      <c r="A586" s="211" t="s">
        <v>7915</v>
      </c>
      <c r="B586" s="211" t="s">
        <v>1833</v>
      </c>
      <c r="C586" s="211" t="s">
        <v>1833</v>
      </c>
      <c r="D586" s="211" t="s">
        <v>202</v>
      </c>
      <c r="E586" s="212">
        <v>1250.0</v>
      </c>
      <c r="F586" s="212">
        <v>1250.0</v>
      </c>
      <c r="G586" s="210">
        <v>10131.0</v>
      </c>
      <c r="H586" s="213">
        <v>41759.0</v>
      </c>
    </row>
    <row r="587">
      <c r="A587" s="211" t="s">
        <v>7918</v>
      </c>
      <c r="B587" s="211" t="s">
        <v>4852</v>
      </c>
      <c r="C587" s="211" t="s">
        <v>4852</v>
      </c>
      <c r="D587" s="211" t="s">
        <v>202</v>
      </c>
      <c r="E587" s="212">
        <v>3000.0</v>
      </c>
      <c r="F587" s="212">
        <v>1275.0</v>
      </c>
      <c r="G587" s="210">
        <v>10132.0</v>
      </c>
      <c r="H587" s="213">
        <v>41790.0</v>
      </c>
    </row>
    <row r="588">
      <c r="A588" s="211" t="s">
        <v>7919</v>
      </c>
      <c r="B588" s="211" t="s">
        <v>7920</v>
      </c>
      <c r="C588" s="211" t="s">
        <v>6524</v>
      </c>
      <c r="D588" s="211" t="s">
        <v>202</v>
      </c>
      <c r="E588" s="212">
        <v>2940.0</v>
      </c>
      <c r="F588" s="212">
        <v>1275.0</v>
      </c>
      <c r="G588" s="210">
        <v>10095.0</v>
      </c>
      <c r="H588" s="213">
        <v>41776.0</v>
      </c>
    </row>
    <row r="589">
      <c r="A589" s="211" t="s">
        <v>7924</v>
      </c>
      <c r="B589" s="211" t="s">
        <v>7925</v>
      </c>
      <c r="C589" s="211" t="s">
        <v>1747</v>
      </c>
      <c r="D589" s="211" t="s">
        <v>202</v>
      </c>
      <c r="E589" s="212">
        <v>2000.0</v>
      </c>
      <c r="F589" s="212">
        <v>1275.0</v>
      </c>
      <c r="G589" s="210">
        <v>10133.0</v>
      </c>
      <c r="H589" s="227"/>
    </row>
    <row r="590">
      <c r="A590" s="211" t="s">
        <v>7926</v>
      </c>
      <c r="B590" s="211" t="s">
        <v>7927</v>
      </c>
      <c r="C590" s="211" t="s">
        <v>7928</v>
      </c>
      <c r="D590" s="211" t="s">
        <v>202</v>
      </c>
      <c r="E590" s="212">
        <v>2000.0</v>
      </c>
      <c r="F590" s="212">
        <v>1275.0</v>
      </c>
      <c r="G590" s="210">
        <v>10097.0</v>
      </c>
      <c r="H590" s="227"/>
    </row>
    <row r="591">
      <c r="A591" s="211" t="s">
        <v>7930</v>
      </c>
      <c r="B591" s="211" t="s">
        <v>1619</v>
      </c>
      <c r="C591" s="211" t="s">
        <v>1619</v>
      </c>
      <c r="D591" s="211" t="s">
        <v>202</v>
      </c>
      <c r="E591" s="212">
        <v>1000.0</v>
      </c>
      <c r="F591" s="212">
        <v>500.0</v>
      </c>
      <c r="G591" s="210">
        <v>10134.0</v>
      </c>
      <c r="H591" s="227"/>
    </row>
    <row r="592">
      <c r="A592" s="211" t="s">
        <v>7933</v>
      </c>
      <c r="B592" s="211" t="s">
        <v>7934</v>
      </c>
      <c r="C592" s="211" t="s">
        <v>7934</v>
      </c>
      <c r="D592" s="211" t="s">
        <v>202</v>
      </c>
      <c r="E592" s="212">
        <v>2000.0</v>
      </c>
      <c r="F592" s="212">
        <v>1275.0</v>
      </c>
      <c r="G592" s="210">
        <v>10135.0</v>
      </c>
      <c r="H592" s="227"/>
    </row>
    <row r="593">
      <c r="A593" s="211" t="s">
        <v>7938</v>
      </c>
      <c r="B593" s="211" t="s">
        <v>7939</v>
      </c>
      <c r="C593" s="211" t="s">
        <v>7940</v>
      </c>
      <c r="D593" s="211" t="s">
        <v>202</v>
      </c>
      <c r="E593" s="212">
        <v>1509.89</v>
      </c>
      <c r="F593" s="212">
        <v>1000.0</v>
      </c>
      <c r="G593" s="210">
        <v>10136.0</v>
      </c>
      <c r="H593" s="227"/>
    </row>
    <row r="594">
      <c r="A594" s="211" t="s">
        <v>7941</v>
      </c>
      <c r="B594" s="211" t="s">
        <v>1599</v>
      </c>
      <c r="C594" s="211" t="s">
        <v>289</v>
      </c>
      <c r="D594" s="211" t="s">
        <v>6119</v>
      </c>
      <c r="E594" s="212">
        <v>124.5</v>
      </c>
      <c r="F594" s="212">
        <v>60.0</v>
      </c>
      <c r="G594" s="210">
        <v>10138.0</v>
      </c>
      <c r="H594" s="213">
        <v>41666.0</v>
      </c>
    </row>
    <row r="595">
      <c r="A595" s="211" t="s">
        <v>7942</v>
      </c>
      <c r="B595" s="211" t="s">
        <v>7943</v>
      </c>
      <c r="C595" s="211" t="s">
        <v>2759</v>
      </c>
      <c r="D595" s="211" t="s">
        <v>6119</v>
      </c>
      <c r="E595" s="212">
        <v>122.74</v>
      </c>
      <c r="F595" s="212">
        <v>60.0</v>
      </c>
      <c r="G595" s="210">
        <v>10139.0</v>
      </c>
      <c r="H595" s="213">
        <v>41699.0</v>
      </c>
    </row>
    <row r="596">
      <c r="A596" s="211" t="s">
        <v>7944</v>
      </c>
      <c r="B596" s="211" t="s">
        <v>7945</v>
      </c>
      <c r="C596" s="211" t="s">
        <v>2245</v>
      </c>
      <c r="D596" s="211" t="s">
        <v>6119</v>
      </c>
      <c r="E596" s="212">
        <v>48.0</v>
      </c>
      <c r="F596" s="212">
        <v>48.0</v>
      </c>
      <c r="G596" s="210">
        <v>10140.0</v>
      </c>
      <c r="H596" s="213">
        <v>41693.0</v>
      </c>
    </row>
    <row r="597">
      <c r="A597" s="211" t="s">
        <v>7947</v>
      </c>
      <c r="B597" s="211" t="s">
        <v>7948</v>
      </c>
      <c r="C597" s="211" t="s">
        <v>92</v>
      </c>
      <c r="D597" s="211" t="s">
        <v>6119</v>
      </c>
      <c r="E597" s="212">
        <v>171.2</v>
      </c>
      <c r="F597" s="212">
        <v>171.2</v>
      </c>
      <c r="G597" s="210">
        <v>10141.0</v>
      </c>
      <c r="H597" s="213">
        <v>41693.0</v>
      </c>
    </row>
    <row r="598">
      <c r="A598" s="211" t="s">
        <v>7950</v>
      </c>
      <c r="B598" s="211" t="s">
        <v>7951</v>
      </c>
      <c r="C598" s="211" t="s">
        <v>92</v>
      </c>
      <c r="D598" s="211" t="s">
        <v>6119</v>
      </c>
      <c r="E598" s="212">
        <v>215.0</v>
      </c>
      <c r="F598" s="212">
        <v>200.0</v>
      </c>
      <c r="G598" s="210">
        <v>10142.0</v>
      </c>
      <c r="H598" s="213">
        <v>41683.0</v>
      </c>
    </row>
    <row r="599">
      <c r="A599" s="211" t="s">
        <v>7954</v>
      </c>
      <c r="B599" s="211" t="s">
        <v>7955</v>
      </c>
      <c r="C599" s="211" t="s">
        <v>7956</v>
      </c>
      <c r="D599" s="211" t="s">
        <v>6119</v>
      </c>
      <c r="E599" s="212">
        <v>45.34</v>
      </c>
      <c r="F599" s="212">
        <v>45.34</v>
      </c>
      <c r="G599" s="210">
        <v>10137.0</v>
      </c>
      <c r="H599" s="213">
        <v>41694.0</v>
      </c>
    </row>
    <row r="600">
      <c r="A600" s="211" t="s">
        <v>7959</v>
      </c>
      <c r="B600" s="211" t="s">
        <v>7960</v>
      </c>
      <c r="C600" s="211" t="s">
        <v>7961</v>
      </c>
      <c r="D600" s="211" t="s">
        <v>6119</v>
      </c>
      <c r="E600" s="212">
        <v>31.03</v>
      </c>
      <c r="F600" s="212">
        <v>31.03</v>
      </c>
      <c r="G600" s="210">
        <v>10143.0</v>
      </c>
      <c r="H600" s="213">
        <v>41692.0</v>
      </c>
    </row>
    <row r="601">
      <c r="A601" s="211" t="s">
        <v>7964</v>
      </c>
      <c r="B601" s="211" t="s">
        <v>7965</v>
      </c>
      <c r="C601" s="211" t="s">
        <v>2213</v>
      </c>
      <c r="D601" s="211" t="s">
        <v>6119</v>
      </c>
      <c r="E601" s="212">
        <v>120.0</v>
      </c>
      <c r="F601" s="212">
        <v>60.0</v>
      </c>
      <c r="G601" s="210">
        <v>10144.0</v>
      </c>
      <c r="H601" s="213">
        <v>41675.0</v>
      </c>
    </row>
    <row r="602">
      <c r="A602" s="211" t="s">
        <v>7967</v>
      </c>
      <c r="B602" s="211" t="s">
        <v>7969</v>
      </c>
      <c r="C602" s="211" t="s">
        <v>149</v>
      </c>
      <c r="D602" s="211" t="s">
        <v>6119</v>
      </c>
      <c r="E602" s="212">
        <v>147.46</v>
      </c>
      <c r="F602" s="212">
        <v>147.46</v>
      </c>
      <c r="G602" s="210">
        <v>10173.0</v>
      </c>
      <c r="H602" s="213">
        <v>41678.0</v>
      </c>
    </row>
    <row r="603">
      <c r="A603" s="211" t="s">
        <v>7975</v>
      </c>
      <c r="B603" s="211" t="s">
        <v>1020</v>
      </c>
      <c r="C603" s="211" t="s">
        <v>294</v>
      </c>
      <c r="D603" s="211" t="s">
        <v>6119</v>
      </c>
      <c r="E603" s="212">
        <v>645.66</v>
      </c>
      <c r="F603" s="212">
        <v>456.0</v>
      </c>
      <c r="G603" s="210">
        <v>10171.0</v>
      </c>
      <c r="H603" s="213">
        <v>41691.0</v>
      </c>
    </row>
    <row r="604">
      <c r="A604" s="211" t="s">
        <v>7979</v>
      </c>
      <c r="B604" s="211" t="s">
        <v>7980</v>
      </c>
      <c r="C604" s="211" t="s">
        <v>452</v>
      </c>
      <c r="D604" s="211" t="s">
        <v>6119</v>
      </c>
      <c r="E604" s="212">
        <v>179.31</v>
      </c>
      <c r="F604" s="212">
        <v>179.31</v>
      </c>
      <c r="G604" s="210">
        <v>10146.0</v>
      </c>
      <c r="H604" s="213">
        <v>41680.0</v>
      </c>
    </row>
    <row r="605">
      <c r="A605" s="211" t="s">
        <v>7984</v>
      </c>
      <c r="B605" s="211" t="s">
        <v>7985</v>
      </c>
      <c r="C605" s="211" t="s">
        <v>149</v>
      </c>
      <c r="D605" s="211" t="s">
        <v>6119</v>
      </c>
      <c r="E605" s="212">
        <v>107.13</v>
      </c>
      <c r="F605" s="212">
        <v>107.13</v>
      </c>
      <c r="G605" s="210">
        <v>10145.0</v>
      </c>
      <c r="H605" s="213">
        <v>41681.0</v>
      </c>
    </row>
    <row r="606">
      <c r="A606" s="211" t="s">
        <v>7989</v>
      </c>
      <c r="B606" s="211" t="s">
        <v>7990</v>
      </c>
      <c r="C606" s="211" t="s">
        <v>149</v>
      </c>
      <c r="D606" s="211" t="s">
        <v>6119</v>
      </c>
      <c r="E606" s="212">
        <v>290.64</v>
      </c>
      <c r="F606" s="212">
        <v>290.64</v>
      </c>
      <c r="G606" s="210">
        <v>10147.0</v>
      </c>
      <c r="H606" s="213">
        <v>41673.0</v>
      </c>
    </row>
    <row r="607">
      <c r="A607" s="211" t="s">
        <v>7993</v>
      </c>
      <c r="B607" s="276" t="s">
        <v>7995</v>
      </c>
      <c r="C607" s="276" t="s">
        <v>6943</v>
      </c>
      <c r="D607" s="276" t="s">
        <v>6119</v>
      </c>
      <c r="E607" s="277">
        <v>26.0</v>
      </c>
      <c r="F607" s="277">
        <v>24.0</v>
      </c>
      <c r="G607" s="279">
        <v>10148.0</v>
      </c>
      <c r="H607" s="282">
        <v>41697.0</v>
      </c>
    </row>
    <row r="608">
      <c r="A608" s="211" t="s">
        <v>7999</v>
      </c>
      <c r="B608" s="211" t="s">
        <v>8000</v>
      </c>
      <c r="C608" s="211" t="s">
        <v>899</v>
      </c>
      <c r="D608" s="211" t="s">
        <v>6119</v>
      </c>
      <c r="E608" s="212">
        <v>500.0</v>
      </c>
      <c r="F608" s="212">
        <v>500.0</v>
      </c>
      <c r="G608" s="210">
        <v>10149.0</v>
      </c>
      <c r="H608" s="213">
        <v>41691.0</v>
      </c>
    </row>
    <row r="609">
      <c r="A609" s="211" t="s">
        <v>8001</v>
      </c>
      <c r="B609" s="211" t="s">
        <v>8002</v>
      </c>
      <c r="C609" s="211" t="s">
        <v>195</v>
      </c>
      <c r="D609" s="211" t="s">
        <v>6119</v>
      </c>
      <c r="E609" s="212">
        <v>65.29</v>
      </c>
      <c r="F609" s="212">
        <v>64.29</v>
      </c>
      <c r="G609" s="210">
        <v>10150.0</v>
      </c>
      <c r="H609" s="213">
        <v>41688.0</v>
      </c>
    </row>
    <row r="610">
      <c r="A610" s="211" t="s">
        <v>8005</v>
      </c>
      <c r="B610" s="211" t="s">
        <v>8006</v>
      </c>
      <c r="C610" s="211" t="s">
        <v>7383</v>
      </c>
      <c r="D610" s="211" t="s">
        <v>6119</v>
      </c>
      <c r="E610" s="212">
        <v>100.0</v>
      </c>
      <c r="F610" s="212">
        <v>56.0</v>
      </c>
      <c r="G610" s="210">
        <v>10151.0</v>
      </c>
      <c r="H610" s="213">
        <v>41698.0</v>
      </c>
    </row>
    <row r="611">
      <c r="A611" s="211" t="s">
        <v>8011</v>
      </c>
      <c r="B611" s="211" t="s">
        <v>4039</v>
      </c>
      <c r="C611" s="211" t="s">
        <v>4969</v>
      </c>
      <c r="D611" s="211" t="s">
        <v>6119</v>
      </c>
      <c r="E611" s="212">
        <v>152.14</v>
      </c>
      <c r="F611" s="212">
        <v>152.14</v>
      </c>
      <c r="G611" s="210">
        <v>10152.0</v>
      </c>
      <c r="H611" s="213">
        <v>41684.0</v>
      </c>
    </row>
    <row r="612">
      <c r="A612" s="211" t="s">
        <v>8014</v>
      </c>
      <c r="B612" s="211" t="s">
        <v>8016</v>
      </c>
      <c r="C612" s="211" t="s">
        <v>2213</v>
      </c>
      <c r="D612" s="211" t="s">
        <v>6119</v>
      </c>
      <c r="E612" s="212">
        <v>190.0</v>
      </c>
      <c r="F612" s="212">
        <v>100.0</v>
      </c>
      <c r="G612" s="210">
        <v>10153.0</v>
      </c>
      <c r="H612" s="213">
        <v>41670.0</v>
      </c>
    </row>
    <row r="613">
      <c r="A613" s="211" t="s">
        <v>8019</v>
      </c>
      <c r="B613" s="211" t="s">
        <v>8020</v>
      </c>
      <c r="C613" s="211" t="s">
        <v>565</v>
      </c>
      <c r="D613" s="211" t="s">
        <v>6119</v>
      </c>
      <c r="E613" s="212">
        <v>62.41</v>
      </c>
      <c r="F613" s="212">
        <v>62.41</v>
      </c>
      <c r="G613" s="210">
        <v>10154.0</v>
      </c>
      <c r="H613" s="213">
        <v>41681.0</v>
      </c>
    </row>
    <row r="614">
      <c r="A614" s="211" t="s">
        <v>8021</v>
      </c>
      <c r="B614" s="211" t="s">
        <v>8023</v>
      </c>
      <c r="C614" s="211" t="s">
        <v>565</v>
      </c>
      <c r="D614" s="211" t="s">
        <v>6119</v>
      </c>
      <c r="E614" s="212">
        <v>49.28</v>
      </c>
      <c r="F614" s="212">
        <v>49.28</v>
      </c>
      <c r="G614" s="210">
        <v>10154.0</v>
      </c>
      <c r="H614" s="213">
        <v>41685.0</v>
      </c>
    </row>
    <row r="615">
      <c r="A615" s="211" t="s">
        <v>8027</v>
      </c>
      <c r="B615" s="211" t="s">
        <v>616</v>
      </c>
      <c r="C615" s="211" t="s">
        <v>902</v>
      </c>
      <c r="D615" s="211" t="s">
        <v>6119</v>
      </c>
      <c r="E615" s="212">
        <v>237.0</v>
      </c>
      <c r="F615" s="212">
        <v>48.0</v>
      </c>
      <c r="G615" s="210">
        <v>10155.0</v>
      </c>
      <c r="H615" s="213">
        <v>41686.0</v>
      </c>
    </row>
    <row r="616">
      <c r="A616" s="211" t="s">
        <v>8031</v>
      </c>
      <c r="B616" s="211" t="s">
        <v>8033</v>
      </c>
      <c r="C616" s="211" t="s">
        <v>6762</v>
      </c>
      <c r="D616" s="211" t="s">
        <v>6119</v>
      </c>
      <c r="E616" s="212">
        <v>600.0</v>
      </c>
      <c r="F616" s="212">
        <v>600.0</v>
      </c>
      <c r="G616" s="210">
        <v>10156.0</v>
      </c>
      <c r="H616" s="213">
        <v>41763.0</v>
      </c>
    </row>
    <row r="617">
      <c r="A617" s="211" t="s">
        <v>8036</v>
      </c>
      <c r="B617" s="211" t="s">
        <v>1072</v>
      </c>
      <c r="C617" s="211" t="s">
        <v>183</v>
      </c>
      <c r="D617" s="211" t="s">
        <v>6019</v>
      </c>
      <c r="E617" s="212">
        <v>60.0</v>
      </c>
      <c r="F617" s="212">
        <v>50.0</v>
      </c>
      <c r="G617" s="210">
        <v>10157.0</v>
      </c>
      <c r="H617" s="213">
        <v>41711.0</v>
      </c>
    </row>
    <row r="618">
      <c r="A618" s="211" t="s">
        <v>8037</v>
      </c>
      <c r="B618" s="211" t="s">
        <v>8039</v>
      </c>
      <c r="C618" s="211" t="s">
        <v>271</v>
      </c>
      <c r="D618" s="211" t="s">
        <v>6019</v>
      </c>
      <c r="E618" s="212">
        <v>1000.0</v>
      </c>
      <c r="F618" s="212">
        <v>1000.0</v>
      </c>
      <c r="G618" s="210">
        <v>10158.0</v>
      </c>
      <c r="H618" s="213">
        <v>41748.0</v>
      </c>
    </row>
    <row r="619">
      <c r="A619" s="211" t="s">
        <v>8041</v>
      </c>
      <c r="B619" s="211" t="s">
        <v>8042</v>
      </c>
      <c r="C619" s="211" t="s">
        <v>3393</v>
      </c>
      <c r="D619" s="211" t="s">
        <v>6019</v>
      </c>
      <c r="E619" s="212">
        <v>1000.0</v>
      </c>
      <c r="F619" s="212">
        <v>1000.0</v>
      </c>
      <c r="G619" s="210">
        <v>10159.0</v>
      </c>
      <c r="H619" s="213">
        <v>41734.0</v>
      </c>
    </row>
    <row r="620">
      <c r="A620" s="211" t="s">
        <v>8044</v>
      </c>
      <c r="B620" s="276" t="s">
        <v>8045</v>
      </c>
      <c r="C620" s="276" t="s">
        <v>1815</v>
      </c>
      <c r="D620" s="276" t="s">
        <v>6019</v>
      </c>
      <c r="E620" s="277">
        <v>150.0</v>
      </c>
      <c r="F620" s="277">
        <v>120.0</v>
      </c>
      <c r="G620" s="279">
        <v>10160.0</v>
      </c>
      <c r="H620" s="282">
        <v>41706.0</v>
      </c>
    </row>
    <row r="621">
      <c r="A621" s="211" t="s">
        <v>8048</v>
      </c>
      <c r="B621" s="276" t="s">
        <v>8049</v>
      </c>
      <c r="C621" s="276" t="s">
        <v>1815</v>
      </c>
      <c r="D621" s="276" t="s">
        <v>6019</v>
      </c>
      <c r="E621" s="277">
        <v>150.0</v>
      </c>
      <c r="F621" s="277">
        <v>150.0</v>
      </c>
      <c r="G621" s="279">
        <v>10160.0</v>
      </c>
      <c r="H621" s="282">
        <v>41706.0</v>
      </c>
    </row>
    <row r="622">
      <c r="A622" s="211" t="s">
        <v>8052</v>
      </c>
      <c r="B622" s="211" t="s">
        <v>2976</v>
      </c>
      <c r="C622" s="211" t="s">
        <v>8053</v>
      </c>
      <c r="D622" s="211" t="s">
        <v>6019</v>
      </c>
      <c r="E622" s="212">
        <v>500.0</v>
      </c>
      <c r="F622" s="212">
        <v>500.0</v>
      </c>
      <c r="G622" s="210">
        <v>10161.0</v>
      </c>
      <c r="H622" s="213">
        <v>41771.0</v>
      </c>
    </row>
    <row r="623">
      <c r="A623" s="211" t="s">
        <v>8057</v>
      </c>
      <c r="B623" s="211" t="s">
        <v>8058</v>
      </c>
      <c r="C623" s="211" t="s">
        <v>8059</v>
      </c>
      <c r="D623" s="211" t="s">
        <v>6019</v>
      </c>
      <c r="E623" s="212">
        <v>500.0</v>
      </c>
      <c r="F623" s="212">
        <v>500.0</v>
      </c>
      <c r="G623" s="210">
        <v>10162.0</v>
      </c>
      <c r="H623" s="213">
        <v>41760.0</v>
      </c>
    </row>
    <row r="624">
      <c r="A624" s="211" t="s">
        <v>8061</v>
      </c>
      <c r="B624" s="211" t="s">
        <v>8062</v>
      </c>
      <c r="C624" s="211" t="s">
        <v>1080</v>
      </c>
      <c r="D624" s="211" t="s">
        <v>6019</v>
      </c>
      <c r="E624" s="212">
        <v>282.2</v>
      </c>
      <c r="F624" s="212">
        <v>141.1</v>
      </c>
      <c r="G624" s="210">
        <v>10163.0</v>
      </c>
      <c r="H624" s="213">
        <v>41705.0</v>
      </c>
    </row>
    <row r="625">
      <c r="A625" s="211" t="s">
        <v>8063</v>
      </c>
      <c r="B625" s="211" t="s">
        <v>8064</v>
      </c>
      <c r="C625" s="211" t="s">
        <v>1080</v>
      </c>
      <c r="D625" s="211" t="s">
        <v>6019</v>
      </c>
      <c r="E625" s="212">
        <v>382.2</v>
      </c>
      <c r="F625" s="212">
        <v>382.2</v>
      </c>
      <c r="G625" s="210">
        <v>10163.0</v>
      </c>
      <c r="H625" s="213">
        <v>41705.0</v>
      </c>
    </row>
    <row r="626">
      <c r="A626" s="211" t="s">
        <v>8068</v>
      </c>
      <c r="B626" s="211" t="s">
        <v>8069</v>
      </c>
      <c r="C626" s="211" t="s">
        <v>1080</v>
      </c>
      <c r="D626" s="211" t="s">
        <v>6019</v>
      </c>
      <c r="E626" s="212">
        <v>225.0</v>
      </c>
      <c r="F626" s="212">
        <v>120.0</v>
      </c>
      <c r="G626" s="210">
        <v>10163.0</v>
      </c>
      <c r="H626" s="213">
        <v>41706.0</v>
      </c>
    </row>
    <row r="627">
      <c r="A627" s="211" t="s">
        <v>8073</v>
      </c>
      <c r="B627" s="211" t="s">
        <v>8074</v>
      </c>
      <c r="C627" s="211" t="s">
        <v>1080</v>
      </c>
      <c r="D627" s="211" t="s">
        <v>6019</v>
      </c>
      <c r="E627" s="212">
        <v>120.0</v>
      </c>
      <c r="F627" s="212">
        <v>120.0</v>
      </c>
      <c r="G627" s="210">
        <v>10163.0</v>
      </c>
      <c r="H627" s="213">
        <v>41706.0</v>
      </c>
    </row>
    <row r="628">
      <c r="A628" s="211" t="s">
        <v>8078</v>
      </c>
      <c r="B628" s="211" t="s">
        <v>8079</v>
      </c>
      <c r="C628" s="211" t="s">
        <v>1080</v>
      </c>
      <c r="D628" s="211" t="s">
        <v>6019</v>
      </c>
      <c r="E628" s="212">
        <v>782.2</v>
      </c>
      <c r="F628" s="212">
        <v>341.1</v>
      </c>
      <c r="G628" s="210">
        <v>10163.0</v>
      </c>
      <c r="H628" s="213">
        <v>41707.0</v>
      </c>
    </row>
    <row r="629">
      <c r="A629" s="211" t="s">
        <v>8082</v>
      </c>
      <c r="B629" s="211" t="s">
        <v>8084</v>
      </c>
      <c r="C629" s="227"/>
      <c r="D629" s="211" t="s">
        <v>6019</v>
      </c>
      <c r="E629" s="212">
        <v>88.0</v>
      </c>
      <c r="F629" s="212">
        <v>64.0</v>
      </c>
      <c r="G629" s="210">
        <v>10164.0</v>
      </c>
      <c r="H629" s="213">
        <v>41706.0</v>
      </c>
    </row>
    <row r="630">
      <c r="A630" s="211" t="s">
        <v>8087</v>
      </c>
      <c r="B630" s="211" t="s">
        <v>8088</v>
      </c>
      <c r="C630" s="211" t="s">
        <v>271</v>
      </c>
      <c r="D630" s="211" t="s">
        <v>6019</v>
      </c>
      <c r="E630" s="212">
        <v>1000.0</v>
      </c>
      <c r="F630" s="212">
        <v>1000.0</v>
      </c>
      <c r="G630" s="210">
        <v>10165.0</v>
      </c>
      <c r="H630" s="227"/>
    </row>
    <row r="631">
      <c r="A631" s="211" t="s">
        <v>8092</v>
      </c>
      <c r="B631" s="211" t="s">
        <v>8093</v>
      </c>
      <c r="C631" s="211" t="s">
        <v>8094</v>
      </c>
      <c r="D631" s="211" t="s">
        <v>6019</v>
      </c>
      <c r="E631" s="212">
        <v>600.0</v>
      </c>
      <c r="F631" s="212">
        <v>400.0</v>
      </c>
      <c r="G631" s="210">
        <v>10166.0</v>
      </c>
      <c r="H631" s="213">
        <v>41719.0</v>
      </c>
    </row>
    <row r="632">
      <c r="A632" s="211" t="s">
        <v>8098</v>
      </c>
      <c r="B632" s="211" t="s">
        <v>8099</v>
      </c>
      <c r="C632" s="211" t="s">
        <v>8094</v>
      </c>
      <c r="D632" s="211" t="s">
        <v>6019</v>
      </c>
      <c r="E632" s="212">
        <v>400.0</v>
      </c>
      <c r="F632" s="212">
        <v>400.0</v>
      </c>
      <c r="G632" s="210">
        <v>10166.0</v>
      </c>
      <c r="H632" s="213">
        <v>41709.0</v>
      </c>
    </row>
    <row r="633">
      <c r="A633" s="211" t="s">
        <v>8103</v>
      </c>
      <c r="B633" s="211" t="s">
        <v>8105</v>
      </c>
      <c r="C633" s="211" t="s">
        <v>8106</v>
      </c>
      <c r="D633" s="211" t="s">
        <v>6019</v>
      </c>
      <c r="E633" s="212">
        <v>400.0</v>
      </c>
      <c r="F633" s="212">
        <v>400.0</v>
      </c>
      <c r="G633" s="210">
        <v>10167.0</v>
      </c>
      <c r="H633" s="213">
        <v>41789.0</v>
      </c>
    </row>
    <row r="634">
      <c r="A634" s="211" t="s">
        <v>8110</v>
      </c>
      <c r="B634" s="211" t="s">
        <v>3901</v>
      </c>
      <c r="C634" s="211" t="s">
        <v>3558</v>
      </c>
      <c r="D634" s="211" t="s">
        <v>6019</v>
      </c>
      <c r="E634" s="212">
        <v>120.0</v>
      </c>
      <c r="F634" s="212">
        <v>75.0</v>
      </c>
      <c r="G634" s="210">
        <v>10168.0</v>
      </c>
      <c r="H634" s="213">
        <v>41700.0</v>
      </c>
    </row>
    <row r="635">
      <c r="A635" s="211" t="s">
        <v>8116</v>
      </c>
      <c r="B635" s="211" t="s">
        <v>5056</v>
      </c>
      <c r="C635" s="211" t="s">
        <v>8117</v>
      </c>
      <c r="D635" s="211" t="s">
        <v>954</v>
      </c>
      <c r="E635" s="212">
        <v>300.0</v>
      </c>
      <c r="F635" s="212">
        <v>180.0</v>
      </c>
      <c r="G635" s="210">
        <v>10169.0</v>
      </c>
      <c r="H635" s="227"/>
    </row>
    <row r="636">
      <c r="A636" s="211" t="s">
        <v>8121</v>
      </c>
      <c r="B636" s="211" t="s">
        <v>8122</v>
      </c>
      <c r="C636" s="211" t="s">
        <v>1995</v>
      </c>
      <c r="D636" s="211" t="s">
        <v>5778</v>
      </c>
      <c r="E636" s="212">
        <v>2850.0</v>
      </c>
      <c r="F636" s="212">
        <v>0.0</v>
      </c>
      <c r="G636" s="227"/>
      <c r="H636" s="213">
        <v>41735.0</v>
      </c>
    </row>
    <row r="637">
      <c r="A637" s="211" t="s">
        <v>8126</v>
      </c>
      <c r="B637" s="211" t="s">
        <v>8128</v>
      </c>
      <c r="C637" s="211" t="s">
        <v>8129</v>
      </c>
      <c r="D637" s="211" t="s">
        <v>5778</v>
      </c>
      <c r="E637" s="212">
        <v>295.0</v>
      </c>
      <c r="F637" s="212">
        <v>265.0</v>
      </c>
      <c r="G637" s="210">
        <v>10172.0</v>
      </c>
      <c r="H637" s="227"/>
    </row>
    <row r="638">
      <c r="A638" s="211" t="s">
        <v>8134</v>
      </c>
      <c r="B638" s="211" t="s">
        <v>8135</v>
      </c>
      <c r="C638" s="211" t="s">
        <v>2770</v>
      </c>
      <c r="D638" s="211" t="s">
        <v>5778</v>
      </c>
      <c r="E638" s="212">
        <v>1885.0</v>
      </c>
      <c r="F638" s="212">
        <v>500.0</v>
      </c>
      <c r="G638" s="227"/>
      <c r="H638" s="213">
        <v>41734.0</v>
      </c>
    </row>
    <row r="639">
      <c r="A639" s="211" t="s">
        <v>8136</v>
      </c>
      <c r="B639" s="211" t="s">
        <v>8137</v>
      </c>
      <c r="C639" s="211" t="s">
        <v>8138</v>
      </c>
      <c r="D639" s="211" t="s">
        <v>5778</v>
      </c>
      <c r="E639" s="212">
        <v>1465.0</v>
      </c>
      <c r="F639" s="212">
        <v>600.0</v>
      </c>
      <c r="G639" s="210">
        <v>10222.0</v>
      </c>
      <c r="H639" s="213">
        <v>41727.0</v>
      </c>
    </row>
    <row r="640">
      <c r="A640" s="211" t="s">
        <v>8139</v>
      </c>
      <c r="B640" s="211" t="s">
        <v>8140</v>
      </c>
      <c r="C640" s="211" t="s">
        <v>7430</v>
      </c>
      <c r="D640" s="211" t="s">
        <v>5778</v>
      </c>
      <c r="E640" s="212">
        <v>1850.0</v>
      </c>
      <c r="F640" s="212">
        <v>1250.0</v>
      </c>
      <c r="G640" s="210">
        <v>10223.0</v>
      </c>
      <c r="H640" s="213">
        <v>41755.0</v>
      </c>
    </row>
    <row r="641">
      <c r="A641" s="211" t="s">
        <v>8141</v>
      </c>
      <c r="B641" s="211" t="s">
        <v>5551</v>
      </c>
      <c r="C641" s="211" t="s">
        <v>8142</v>
      </c>
      <c r="D641" s="211" t="s">
        <v>5778</v>
      </c>
      <c r="E641" s="212">
        <v>2000.0</v>
      </c>
      <c r="F641" s="212">
        <v>2000.0</v>
      </c>
      <c r="G641" s="210">
        <v>10221.0</v>
      </c>
      <c r="H641" s="213">
        <v>41742.0</v>
      </c>
    </row>
    <row r="642">
      <c r="A642" s="211" t="s">
        <v>8144</v>
      </c>
      <c r="B642" s="211" t="s">
        <v>8145</v>
      </c>
      <c r="C642" s="211" t="s">
        <v>3603</v>
      </c>
      <c r="D642" s="211" t="s">
        <v>5778</v>
      </c>
      <c r="E642" s="212">
        <v>10000.0</v>
      </c>
      <c r="F642" s="212">
        <v>2000.0</v>
      </c>
      <c r="G642" s="210">
        <v>10220.0</v>
      </c>
      <c r="H642" s="213">
        <v>41755.0</v>
      </c>
    </row>
    <row r="643">
      <c r="A643" s="211" t="s">
        <v>8147</v>
      </c>
      <c r="B643" s="211" t="s">
        <v>8148</v>
      </c>
      <c r="C643" s="211" t="s">
        <v>4632</v>
      </c>
      <c r="D643" s="211" t="s">
        <v>5778</v>
      </c>
      <c r="E643" s="212">
        <v>3500.0</v>
      </c>
      <c r="F643" s="212">
        <v>3200.0</v>
      </c>
      <c r="G643" s="227"/>
      <c r="H643" s="213">
        <v>41734.0</v>
      </c>
    </row>
    <row r="644">
      <c r="A644" s="211" t="s">
        <v>8150</v>
      </c>
      <c r="B644" s="211" t="s">
        <v>8151</v>
      </c>
      <c r="C644" s="211" t="s">
        <v>8152</v>
      </c>
      <c r="D644" s="211" t="s">
        <v>6019</v>
      </c>
      <c r="E644" s="212">
        <v>2000.0</v>
      </c>
      <c r="F644" s="212">
        <v>750.0</v>
      </c>
      <c r="G644" s="210">
        <v>10186.0</v>
      </c>
      <c r="H644" s="213">
        <v>41740.0</v>
      </c>
    </row>
    <row r="645">
      <c r="A645" s="211" t="s">
        <v>8153</v>
      </c>
      <c r="B645" s="211" t="s">
        <v>5755</v>
      </c>
      <c r="C645" s="211" t="s">
        <v>8154</v>
      </c>
      <c r="D645" s="211" t="s">
        <v>6019</v>
      </c>
      <c r="E645" s="212">
        <v>1235.0</v>
      </c>
      <c r="F645" s="212">
        <v>853.0</v>
      </c>
      <c r="G645" s="210">
        <v>10187.0</v>
      </c>
      <c r="H645" s="213">
        <v>41735.0</v>
      </c>
    </row>
    <row r="646">
      <c r="A646" s="211" t="s">
        <v>8156</v>
      </c>
      <c r="B646" s="211" t="s">
        <v>8157</v>
      </c>
      <c r="C646" s="211" t="s">
        <v>6136</v>
      </c>
      <c r="D646" s="211" t="s">
        <v>6119</v>
      </c>
      <c r="E646" s="212">
        <v>99.65</v>
      </c>
      <c r="F646" s="212">
        <v>73.0</v>
      </c>
      <c r="G646" s="210">
        <v>10188.0</v>
      </c>
      <c r="H646" s="213">
        <v>41699.0</v>
      </c>
    </row>
    <row r="647">
      <c r="A647" s="211" t="s">
        <v>8159</v>
      </c>
      <c r="B647" s="211" t="s">
        <v>8160</v>
      </c>
      <c r="C647" s="211" t="s">
        <v>6136</v>
      </c>
      <c r="D647" s="211" t="s">
        <v>6019</v>
      </c>
      <c r="E647" s="212">
        <v>11435.0</v>
      </c>
      <c r="F647" s="212">
        <v>1200.0</v>
      </c>
      <c r="G647" s="210">
        <v>10188.0</v>
      </c>
      <c r="H647" s="213">
        <v>41748.0</v>
      </c>
    </row>
    <row r="648">
      <c r="A648" s="211" t="s">
        <v>8167</v>
      </c>
      <c r="B648" s="211" t="s">
        <v>7965</v>
      </c>
      <c r="C648" s="211" t="s">
        <v>2213</v>
      </c>
      <c r="D648" s="211" t="s">
        <v>6119</v>
      </c>
      <c r="E648" s="212">
        <v>200.0</v>
      </c>
      <c r="F648" s="212">
        <v>97.0</v>
      </c>
      <c r="G648" s="210">
        <v>10189.0</v>
      </c>
      <c r="H648" s="213">
        <v>41682.0</v>
      </c>
    </row>
    <row r="649">
      <c r="A649" s="211" t="s">
        <v>8171</v>
      </c>
      <c r="B649" s="211" t="s">
        <v>8172</v>
      </c>
      <c r="C649" s="211" t="s">
        <v>8173</v>
      </c>
      <c r="D649" s="211" t="s">
        <v>6119</v>
      </c>
      <c r="E649" s="212">
        <v>47.35</v>
      </c>
      <c r="F649" s="212">
        <v>34.0</v>
      </c>
      <c r="G649" s="210">
        <v>10190.0</v>
      </c>
      <c r="H649" s="213">
        <v>41688.0</v>
      </c>
    </row>
    <row r="650">
      <c r="A650" s="211" t="s">
        <v>8175</v>
      </c>
      <c r="B650" s="211" t="s">
        <v>8176</v>
      </c>
      <c r="C650" s="211" t="s">
        <v>3603</v>
      </c>
      <c r="D650" s="211" t="s">
        <v>6019</v>
      </c>
      <c r="E650" s="212">
        <v>500.0</v>
      </c>
      <c r="F650" s="212">
        <v>331.0</v>
      </c>
      <c r="G650" s="210">
        <v>10191.0</v>
      </c>
      <c r="H650" s="213">
        <v>41734.0</v>
      </c>
    </row>
    <row r="651">
      <c r="A651" s="211" t="s">
        <v>8179</v>
      </c>
      <c r="B651" s="276" t="s">
        <v>2790</v>
      </c>
      <c r="C651" s="276" t="s">
        <v>2143</v>
      </c>
      <c r="D651" s="276" t="s">
        <v>6019</v>
      </c>
      <c r="E651" s="277">
        <v>700.0</v>
      </c>
      <c r="F651" s="277">
        <v>360.0</v>
      </c>
      <c r="G651" s="279">
        <v>10192.0</v>
      </c>
      <c r="H651" s="278"/>
    </row>
    <row r="652">
      <c r="A652" s="211" t="s">
        <v>8182</v>
      </c>
      <c r="B652" s="211" t="s">
        <v>8183</v>
      </c>
      <c r="C652" s="211" t="s">
        <v>7956</v>
      </c>
      <c r="D652" s="211" t="s">
        <v>6119</v>
      </c>
      <c r="E652" s="212">
        <v>45.34</v>
      </c>
      <c r="F652" s="212">
        <v>39.0</v>
      </c>
      <c r="G652" s="210">
        <v>10193.0</v>
      </c>
      <c r="H652" s="213">
        <v>41701.0</v>
      </c>
    </row>
    <row r="653">
      <c r="A653" s="211" t="s">
        <v>8187</v>
      </c>
      <c r="B653" s="211" t="s">
        <v>7826</v>
      </c>
      <c r="C653" s="211" t="s">
        <v>7828</v>
      </c>
      <c r="D653" s="211" t="s">
        <v>6119</v>
      </c>
      <c r="E653" s="212">
        <v>550.0</v>
      </c>
      <c r="F653" s="212">
        <v>360.0</v>
      </c>
      <c r="G653" s="210">
        <v>10194.0</v>
      </c>
      <c r="H653" s="213">
        <v>41707.0</v>
      </c>
    </row>
    <row r="654">
      <c r="A654" s="211" t="s">
        <v>8192</v>
      </c>
      <c r="B654" s="276" t="s">
        <v>3856</v>
      </c>
      <c r="C654" s="276" t="s">
        <v>2245</v>
      </c>
      <c r="D654" s="276" t="s">
        <v>6119</v>
      </c>
      <c r="E654" s="277">
        <v>63.0</v>
      </c>
      <c r="F654" s="277">
        <v>49.0</v>
      </c>
      <c r="G654" s="279">
        <v>10195.0</v>
      </c>
      <c r="H654" s="282">
        <v>41696.0</v>
      </c>
    </row>
    <row r="655">
      <c r="A655" s="211" t="s">
        <v>8196</v>
      </c>
      <c r="B655" s="276" t="s">
        <v>8198</v>
      </c>
      <c r="C655" s="276" t="s">
        <v>2521</v>
      </c>
      <c r="D655" s="276" t="s">
        <v>6019</v>
      </c>
      <c r="E655" s="277">
        <v>1000.0</v>
      </c>
      <c r="F655" s="277">
        <v>247.0</v>
      </c>
      <c r="G655" s="279">
        <v>10196.0</v>
      </c>
      <c r="H655" s="282">
        <v>41951.0</v>
      </c>
    </row>
    <row r="656">
      <c r="A656" s="211" t="s">
        <v>8201</v>
      </c>
      <c r="B656" s="211" t="s">
        <v>8202</v>
      </c>
      <c r="C656" s="211" t="s">
        <v>8138</v>
      </c>
      <c r="D656" s="211" t="s">
        <v>8205</v>
      </c>
      <c r="E656" s="212">
        <v>700.0</v>
      </c>
      <c r="F656" s="212">
        <v>500.0</v>
      </c>
      <c r="G656" s="210">
        <v>10197.0</v>
      </c>
      <c r="H656" s="227"/>
    </row>
    <row r="657">
      <c r="A657" s="211" t="s">
        <v>8206</v>
      </c>
      <c r="B657" s="276" t="s">
        <v>8207</v>
      </c>
      <c r="C657" s="276" t="s">
        <v>268</v>
      </c>
      <c r="D657" s="276" t="s">
        <v>6019</v>
      </c>
      <c r="E657" s="277">
        <v>150.0</v>
      </c>
      <c r="F657" s="277">
        <v>97.0</v>
      </c>
      <c r="G657" s="279">
        <v>10198.0</v>
      </c>
      <c r="H657" s="282">
        <v>41691.0</v>
      </c>
    </row>
    <row r="658">
      <c r="A658" s="211" t="s">
        <v>8211</v>
      </c>
      <c r="B658" s="211" t="s">
        <v>8212</v>
      </c>
      <c r="C658" s="211" t="s">
        <v>7961</v>
      </c>
      <c r="D658" s="211" t="s">
        <v>6119</v>
      </c>
      <c r="E658" s="212">
        <v>74.25</v>
      </c>
      <c r="F658" s="212">
        <v>49.0</v>
      </c>
      <c r="G658" s="210">
        <v>10199.0</v>
      </c>
      <c r="H658" s="213">
        <v>41704.0</v>
      </c>
    </row>
    <row r="659">
      <c r="A659" s="211" t="s">
        <v>8214</v>
      </c>
      <c r="B659" s="211" t="s">
        <v>8215</v>
      </c>
      <c r="C659" s="211" t="s">
        <v>294</v>
      </c>
      <c r="D659" s="211" t="s">
        <v>6119</v>
      </c>
      <c r="E659" s="212">
        <v>57.02</v>
      </c>
      <c r="F659" s="212">
        <v>44.0</v>
      </c>
      <c r="G659" s="210">
        <v>10200.0</v>
      </c>
      <c r="H659" s="213">
        <v>41704.0</v>
      </c>
    </row>
    <row r="660">
      <c r="A660" s="211" t="s">
        <v>8219</v>
      </c>
      <c r="B660" s="211" t="s">
        <v>8221</v>
      </c>
      <c r="C660" s="211" t="s">
        <v>294</v>
      </c>
      <c r="D660" s="211" t="s">
        <v>6019</v>
      </c>
      <c r="E660" s="212">
        <v>743.8</v>
      </c>
      <c r="F660" s="212">
        <v>510.0</v>
      </c>
      <c r="G660" s="210">
        <v>10200.0</v>
      </c>
      <c r="H660" s="213">
        <v>41739.0</v>
      </c>
    </row>
    <row r="661">
      <c r="A661" s="211" t="s">
        <v>8223</v>
      </c>
      <c r="B661" s="211" t="s">
        <v>8224</v>
      </c>
      <c r="C661" s="211" t="s">
        <v>7569</v>
      </c>
      <c r="D661" s="211" t="s">
        <v>6119</v>
      </c>
      <c r="E661" s="212">
        <v>54.0</v>
      </c>
      <c r="F661" s="212">
        <v>43.0</v>
      </c>
      <c r="G661" s="210">
        <v>10201.0</v>
      </c>
      <c r="H661" s="213">
        <v>41703.0</v>
      </c>
    </row>
    <row r="662">
      <c r="A662" s="211" t="s">
        <v>8227</v>
      </c>
      <c r="B662" s="211" t="s">
        <v>8229</v>
      </c>
      <c r="C662" s="211" t="s">
        <v>7569</v>
      </c>
      <c r="D662" s="211" t="s">
        <v>6019</v>
      </c>
      <c r="E662" s="212">
        <v>60.0</v>
      </c>
      <c r="F662" s="212">
        <v>15.0</v>
      </c>
      <c r="G662" s="210">
        <v>10201.0</v>
      </c>
      <c r="H662" s="213">
        <v>41756.0</v>
      </c>
    </row>
    <row r="663">
      <c r="A663" s="211" t="s">
        <v>8233</v>
      </c>
      <c r="B663" s="211" t="s">
        <v>8234</v>
      </c>
      <c r="C663" s="211" t="s">
        <v>316</v>
      </c>
      <c r="D663" s="211" t="s">
        <v>6019</v>
      </c>
      <c r="E663" s="212">
        <v>226.73</v>
      </c>
      <c r="F663" s="212">
        <v>153.0</v>
      </c>
      <c r="G663" s="210">
        <v>10202.0</v>
      </c>
      <c r="H663" s="213">
        <v>41726.0</v>
      </c>
    </row>
    <row r="664">
      <c r="A664" s="211" t="s">
        <v>8238</v>
      </c>
      <c r="B664" s="211" t="s">
        <v>8239</v>
      </c>
      <c r="C664" s="211" t="s">
        <v>8240</v>
      </c>
      <c r="D664" s="211" t="s">
        <v>6119</v>
      </c>
      <c r="E664" s="212">
        <v>30.61</v>
      </c>
      <c r="F664" s="212">
        <v>24.0</v>
      </c>
      <c r="G664" s="210">
        <v>10203.0</v>
      </c>
      <c r="H664" s="213">
        <v>41685.0</v>
      </c>
    </row>
    <row r="665">
      <c r="A665" s="211" t="s">
        <v>8243</v>
      </c>
      <c r="B665" s="211" t="s">
        <v>8244</v>
      </c>
      <c r="C665" s="211" t="s">
        <v>2267</v>
      </c>
      <c r="D665" s="211" t="s">
        <v>6119</v>
      </c>
      <c r="E665" s="212">
        <v>33.54</v>
      </c>
      <c r="F665" s="212">
        <v>24.0</v>
      </c>
      <c r="G665" s="210">
        <v>10203.0</v>
      </c>
      <c r="H665" s="213">
        <v>41699.0</v>
      </c>
    </row>
    <row r="666">
      <c r="A666" s="211" t="s">
        <v>8248</v>
      </c>
      <c r="B666" s="211" t="s">
        <v>8249</v>
      </c>
      <c r="C666" s="211" t="s">
        <v>2267</v>
      </c>
      <c r="D666" s="211" t="s">
        <v>6019</v>
      </c>
      <c r="E666" s="212">
        <v>120.0</v>
      </c>
      <c r="F666" s="212">
        <v>80.0</v>
      </c>
      <c r="G666" s="210">
        <v>10203.0</v>
      </c>
      <c r="H666" s="213">
        <v>41734.0</v>
      </c>
    </row>
    <row r="667">
      <c r="A667" s="211" t="s">
        <v>8252</v>
      </c>
      <c r="B667" s="211" t="s">
        <v>8253</v>
      </c>
      <c r="C667" s="211" t="s">
        <v>179</v>
      </c>
      <c r="D667" s="211" t="s">
        <v>6119</v>
      </c>
      <c r="E667" s="212">
        <v>80.0</v>
      </c>
      <c r="F667" s="212">
        <v>59.0</v>
      </c>
      <c r="G667" s="210">
        <v>10204.0</v>
      </c>
      <c r="H667" s="213">
        <v>41726.0</v>
      </c>
    </row>
    <row r="668">
      <c r="A668" s="211" t="s">
        <v>8270</v>
      </c>
      <c r="B668" s="211" t="s">
        <v>8271</v>
      </c>
      <c r="C668" s="211" t="s">
        <v>8273</v>
      </c>
      <c r="D668" s="211" t="s">
        <v>6019</v>
      </c>
      <c r="E668" s="212">
        <v>230.0</v>
      </c>
      <c r="F668" s="212">
        <v>180.0</v>
      </c>
      <c r="G668" s="210">
        <v>10205.0</v>
      </c>
      <c r="H668" s="213">
        <v>41731.0</v>
      </c>
    </row>
    <row r="669">
      <c r="A669" s="211" t="s">
        <v>8276</v>
      </c>
      <c r="B669" s="211" t="s">
        <v>8278</v>
      </c>
      <c r="C669" s="211" t="s">
        <v>92</v>
      </c>
      <c r="D669" s="211" t="s">
        <v>6019</v>
      </c>
      <c r="E669" s="212">
        <v>900.0</v>
      </c>
      <c r="F669" s="212">
        <v>437.0</v>
      </c>
      <c r="G669" s="210">
        <v>10206.0</v>
      </c>
      <c r="H669" s="213">
        <v>41743.0</v>
      </c>
    </row>
    <row r="670">
      <c r="A670" s="211" t="s">
        <v>8282</v>
      </c>
      <c r="B670" s="211" t="s">
        <v>8283</v>
      </c>
      <c r="C670" s="211" t="s">
        <v>8284</v>
      </c>
      <c r="D670" s="211" t="s">
        <v>6119</v>
      </c>
      <c r="E670" s="212">
        <v>79.2</v>
      </c>
      <c r="F670" s="212">
        <v>49.0</v>
      </c>
      <c r="G670" s="210">
        <v>10207.0</v>
      </c>
      <c r="H670" s="213">
        <v>41702.0</v>
      </c>
    </row>
    <row r="671">
      <c r="A671" s="211" t="s">
        <v>8288</v>
      </c>
      <c r="B671" s="211" t="s">
        <v>8289</v>
      </c>
      <c r="C671" s="211" t="s">
        <v>8284</v>
      </c>
      <c r="D671" s="211" t="s">
        <v>6119</v>
      </c>
      <c r="E671" s="212">
        <v>122.75</v>
      </c>
      <c r="F671" s="212">
        <v>97.0</v>
      </c>
      <c r="G671" s="210">
        <v>10207.0</v>
      </c>
      <c r="H671" s="213">
        <v>41709.0</v>
      </c>
    </row>
    <row r="672">
      <c r="A672" s="211" t="s">
        <v>8293</v>
      </c>
      <c r="B672" s="211" t="s">
        <v>8295</v>
      </c>
      <c r="C672" s="211" t="s">
        <v>2348</v>
      </c>
      <c r="D672" s="211" t="s">
        <v>6119</v>
      </c>
      <c r="E672" s="212">
        <v>400.0</v>
      </c>
      <c r="F672" s="212">
        <v>300.0</v>
      </c>
      <c r="G672" s="210">
        <v>10208.0</v>
      </c>
      <c r="H672" s="213">
        <v>41747.0</v>
      </c>
    </row>
    <row r="673">
      <c r="A673" s="211" t="s">
        <v>8298</v>
      </c>
      <c r="B673" s="211" t="s">
        <v>8299</v>
      </c>
      <c r="C673" s="211" t="s">
        <v>2348</v>
      </c>
      <c r="D673" s="211" t="s">
        <v>6019</v>
      </c>
      <c r="E673" s="212">
        <v>200.0</v>
      </c>
      <c r="F673" s="212">
        <v>98.0</v>
      </c>
      <c r="G673" s="210">
        <v>10208.0</v>
      </c>
      <c r="H673" s="213">
        <v>41758.0</v>
      </c>
    </row>
    <row r="674">
      <c r="A674" s="211" t="s">
        <v>8303</v>
      </c>
      <c r="B674" s="211" t="s">
        <v>8304</v>
      </c>
      <c r="C674" s="211" t="s">
        <v>2348</v>
      </c>
      <c r="D674" s="211" t="s">
        <v>6019</v>
      </c>
      <c r="E674" s="212">
        <v>300.0</v>
      </c>
      <c r="F674" s="212">
        <v>300.0</v>
      </c>
      <c r="G674" s="210">
        <v>10208.0</v>
      </c>
      <c r="H674" s="213">
        <v>41758.0</v>
      </c>
    </row>
    <row r="675">
      <c r="A675" s="211" t="s">
        <v>8307</v>
      </c>
      <c r="B675" s="211" t="s">
        <v>8308</v>
      </c>
      <c r="C675" s="211" t="s">
        <v>452</v>
      </c>
      <c r="D675" s="211" t="s">
        <v>6119</v>
      </c>
      <c r="E675" s="212">
        <v>106.35</v>
      </c>
      <c r="F675" s="212">
        <v>97.0</v>
      </c>
      <c r="G675" s="210">
        <v>10209.0</v>
      </c>
      <c r="H675" s="213">
        <v>41704.0</v>
      </c>
    </row>
    <row r="676">
      <c r="A676" s="211" t="s">
        <v>8312</v>
      </c>
      <c r="B676" s="211" t="s">
        <v>8313</v>
      </c>
      <c r="C676" s="211" t="s">
        <v>452</v>
      </c>
      <c r="D676" s="211" t="s">
        <v>6119</v>
      </c>
      <c r="E676" s="212">
        <v>118.54</v>
      </c>
      <c r="F676" s="212">
        <v>97.0</v>
      </c>
      <c r="G676" s="210">
        <v>10209.0</v>
      </c>
      <c r="H676" s="213">
        <v>41706.0</v>
      </c>
    </row>
    <row r="677">
      <c r="A677" s="211" t="s">
        <v>8316</v>
      </c>
      <c r="B677" s="211" t="s">
        <v>8317</v>
      </c>
      <c r="C677" s="211" t="s">
        <v>8186</v>
      </c>
      <c r="D677" s="211" t="s">
        <v>6019</v>
      </c>
      <c r="E677" s="212">
        <v>500.0</v>
      </c>
      <c r="F677" s="212">
        <v>437.0</v>
      </c>
      <c r="G677" s="210">
        <v>10210.0</v>
      </c>
      <c r="H677" s="213">
        <v>41769.0</v>
      </c>
    </row>
    <row r="678">
      <c r="A678" s="211" t="s">
        <v>8319</v>
      </c>
      <c r="B678" s="211" t="s">
        <v>8321</v>
      </c>
      <c r="C678" s="211" t="s">
        <v>195</v>
      </c>
      <c r="D678" s="211" t="s">
        <v>6119</v>
      </c>
      <c r="E678" s="212">
        <v>61.89</v>
      </c>
      <c r="F678" s="212">
        <v>54.0</v>
      </c>
      <c r="G678" s="210">
        <v>10211.0</v>
      </c>
      <c r="H678" s="213">
        <v>41702.0</v>
      </c>
    </row>
    <row r="679">
      <c r="A679" s="211" t="s">
        <v>8325</v>
      </c>
      <c r="B679" s="211" t="s">
        <v>8326</v>
      </c>
      <c r="C679" s="211" t="s">
        <v>7036</v>
      </c>
      <c r="D679" s="211" t="s">
        <v>6119</v>
      </c>
      <c r="E679" s="212">
        <v>201.12</v>
      </c>
      <c r="F679" s="212">
        <v>120.0</v>
      </c>
      <c r="G679" s="210">
        <v>10212.0</v>
      </c>
      <c r="H679" s="213">
        <v>41712.0</v>
      </c>
    </row>
    <row r="680">
      <c r="A680" s="211" t="s">
        <v>8329</v>
      </c>
      <c r="B680" s="211" t="s">
        <v>8330</v>
      </c>
      <c r="C680" s="211" t="s">
        <v>7036</v>
      </c>
      <c r="D680" s="211" t="s">
        <v>6119</v>
      </c>
      <c r="E680" s="212">
        <v>468.24</v>
      </c>
      <c r="F680" s="212">
        <v>185.0</v>
      </c>
      <c r="G680" s="210">
        <v>10212.0</v>
      </c>
      <c r="H680" s="213">
        <v>41706.0</v>
      </c>
    </row>
    <row r="681">
      <c r="A681" s="211" t="s">
        <v>8334</v>
      </c>
      <c r="B681" s="211" t="s">
        <v>8335</v>
      </c>
      <c r="C681" s="211" t="s">
        <v>7036</v>
      </c>
      <c r="D681" s="211" t="s">
        <v>6119</v>
      </c>
      <c r="E681" s="212">
        <v>91.66</v>
      </c>
      <c r="F681" s="212">
        <v>60.0</v>
      </c>
      <c r="G681" s="210">
        <v>10212.0</v>
      </c>
      <c r="H681" s="213">
        <v>41699.0</v>
      </c>
    </row>
    <row r="682">
      <c r="A682" s="211" t="s">
        <v>8339</v>
      </c>
      <c r="B682" s="211" t="s">
        <v>8341</v>
      </c>
      <c r="C682" s="211" t="s">
        <v>2770</v>
      </c>
      <c r="D682" s="211" t="s">
        <v>6119</v>
      </c>
      <c r="E682" s="212">
        <v>90.37</v>
      </c>
      <c r="F682" s="212">
        <v>68.0</v>
      </c>
      <c r="G682" s="210">
        <v>10213.0</v>
      </c>
      <c r="H682" s="213">
        <v>41712.0</v>
      </c>
    </row>
    <row r="683">
      <c r="A683" s="211" t="s">
        <v>8343</v>
      </c>
      <c r="B683" s="211" t="s">
        <v>8345</v>
      </c>
      <c r="C683" s="211" t="s">
        <v>271</v>
      </c>
      <c r="D683" s="211" t="s">
        <v>6019</v>
      </c>
      <c r="E683" s="212">
        <v>1500.0</v>
      </c>
      <c r="F683" s="212">
        <v>750.0</v>
      </c>
      <c r="G683" s="210">
        <v>10214.0</v>
      </c>
      <c r="H683" s="213">
        <v>41748.0</v>
      </c>
    </row>
    <row r="684">
      <c r="A684" s="211" t="s">
        <v>8348</v>
      </c>
      <c r="B684" s="211" t="s">
        <v>8351</v>
      </c>
      <c r="C684" s="211" t="s">
        <v>271</v>
      </c>
      <c r="D684" s="211" t="s">
        <v>6019</v>
      </c>
      <c r="E684" s="212">
        <v>1000.0</v>
      </c>
      <c r="F684" s="212">
        <v>800.0</v>
      </c>
      <c r="G684" s="210">
        <v>10215.0</v>
      </c>
      <c r="H684" s="213">
        <v>41735.0</v>
      </c>
    </row>
    <row r="685">
      <c r="A685" s="211" t="s">
        <v>8354</v>
      </c>
      <c r="B685" s="276" t="s">
        <v>8355</v>
      </c>
      <c r="C685" s="276" t="s">
        <v>764</v>
      </c>
      <c r="D685" s="276" t="s">
        <v>6119</v>
      </c>
      <c r="E685" s="277">
        <v>30.77</v>
      </c>
      <c r="F685" s="277">
        <v>29.0</v>
      </c>
      <c r="G685" s="279">
        <v>10216.0</v>
      </c>
      <c r="H685" s="282">
        <v>41700.0</v>
      </c>
    </row>
    <row r="686">
      <c r="A686" s="211" t="s">
        <v>8358</v>
      </c>
      <c r="B686" s="211" t="s">
        <v>8360</v>
      </c>
      <c r="C686" s="211" t="s">
        <v>340</v>
      </c>
      <c r="D686" s="211" t="s">
        <v>6119</v>
      </c>
      <c r="E686" s="212">
        <v>200.0</v>
      </c>
      <c r="F686" s="212">
        <v>167.0</v>
      </c>
      <c r="G686" s="210">
        <v>10217.0</v>
      </c>
      <c r="H686" s="213">
        <v>41706.0</v>
      </c>
    </row>
    <row r="687">
      <c r="A687" s="211" t="s">
        <v>8403</v>
      </c>
      <c r="B687" s="211" t="s">
        <v>8404</v>
      </c>
      <c r="C687" s="227"/>
      <c r="D687" s="211" t="s">
        <v>6019</v>
      </c>
      <c r="E687" s="212">
        <v>500.0</v>
      </c>
      <c r="F687" s="212">
        <v>234.0</v>
      </c>
      <c r="G687" s="210">
        <v>10218.0</v>
      </c>
      <c r="H687" s="213">
        <v>41735.0</v>
      </c>
    </row>
    <row r="688">
      <c r="A688" s="211" t="s">
        <v>8406</v>
      </c>
      <c r="B688" s="211" t="s">
        <v>8407</v>
      </c>
      <c r="C688" s="211" t="s">
        <v>1012</v>
      </c>
      <c r="D688" s="211" t="s">
        <v>6119</v>
      </c>
      <c r="E688" s="212">
        <v>136.48</v>
      </c>
      <c r="F688" s="212">
        <v>100.0</v>
      </c>
      <c r="G688" s="210">
        <v>10228.0</v>
      </c>
      <c r="H688" s="213">
        <v>41707.0</v>
      </c>
    </row>
    <row r="689">
      <c r="A689" s="211" t="s">
        <v>8409</v>
      </c>
      <c r="B689" s="211" t="s">
        <v>8410</v>
      </c>
      <c r="C689" s="211" t="s">
        <v>1012</v>
      </c>
      <c r="D689" s="211" t="s">
        <v>6119</v>
      </c>
      <c r="E689" s="212">
        <v>169.09</v>
      </c>
      <c r="F689" s="212">
        <v>150.0</v>
      </c>
      <c r="G689" s="210">
        <v>10228.0</v>
      </c>
      <c r="H689" s="213">
        <v>41707.0</v>
      </c>
    </row>
    <row r="690">
      <c r="A690" s="211" t="s">
        <v>8411</v>
      </c>
      <c r="B690" s="211" t="s">
        <v>8412</v>
      </c>
      <c r="C690" s="211" t="s">
        <v>7956</v>
      </c>
      <c r="D690" s="211" t="s">
        <v>6119</v>
      </c>
      <c r="E690" s="212">
        <v>75.0</v>
      </c>
      <c r="F690" s="212">
        <v>70.0</v>
      </c>
      <c r="G690" s="210">
        <v>10229.0</v>
      </c>
      <c r="H690" s="213">
        <v>41723.0</v>
      </c>
    </row>
    <row r="691">
      <c r="A691" s="211" t="s">
        <v>8414</v>
      </c>
      <c r="B691" s="211" t="s">
        <v>8415</v>
      </c>
      <c r="C691" s="211" t="s">
        <v>8402</v>
      </c>
      <c r="D691" s="211" t="s">
        <v>6019</v>
      </c>
      <c r="E691" s="212">
        <v>500.0</v>
      </c>
      <c r="F691" s="212">
        <v>500.0</v>
      </c>
      <c r="G691" s="210">
        <v>10230.0</v>
      </c>
      <c r="H691" s="227"/>
    </row>
    <row r="692">
      <c r="A692" s="211" t="s">
        <v>8418</v>
      </c>
      <c r="B692" s="211" t="s">
        <v>8419</v>
      </c>
      <c r="C692" s="211" t="s">
        <v>3544</v>
      </c>
      <c r="D692" s="211" t="s">
        <v>6119</v>
      </c>
      <c r="E692" s="212">
        <v>320.0</v>
      </c>
      <c r="F692" s="212">
        <v>280.0</v>
      </c>
      <c r="G692" s="210">
        <v>10231.0</v>
      </c>
      <c r="H692" s="213">
        <v>41705.0</v>
      </c>
    </row>
    <row r="693">
      <c r="A693" s="211" t="s">
        <v>8422</v>
      </c>
      <c r="B693" s="265" t="s">
        <v>8423</v>
      </c>
      <c r="C693" s="265" t="s">
        <v>8424</v>
      </c>
      <c r="D693" s="265" t="s">
        <v>6019</v>
      </c>
      <c r="E693" s="266">
        <v>1000.0</v>
      </c>
      <c r="F693" s="295"/>
      <c r="G693" s="287"/>
      <c r="H693" s="288">
        <v>41761.0</v>
      </c>
    </row>
    <row r="694">
      <c r="A694" s="211" t="s">
        <v>8429</v>
      </c>
      <c r="B694" s="211" t="s">
        <v>8430</v>
      </c>
      <c r="C694" s="211" t="s">
        <v>92</v>
      </c>
      <c r="D694" s="211" t="s">
        <v>6119</v>
      </c>
      <c r="E694" s="212">
        <v>451.4</v>
      </c>
      <c r="F694" s="212">
        <v>180.0</v>
      </c>
      <c r="G694" s="210">
        <v>10232.0</v>
      </c>
      <c r="H694" s="213">
        <v>41699.0</v>
      </c>
    </row>
    <row r="695">
      <c r="A695" s="211" t="s">
        <v>8433</v>
      </c>
      <c r="B695" s="211" t="s">
        <v>8434</v>
      </c>
      <c r="C695" s="211" t="s">
        <v>8435</v>
      </c>
      <c r="D695" s="211" t="s">
        <v>6019</v>
      </c>
      <c r="E695" s="212">
        <v>200.0</v>
      </c>
      <c r="F695" s="212">
        <v>80.0</v>
      </c>
      <c r="G695" s="210">
        <v>10233.0</v>
      </c>
      <c r="H695" s="213">
        <v>41759.0</v>
      </c>
    </row>
    <row r="696">
      <c r="A696" s="211" t="s">
        <v>8439</v>
      </c>
      <c r="B696" s="211" t="s">
        <v>8441</v>
      </c>
      <c r="C696" s="211" t="s">
        <v>8435</v>
      </c>
      <c r="D696" s="211" t="s">
        <v>6019</v>
      </c>
      <c r="E696" s="212">
        <v>190.0</v>
      </c>
      <c r="F696" s="212">
        <v>150.0</v>
      </c>
      <c r="G696" s="210">
        <v>10233.0</v>
      </c>
      <c r="H696" s="213">
        <v>41754.0</v>
      </c>
    </row>
    <row r="697">
      <c r="A697" s="211" t="s">
        <v>8444</v>
      </c>
      <c r="B697" s="211" t="s">
        <v>8445</v>
      </c>
      <c r="C697" s="211" t="s">
        <v>452</v>
      </c>
      <c r="D697" s="211" t="s">
        <v>6119</v>
      </c>
      <c r="E697" s="212">
        <v>677.5</v>
      </c>
      <c r="F697" s="212">
        <v>120.0</v>
      </c>
      <c r="G697" s="210">
        <v>10234.0</v>
      </c>
      <c r="H697" s="210">
        <v>41707.0</v>
      </c>
    </row>
    <row r="698">
      <c r="A698" s="211" t="s">
        <v>8448</v>
      </c>
      <c r="B698" s="211" t="s">
        <v>8449</v>
      </c>
      <c r="C698" s="211" t="s">
        <v>1600</v>
      </c>
      <c r="D698" s="211" t="s">
        <v>6019</v>
      </c>
      <c r="E698" s="212">
        <v>220.0</v>
      </c>
      <c r="F698" s="212">
        <v>170.0</v>
      </c>
      <c r="G698" s="210">
        <v>10235.0</v>
      </c>
      <c r="H698" s="213">
        <v>41755.0</v>
      </c>
    </row>
    <row r="699">
      <c r="A699" s="211" t="s">
        <v>8454</v>
      </c>
      <c r="B699" s="211" t="s">
        <v>8456</v>
      </c>
      <c r="C699" s="211" t="s">
        <v>2878</v>
      </c>
      <c r="D699" s="211" t="s">
        <v>6119</v>
      </c>
      <c r="E699" s="212">
        <v>1000.0</v>
      </c>
      <c r="F699" s="212">
        <v>1000.0</v>
      </c>
      <c r="G699" s="210">
        <v>10236.0</v>
      </c>
      <c r="H699" s="213">
        <v>41733.0</v>
      </c>
    </row>
    <row r="700">
      <c r="A700" s="211" t="s">
        <v>8458</v>
      </c>
      <c r="B700" s="211" t="s">
        <v>8459</v>
      </c>
      <c r="C700" s="211" t="s">
        <v>271</v>
      </c>
      <c r="D700" s="211" t="s">
        <v>6119</v>
      </c>
      <c r="E700" s="212">
        <v>123.21</v>
      </c>
      <c r="F700" s="212">
        <v>110.0</v>
      </c>
      <c r="G700" s="210">
        <v>10237.0</v>
      </c>
      <c r="H700" s="213">
        <v>41714.0</v>
      </c>
    </row>
    <row r="701">
      <c r="A701" s="211" t="s">
        <v>8461</v>
      </c>
      <c r="B701" s="211" t="s">
        <v>8462</v>
      </c>
      <c r="C701" s="211" t="s">
        <v>195</v>
      </c>
      <c r="D701" s="211" t="s">
        <v>6119</v>
      </c>
      <c r="E701" s="212">
        <v>66.98</v>
      </c>
      <c r="F701" s="212">
        <v>60.0</v>
      </c>
      <c r="G701" s="210">
        <v>10238.0</v>
      </c>
      <c r="H701" s="213">
        <v>41723.0</v>
      </c>
    </row>
    <row r="702">
      <c r="A702" s="211" t="s">
        <v>8466</v>
      </c>
      <c r="B702" s="211" t="s">
        <v>8467</v>
      </c>
      <c r="C702" s="211" t="s">
        <v>195</v>
      </c>
      <c r="D702" s="211" t="s">
        <v>6119</v>
      </c>
      <c r="E702" s="212">
        <v>46.4</v>
      </c>
      <c r="F702" s="212">
        <v>40.0</v>
      </c>
      <c r="G702" s="210">
        <v>10238.0</v>
      </c>
      <c r="H702" s="210">
        <v>41709.0</v>
      </c>
    </row>
    <row r="703">
      <c r="A703" s="211" t="s">
        <v>8469</v>
      </c>
      <c r="B703" s="211" t="s">
        <v>8471</v>
      </c>
      <c r="C703" s="211" t="s">
        <v>1086</v>
      </c>
      <c r="D703" s="211" t="s">
        <v>6119</v>
      </c>
      <c r="E703" s="212">
        <v>110.0</v>
      </c>
      <c r="F703" s="212">
        <v>70.0</v>
      </c>
      <c r="G703" s="210">
        <v>10239.0</v>
      </c>
      <c r="H703" s="213">
        <v>41726.0</v>
      </c>
    </row>
    <row r="704">
      <c r="A704" s="211" t="s">
        <v>8474</v>
      </c>
      <c r="B704" s="211" t="s">
        <v>7291</v>
      </c>
      <c r="C704" s="211" t="s">
        <v>7292</v>
      </c>
      <c r="D704" s="211" t="s">
        <v>6119</v>
      </c>
      <c r="E704" s="212">
        <v>48.75</v>
      </c>
      <c r="F704" s="212">
        <v>40.0</v>
      </c>
      <c r="G704" s="210">
        <v>10240.0</v>
      </c>
      <c r="H704" s="213">
        <v>41709.0</v>
      </c>
    </row>
    <row r="705">
      <c r="A705" s="211" t="s">
        <v>8478</v>
      </c>
      <c r="B705" s="211" t="s">
        <v>8479</v>
      </c>
      <c r="C705" s="211" t="s">
        <v>1359</v>
      </c>
      <c r="D705" s="211" t="s">
        <v>6119</v>
      </c>
      <c r="E705" s="212">
        <v>1500.0</v>
      </c>
      <c r="F705" s="212">
        <v>1300.0</v>
      </c>
      <c r="G705" s="210">
        <v>10241.0</v>
      </c>
      <c r="H705" s="213">
        <v>41748.0</v>
      </c>
    </row>
    <row r="706">
      <c r="A706" s="211" t="s">
        <v>8481</v>
      </c>
      <c r="B706" s="211" t="s">
        <v>8482</v>
      </c>
      <c r="C706" s="211" t="s">
        <v>7036</v>
      </c>
      <c r="D706" s="211" t="s">
        <v>6119</v>
      </c>
      <c r="E706" s="212">
        <v>115.08</v>
      </c>
      <c r="F706" s="212">
        <v>80.0</v>
      </c>
      <c r="G706" s="210">
        <v>10242.0</v>
      </c>
      <c r="H706" s="213">
        <v>41724.0</v>
      </c>
    </row>
    <row r="707">
      <c r="A707" s="211" t="s">
        <v>8484</v>
      </c>
      <c r="B707" s="211" t="s">
        <v>8485</v>
      </c>
      <c r="C707" s="211" t="s">
        <v>7036</v>
      </c>
      <c r="D707" s="211" t="s">
        <v>6119</v>
      </c>
      <c r="E707" s="212">
        <v>236.75</v>
      </c>
      <c r="F707" s="212">
        <v>100.0</v>
      </c>
      <c r="G707" s="210">
        <v>10242.0</v>
      </c>
      <c r="H707" s="210">
        <v>41726.0</v>
      </c>
    </row>
    <row r="708">
      <c r="A708" s="211" t="s">
        <v>8488</v>
      </c>
      <c r="B708" s="276" t="s">
        <v>8489</v>
      </c>
      <c r="C708" s="276" t="s">
        <v>149</v>
      </c>
      <c r="D708" s="276" t="s">
        <v>6119</v>
      </c>
      <c r="E708" s="277">
        <v>207.9</v>
      </c>
      <c r="F708" s="277">
        <v>200.0</v>
      </c>
      <c r="G708" s="279">
        <v>10243.0</v>
      </c>
      <c r="H708" s="282">
        <v>41692.0</v>
      </c>
    </row>
    <row r="709">
      <c r="A709" s="211" t="s">
        <v>8492</v>
      </c>
      <c r="B709" s="276" t="s">
        <v>8493</v>
      </c>
      <c r="C709" s="276" t="s">
        <v>149</v>
      </c>
      <c r="D709" s="276" t="s">
        <v>6119</v>
      </c>
      <c r="E709" s="277">
        <v>85.07</v>
      </c>
      <c r="F709" s="277">
        <v>80.0</v>
      </c>
      <c r="G709" s="279">
        <v>10243.0</v>
      </c>
      <c r="H709" s="282">
        <v>41696.0</v>
      </c>
    </row>
    <row r="710">
      <c r="A710" s="211" t="s">
        <v>8495</v>
      </c>
      <c r="B710" s="276" t="s">
        <v>8496</v>
      </c>
      <c r="C710" s="276" t="s">
        <v>149</v>
      </c>
      <c r="D710" s="276" t="s">
        <v>6119</v>
      </c>
      <c r="E710" s="277">
        <v>30.0</v>
      </c>
      <c r="F710" s="277">
        <v>30.0</v>
      </c>
      <c r="G710" s="279">
        <v>10243.0</v>
      </c>
      <c r="H710" s="282">
        <v>41689.0</v>
      </c>
    </row>
    <row r="711">
      <c r="A711" s="211" t="s">
        <v>8497</v>
      </c>
      <c r="B711" s="211" t="s">
        <v>4075</v>
      </c>
      <c r="C711" s="211" t="s">
        <v>8498</v>
      </c>
      <c r="D711" s="211" t="s">
        <v>6019</v>
      </c>
      <c r="E711" s="212">
        <v>500.0</v>
      </c>
      <c r="F711" s="212">
        <v>400.0</v>
      </c>
      <c r="G711" s="210">
        <v>10244.0</v>
      </c>
      <c r="H711" s="213">
        <v>41755.0</v>
      </c>
    </row>
    <row r="712">
      <c r="A712" s="211" t="s">
        <v>8499</v>
      </c>
      <c r="B712" s="211" t="s">
        <v>8500</v>
      </c>
      <c r="C712" s="211" t="s">
        <v>565</v>
      </c>
      <c r="D712" s="211" t="s">
        <v>6119</v>
      </c>
      <c r="E712" s="212">
        <v>20.13</v>
      </c>
      <c r="F712" s="212">
        <v>20.0</v>
      </c>
      <c r="G712" s="210">
        <v>10245.0</v>
      </c>
      <c r="H712" s="213">
        <v>41723.0</v>
      </c>
    </row>
    <row r="713">
      <c r="A713" s="211" t="s">
        <v>8501</v>
      </c>
      <c r="B713" s="211" t="s">
        <v>8502</v>
      </c>
      <c r="C713" s="211" t="s">
        <v>565</v>
      </c>
      <c r="D713" s="211" t="s">
        <v>6119</v>
      </c>
      <c r="E713" s="212">
        <v>110.1</v>
      </c>
      <c r="F713" s="212">
        <v>100.0</v>
      </c>
      <c r="G713" s="210">
        <v>10245.0</v>
      </c>
      <c r="H713" s="213">
        <v>41723.0</v>
      </c>
    </row>
    <row r="714">
      <c r="A714" s="211" t="s">
        <v>8503</v>
      </c>
      <c r="B714" s="211" t="s">
        <v>8504</v>
      </c>
      <c r="C714" s="211" t="s">
        <v>8505</v>
      </c>
      <c r="D714" s="211" t="s">
        <v>6119</v>
      </c>
      <c r="E714" s="212">
        <v>615.0</v>
      </c>
      <c r="F714" s="212">
        <v>360.0</v>
      </c>
      <c r="G714" s="210">
        <v>10260.0</v>
      </c>
      <c r="H714" s="213">
        <v>41678.0</v>
      </c>
    </row>
    <row r="715">
      <c r="A715" s="211" t="s">
        <v>8507</v>
      </c>
      <c r="B715" s="211" t="s">
        <v>8508</v>
      </c>
      <c r="C715" s="211" t="s">
        <v>8509</v>
      </c>
      <c r="D715" s="211" t="s">
        <v>6119</v>
      </c>
      <c r="E715" s="212">
        <v>65.0</v>
      </c>
      <c r="F715" s="212">
        <v>50.0</v>
      </c>
      <c r="G715" s="210">
        <v>10246.0</v>
      </c>
      <c r="H715" s="213">
        <v>41691.0</v>
      </c>
    </row>
    <row r="716">
      <c r="A716" s="211" t="s">
        <v>8511</v>
      </c>
      <c r="B716" s="211" t="s">
        <v>8512</v>
      </c>
      <c r="C716" s="211" t="s">
        <v>8513</v>
      </c>
      <c r="D716" s="211" t="s">
        <v>6119</v>
      </c>
      <c r="E716" s="212">
        <v>95.0</v>
      </c>
      <c r="F716" s="212">
        <v>65.0</v>
      </c>
      <c r="G716" s="210">
        <v>10247.0</v>
      </c>
      <c r="H716" s="213">
        <v>41726.0</v>
      </c>
    </row>
    <row r="717">
      <c r="A717" s="211" t="s">
        <v>8515</v>
      </c>
      <c r="B717" s="211" t="s">
        <v>8516</v>
      </c>
      <c r="C717" s="211" t="s">
        <v>2785</v>
      </c>
      <c r="D717" s="211" t="s">
        <v>6019</v>
      </c>
      <c r="E717" s="268"/>
      <c r="F717" s="212">
        <v>500.0</v>
      </c>
      <c r="G717" s="210">
        <v>10248.0</v>
      </c>
      <c r="H717" s="213">
        <v>41748.0</v>
      </c>
    </row>
    <row r="718">
      <c r="A718" s="211" t="s">
        <v>8517</v>
      </c>
      <c r="B718" s="211" t="s">
        <v>8518</v>
      </c>
      <c r="C718" s="211" t="s">
        <v>3404</v>
      </c>
      <c r="D718" s="211" t="s">
        <v>6019</v>
      </c>
      <c r="E718" s="212">
        <v>2500.0</v>
      </c>
      <c r="F718" s="212">
        <v>1000.0</v>
      </c>
      <c r="G718" s="210">
        <v>10249.0</v>
      </c>
      <c r="H718" s="213">
        <v>41748.0</v>
      </c>
    </row>
    <row r="719">
      <c r="A719" s="211" t="s">
        <v>8520</v>
      </c>
      <c r="B719" s="211" t="s">
        <v>4202</v>
      </c>
      <c r="C719" s="211" t="s">
        <v>1892</v>
      </c>
      <c r="D719" s="211" t="s">
        <v>6019</v>
      </c>
      <c r="E719" s="212">
        <v>500.0</v>
      </c>
      <c r="F719" s="212">
        <v>500.0</v>
      </c>
      <c r="G719" s="210">
        <v>10250.0</v>
      </c>
      <c r="H719" s="213">
        <v>41759.0</v>
      </c>
    </row>
    <row r="720">
      <c r="A720" s="211" t="s">
        <v>8522</v>
      </c>
      <c r="B720" s="211" t="s">
        <v>3548</v>
      </c>
      <c r="C720" s="211" t="s">
        <v>1903</v>
      </c>
      <c r="D720" s="211" t="s">
        <v>6019</v>
      </c>
      <c r="E720" s="212">
        <v>600.0</v>
      </c>
      <c r="F720" s="212">
        <v>600.0</v>
      </c>
      <c r="G720" s="210">
        <v>10251.0</v>
      </c>
      <c r="H720" s="213">
        <v>41748.0</v>
      </c>
    </row>
    <row r="721">
      <c r="A721" s="211" t="s">
        <v>8525</v>
      </c>
      <c r="B721" s="211" t="s">
        <v>8526</v>
      </c>
      <c r="C721" s="211" t="s">
        <v>886</v>
      </c>
      <c r="D721" s="211" t="s">
        <v>6019</v>
      </c>
      <c r="E721" s="212">
        <v>4000.0</v>
      </c>
      <c r="F721" s="212">
        <v>4000.0</v>
      </c>
      <c r="G721" s="210">
        <v>10252.0</v>
      </c>
      <c r="H721" s="227"/>
    </row>
    <row r="722">
      <c r="A722" s="211" t="s">
        <v>8529</v>
      </c>
      <c r="B722" s="211" t="s">
        <v>8530</v>
      </c>
      <c r="C722" s="211" t="s">
        <v>8531</v>
      </c>
      <c r="D722" s="211" t="s">
        <v>6119</v>
      </c>
      <c r="E722" s="212">
        <v>950.0</v>
      </c>
      <c r="F722" s="212">
        <v>200.0</v>
      </c>
      <c r="G722" s="210">
        <v>10258.0</v>
      </c>
      <c r="H722" s="213">
        <v>41706.0</v>
      </c>
    </row>
    <row r="723">
      <c r="A723" s="211" t="s">
        <v>8533</v>
      </c>
      <c r="B723" s="265" t="s">
        <v>8534</v>
      </c>
      <c r="C723" s="265" t="s">
        <v>7491</v>
      </c>
      <c r="D723" s="265" t="s">
        <v>6019</v>
      </c>
      <c r="E723" s="266">
        <v>120.0</v>
      </c>
      <c r="F723" s="295"/>
      <c r="G723" s="287"/>
      <c r="H723" s="288">
        <v>41755.0</v>
      </c>
    </row>
    <row r="724">
      <c r="A724" s="211" t="s">
        <v>8537</v>
      </c>
      <c r="B724" s="211" t="s">
        <v>8538</v>
      </c>
      <c r="C724" s="211" t="s">
        <v>939</v>
      </c>
      <c r="D724" s="211" t="s">
        <v>6119</v>
      </c>
      <c r="E724" s="212">
        <v>306.42</v>
      </c>
      <c r="F724" s="212">
        <v>300.0</v>
      </c>
      <c r="G724" s="210">
        <v>10259.0</v>
      </c>
      <c r="H724" s="213">
        <v>41706.0</v>
      </c>
    </row>
    <row r="725">
      <c r="A725" s="211" t="s">
        <v>8540</v>
      </c>
      <c r="B725" s="211" t="s">
        <v>8541</v>
      </c>
      <c r="C725" s="227"/>
      <c r="D725" s="211" t="s">
        <v>6019</v>
      </c>
      <c r="E725" s="212">
        <v>1000.0</v>
      </c>
      <c r="F725" s="212">
        <v>450.0</v>
      </c>
      <c r="G725" s="210">
        <v>10253.0</v>
      </c>
      <c r="H725" s="213">
        <v>41755.0</v>
      </c>
    </row>
    <row r="726">
      <c r="A726" s="211" t="s">
        <v>8543</v>
      </c>
      <c r="B726" s="211" t="s">
        <v>8544</v>
      </c>
      <c r="C726" s="211"/>
      <c r="D726" s="211" t="s">
        <v>6019</v>
      </c>
      <c r="E726" s="212">
        <v>125.0</v>
      </c>
      <c r="F726" s="212">
        <v>110.0</v>
      </c>
      <c r="G726" s="210">
        <v>10254.0</v>
      </c>
      <c r="H726" s="213">
        <v>41745.0</v>
      </c>
    </row>
    <row r="727">
      <c r="A727" s="211" t="s">
        <v>8546</v>
      </c>
      <c r="B727" s="211" t="s">
        <v>8547</v>
      </c>
      <c r="C727" s="211" t="s">
        <v>1012</v>
      </c>
      <c r="D727" s="211" t="s">
        <v>6019</v>
      </c>
      <c r="E727" s="212">
        <v>747.2</v>
      </c>
      <c r="F727" s="212">
        <v>747.2</v>
      </c>
      <c r="G727" s="210">
        <v>10264.0</v>
      </c>
      <c r="H727" s="213">
        <v>41756.0</v>
      </c>
    </row>
    <row r="728">
      <c r="A728" s="211" t="s">
        <v>8549</v>
      </c>
      <c r="B728" s="211" t="s">
        <v>8550</v>
      </c>
      <c r="C728" s="211" t="s">
        <v>3558</v>
      </c>
      <c r="D728" s="211" t="s">
        <v>6119</v>
      </c>
      <c r="E728" s="212">
        <v>432.27</v>
      </c>
      <c r="F728" s="212">
        <v>150.0</v>
      </c>
      <c r="G728" s="210">
        <v>10265.0</v>
      </c>
      <c r="H728" s="213">
        <v>41705.0</v>
      </c>
    </row>
    <row r="729">
      <c r="A729" s="211" t="s">
        <v>8552</v>
      </c>
      <c r="B729" s="211" t="s">
        <v>8554</v>
      </c>
      <c r="C729" s="211" t="s">
        <v>4429</v>
      </c>
      <c r="D729" s="211" t="s">
        <v>6019</v>
      </c>
      <c r="E729" s="212">
        <v>200.0</v>
      </c>
      <c r="F729" s="212">
        <v>120.0</v>
      </c>
      <c r="G729" s="210">
        <v>10266.0</v>
      </c>
      <c r="H729" s="213">
        <v>41753.0</v>
      </c>
    </row>
    <row r="730">
      <c r="A730" s="211" t="s">
        <v>8556</v>
      </c>
      <c r="B730" s="211" t="s">
        <v>8557</v>
      </c>
      <c r="C730" s="211" t="s">
        <v>127</v>
      </c>
      <c r="D730" s="211" t="s">
        <v>6019</v>
      </c>
      <c r="E730" s="212">
        <v>550.0</v>
      </c>
      <c r="F730" s="212">
        <v>550.0</v>
      </c>
      <c r="G730" s="210">
        <v>10267.0</v>
      </c>
      <c r="H730" s="213">
        <v>41738.0</v>
      </c>
    </row>
    <row r="731">
      <c r="A731" s="211" t="s">
        <v>8558</v>
      </c>
      <c r="B731" s="211" t="s">
        <v>8559</v>
      </c>
      <c r="C731" s="211" t="s">
        <v>1325</v>
      </c>
      <c r="D731" s="211" t="s">
        <v>6119</v>
      </c>
      <c r="E731" s="212">
        <v>350.0</v>
      </c>
      <c r="F731" s="212">
        <v>350.0</v>
      </c>
      <c r="G731" s="210">
        <v>10268.0</v>
      </c>
      <c r="H731" s="213">
        <v>41742.0</v>
      </c>
    </row>
    <row r="732">
      <c r="A732" s="211" t="s">
        <v>8563</v>
      </c>
      <c r="B732" s="211" t="s">
        <v>8565</v>
      </c>
      <c r="C732" s="211" t="s">
        <v>603</v>
      </c>
      <c r="D732" s="211" t="s">
        <v>6119</v>
      </c>
      <c r="E732" s="212">
        <v>129.78</v>
      </c>
      <c r="F732" s="212">
        <v>129.78</v>
      </c>
      <c r="G732" s="210">
        <v>10269.0</v>
      </c>
      <c r="H732" s="213">
        <v>41677.0</v>
      </c>
    </row>
    <row r="733">
      <c r="A733" s="211" t="s">
        <v>8567</v>
      </c>
      <c r="B733" s="211" t="s">
        <v>8568</v>
      </c>
      <c r="C733" s="211" t="s">
        <v>603</v>
      </c>
      <c r="D733" s="211" t="s">
        <v>6119</v>
      </c>
      <c r="E733" s="212">
        <v>135.0</v>
      </c>
      <c r="F733" s="212">
        <v>100.0</v>
      </c>
      <c r="G733" s="210">
        <v>10269.0</v>
      </c>
      <c r="H733" s="213">
        <v>41672.0</v>
      </c>
    </row>
    <row r="734">
      <c r="A734" s="211" t="s">
        <v>8589</v>
      </c>
      <c r="B734" s="211" t="s">
        <v>8590</v>
      </c>
      <c r="C734" s="211" t="s">
        <v>8591</v>
      </c>
      <c r="D734" s="211" t="s">
        <v>6019</v>
      </c>
      <c r="E734" s="212">
        <v>1165.0</v>
      </c>
      <c r="F734" s="212">
        <v>700.0</v>
      </c>
      <c r="G734" s="210">
        <v>10270.0</v>
      </c>
      <c r="H734" s="213">
        <v>41753.0</v>
      </c>
    </row>
    <row r="735">
      <c r="A735" s="211" t="s">
        <v>8592</v>
      </c>
      <c r="B735" s="211" t="s">
        <v>8593</v>
      </c>
      <c r="C735" s="211" t="s">
        <v>8594</v>
      </c>
      <c r="D735" s="211" t="s">
        <v>6019</v>
      </c>
      <c r="E735" s="212">
        <v>50.0</v>
      </c>
      <c r="F735" s="212">
        <v>50.0</v>
      </c>
      <c r="G735" s="210">
        <v>10271.0</v>
      </c>
      <c r="H735" s="213">
        <v>41755.0</v>
      </c>
    </row>
    <row r="736">
      <c r="A736" s="211" t="s">
        <v>8595</v>
      </c>
      <c r="B736" s="276" t="s">
        <v>8596</v>
      </c>
      <c r="C736" s="276" t="s">
        <v>4050</v>
      </c>
      <c r="D736" s="276" t="s">
        <v>6019</v>
      </c>
      <c r="E736" s="277">
        <v>1050.0</v>
      </c>
      <c r="F736" s="277">
        <v>400.0</v>
      </c>
      <c r="G736" s="279">
        <v>10272.0</v>
      </c>
      <c r="H736" s="282">
        <v>41756.0</v>
      </c>
    </row>
    <row r="737">
      <c r="A737" s="211" t="s">
        <v>8597</v>
      </c>
      <c r="B737" s="211" t="s">
        <v>8598</v>
      </c>
      <c r="C737" s="211" t="s">
        <v>5840</v>
      </c>
      <c r="D737" s="211" t="s">
        <v>6119</v>
      </c>
      <c r="E737" s="212">
        <v>1322.66</v>
      </c>
      <c r="F737" s="212">
        <v>1322.66</v>
      </c>
      <c r="G737" s="210">
        <v>10224.0</v>
      </c>
      <c r="H737" s="213">
        <v>41727.0</v>
      </c>
    </row>
    <row r="738">
      <c r="A738" s="211" t="s">
        <v>8599</v>
      </c>
      <c r="B738" s="211" t="s">
        <v>8600</v>
      </c>
      <c r="C738" s="211" t="s">
        <v>290</v>
      </c>
      <c r="D738" s="211" t="s">
        <v>6019</v>
      </c>
      <c r="E738" s="212">
        <v>350.0</v>
      </c>
      <c r="F738" s="212">
        <v>350.0</v>
      </c>
      <c r="G738" s="210">
        <v>10273.0</v>
      </c>
      <c r="H738" s="213">
        <v>41755.0</v>
      </c>
    </row>
    <row r="739">
      <c r="A739" s="211" t="s">
        <v>8601</v>
      </c>
      <c r="B739" s="211" t="s">
        <v>3774</v>
      </c>
      <c r="C739" s="211" t="s">
        <v>3774</v>
      </c>
      <c r="D739" s="211" t="s">
        <v>6019</v>
      </c>
      <c r="E739" s="212">
        <v>1997.5</v>
      </c>
      <c r="F739" s="212">
        <v>500.0</v>
      </c>
      <c r="G739" s="210">
        <v>10274.0</v>
      </c>
      <c r="H739" s="213">
        <v>41763.0</v>
      </c>
    </row>
    <row r="740">
      <c r="A740" s="211" t="s">
        <v>8604</v>
      </c>
      <c r="B740" s="211" t="s">
        <v>8605</v>
      </c>
      <c r="C740" s="211" t="s">
        <v>2322</v>
      </c>
      <c r="D740" s="211" t="s">
        <v>6119</v>
      </c>
      <c r="E740" s="212">
        <v>666.95</v>
      </c>
      <c r="F740" s="212">
        <v>400.0</v>
      </c>
      <c r="G740" s="210">
        <v>10275.0</v>
      </c>
      <c r="H740" s="213">
        <v>41720.0</v>
      </c>
    </row>
    <row r="741">
      <c r="A741" s="211" t="s">
        <v>8610</v>
      </c>
      <c r="B741" s="211" t="s">
        <v>8611</v>
      </c>
      <c r="C741" s="211" t="s">
        <v>8612</v>
      </c>
      <c r="D741" s="211" t="s">
        <v>6019</v>
      </c>
      <c r="E741" s="212">
        <v>200.0</v>
      </c>
      <c r="F741" s="212">
        <v>200.0</v>
      </c>
      <c r="G741" s="210">
        <v>10276.0</v>
      </c>
      <c r="H741" s="213">
        <v>41759.0</v>
      </c>
    </row>
    <row r="742">
      <c r="A742" s="211" t="s">
        <v>8615</v>
      </c>
      <c r="B742" s="211" t="s">
        <v>8616</v>
      </c>
      <c r="C742" s="211" t="s">
        <v>8617</v>
      </c>
      <c r="D742" s="211" t="s">
        <v>6019</v>
      </c>
      <c r="E742" s="212">
        <v>100.0</v>
      </c>
      <c r="F742" s="212">
        <v>100.0</v>
      </c>
      <c r="G742" s="210">
        <v>10277.0</v>
      </c>
      <c r="H742" s="213">
        <v>41756.0</v>
      </c>
    </row>
    <row r="743">
      <c r="A743" s="211" t="s">
        <v>8620</v>
      </c>
      <c r="B743" s="211" t="s">
        <v>8622</v>
      </c>
      <c r="C743" s="211" t="s">
        <v>8624</v>
      </c>
      <c r="D743" s="211" t="s">
        <v>6019</v>
      </c>
      <c r="E743" s="212">
        <v>300.0</v>
      </c>
      <c r="F743" s="212">
        <v>200.0</v>
      </c>
      <c r="G743" s="210">
        <v>10285.0</v>
      </c>
      <c r="H743" s="213">
        <v>41755.0</v>
      </c>
    </row>
    <row r="744">
      <c r="A744" s="211" t="s">
        <v>8626</v>
      </c>
      <c r="B744" s="211" t="s">
        <v>8627</v>
      </c>
      <c r="C744" s="211" t="s">
        <v>149</v>
      </c>
      <c r="D744" s="211" t="s">
        <v>6019</v>
      </c>
      <c r="E744" s="212">
        <v>1000.0</v>
      </c>
      <c r="F744" s="212">
        <v>550.0</v>
      </c>
      <c r="G744" s="210">
        <v>10273.0</v>
      </c>
      <c r="H744" s="213">
        <v>41756.0</v>
      </c>
    </row>
    <row r="745">
      <c r="A745" s="211" t="s">
        <v>8631</v>
      </c>
      <c r="B745" s="211" t="s">
        <v>8632</v>
      </c>
      <c r="C745" s="211" t="s">
        <v>149</v>
      </c>
      <c r="D745" s="211" t="s">
        <v>6119</v>
      </c>
      <c r="E745" s="212">
        <v>187.3</v>
      </c>
      <c r="F745" s="212">
        <v>187.3</v>
      </c>
      <c r="G745" s="210">
        <v>10273.0</v>
      </c>
      <c r="H745" s="213">
        <v>41723.0</v>
      </c>
    </row>
    <row r="746">
      <c r="A746" s="211" t="s">
        <v>8635</v>
      </c>
      <c r="B746" s="211" t="s">
        <v>8636</v>
      </c>
      <c r="C746" s="211" t="s">
        <v>7430</v>
      </c>
      <c r="D746" s="211" t="s">
        <v>6119</v>
      </c>
      <c r="E746" s="212">
        <v>270.0</v>
      </c>
      <c r="F746" s="212">
        <v>270.0</v>
      </c>
      <c r="G746" s="210">
        <v>10278.0</v>
      </c>
      <c r="H746" s="213">
        <v>41727.0</v>
      </c>
    </row>
    <row r="747">
      <c r="A747" s="211" t="s">
        <v>8639</v>
      </c>
      <c r="B747" s="211" t="s">
        <v>8640</v>
      </c>
      <c r="C747" s="211" t="s">
        <v>458</v>
      </c>
      <c r="D747" s="211" t="s">
        <v>6019</v>
      </c>
      <c r="E747" s="212">
        <v>1180.0</v>
      </c>
      <c r="F747" s="212">
        <v>1180.0</v>
      </c>
      <c r="G747" s="210">
        <v>10279.0</v>
      </c>
      <c r="H747" s="213">
        <v>41747.0</v>
      </c>
    </row>
    <row r="748">
      <c r="A748" s="211" t="s">
        <v>8643</v>
      </c>
      <c r="B748" s="211" t="s">
        <v>8644</v>
      </c>
      <c r="C748" s="211" t="s">
        <v>3393</v>
      </c>
      <c r="D748" s="211" t="s">
        <v>6119</v>
      </c>
      <c r="E748" s="212">
        <v>814.86</v>
      </c>
      <c r="F748" s="212">
        <v>814.86</v>
      </c>
      <c r="G748" s="210">
        <v>10280.0</v>
      </c>
      <c r="H748" s="213">
        <v>41715.0</v>
      </c>
    </row>
    <row r="749">
      <c r="A749" s="211" t="s">
        <v>8649</v>
      </c>
      <c r="B749" s="211" t="s">
        <v>760</v>
      </c>
      <c r="C749" s="211" t="s">
        <v>8650</v>
      </c>
      <c r="D749" s="211" t="s">
        <v>6119</v>
      </c>
      <c r="E749" s="212">
        <v>42.67</v>
      </c>
      <c r="F749" s="212">
        <v>42.67</v>
      </c>
      <c r="G749" s="210">
        <v>10281.0</v>
      </c>
      <c r="H749" s="213">
        <v>41733.0</v>
      </c>
    </row>
    <row r="750">
      <c r="A750" s="211" t="s">
        <v>8653</v>
      </c>
      <c r="B750" s="211" t="s">
        <v>8654</v>
      </c>
      <c r="C750" s="211" t="s">
        <v>1410</v>
      </c>
      <c r="D750" s="211" t="s">
        <v>6119</v>
      </c>
      <c r="E750" s="212">
        <v>441.04</v>
      </c>
      <c r="F750" s="212">
        <v>256.0</v>
      </c>
      <c r="G750" s="210">
        <v>10282.0</v>
      </c>
      <c r="H750" s="213">
        <v>41727.0</v>
      </c>
    </row>
    <row r="751">
      <c r="A751" s="211" t="s">
        <v>8657</v>
      </c>
      <c r="B751" s="211" t="s">
        <v>8658</v>
      </c>
      <c r="C751" s="211" t="s">
        <v>947</v>
      </c>
      <c r="D751" s="211" t="s">
        <v>6119</v>
      </c>
      <c r="E751" s="212">
        <v>500.0</v>
      </c>
      <c r="F751" s="212">
        <v>477.0</v>
      </c>
      <c r="G751" s="210">
        <v>10283.0</v>
      </c>
      <c r="H751" s="213">
        <v>41684.0</v>
      </c>
    </row>
    <row r="752">
      <c r="A752" s="211" t="s">
        <v>8662</v>
      </c>
      <c r="B752" s="211" t="s">
        <v>8663</v>
      </c>
      <c r="C752" s="211" t="s">
        <v>304</v>
      </c>
      <c r="D752" s="211" t="s">
        <v>6019</v>
      </c>
      <c r="E752" s="212">
        <v>600.0</v>
      </c>
      <c r="F752" s="212">
        <v>115.0</v>
      </c>
      <c r="G752" s="210">
        <v>10284.0</v>
      </c>
      <c r="H752" s="213">
        <v>41746.0</v>
      </c>
    </row>
    <row r="753">
      <c r="A753" s="211" t="s">
        <v>8666</v>
      </c>
      <c r="B753" s="276" t="s">
        <v>8667</v>
      </c>
      <c r="C753" s="276" t="s">
        <v>6081</v>
      </c>
      <c r="D753" s="276" t="s">
        <v>6019</v>
      </c>
      <c r="E753" s="296"/>
      <c r="F753" s="277">
        <v>1000.0</v>
      </c>
      <c r="G753" s="278"/>
      <c r="H753" s="278"/>
    </row>
    <row r="754">
      <c r="A754" s="211" t="s">
        <v>8671</v>
      </c>
      <c r="B754" s="211" t="s">
        <v>8673</v>
      </c>
      <c r="C754" s="211" t="s">
        <v>1012</v>
      </c>
      <c r="D754" s="211" t="s">
        <v>6119</v>
      </c>
      <c r="E754" s="212">
        <v>150.0</v>
      </c>
      <c r="F754" s="212">
        <v>150.0</v>
      </c>
      <c r="G754" s="210">
        <v>10327.0</v>
      </c>
      <c r="H754" s="213">
        <v>41742.0</v>
      </c>
    </row>
    <row r="755">
      <c r="A755" s="211" t="s">
        <v>8676</v>
      </c>
      <c r="B755" s="211" t="s">
        <v>8677</v>
      </c>
      <c r="C755" s="211" t="s">
        <v>1012</v>
      </c>
      <c r="D755" s="211" t="s">
        <v>6119</v>
      </c>
      <c r="E755" s="212">
        <v>154.21</v>
      </c>
      <c r="F755" s="212">
        <v>150.0</v>
      </c>
      <c r="G755" s="210">
        <v>10327.0</v>
      </c>
      <c r="H755" s="213">
        <v>41741.0</v>
      </c>
    </row>
    <row r="756">
      <c r="A756" s="211" t="s">
        <v>8680</v>
      </c>
      <c r="B756" s="211" t="s">
        <v>8681</v>
      </c>
      <c r="C756" s="211" t="s">
        <v>8682</v>
      </c>
      <c r="D756" s="211" t="s">
        <v>6119</v>
      </c>
      <c r="E756" s="212">
        <v>383.0</v>
      </c>
      <c r="F756" s="212">
        <v>380.0</v>
      </c>
      <c r="G756" s="210">
        <v>10305.0</v>
      </c>
      <c r="H756" s="227"/>
    </row>
    <row r="757">
      <c r="A757" s="211" t="s">
        <v>8685</v>
      </c>
      <c r="B757" s="211" t="s">
        <v>8686</v>
      </c>
      <c r="C757" s="211" t="s">
        <v>1815</v>
      </c>
      <c r="D757" s="211" t="s">
        <v>6119</v>
      </c>
      <c r="E757" s="212">
        <v>286.65</v>
      </c>
      <c r="F757" s="212">
        <v>260.0</v>
      </c>
      <c r="G757" s="210">
        <v>10329.0</v>
      </c>
      <c r="H757" s="227"/>
    </row>
    <row r="758">
      <c r="A758" s="211" t="s">
        <v>8689</v>
      </c>
      <c r="B758" s="211" t="s">
        <v>8690</v>
      </c>
      <c r="C758" s="211" t="s">
        <v>1815</v>
      </c>
      <c r="D758" s="211" t="s">
        <v>6119</v>
      </c>
      <c r="E758" s="212">
        <v>676.15</v>
      </c>
      <c r="F758" s="212">
        <v>670.0</v>
      </c>
      <c r="G758" s="210">
        <v>10329.0</v>
      </c>
      <c r="H758" s="227"/>
    </row>
    <row r="759">
      <c r="A759" s="211" t="s">
        <v>8693</v>
      </c>
      <c r="B759" s="211" t="s">
        <v>8694</v>
      </c>
      <c r="C759" s="211" t="s">
        <v>1815</v>
      </c>
      <c r="D759" s="211" t="s">
        <v>6119</v>
      </c>
      <c r="E759" s="212">
        <v>286.65</v>
      </c>
      <c r="F759" s="212">
        <v>100.0</v>
      </c>
      <c r="G759" s="210">
        <v>10329.0</v>
      </c>
      <c r="H759" s="227"/>
    </row>
    <row r="760">
      <c r="A760" s="211" t="s">
        <v>8699</v>
      </c>
      <c r="B760" s="211" t="s">
        <v>8700</v>
      </c>
      <c r="C760" s="211" t="s">
        <v>8701</v>
      </c>
      <c r="D760" s="211" t="s">
        <v>6119</v>
      </c>
      <c r="E760" s="212">
        <v>999.97</v>
      </c>
      <c r="F760" s="212">
        <v>995.0</v>
      </c>
      <c r="G760" s="210">
        <v>10330.0</v>
      </c>
      <c r="H760" s="213">
        <v>41757.0</v>
      </c>
    </row>
    <row r="761">
      <c r="A761" s="211" t="s">
        <v>8721</v>
      </c>
      <c r="B761" s="211" t="s">
        <v>8722</v>
      </c>
      <c r="C761" s="211" t="s">
        <v>4429</v>
      </c>
      <c r="D761" s="211" t="s">
        <v>6119</v>
      </c>
      <c r="E761" s="212">
        <v>95.0</v>
      </c>
      <c r="F761" s="212">
        <v>90.0</v>
      </c>
      <c r="G761" s="210">
        <v>10331.0</v>
      </c>
      <c r="H761" s="213">
        <v>41753.0</v>
      </c>
    </row>
    <row r="762">
      <c r="A762" s="211" t="s">
        <v>8729</v>
      </c>
      <c r="B762" s="211" t="s">
        <v>8730</v>
      </c>
      <c r="C762" s="211" t="s">
        <v>2143</v>
      </c>
      <c r="D762" s="211" t="s">
        <v>6119</v>
      </c>
      <c r="E762" s="212">
        <v>93.73</v>
      </c>
      <c r="F762" s="212">
        <v>90.0</v>
      </c>
      <c r="G762" s="210">
        <v>10332.0</v>
      </c>
      <c r="H762" s="213">
        <v>41739.0</v>
      </c>
    </row>
    <row r="763">
      <c r="A763" s="211" t="s">
        <v>8732</v>
      </c>
      <c r="B763" s="265" t="s">
        <v>2392</v>
      </c>
      <c r="C763" s="265" t="s">
        <v>8734</v>
      </c>
      <c r="D763" s="265" t="s">
        <v>6019</v>
      </c>
      <c r="E763" s="266">
        <v>150.0</v>
      </c>
      <c r="F763" s="266">
        <v>0.0</v>
      </c>
      <c r="G763" s="267">
        <v>10333.0</v>
      </c>
      <c r="H763" s="288">
        <v>41761.0</v>
      </c>
    </row>
    <row r="764">
      <c r="A764" s="211" t="s">
        <v>8738</v>
      </c>
      <c r="B764" s="276" t="s">
        <v>8740</v>
      </c>
      <c r="C764" s="276" t="s">
        <v>7956</v>
      </c>
      <c r="D764" s="276" t="s">
        <v>6119</v>
      </c>
      <c r="E764" s="277">
        <v>42.0</v>
      </c>
      <c r="F764" s="277">
        <v>40.0</v>
      </c>
      <c r="G764" s="278"/>
      <c r="H764" s="282">
        <v>41731.0</v>
      </c>
    </row>
    <row r="765">
      <c r="A765" s="211" t="s">
        <v>8745</v>
      </c>
      <c r="B765" s="276" t="s">
        <v>8746</v>
      </c>
      <c r="C765" s="276" t="s">
        <v>7956</v>
      </c>
      <c r="D765" s="276" t="s">
        <v>6119</v>
      </c>
      <c r="E765" s="277">
        <v>90.0</v>
      </c>
      <c r="F765" s="277">
        <v>90.0</v>
      </c>
      <c r="G765" s="278"/>
      <c r="H765" s="282">
        <v>41743.0</v>
      </c>
    </row>
    <row r="766">
      <c r="A766" s="211" t="s">
        <v>8748</v>
      </c>
      <c r="B766" s="265" t="s">
        <v>8749</v>
      </c>
      <c r="C766" s="265" t="s">
        <v>8750</v>
      </c>
      <c r="D766" s="265" t="s">
        <v>6019</v>
      </c>
      <c r="E766" s="266">
        <v>450.0</v>
      </c>
      <c r="F766" s="266">
        <v>0.0</v>
      </c>
      <c r="G766" s="287"/>
      <c r="H766" s="288">
        <v>41774.0</v>
      </c>
    </row>
    <row r="767">
      <c r="A767" s="211" t="s">
        <v>8754</v>
      </c>
      <c r="B767" s="211" t="s">
        <v>8755</v>
      </c>
      <c r="C767" s="211" t="s">
        <v>2245</v>
      </c>
      <c r="D767" s="211" t="s">
        <v>6119</v>
      </c>
      <c r="E767" s="212">
        <v>20.0</v>
      </c>
      <c r="F767" s="212">
        <v>20.0</v>
      </c>
      <c r="G767" s="210">
        <v>10334.0</v>
      </c>
      <c r="H767" s="213">
        <v>41748.0</v>
      </c>
    </row>
    <row r="768">
      <c r="A768" s="211" t="s">
        <v>8760</v>
      </c>
      <c r="B768" s="211" t="s">
        <v>8761</v>
      </c>
      <c r="C768" s="211" t="s">
        <v>8762</v>
      </c>
      <c r="D768" s="211" t="s">
        <v>6119</v>
      </c>
      <c r="E768" s="212">
        <v>26.0</v>
      </c>
      <c r="F768" s="212">
        <v>25.0</v>
      </c>
      <c r="G768" s="210">
        <v>10335.0</v>
      </c>
      <c r="H768" s="213">
        <v>41759.0</v>
      </c>
    </row>
    <row r="769">
      <c r="A769" s="211" t="s">
        <v>8764</v>
      </c>
      <c r="B769" s="211" t="s">
        <v>8765</v>
      </c>
      <c r="C769" s="211" t="s">
        <v>2521</v>
      </c>
      <c r="D769" s="211" t="s">
        <v>6119</v>
      </c>
      <c r="E769" s="212">
        <v>280.0</v>
      </c>
      <c r="F769" s="212">
        <v>280.0</v>
      </c>
      <c r="G769" s="210">
        <v>10336.0</v>
      </c>
      <c r="H769" s="213">
        <v>41735.0</v>
      </c>
    </row>
    <row r="770">
      <c r="A770" s="211" t="s">
        <v>8769</v>
      </c>
      <c r="B770" s="276" t="s">
        <v>8770</v>
      </c>
      <c r="C770" s="276" t="s">
        <v>8659</v>
      </c>
      <c r="D770" s="276" t="s">
        <v>6019</v>
      </c>
      <c r="E770" s="277">
        <v>500.0</v>
      </c>
      <c r="F770" s="277">
        <v>500.0</v>
      </c>
      <c r="G770" s="279">
        <v>10337.0</v>
      </c>
      <c r="H770" s="282">
        <v>41883.0</v>
      </c>
    </row>
    <row r="771">
      <c r="A771" s="211" t="s">
        <v>8773</v>
      </c>
      <c r="B771" s="211" t="s">
        <v>8774</v>
      </c>
      <c r="C771" s="211" t="s">
        <v>316</v>
      </c>
      <c r="D771" s="211" t="s">
        <v>6119</v>
      </c>
      <c r="E771" s="212">
        <v>300.0</v>
      </c>
      <c r="F771" s="212">
        <v>100.0</v>
      </c>
      <c r="G771" s="210">
        <v>10338.0</v>
      </c>
      <c r="H771" s="213">
        <v>41755.0</v>
      </c>
    </row>
    <row r="772">
      <c r="A772" s="211" t="s">
        <v>8779</v>
      </c>
      <c r="B772" s="211" t="s">
        <v>8780</v>
      </c>
      <c r="C772" s="211" t="s">
        <v>2759</v>
      </c>
      <c r="D772" s="211" t="s">
        <v>6119</v>
      </c>
      <c r="E772" s="212">
        <v>132.74</v>
      </c>
      <c r="F772" s="212">
        <v>125.0</v>
      </c>
      <c r="G772" s="210">
        <v>10339.0</v>
      </c>
      <c r="H772" s="213">
        <v>41740.0</v>
      </c>
    </row>
    <row r="773">
      <c r="A773" s="211" t="s">
        <v>8785</v>
      </c>
      <c r="B773" s="276" t="s">
        <v>8786</v>
      </c>
      <c r="C773" s="276" t="s">
        <v>6587</v>
      </c>
      <c r="D773" s="276" t="s">
        <v>6119</v>
      </c>
      <c r="E773" s="277">
        <v>2953.0</v>
      </c>
      <c r="F773" s="277">
        <v>500.0</v>
      </c>
      <c r="G773" s="279">
        <v>10340.0</v>
      </c>
      <c r="H773" s="282">
        <v>41708.0</v>
      </c>
    </row>
    <row r="774">
      <c r="A774" s="211" t="s">
        <v>8790</v>
      </c>
      <c r="B774" s="211" t="s">
        <v>5673</v>
      </c>
      <c r="C774" s="211" t="s">
        <v>2691</v>
      </c>
      <c r="D774" s="211" t="s">
        <v>6119</v>
      </c>
      <c r="E774" s="212">
        <v>60.0</v>
      </c>
      <c r="F774" s="212">
        <v>45.0</v>
      </c>
      <c r="G774" s="210">
        <v>10341.0</v>
      </c>
      <c r="H774" s="213">
        <v>41734.0</v>
      </c>
    </row>
    <row r="775">
      <c r="A775" s="211" t="s">
        <v>8793</v>
      </c>
      <c r="B775" s="211" t="s">
        <v>8526</v>
      </c>
      <c r="C775" s="211" t="s">
        <v>8435</v>
      </c>
      <c r="D775" s="211" t="s">
        <v>6119</v>
      </c>
      <c r="E775" s="212">
        <v>135.0</v>
      </c>
      <c r="F775" s="212">
        <v>130.0</v>
      </c>
      <c r="G775" s="210">
        <v>10342.0</v>
      </c>
      <c r="H775" s="213">
        <v>41758.0</v>
      </c>
    </row>
    <row r="776">
      <c r="A776" s="211" t="s">
        <v>8800</v>
      </c>
      <c r="B776" s="211" t="s">
        <v>8801</v>
      </c>
      <c r="C776" s="211" t="s">
        <v>8284</v>
      </c>
      <c r="D776" s="211" t="s">
        <v>6119</v>
      </c>
      <c r="E776" s="212">
        <v>56.7</v>
      </c>
      <c r="F776" s="212">
        <v>50.0</v>
      </c>
      <c r="G776" s="210">
        <v>10343.0</v>
      </c>
      <c r="H776" s="213">
        <v>41737.0</v>
      </c>
    </row>
    <row r="777">
      <c r="A777" s="211" t="s">
        <v>8804</v>
      </c>
      <c r="B777" s="211" t="s">
        <v>8805</v>
      </c>
      <c r="C777" s="211" t="s">
        <v>8284</v>
      </c>
      <c r="D777" s="211" t="s">
        <v>6119</v>
      </c>
      <c r="E777" s="212">
        <v>16.85</v>
      </c>
      <c r="F777" s="212">
        <v>0.0</v>
      </c>
      <c r="G777" s="210">
        <v>10343.0</v>
      </c>
      <c r="H777" s="213">
        <v>41734.0</v>
      </c>
    </row>
    <row r="778">
      <c r="A778" s="211" t="s">
        <v>8808</v>
      </c>
      <c r="B778" s="211" t="s">
        <v>8810</v>
      </c>
      <c r="C778" s="211" t="s">
        <v>1286</v>
      </c>
      <c r="D778" s="211" t="s">
        <v>6119</v>
      </c>
      <c r="E778" s="212">
        <v>102.99</v>
      </c>
      <c r="F778" s="212">
        <v>100.0</v>
      </c>
      <c r="G778" s="210">
        <v>10344.0</v>
      </c>
      <c r="H778" s="213">
        <v>41739.0</v>
      </c>
    </row>
    <row r="779">
      <c r="A779" s="211" t="s">
        <v>8815</v>
      </c>
      <c r="B779" s="211" t="s">
        <v>8816</v>
      </c>
      <c r="C779" s="211" t="s">
        <v>1286</v>
      </c>
      <c r="D779" s="211" t="s">
        <v>6119</v>
      </c>
      <c r="E779" s="212">
        <v>260.0</v>
      </c>
      <c r="F779" s="212">
        <v>260.0</v>
      </c>
      <c r="G779" s="210">
        <v>10344.0</v>
      </c>
      <c r="H779" s="213">
        <v>41746.0</v>
      </c>
    </row>
    <row r="780">
      <c r="A780" s="211" t="s">
        <v>8819</v>
      </c>
      <c r="B780" s="211" t="s">
        <v>8821</v>
      </c>
      <c r="C780" s="211" t="s">
        <v>8823</v>
      </c>
      <c r="D780" s="211" t="s">
        <v>6019</v>
      </c>
      <c r="E780" s="212">
        <v>100.0</v>
      </c>
      <c r="F780" s="212">
        <v>60.0</v>
      </c>
      <c r="G780" s="210">
        <v>10345.0</v>
      </c>
      <c r="H780" s="213">
        <v>41759.0</v>
      </c>
    </row>
    <row r="781">
      <c r="A781" s="211" t="s">
        <v>8824</v>
      </c>
      <c r="B781" s="211" t="s">
        <v>7389</v>
      </c>
      <c r="C781" s="211" t="s">
        <v>452</v>
      </c>
      <c r="D781" s="211" t="s">
        <v>6119</v>
      </c>
      <c r="E781" s="212">
        <v>232.37</v>
      </c>
      <c r="F781" s="212">
        <v>200.0</v>
      </c>
      <c r="G781" s="210">
        <v>10377.0</v>
      </c>
      <c r="H781" s="213">
        <v>41728.0</v>
      </c>
    </row>
    <row r="782">
      <c r="A782" s="211" t="s">
        <v>8826</v>
      </c>
      <c r="B782" s="276" t="s">
        <v>8827</v>
      </c>
      <c r="C782" s="276" t="s">
        <v>638</v>
      </c>
      <c r="D782" s="276" t="s">
        <v>8828</v>
      </c>
      <c r="E782" s="277">
        <v>300.0</v>
      </c>
      <c r="F782" s="277">
        <v>300.0</v>
      </c>
      <c r="G782" s="278"/>
      <c r="H782" s="282">
        <v>41746.0</v>
      </c>
    </row>
    <row r="783">
      <c r="A783" s="211" t="s">
        <v>8829</v>
      </c>
      <c r="B783" s="276" t="s">
        <v>8830</v>
      </c>
      <c r="C783" s="276" t="s">
        <v>8831</v>
      </c>
      <c r="D783" s="276" t="s">
        <v>6019</v>
      </c>
      <c r="E783" s="277">
        <v>120.0</v>
      </c>
      <c r="F783" s="277">
        <v>120.0</v>
      </c>
      <c r="G783" s="278"/>
      <c r="H783" s="282">
        <v>41759.0</v>
      </c>
    </row>
    <row r="784">
      <c r="A784" s="211" t="s">
        <v>8832</v>
      </c>
      <c r="B784" s="211" t="s">
        <v>8833</v>
      </c>
      <c r="C784" s="211" t="s">
        <v>289</v>
      </c>
      <c r="D784" s="211" t="s">
        <v>6119</v>
      </c>
      <c r="E784" s="212">
        <v>59.0</v>
      </c>
      <c r="F784" s="212">
        <v>50.0</v>
      </c>
      <c r="G784" s="210">
        <v>10348.0</v>
      </c>
      <c r="H784" s="213">
        <v>41746.0</v>
      </c>
    </row>
    <row r="785">
      <c r="A785" s="211" t="s">
        <v>8834</v>
      </c>
      <c r="B785" s="211" t="s">
        <v>8835</v>
      </c>
      <c r="C785" s="211" t="s">
        <v>289</v>
      </c>
      <c r="D785" s="211" t="s">
        <v>6119</v>
      </c>
      <c r="E785" s="212">
        <v>138.4</v>
      </c>
      <c r="F785" s="212">
        <v>120.0</v>
      </c>
      <c r="G785" s="210">
        <v>10348.0</v>
      </c>
      <c r="H785" s="213">
        <v>41737.0</v>
      </c>
    </row>
    <row r="786">
      <c r="A786" s="211" t="s">
        <v>8838</v>
      </c>
      <c r="B786" s="211" t="s">
        <v>8839</v>
      </c>
      <c r="C786" s="211" t="s">
        <v>289</v>
      </c>
      <c r="D786" s="211" t="s">
        <v>6119</v>
      </c>
      <c r="E786" s="212">
        <v>42.76</v>
      </c>
      <c r="F786" s="212">
        <v>40.0</v>
      </c>
      <c r="G786" s="210">
        <v>10348.0</v>
      </c>
      <c r="H786" s="213">
        <v>41756.0</v>
      </c>
    </row>
    <row r="787">
      <c r="A787" s="211" t="s">
        <v>8842</v>
      </c>
      <c r="B787" s="211" t="s">
        <v>8844</v>
      </c>
      <c r="C787" s="211" t="s">
        <v>195</v>
      </c>
      <c r="D787" s="211" t="s">
        <v>6119</v>
      </c>
      <c r="E787" s="212">
        <v>85.52</v>
      </c>
      <c r="F787" s="212">
        <v>85.0</v>
      </c>
      <c r="G787" s="210">
        <v>10349.0</v>
      </c>
      <c r="H787" s="213">
        <v>41751.0</v>
      </c>
    </row>
    <row r="788">
      <c r="A788" s="211" t="s">
        <v>8849</v>
      </c>
      <c r="B788" s="211" t="s">
        <v>8916</v>
      </c>
      <c r="C788" s="211" t="s">
        <v>195</v>
      </c>
      <c r="D788" s="211" t="s">
        <v>6119</v>
      </c>
      <c r="E788" s="212">
        <v>41.03</v>
      </c>
      <c r="F788" s="212">
        <v>40.0</v>
      </c>
      <c r="G788" s="210">
        <v>10349.0</v>
      </c>
      <c r="H788" s="213">
        <v>41737.0</v>
      </c>
    </row>
    <row r="789">
      <c r="A789" s="211" t="s">
        <v>8922</v>
      </c>
      <c r="B789" s="211" t="s">
        <v>8923</v>
      </c>
      <c r="C789" s="211" t="s">
        <v>8924</v>
      </c>
      <c r="D789" s="211" t="s">
        <v>6019</v>
      </c>
      <c r="E789" s="212">
        <v>500.0</v>
      </c>
      <c r="F789" s="212">
        <v>500.0</v>
      </c>
      <c r="G789" s="210">
        <v>10350.0</v>
      </c>
      <c r="H789" s="213">
        <v>41758.0</v>
      </c>
    </row>
    <row r="790">
      <c r="A790" s="211" t="s">
        <v>8928</v>
      </c>
      <c r="B790" s="211" t="s">
        <v>8930</v>
      </c>
      <c r="C790" s="211" t="s">
        <v>8931</v>
      </c>
      <c r="D790" s="211" t="s">
        <v>6119</v>
      </c>
      <c r="E790" s="212">
        <v>238.0</v>
      </c>
      <c r="F790" s="212">
        <v>235.0</v>
      </c>
      <c r="G790" s="210">
        <v>10351.0</v>
      </c>
      <c r="H790" s="213">
        <v>41741.0</v>
      </c>
    </row>
    <row r="791">
      <c r="A791" s="211" t="s">
        <v>8934</v>
      </c>
      <c r="B791" s="211" t="s">
        <v>8936</v>
      </c>
      <c r="C791" s="211" t="s">
        <v>2322</v>
      </c>
      <c r="D791" s="211" t="s">
        <v>6119</v>
      </c>
      <c r="E791" s="212">
        <v>32.79</v>
      </c>
      <c r="F791" s="212">
        <v>30.0</v>
      </c>
      <c r="G791" s="210">
        <v>10352.0</v>
      </c>
      <c r="H791" s="213">
        <v>41739.0</v>
      </c>
    </row>
    <row r="792">
      <c r="A792" s="211" t="s">
        <v>8940</v>
      </c>
      <c r="B792" s="211" t="s">
        <v>8941</v>
      </c>
      <c r="C792" s="211" t="s">
        <v>2322</v>
      </c>
      <c r="D792" s="211" t="s">
        <v>6119</v>
      </c>
      <c r="E792" s="212">
        <v>96.76</v>
      </c>
      <c r="F792" s="212">
        <v>90.0</v>
      </c>
      <c r="G792" s="210">
        <v>10352.0</v>
      </c>
      <c r="H792" s="213">
        <v>41730.0</v>
      </c>
    </row>
    <row r="793">
      <c r="A793" s="211" t="s">
        <v>8946</v>
      </c>
      <c r="B793" s="211" t="s">
        <v>8948</v>
      </c>
      <c r="C793" s="211" t="s">
        <v>7292</v>
      </c>
      <c r="D793" s="211" t="s">
        <v>6119</v>
      </c>
      <c r="E793" s="212">
        <v>55.89</v>
      </c>
      <c r="F793" s="212">
        <v>55.0</v>
      </c>
      <c r="G793" s="210">
        <v>10353.0</v>
      </c>
      <c r="H793" s="213">
        <v>41751.0</v>
      </c>
    </row>
    <row r="794">
      <c r="A794" s="211" t="s">
        <v>8953</v>
      </c>
      <c r="B794" s="297" t="s">
        <v>8954</v>
      </c>
      <c r="C794" s="297" t="s">
        <v>6414</v>
      </c>
      <c r="D794" s="297" t="s">
        <v>6119</v>
      </c>
      <c r="E794" s="298">
        <v>135.0</v>
      </c>
      <c r="F794" s="298">
        <v>130.0</v>
      </c>
      <c r="G794" s="299">
        <v>10308.0</v>
      </c>
      <c r="H794" s="300">
        <v>41740.0</v>
      </c>
    </row>
    <row r="795">
      <c r="A795" s="211" t="s">
        <v>8967</v>
      </c>
      <c r="B795" s="211" t="s">
        <v>8968</v>
      </c>
      <c r="C795" s="211" t="s">
        <v>7036</v>
      </c>
      <c r="D795" s="211" t="s">
        <v>6119</v>
      </c>
      <c r="E795" s="212">
        <v>149.8</v>
      </c>
      <c r="F795" s="212">
        <v>140.0</v>
      </c>
      <c r="G795" s="210">
        <v>10354.0</v>
      </c>
      <c r="H795" s="213">
        <v>41741.0</v>
      </c>
    </row>
    <row r="796">
      <c r="A796" s="211" t="s">
        <v>8970</v>
      </c>
      <c r="B796" s="211" t="s">
        <v>8971</v>
      </c>
      <c r="C796" s="211" t="s">
        <v>71</v>
      </c>
      <c r="D796" s="211" t="s">
        <v>6119</v>
      </c>
      <c r="E796" s="212">
        <v>50.96</v>
      </c>
      <c r="F796" s="212">
        <v>45.0</v>
      </c>
      <c r="G796" s="210">
        <v>10356.0</v>
      </c>
      <c r="H796" s="213">
        <v>41733.0</v>
      </c>
    </row>
    <row r="797">
      <c r="A797" s="211" t="s">
        <v>8975</v>
      </c>
      <c r="B797" s="211" t="s">
        <v>8976</v>
      </c>
      <c r="C797" s="211" t="s">
        <v>71</v>
      </c>
      <c r="D797" s="211" t="s">
        <v>6119</v>
      </c>
      <c r="E797" s="212">
        <v>39.18</v>
      </c>
      <c r="F797" s="212">
        <v>35.0</v>
      </c>
      <c r="G797" s="210">
        <v>10356.0</v>
      </c>
      <c r="H797" s="213">
        <v>41726.0</v>
      </c>
    </row>
    <row r="798">
      <c r="A798" s="211" t="s">
        <v>8980</v>
      </c>
      <c r="B798" s="211" t="s">
        <v>8982</v>
      </c>
      <c r="C798" s="211" t="s">
        <v>71</v>
      </c>
      <c r="D798" s="211" t="s">
        <v>6119</v>
      </c>
      <c r="E798" s="212">
        <v>58.04</v>
      </c>
      <c r="F798" s="212">
        <v>55.0</v>
      </c>
      <c r="G798" s="210">
        <v>10356.0</v>
      </c>
      <c r="H798" s="213">
        <v>41759.0</v>
      </c>
    </row>
    <row r="799">
      <c r="A799" s="211" t="s">
        <v>8985</v>
      </c>
      <c r="B799" s="211" t="s">
        <v>6858</v>
      </c>
      <c r="C799" s="211" t="s">
        <v>71</v>
      </c>
      <c r="D799" s="211" t="s">
        <v>6119</v>
      </c>
      <c r="E799" s="212">
        <v>224.77</v>
      </c>
      <c r="F799" s="212">
        <v>190.0</v>
      </c>
      <c r="G799" s="210">
        <v>10356.0</v>
      </c>
      <c r="H799" s="213">
        <v>41754.0</v>
      </c>
    </row>
    <row r="800">
      <c r="A800" s="211" t="s">
        <v>8990</v>
      </c>
      <c r="B800" s="211" t="s">
        <v>6964</v>
      </c>
      <c r="C800" s="211" t="s">
        <v>149</v>
      </c>
      <c r="D800" s="211" t="s">
        <v>6019</v>
      </c>
      <c r="E800" s="212">
        <v>185.0</v>
      </c>
      <c r="F800" s="212">
        <v>115.0</v>
      </c>
      <c r="G800" s="210">
        <v>10357.0</v>
      </c>
      <c r="H800" s="213">
        <v>41756.0</v>
      </c>
    </row>
    <row r="801">
      <c r="A801" s="211" t="s">
        <v>8993</v>
      </c>
      <c r="B801" s="211" t="s">
        <v>8994</v>
      </c>
      <c r="C801" s="211" t="s">
        <v>149</v>
      </c>
      <c r="D801" s="211" t="s">
        <v>6119</v>
      </c>
      <c r="E801" s="212">
        <v>99.34</v>
      </c>
      <c r="F801" s="212">
        <v>95.0</v>
      </c>
      <c r="G801" s="210">
        <v>10357.0</v>
      </c>
      <c r="H801" s="213">
        <v>41731.0</v>
      </c>
    </row>
    <row r="802">
      <c r="A802" s="211" t="s">
        <v>8999</v>
      </c>
      <c r="B802" s="211" t="s">
        <v>9000</v>
      </c>
      <c r="C802" s="211" t="s">
        <v>149</v>
      </c>
      <c r="D802" s="211" t="s">
        <v>8828</v>
      </c>
      <c r="E802" s="212">
        <v>82.39</v>
      </c>
      <c r="F802" s="212">
        <v>80.0</v>
      </c>
      <c r="G802" s="210">
        <v>10357.0</v>
      </c>
      <c r="H802" s="213">
        <v>41758.0</v>
      </c>
    </row>
    <row r="803">
      <c r="A803" s="211" t="s">
        <v>9007</v>
      </c>
      <c r="B803" s="211" t="s">
        <v>9008</v>
      </c>
      <c r="C803" s="211" t="s">
        <v>2568</v>
      </c>
      <c r="D803" s="211" t="s">
        <v>6119</v>
      </c>
      <c r="E803" s="212">
        <v>1258.17</v>
      </c>
      <c r="F803" s="212">
        <v>1000.0</v>
      </c>
      <c r="G803" s="210">
        <v>10358.0</v>
      </c>
      <c r="H803" s="213">
        <v>41699.0</v>
      </c>
    </row>
    <row r="804">
      <c r="A804" s="211" t="s">
        <v>9011</v>
      </c>
      <c r="B804" s="211" t="s">
        <v>9012</v>
      </c>
      <c r="C804" s="211" t="s">
        <v>2568</v>
      </c>
      <c r="D804" s="211" t="s">
        <v>6019</v>
      </c>
      <c r="E804" s="212">
        <v>3075.01</v>
      </c>
      <c r="F804" s="212">
        <v>1000.0</v>
      </c>
      <c r="G804" s="210">
        <v>10358.0</v>
      </c>
      <c r="H804" s="213">
        <v>41755.0</v>
      </c>
    </row>
    <row r="805">
      <c r="A805" s="211" t="s">
        <v>9017</v>
      </c>
      <c r="B805" s="211" t="s">
        <v>6451</v>
      </c>
      <c r="C805" s="211" t="s">
        <v>764</v>
      </c>
      <c r="D805" s="211" t="s">
        <v>6119</v>
      </c>
      <c r="E805" s="212">
        <v>97.05</v>
      </c>
      <c r="F805" s="212">
        <v>97.05</v>
      </c>
      <c r="G805" s="210">
        <v>10359.0</v>
      </c>
      <c r="H805" s="213">
        <v>41733.0</v>
      </c>
    </row>
    <row r="806">
      <c r="A806" s="211" t="s">
        <v>9022</v>
      </c>
      <c r="B806" s="265" t="s">
        <v>616</v>
      </c>
      <c r="C806" s="265" t="s">
        <v>9023</v>
      </c>
      <c r="D806" s="265" t="s">
        <v>6019</v>
      </c>
      <c r="E806" s="266">
        <v>200.0</v>
      </c>
      <c r="F806" s="266">
        <v>0.0</v>
      </c>
      <c r="G806" s="287"/>
      <c r="H806" s="288">
        <v>41770.0</v>
      </c>
    </row>
    <row r="807">
      <c r="A807" s="211" t="s">
        <v>9083</v>
      </c>
      <c r="B807" s="211" t="s">
        <v>5612</v>
      </c>
      <c r="C807" s="211" t="s">
        <v>820</v>
      </c>
      <c r="D807" s="211" t="s">
        <v>6019</v>
      </c>
      <c r="E807" s="212">
        <v>500.0</v>
      </c>
      <c r="F807" s="212">
        <v>500.0</v>
      </c>
      <c r="G807" s="210">
        <v>10360.0</v>
      </c>
      <c r="H807" s="213">
        <v>41759.0</v>
      </c>
    </row>
    <row r="808">
      <c r="A808" s="211" t="s">
        <v>9087</v>
      </c>
      <c r="B808" s="211" t="s">
        <v>9089</v>
      </c>
      <c r="C808" s="211" t="s">
        <v>1080</v>
      </c>
      <c r="D808" s="211" t="s">
        <v>6119</v>
      </c>
      <c r="E808" s="212">
        <v>718.03</v>
      </c>
      <c r="F808" s="212">
        <v>500.0</v>
      </c>
      <c r="G808" s="210">
        <v>10361.0</v>
      </c>
      <c r="H808" s="213">
        <v>41712.0</v>
      </c>
    </row>
    <row r="809">
      <c r="A809" s="211" t="s">
        <v>9094</v>
      </c>
      <c r="B809" s="211" t="s">
        <v>9095</v>
      </c>
      <c r="C809" s="211" t="s">
        <v>565</v>
      </c>
      <c r="D809" s="211" t="s">
        <v>6119</v>
      </c>
      <c r="E809" s="212">
        <v>40.1</v>
      </c>
      <c r="F809" s="212">
        <v>40.1</v>
      </c>
      <c r="G809" s="210">
        <v>10362.0</v>
      </c>
      <c r="H809" s="213">
        <v>41741.0</v>
      </c>
    </row>
    <row r="810">
      <c r="A810" s="211" t="s">
        <v>9099</v>
      </c>
      <c r="B810" s="211" t="s">
        <v>9100</v>
      </c>
      <c r="C810" s="211" t="s">
        <v>565</v>
      </c>
      <c r="D810" s="211" t="s">
        <v>6119</v>
      </c>
      <c r="E810" s="212">
        <v>45.0</v>
      </c>
      <c r="F810" s="212">
        <v>45.0</v>
      </c>
      <c r="G810" s="210">
        <v>10362.0</v>
      </c>
      <c r="H810" s="213">
        <v>41737.0</v>
      </c>
    </row>
    <row r="811">
      <c r="A811" s="211" t="s">
        <v>9105</v>
      </c>
      <c r="B811" s="211" t="s">
        <v>9106</v>
      </c>
      <c r="C811" s="211" t="s">
        <v>2331</v>
      </c>
      <c r="D811" s="211" t="s">
        <v>6019</v>
      </c>
      <c r="E811" s="212">
        <v>270.0</v>
      </c>
      <c r="F811" s="212">
        <v>130.0</v>
      </c>
      <c r="G811" s="210">
        <v>10363.0</v>
      </c>
      <c r="H811" s="213">
        <v>41752.0</v>
      </c>
    </row>
    <row r="812">
      <c r="A812" s="211" t="s">
        <v>9110</v>
      </c>
      <c r="B812" s="211" t="s">
        <v>9112</v>
      </c>
      <c r="C812" s="211" t="s">
        <v>6832</v>
      </c>
      <c r="D812" s="211" t="s">
        <v>6119</v>
      </c>
      <c r="E812" s="212">
        <v>65.0</v>
      </c>
      <c r="F812" s="212">
        <v>65.0</v>
      </c>
      <c r="G812" s="210">
        <v>10364.0</v>
      </c>
      <c r="H812" s="213">
        <v>41756.0</v>
      </c>
    </row>
    <row r="813">
      <c r="A813" s="211" t="s">
        <v>9118</v>
      </c>
      <c r="B813" s="211" t="s">
        <v>9121</v>
      </c>
      <c r="C813" s="211" t="s">
        <v>496</v>
      </c>
      <c r="D813" s="211" t="s">
        <v>6119</v>
      </c>
      <c r="E813" s="212">
        <v>75.0</v>
      </c>
      <c r="F813" s="212">
        <v>75.0</v>
      </c>
      <c r="G813" s="210">
        <v>10364.0</v>
      </c>
      <c r="H813" s="213">
        <v>41746.0</v>
      </c>
    </row>
    <row r="814">
      <c r="A814" s="211" t="s">
        <v>9124</v>
      </c>
      <c r="B814" s="211" t="s">
        <v>9125</v>
      </c>
      <c r="C814" s="211" t="s">
        <v>9126</v>
      </c>
      <c r="D814" s="211" t="s">
        <v>6119</v>
      </c>
      <c r="E814" s="212">
        <v>1231.57</v>
      </c>
      <c r="F814" s="212">
        <v>400.0</v>
      </c>
      <c r="G814" s="210">
        <v>10365.0</v>
      </c>
      <c r="H814" s="213">
        <v>41750.0</v>
      </c>
    </row>
    <row r="815">
      <c r="A815" s="211" t="s">
        <v>9132</v>
      </c>
      <c r="B815" s="211" t="s">
        <v>9133</v>
      </c>
      <c r="C815" s="211" t="s">
        <v>9134</v>
      </c>
      <c r="D815" s="211" t="s">
        <v>6019</v>
      </c>
      <c r="E815" s="212">
        <v>200.0</v>
      </c>
      <c r="F815" s="212">
        <v>200.0</v>
      </c>
      <c r="G815" s="210">
        <v>10366.0</v>
      </c>
      <c r="H815" s="213">
        <v>41758.0</v>
      </c>
    </row>
    <row r="816">
      <c r="A816" s="211" t="s">
        <v>9138</v>
      </c>
      <c r="B816" s="211" t="s">
        <v>3770</v>
      </c>
      <c r="C816" s="211" t="s">
        <v>6824</v>
      </c>
      <c r="D816" s="211" t="s">
        <v>6119</v>
      </c>
      <c r="E816" s="212">
        <v>120.0</v>
      </c>
      <c r="F816" s="212">
        <v>115.0</v>
      </c>
      <c r="G816" s="210">
        <v>10367.0</v>
      </c>
      <c r="H816" s="213">
        <v>41754.0</v>
      </c>
    </row>
    <row r="817">
      <c r="A817" s="211" t="s">
        <v>9142</v>
      </c>
      <c r="B817" s="211" t="s">
        <v>9143</v>
      </c>
      <c r="C817" s="211" t="s">
        <v>191</v>
      </c>
      <c r="D817" s="211" t="s">
        <v>6019</v>
      </c>
      <c r="E817" s="212">
        <v>75.0</v>
      </c>
      <c r="F817" s="212">
        <v>35.0</v>
      </c>
      <c r="G817" s="210">
        <v>10368.0</v>
      </c>
      <c r="H817" s="213">
        <v>41755.0</v>
      </c>
    </row>
    <row r="818">
      <c r="A818" s="211" t="s">
        <v>9147</v>
      </c>
      <c r="B818" s="211" t="s">
        <v>7332</v>
      </c>
      <c r="C818" s="211" t="s">
        <v>902</v>
      </c>
      <c r="D818" s="211" t="s">
        <v>6119</v>
      </c>
      <c r="E818" s="212">
        <v>90.0</v>
      </c>
      <c r="F818" s="212">
        <v>90.0</v>
      </c>
      <c r="G818" s="210">
        <v>10369.0</v>
      </c>
      <c r="H818" s="213">
        <v>41737.0</v>
      </c>
    </row>
    <row r="819">
      <c r="A819" s="211" t="s">
        <v>9149</v>
      </c>
      <c r="B819" s="211" t="s">
        <v>9150</v>
      </c>
      <c r="C819" s="211" t="s">
        <v>902</v>
      </c>
      <c r="D819" s="211" t="s">
        <v>6119</v>
      </c>
      <c r="E819" s="212">
        <v>100.0</v>
      </c>
      <c r="F819" s="212">
        <v>100.0</v>
      </c>
      <c r="G819" s="210">
        <v>10369.0</v>
      </c>
      <c r="H819" s="213">
        <v>41725.0</v>
      </c>
    </row>
    <row r="820">
      <c r="A820" s="211" t="s">
        <v>9154</v>
      </c>
      <c r="B820" s="211" t="s">
        <v>9155</v>
      </c>
      <c r="C820" s="211" t="s">
        <v>902</v>
      </c>
      <c r="D820" s="211" t="s">
        <v>6119</v>
      </c>
      <c r="E820" s="212">
        <v>36.02</v>
      </c>
      <c r="F820" s="212">
        <v>36.0</v>
      </c>
      <c r="G820" s="210">
        <v>10369.0</v>
      </c>
      <c r="H820" s="213">
        <v>41752.0</v>
      </c>
    </row>
    <row r="821">
      <c r="A821" s="211" t="s">
        <v>9160</v>
      </c>
      <c r="B821" s="211" t="s">
        <v>9161</v>
      </c>
      <c r="C821" s="211" t="s">
        <v>6414</v>
      </c>
      <c r="D821" s="211" t="s">
        <v>6119</v>
      </c>
      <c r="E821" s="212">
        <v>117.82</v>
      </c>
      <c r="F821" s="212">
        <v>115.0</v>
      </c>
      <c r="G821" s="210">
        <v>10370.0</v>
      </c>
      <c r="H821" s="213">
        <v>41739.0</v>
      </c>
    </row>
    <row r="822">
      <c r="A822" s="211" t="s">
        <v>9166</v>
      </c>
      <c r="B822" s="211" t="s">
        <v>9168</v>
      </c>
      <c r="C822" s="211" t="s">
        <v>6414</v>
      </c>
      <c r="D822" s="211" t="s">
        <v>6119</v>
      </c>
      <c r="E822" s="212">
        <v>177.96</v>
      </c>
      <c r="F822" s="212">
        <v>170.0</v>
      </c>
      <c r="G822" s="210">
        <v>10370.0</v>
      </c>
      <c r="H822" s="213">
        <v>41737.0</v>
      </c>
    </row>
    <row r="823">
      <c r="A823" s="211" t="s">
        <v>9172</v>
      </c>
      <c r="B823" s="211" t="s">
        <v>9175</v>
      </c>
      <c r="C823" s="211" t="s">
        <v>1410</v>
      </c>
      <c r="D823" s="211" t="s">
        <v>6119</v>
      </c>
      <c r="E823" s="212">
        <v>138.14</v>
      </c>
      <c r="F823" s="212">
        <v>130.0</v>
      </c>
      <c r="G823" s="210">
        <v>10371.0</v>
      </c>
      <c r="H823" s="213">
        <v>41753.0</v>
      </c>
    </row>
    <row r="824">
      <c r="A824" s="211" t="s">
        <v>9178</v>
      </c>
      <c r="B824" s="211" t="s">
        <v>9180</v>
      </c>
      <c r="C824" s="211" t="s">
        <v>9182</v>
      </c>
      <c r="D824" s="211" t="s">
        <v>6119</v>
      </c>
      <c r="E824" s="212">
        <v>90.0</v>
      </c>
      <c r="F824" s="212">
        <v>90.0</v>
      </c>
      <c r="G824" s="210">
        <v>10372.0</v>
      </c>
      <c r="H824" s="213">
        <v>41755.0</v>
      </c>
    </row>
    <row r="825">
      <c r="A825" s="211" t="s">
        <v>9188</v>
      </c>
      <c r="B825" s="211" t="s">
        <v>9189</v>
      </c>
      <c r="C825" s="211" t="s">
        <v>899</v>
      </c>
      <c r="D825" s="211" t="s">
        <v>6119</v>
      </c>
      <c r="E825" s="212">
        <v>87.48</v>
      </c>
      <c r="F825" s="212">
        <v>85.0</v>
      </c>
      <c r="G825" s="210">
        <v>10373.0</v>
      </c>
      <c r="H825" s="213">
        <v>41744.0</v>
      </c>
    </row>
    <row r="826">
      <c r="A826" s="211" t="s">
        <v>9192</v>
      </c>
      <c r="B826" s="265" t="s">
        <v>9193</v>
      </c>
      <c r="C826" s="265" t="s">
        <v>939</v>
      </c>
      <c r="D826" s="265" t="s">
        <v>6019</v>
      </c>
      <c r="E826" s="266">
        <v>230.0</v>
      </c>
      <c r="F826" s="266">
        <v>0.0</v>
      </c>
      <c r="G826" s="287"/>
      <c r="H826" s="288">
        <v>41759.0</v>
      </c>
    </row>
    <row r="827">
      <c r="A827" s="211" t="s">
        <v>9196</v>
      </c>
      <c r="B827" s="211" t="s">
        <v>616</v>
      </c>
      <c r="C827" s="211" t="s">
        <v>939</v>
      </c>
      <c r="D827" s="211" t="s">
        <v>6019</v>
      </c>
      <c r="E827" s="212">
        <v>200.0</v>
      </c>
      <c r="F827" s="212">
        <v>135.0</v>
      </c>
      <c r="G827" s="210">
        <v>10374.0</v>
      </c>
      <c r="H827" s="213">
        <v>41755.0</v>
      </c>
    </row>
    <row r="828">
      <c r="A828" s="211" t="s">
        <v>9201</v>
      </c>
      <c r="B828" s="211" t="s">
        <v>9202</v>
      </c>
      <c r="C828" s="211" t="s">
        <v>939</v>
      </c>
      <c r="D828" s="211" t="s">
        <v>6019</v>
      </c>
      <c r="E828" s="212">
        <v>315.0</v>
      </c>
      <c r="F828" s="212">
        <v>315.0</v>
      </c>
      <c r="G828" s="210">
        <v>10374.0</v>
      </c>
      <c r="H828" s="213">
        <v>41747.0</v>
      </c>
    </row>
    <row r="829">
      <c r="A829" s="211" t="s">
        <v>9208</v>
      </c>
      <c r="B829" s="265" t="s">
        <v>9210</v>
      </c>
      <c r="C829" s="287"/>
      <c r="D829" s="265" t="s">
        <v>6019</v>
      </c>
      <c r="E829" s="266">
        <v>2615.0</v>
      </c>
      <c r="F829" s="266">
        <v>0.0</v>
      </c>
      <c r="G829" s="287"/>
      <c r="H829" s="288">
        <v>41764.0</v>
      </c>
    </row>
    <row r="830">
      <c r="A830" s="211" t="s">
        <v>9213</v>
      </c>
      <c r="B830" s="276" t="s">
        <v>9215</v>
      </c>
      <c r="C830" s="278"/>
      <c r="D830" s="276" t="s">
        <v>6119</v>
      </c>
      <c r="E830" s="277">
        <v>247.5</v>
      </c>
      <c r="F830" s="277">
        <v>130.0</v>
      </c>
      <c r="G830" s="278"/>
      <c r="H830" s="282">
        <v>41749.0</v>
      </c>
    </row>
    <row r="831">
      <c r="A831" s="211" t="s">
        <v>9265</v>
      </c>
      <c r="B831" s="211" t="s">
        <v>9266</v>
      </c>
      <c r="C831" s="211" t="s">
        <v>9268</v>
      </c>
      <c r="D831" s="211" t="s">
        <v>6119</v>
      </c>
      <c r="E831" s="212">
        <v>588.68</v>
      </c>
      <c r="F831" s="212">
        <v>380.0</v>
      </c>
      <c r="G831" s="210">
        <v>10376.0</v>
      </c>
      <c r="H831" s="213">
        <v>41740.0</v>
      </c>
    </row>
    <row r="832">
      <c r="E832" s="35"/>
      <c r="F832" s="35"/>
    </row>
    <row r="833">
      <c r="E833" s="35"/>
      <c r="F833" s="35"/>
    </row>
    <row r="834">
      <c r="E834" s="35"/>
      <c r="F834" s="35"/>
    </row>
    <row r="835">
      <c r="E835" s="35"/>
      <c r="F835" s="35"/>
    </row>
    <row r="836">
      <c r="E836" s="35"/>
      <c r="F836" s="35"/>
    </row>
    <row r="837">
      <c r="E837" s="35"/>
      <c r="F837" s="35"/>
    </row>
    <row r="838">
      <c r="E838" s="35"/>
      <c r="F838" s="35"/>
    </row>
    <row r="839">
      <c r="E839" s="35"/>
      <c r="F839" s="35"/>
    </row>
    <row r="840">
      <c r="E840" s="35"/>
      <c r="F840" s="35"/>
    </row>
    <row r="841">
      <c r="E841" s="35"/>
      <c r="F841" s="35"/>
    </row>
    <row r="842">
      <c r="E842" s="35"/>
      <c r="F842" s="35"/>
    </row>
    <row r="843">
      <c r="E843" s="35"/>
      <c r="F843" s="35"/>
    </row>
    <row r="844">
      <c r="E844" s="35"/>
      <c r="F844" s="35"/>
    </row>
    <row r="845">
      <c r="E845" s="35"/>
      <c r="F845" s="35"/>
    </row>
    <row r="846">
      <c r="E846" s="35"/>
      <c r="F846" s="35"/>
    </row>
    <row r="847">
      <c r="E847" s="35"/>
      <c r="F847" s="35"/>
    </row>
    <row r="848">
      <c r="E848" s="35"/>
      <c r="F848" s="35"/>
    </row>
    <row r="849">
      <c r="E849" s="35"/>
      <c r="F849" s="35"/>
    </row>
    <row r="850">
      <c r="E850" s="35"/>
      <c r="F850" s="35"/>
    </row>
    <row r="851">
      <c r="E851" s="35"/>
      <c r="F851" s="35"/>
    </row>
    <row r="852">
      <c r="E852" s="35"/>
      <c r="F852" s="35"/>
    </row>
    <row r="853">
      <c r="E853" s="35"/>
      <c r="F853" s="35"/>
    </row>
    <row r="854">
      <c r="E854" s="35"/>
      <c r="F854" s="35"/>
    </row>
    <row r="855">
      <c r="E855" s="35"/>
      <c r="F855" s="35"/>
    </row>
    <row r="856">
      <c r="E856" s="35"/>
      <c r="F856" s="35"/>
    </row>
    <row r="857">
      <c r="E857" s="35"/>
      <c r="F857" s="35"/>
    </row>
    <row r="858">
      <c r="E858" s="35"/>
      <c r="F858" s="35"/>
    </row>
    <row r="859">
      <c r="E859" s="35"/>
      <c r="F859" s="35"/>
    </row>
    <row r="860">
      <c r="E860" s="35"/>
      <c r="F860" s="35"/>
    </row>
    <row r="861">
      <c r="E861" s="35"/>
      <c r="F861" s="35"/>
    </row>
    <row r="862">
      <c r="E862" s="35"/>
      <c r="F862" s="35"/>
    </row>
    <row r="863">
      <c r="E863" s="35"/>
      <c r="F863" s="35"/>
    </row>
    <row r="864">
      <c r="E864" s="35"/>
      <c r="F864" s="35"/>
    </row>
    <row r="865">
      <c r="E865" s="35"/>
      <c r="F865" s="35"/>
    </row>
    <row r="866">
      <c r="E866" s="35"/>
      <c r="F866" s="35"/>
    </row>
    <row r="867">
      <c r="E867" s="35"/>
      <c r="F867" s="35"/>
    </row>
    <row r="868">
      <c r="E868" s="35"/>
      <c r="F868" s="35"/>
    </row>
    <row r="869">
      <c r="E869" s="35"/>
      <c r="F869" s="35"/>
    </row>
    <row r="870">
      <c r="E870" s="35"/>
      <c r="F870" s="35"/>
    </row>
    <row r="871">
      <c r="E871" s="35"/>
      <c r="F871" s="35"/>
    </row>
    <row r="872">
      <c r="E872" s="35"/>
      <c r="F872" s="35"/>
    </row>
    <row r="873">
      <c r="E873" s="35"/>
      <c r="F873" s="35"/>
    </row>
    <row r="874">
      <c r="E874" s="35"/>
      <c r="F874" s="35"/>
    </row>
    <row r="875">
      <c r="E875" s="35"/>
      <c r="F875" s="35"/>
    </row>
    <row r="876">
      <c r="E876" s="35"/>
      <c r="F876" s="35"/>
    </row>
    <row r="877">
      <c r="E877" s="35"/>
      <c r="F877" s="35"/>
    </row>
    <row r="878">
      <c r="E878" s="35"/>
      <c r="F878" s="35"/>
    </row>
    <row r="879">
      <c r="E879" s="35"/>
      <c r="F879" s="35"/>
    </row>
    <row r="880">
      <c r="E880" s="35"/>
      <c r="F880" s="35"/>
    </row>
    <row r="881">
      <c r="E881" s="35"/>
      <c r="F881" s="35"/>
    </row>
    <row r="882">
      <c r="E882" s="35"/>
      <c r="F882" s="35"/>
    </row>
    <row r="883">
      <c r="E883" s="35"/>
      <c r="F883" s="35"/>
    </row>
    <row r="884">
      <c r="E884" s="35"/>
      <c r="F884" s="35"/>
    </row>
    <row r="885">
      <c r="E885" s="35"/>
      <c r="F885" s="35"/>
    </row>
    <row r="886">
      <c r="E886" s="35"/>
      <c r="F886" s="35"/>
    </row>
    <row r="887">
      <c r="E887" s="35"/>
      <c r="F887" s="35"/>
    </row>
    <row r="888">
      <c r="E888" s="35"/>
      <c r="F888" s="35"/>
    </row>
    <row r="889">
      <c r="E889" s="35"/>
      <c r="F889" s="35"/>
    </row>
    <row r="890">
      <c r="E890" s="35"/>
      <c r="F890" s="35"/>
    </row>
    <row r="891">
      <c r="E891" s="35"/>
      <c r="F891" s="35"/>
    </row>
    <row r="892">
      <c r="E892" s="35"/>
      <c r="F892" s="35"/>
    </row>
    <row r="893">
      <c r="E893" s="35"/>
      <c r="F893" s="35"/>
    </row>
    <row r="894">
      <c r="E894" s="35"/>
      <c r="F894" s="35"/>
    </row>
    <row r="895">
      <c r="E895" s="35"/>
      <c r="F895" s="35"/>
    </row>
    <row r="896">
      <c r="E896" s="35"/>
      <c r="F896" s="35"/>
    </row>
    <row r="897">
      <c r="E897" s="35"/>
      <c r="F897" s="35"/>
    </row>
    <row r="898">
      <c r="E898" s="35"/>
      <c r="F898" s="35"/>
    </row>
    <row r="899">
      <c r="E899" s="35"/>
      <c r="F899" s="35"/>
    </row>
    <row r="900">
      <c r="E900" s="35"/>
      <c r="F900" s="35"/>
    </row>
    <row r="901">
      <c r="E901" s="35"/>
      <c r="F901" s="35"/>
    </row>
    <row r="902">
      <c r="E902" s="35"/>
      <c r="F902" s="35"/>
    </row>
    <row r="903">
      <c r="E903" s="35"/>
      <c r="F903" s="35"/>
    </row>
    <row r="904">
      <c r="E904" s="35"/>
      <c r="F904" s="35"/>
    </row>
    <row r="905">
      <c r="E905" s="35"/>
      <c r="F905" s="35"/>
    </row>
    <row r="906">
      <c r="E906" s="35"/>
      <c r="F906" s="35"/>
    </row>
    <row r="907">
      <c r="E907" s="35"/>
      <c r="F907" s="35"/>
    </row>
    <row r="908">
      <c r="E908" s="35"/>
      <c r="F908" s="35"/>
    </row>
    <row r="909">
      <c r="E909" s="35"/>
      <c r="F909" s="35"/>
    </row>
    <row r="910">
      <c r="E910" s="35"/>
      <c r="F910" s="35"/>
    </row>
    <row r="911">
      <c r="E911" s="35"/>
      <c r="F911" s="35"/>
    </row>
    <row r="912">
      <c r="E912" s="35"/>
      <c r="F912" s="35"/>
    </row>
    <row r="913">
      <c r="E913" s="35"/>
      <c r="F913" s="35"/>
    </row>
    <row r="914">
      <c r="E914" s="35"/>
      <c r="F914" s="35"/>
    </row>
    <row r="915">
      <c r="E915" s="35"/>
      <c r="F915" s="35"/>
    </row>
    <row r="916">
      <c r="E916" s="35"/>
      <c r="F916" s="35"/>
    </row>
    <row r="917">
      <c r="E917" s="35"/>
      <c r="F917" s="35"/>
    </row>
    <row r="918">
      <c r="E918" s="35"/>
      <c r="F918" s="35"/>
    </row>
    <row r="919">
      <c r="E919" s="35"/>
      <c r="F919" s="35"/>
    </row>
    <row r="920">
      <c r="E920" s="35"/>
      <c r="F920" s="35"/>
    </row>
    <row r="921">
      <c r="E921" s="35"/>
      <c r="F921" s="35"/>
    </row>
    <row r="922">
      <c r="E922" s="35"/>
      <c r="F922" s="35"/>
    </row>
    <row r="923">
      <c r="E923" s="35"/>
      <c r="F923" s="35"/>
    </row>
    <row r="924">
      <c r="E924" s="35"/>
      <c r="F924" s="35"/>
    </row>
    <row r="925">
      <c r="E925" s="35"/>
      <c r="F925" s="35"/>
    </row>
    <row r="926">
      <c r="E926" s="35"/>
      <c r="F926" s="35"/>
    </row>
    <row r="927">
      <c r="E927" s="35"/>
      <c r="F927" s="35"/>
    </row>
    <row r="928">
      <c r="E928" s="35"/>
      <c r="F928" s="35"/>
    </row>
    <row r="929">
      <c r="E929" s="35"/>
      <c r="F929" s="35"/>
    </row>
    <row r="930">
      <c r="E930" s="35"/>
      <c r="F930" s="35"/>
    </row>
    <row r="931">
      <c r="E931" s="35"/>
      <c r="F931" s="35"/>
    </row>
    <row r="932">
      <c r="E932" s="35"/>
      <c r="F932" s="35"/>
    </row>
    <row r="933">
      <c r="E933" s="35"/>
      <c r="F933" s="35"/>
    </row>
    <row r="934">
      <c r="E934" s="35"/>
      <c r="F934" s="35"/>
    </row>
    <row r="935">
      <c r="E935" s="35"/>
      <c r="F935" s="35"/>
    </row>
    <row r="936">
      <c r="E936" s="35"/>
      <c r="F936" s="35"/>
    </row>
    <row r="937">
      <c r="E937" s="35"/>
      <c r="F937" s="35"/>
    </row>
    <row r="938">
      <c r="E938" s="35"/>
      <c r="F938" s="35"/>
    </row>
    <row r="939">
      <c r="E939" s="35"/>
      <c r="F939" s="35"/>
    </row>
    <row r="940">
      <c r="E940" s="35"/>
      <c r="F940" s="35"/>
    </row>
    <row r="941">
      <c r="E941" s="35"/>
      <c r="F941" s="35"/>
    </row>
    <row r="942">
      <c r="E942" s="35"/>
      <c r="F942" s="35"/>
    </row>
    <row r="943">
      <c r="E943" s="35"/>
      <c r="F943" s="35"/>
    </row>
    <row r="944">
      <c r="E944" s="35"/>
      <c r="F944" s="35"/>
    </row>
    <row r="945">
      <c r="E945" s="35"/>
      <c r="F945" s="35"/>
    </row>
    <row r="946">
      <c r="E946" s="35"/>
      <c r="F946" s="35"/>
    </row>
    <row r="947">
      <c r="E947" s="35"/>
      <c r="F947" s="35"/>
    </row>
    <row r="948">
      <c r="E948" s="35"/>
      <c r="F948" s="35"/>
    </row>
    <row r="949">
      <c r="E949" s="35"/>
      <c r="F949" s="35"/>
    </row>
    <row r="950">
      <c r="E950" s="35"/>
      <c r="F950" s="35"/>
    </row>
    <row r="951">
      <c r="E951" s="35"/>
      <c r="F951" s="35"/>
    </row>
    <row r="952">
      <c r="E952" s="35"/>
      <c r="F952" s="35"/>
    </row>
    <row r="953">
      <c r="E953" s="35"/>
      <c r="F953" s="35"/>
    </row>
    <row r="954">
      <c r="E954" s="35"/>
      <c r="F954" s="35"/>
    </row>
    <row r="955">
      <c r="E955" s="35"/>
      <c r="F955" s="35"/>
    </row>
    <row r="956">
      <c r="E956" s="35"/>
      <c r="F956" s="35"/>
    </row>
    <row r="957">
      <c r="E957" s="35"/>
      <c r="F957" s="35"/>
    </row>
    <row r="958">
      <c r="E958" s="35"/>
      <c r="F958" s="35"/>
    </row>
    <row r="959">
      <c r="E959" s="35"/>
      <c r="F959" s="35"/>
    </row>
    <row r="960">
      <c r="E960" s="35"/>
      <c r="F960" s="35"/>
    </row>
    <row r="961">
      <c r="E961" s="35"/>
      <c r="F961" s="35"/>
    </row>
    <row r="962">
      <c r="E962" s="35"/>
      <c r="F962" s="35"/>
    </row>
    <row r="963">
      <c r="E963" s="35"/>
      <c r="F963" s="35"/>
    </row>
    <row r="964">
      <c r="E964" s="35"/>
      <c r="F964" s="35"/>
    </row>
    <row r="965">
      <c r="E965" s="35"/>
      <c r="F965" s="35"/>
    </row>
    <row r="966">
      <c r="E966" s="35"/>
      <c r="F966" s="35"/>
    </row>
    <row r="967">
      <c r="E967" s="35"/>
      <c r="F967" s="35"/>
    </row>
    <row r="968">
      <c r="E968" s="35"/>
      <c r="F968" s="35"/>
    </row>
    <row r="969">
      <c r="E969" s="35"/>
      <c r="F969" s="35"/>
    </row>
    <row r="970">
      <c r="E970" s="35"/>
      <c r="F970" s="35"/>
    </row>
    <row r="971">
      <c r="E971" s="35"/>
      <c r="F971" s="35"/>
    </row>
    <row r="972">
      <c r="E972" s="35"/>
      <c r="F972" s="35"/>
    </row>
    <row r="973">
      <c r="E973" s="35"/>
      <c r="F973" s="35"/>
    </row>
    <row r="974">
      <c r="E974" s="35"/>
      <c r="F974" s="35"/>
    </row>
    <row r="975">
      <c r="E975" s="35"/>
      <c r="F975" s="35"/>
    </row>
    <row r="976">
      <c r="E976" s="35"/>
      <c r="F976" s="35"/>
    </row>
    <row r="977">
      <c r="E977" s="35"/>
      <c r="F977" s="35"/>
    </row>
    <row r="978">
      <c r="E978" s="35"/>
      <c r="F978" s="35"/>
    </row>
    <row r="979">
      <c r="E979" s="35"/>
      <c r="F979" s="35"/>
    </row>
    <row r="980">
      <c r="E980" s="35"/>
      <c r="F980" s="35"/>
    </row>
    <row r="981">
      <c r="E981" s="35"/>
      <c r="F981" s="35"/>
    </row>
    <row r="982">
      <c r="E982" s="35"/>
      <c r="F982" s="35"/>
    </row>
    <row r="983">
      <c r="E983" s="35"/>
      <c r="F983" s="35"/>
    </row>
    <row r="984">
      <c r="E984" s="35"/>
      <c r="F984" s="35"/>
    </row>
    <row r="985">
      <c r="E985" s="35"/>
      <c r="F985" s="35"/>
    </row>
    <row r="986">
      <c r="E986" s="35"/>
      <c r="F986" s="35"/>
    </row>
    <row r="987">
      <c r="E987" s="35"/>
      <c r="F987" s="35"/>
    </row>
    <row r="988">
      <c r="E988" s="35"/>
      <c r="F988" s="35"/>
    </row>
    <row r="989">
      <c r="E989" s="35"/>
      <c r="F989" s="35"/>
    </row>
    <row r="990">
      <c r="E990" s="35"/>
      <c r="F990" s="35"/>
    </row>
    <row r="991">
      <c r="E991" s="35"/>
      <c r="F991" s="35"/>
    </row>
    <row r="992">
      <c r="E992" s="35"/>
      <c r="F992" s="35"/>
    </row>
    <row r="993">
      <c r="E993" s="35"/>
      <c r="F993" s="35"/>
    </row>
    <row r="994">
      <c r="E994" s="35"/>
      <c r="F994" s="35"/>
    </row>
    <row r="995">
      <c r="E995" s="35"/>
      <c r="F995" s="35"/>
    </row>
    <row r="996">
      <c r="E996" s="35"/>
      <c r="F996" s="35"/>
    </row>
    <row r="997">
      <c r="E997" s="35"/>
      <c r="F997" s="35"/>
    </row>
    <row r="998">
      <c r="E998" s="35"/>
      <c r="F998" s="35"/>
    </row>
    <row r="999">
      <c r="E999" s="35"/>
      <c r="F999" s="35"/>
    </row>
    <row r="1000">
      <c r="E1000" s="35"/>
      <c r="F1000" s="35"/>
    </row>
    <row r="1001">
      <c r="E1001" s="35"/>
      <c r="F1001" s="35"/>
    </row>
  </sheetData>
  <conditionalFormatting sqref="3:1001">
    <cfRule type="expression" dxfId="9" priority="1">
      <formula>ISEVEN(ROW())</formula>
    </cfRule>
  </conditionalFormatting>
  <conditionalFormatting sqref="3:1001">
    <cfRule type="expression" dxfId="10" priority="2">
      <formula>ISODD(Row())</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6D7A8"/>
  </sheetPr>
  <sheetViews>
    <sheetView workbookViewId="0"/>
  </sheetViews>
  <sheetFormatPr customHeight="1" defaultColWidth="14.43" defaultRowHeight="15.75"/>
  <cols>
    <col customWidth="1" min="2" max="2" width="16.14"/>
    <col customWidth="1" min="3" max="3" width="21.71"/>
    <col customWidth="1" min="4" max="4" width="13.86"/>
    <col customWidth="1" min="5" max="6" width="12.29"/>
    <col customWidth="1" min="7" max="7" width="11.57"/>
    <col customWidth="1" min="8" max="8" width="16.43"/>
  </cols>
  <sheetData>
    <row r="1">
      <c r="A1" s="271" t="s">
        <v>4</v>
      </c>
      <c r="B1" s="206" t="s">
        <v>6014</v>
      </c>
      <c r="C1" s="206" t="s">
        <v>6015</v>
      </c>
      <c r="D1" s="206" t="s">
        <v>6016</v>
      </c>
      <c r="E1" s="207" t="s">
        <v>12</v>
      </c>
      <c r="F1" s="207" t="s">
        <v>7319</v>
      </c>
      <c r="G1" s="206" t="s">
        <v>6017</v>
      </c>
      <c r="H1" s="206" t="s">
        <v>43</v>
      </c>
      <c r="I1" s="272"/>
      <c r="J1" s="272"/>
      <c r="K1" s="272"/>
      <c r="L1" s="272"/>
      <c r="M1" s="272"/>
      <c r="N1" s="272"/>
      <c r="O1" s="272"/>
      <c r="P1" s="272"/>
      <c r="Q1" s="272"/>
      <c r="R1" s="272"/>
      <c r="S1" s="272"/>
      <c r="T1" s="272"/>
      <c r="U1" s="272"/>
      <c r="V1" s="272"/>
      <c r="W1" s="272"/>
      <c r="X1" s="273"/>
    </row>
    <row r="2">
      <c r="A2" s="271"/>
      <c r="B2" s="206"/>
      <c r="C2" s="206"/>
      <c r="D2" s="206"/>
      <c r="E2" s="207" t="str">
        <f t="shared" ref="E2:F2" si="1">SUM(E3:E1005)</f>
        <v>$545,637.93</v>
      </c>
      <c r="F2" s="207" t="str">
        <f t="shared" si="1"/>
        <v>$340,811.02</v>
      </c>
      <c r="G2" s="206"/>
      <c r="H2" s="206"/>
      <c r="I2" s="272"/>
      <c r="J2" s="272"/>
      <c r="K2" s="272"/>
      <c r="L2" s="272"/>
      <c r="M2" s="272"/>
      <c r="N2" s="272"/>
      <c r="O2" s="272"/>
      <c r="P2" s="272"/>
      <c r="Q2" s="272"/>
      <c r="R2" s="272"/>
      <c r="S2" s="272"/>
      <c r="T2" s="272"/>
      <c r="U2" s="272"/>
      <c r="V2" s="272"/>
      <c r="W2" s="272"/>
      <c r="X2" s="273"/>
    </row>
    <row r="3">
      <c r="A3" s="274" t="s">
        <v>467</v>
      </c>
      <c r="B3" s="214" t="s">
        <v>6049</v>
      </c>
      <c r="C3" s="214" t="s">
        <v>2143</v>
      </c>
      <c r="D3" s="214" t="s">
        <v>144</v>
      </c>
      <c r="E3" s="215">
        <v>285.0</v>
      </c>
      <c r="F3" s="215">
        <v>285.0</v>
      </c>
      <c r="G3" s="216">
        <v>6922.0</v>
      </c>
      <c r="H3" s="247"/>
      <c r="X3" s="275"/>
    </row>
    <row r="4">
      <c r="A4" s="274" t="s">
        <v>564</v>
      </c>
      <c r="B4" s="214" t="s">
        <v>7329</v>
      </c>
      <c r="C4" s="214" t="s">
        <v>2143</v>
      </c>
      <c r="D4" s="214" t="s">
        <v>144</v>
      </c>
      <c r="E4" s="215">
        <v>50.0</v>
      </c>
      <c r="F4" s="215">
        <v>50.0</v>
      </c>
      <c r="G4" s="216">
        <v>6922.0</v>
      </c>
      <c r="H4" s="247"/>
      <c r="X4" s="275"/>
    </row>
    <row r="5">
      <c r="A5" s="274" t="s">
        <v>631</v>
      </c>
      <c r="B5" s="214" t="s">
        <v>7330</v>
      </c>
      <c r="C5" s="214" t="s">
        <v>2143</v>
      </c>
      <c r="D5" s="214" t="s">
        <v>144</v>
      </c>
      <c r="E5" s="215">
        <v>55.0</v>
      </c>
      <c r="F5" s="215">
        <v>55.0</v>
      </c>
      <c r="G5" s="216">
        <v>6922.0</v>
      </c>
      <c r="H5" s="247"/>
      <c r="X5" s="275"/>
    </row>
    <row r="6">
      <c r="A6" s="274" t="s">
        <v>703</v>
      </c>
      <c r="B6" s="214" t="s">
        <v>6051</v>
      </c>
      <c r="C6" s="214" t="s">
        <v>2143</v>
      </c>
      <c r="D6" s="214" t="s">
        <v>144</v>
      </c>
      <c r="E6" s="215">
        <v>125.0</v>
      </c>
      <c r="F6" s="215">
        <v>125.0</v>
      </c>
      <c r="G6" s="216">
        <v>6922.0</v>
      </c>
      <c r="H6" s="247"/>
      <c r="X6" s="275"/>
    </row>
    <row r="7">
      <c r="A7" s="274" t="s">
        <v>767</v>
      </c>
      <c r="B7" s="214" t="s">
        <v>7336</v>
      </c>
      <c r="C7" s="214" t="s">
        <v>2143</v>
      </c>
      <c r="D7" s="214" t="s">
        <v>144</v>
      </c>
      <c r="E7" s="215">
        <v>160.0</v>
      </c>
      <c r="F7" s="215">
        <v>80.0</v>
      </c>
      <c r="G7" s="216">
        <v>6922.0</v>
      </c>
      <c r="H7" s="247"/>
      <c r="X7" s="275"/>
    </row>
    <row r="8">
      <c r="A8" s="274" t="s">
        <v>855</v>
      </c>
      <c r="B8" s="214" t="s">
        <v>7339</v>
      </c>
      <c r="C8" s="214" t="s">
        <v>7340</v>
      </c>
      <c r="D8" s="214" t="s">
        <v>144</v>
      </c>
      <c r="E8" s="215">
        <v>180.0</v>
      </c>
      <c r="F8" s="215">
        <v>90.0</v>
      </c>
      <c r="G8" s="216">
        <v>6923.0</v>
      </c>
      <c r="H8" s="247"/>
      <c r="X8" s="275"/>
    </row>
    <row r="9">
      <c r="A9" s="274" t="s">
        <v>910</v>
      </c>
      <c r="B9" s="214" t="s">
        <v>7341</v>
      </c>
      <c r="C9" s="214" t="s">
        <v>2521</v>
      </c>
      <c r="D9" s="214" t="s">
        <v>144</v>
      </c>
      <c r="E9" s="215">
        <v>150.0</v>
      </c>
      <c r="F9" s="215">
        <v>150.0</v>
      </c>
      <c r="G9" s="216">
        <v>6924.0</v>
      </c>
      <c r="H9" s="247"/>
      <c r="X9" s="275"/>
    </row>
    <row r="10">
      <c r="A10" s="274" t="s">
        <v>918</v>
      </c>
      <c r="B10" s="214" t="s">
        <v>7345</v>
      </c>
      <c r="C10" s="214" t="s">
        <v>2521</v>
      </c>
      <c r="D10" s="214" t="s">
        <v>144</v>
      </c>
      <c r="E10" s="215">
        <v>150.0</v>
      </c>
      <c r="F10" s="215">
        <v>150.0</v>
      </c>
      <c r="G10" s="216">
        <v>6924.0</v>
      </c>
      <c r="H10" s="247"/>
      <c r="X10" s="275"/>
    </row>
    <row r="11">
      <c r="A11" s="274" t="s">
        <v>927</v>
      </c>
      <c r="B11" s="214" t="s">
        <v>6045</v>
      </c>
      <c r="C11" s="214" t="s">
        <v>2521</v>
      </c>
      <c r="D11" s="214" t="s">
        <v>144</v>
      </c>
      <c r="E11" s="215">
        <v>150.0</v>
      </c>
      <c r="F11" s="215">
        <v>150.0</v>
      </c>
      <c r="G11" s="216">
        <v>6924.0</v>
      </c>
      <c r="H11" s="247"/>
      <c r="X11" s="275"/>
    </row>
    <row r="12">
      <c r="A12" s="274" t="s">
        <v>485</v>
      </c>
      <c r="B12" s="211" t="s">
        <v>5095</v>
      </c>
      <c r="C12" s="211" t="s">
        <v>5095</v>
      </c>
      <c r="D12" s="211" t="s">
        <v>144</v>
      </c>
      <c r="E12" s="212">
        <v>200.0</v>
      </c>
      <c r="F12" s="212">
        <v>2000.0</v>
      </c>
      <c r="G12" s="210">
        <v>6919.0</v>
      </c>
      <c r="H12" s="227"/>
      <c r="X12" s="275"/>
    </row>
    <row r="13">
      <c r="A13" s="274" t="s">
        <v>494</v>
      </c>
      <c r="B13" s="214" t="s">
        <v>296</v>
      </c>
      <c r="C13" s="214" t="s">
        <v>294</v>
      </c>
      <c r="D13" s="214" t="s">
        <v>144</v>
      </c>
      <c r="E13" s="215">
        <v>922.8</v>
      </c>
      <c r="F13" s="215">
        <v>922.8</v>
      </c>
      <c r="G13" s="216">
        <v>6920.0</v>
      </c>
      <c r="H13" s="247"/>
      <c r="X13" s="275"/>
    </row>
    <row r="14">
      <c r="A14" s="274" t="s">
        <v>501</v>
      </c>
      <c r="B14" s="214" t="s">
        <v>7349</v>
      </c>
      <c r="C14" s="214" t="s">
        <v>6524</v>
      </c>
      <c r="D14" s="214" t="s">
        <v>144</v>
      </c>
      <c r="E14" s="215">
        <v>2000.0</v>
      </c>
      <c r="F14" s="215">
        <v>1650.0</v>
      </c>
      <c r="G14" s="216">
        <v>6921.0</v>
      </c>
      <c r="H14" s="247"/>
      <c r="X14" s="275"/>
    </row>
    <row r="15">
      <c r="A15" s="274" t="s">
        <v>506</v>
      </c>
      <c r="B15" s="214" t="s">
        <v>7352</v>
      </c>
      <c r="C15" s="214" t="s">
        <v>7353</v>
      </c>
      <c r="D15" s="214" t="s">
        <v>144</v>
      </c>
      <c r="E15" s="215">
        <v>180.0</v>
      </c>
      <c r="F15" s="215">
        <v>180.0</v>
      </c>
      <c r="G15" s="216">
        <v>6916.0</v>
      </c>
      <c r="H15" s="247"/>
      <c r="X15" s="275"/>
    </row>
    <row r="16">
      <c r="A16" s="274" t="s">
        <v>514</v>
      </c>
      <c r="B16" s="214" t="s">
        <v>7356</v>
      </c>
      <c r="C16" s="214" t="s">
        <v>7353</v>
      </c>
      <c r="D16" s="214" t="s">
        <v>144</v>
      </c>
      <c r="E16" s="215">
        <v>90.0</v>
      </c>
      <c r="F16" s="215">
        <v>90.0</v>
      </c>
      <c r="G16" s="216">
        <v>6916.0</v>
      </c>
      <c r="H16" s="247"/>
      <c r="X16" s="275"/>
    </row>
    <row r="17">
      <c r="A17" s="274" t="s">
        <v>523</v>
      </c>
      <c r="B17" s="214" t="s">
        <v>7359</v>
      </c>
      <c r="C17" s="214" t="s">
        <v>7353</v>
      </c>
      <c r="D17" s="214" t="s">
        <v>144</v>
      </c>
      <c r="E17" s="215">
        <v>240.0</v>
      </c>
      <c r="F17" s="215">
        <v>240.0</v>
      </c>
      <c r="G17" s="216">
        <v>6916.0</v>
      </c>
      <c r="H17" s="247"/>
      <c r="X17" s="275"/>
    </row>
    <row r="18">
      <c r="A18" s="274" t="s">
        <v>530</v>
      </c>
      <c r="B18" s="214" t="s">
        <v>7360</v>
      </c>
      <c r="C18" s="214" t="s">
        <v>7353</v>
      </c>
      <c r="D18" s="214" t="s">
        <v>144</v>
      </c>
      <c r="E18" s="215">
        <v>150.0</v>
      </c>
      <c r="F18" s="215">
        <v>150.0</v>
      </c>
      <c r="G18" s="216">
        <v>6916.0</v>
      </c>
      <c r="H18" s="247"/>
      <c r="X18" s="275"/>
    </row>
    <row r="19">
      <c r="A19" s="274" t="s">
        <v>537</v>
      </c>
      <c r="B19" s="214" t="s">
        <v>7365</v>
      </c>
      <c r="C19" s="214" t="s">
        <v>7353</v>
      </c>
      <c r="D19" s="214" t="s">
        <v>144</v>
      </c>
      <c r="E19" s="215">
        <v>120.0</v>
      </c>
      <c r="F19" s="215">
        <v>120.0</v>
      </c>
      <c r="G19" s="216">
        <v>6916.0</v>
      </c>
      <c r="H19" s="247"/>
      <c r="X19" s="275"/>
    </row>
    <row r="20">
      <c r="A20" s="274" t="s">
        <v>544</v>
      </c>
      <c r="B20" s="211" t="s">
        <v>7367</v>
      </c>
      <c r="C20" s="211" t="s">
        <v>4498</v>
      </c>
      <c r="D20" s="211" t="s">
        <v>144</v>
      </c>
      <c r="E20" s="212">
        <v>370.0</v>
      </c>
      <c r="F20" s="212">
        <v>334.27</v>
      </c>
      <c r="G20" s="210">
        <v>6917.0</v>
      </c>
      <c r="H20" s="227"/>
      <c r="X20" s="275"/>
    </row>
    <row r="21">
      <c r="A21" s="274" t="s">
        <v>547</v>
      </c>
      <c r="B21" s="211" t="s">
        <v>7368</v>
      </c>
      <c r="C21" s="211" t="s">
        <v>4441</v>
      </c>
      <c r="D21" s="211" t="s">
        <v>144</v>
      </c>
      <c r="E21" s="212">
        <v>810.0</v>
      </c>
      <c r="F21" s="212">
        <v>810.0</v>
      </c>
      <c r="G21" s="210">
        <v>6918.0</v>
      </c>
      <c r="H21" s="227"/>
      <c r="X21" s="275"/>
    </row>
    <row r="22">
      <c r="A22" s="274" t="s">
        <v>570</v>
      </c>
      <c r="B22" s="211" t="s">
        <v>7371</v>
      </c>
      <c r="C22" s="211" t="s">
        <v>2770</v>
      </c>
      <c r="D22" s="211" t="s">
        <v>144</v>
      </c>
      <c r="E22" s="212">
        <v>135.0</v>
      </c>
      <c r="F22" s="212">
        <v>75.0</v>
      </c>
      <c r="G22" s="210">
        <v>6913.0</v>
      </c>
      <c r="H22" s="227"/>
      <c r="X22" s="275"/>
    </row>
    <row r="23">
      <c r="A23" s="274" t="s">
        <v>577</v>
      </c>
      <c r="B23" s="211" t="s">
        <v>7374</v>
      </c>
      <c r="C23" s="211" t="s">
        <v>2770</v>
      </c>
      <c r="D23" s="211" t="s">
        <v>144</v>
      </c>
      <c r="E23" s="212">
        <v>250.0</v>
      </c>
      <c r="F23" s="212">
        <v>80.0</v>
      </c>
      <c r="G23" s="210">
        <v>6913.0</v>
      </c>
      <c r="H23" s="227"/>
      <c r="X23" s="275"/>
    </row>
    <row r="24">
      <c r="A24" s="274" t="s">
        <v>585</v>
      </c>
      <c r="B24" s="214" t="s">
        <v>7378</v>
      </c>
      <c r="C24" s="214" t="s">
        <v>6463</v>
      </c>
      <c r="D24" s="214" t="s">
        <v>144</v>
      </c>
      <c r="E24" s="215">
        <v>2000.0</v>
      </c>
      <c r="F24" s="215">
        <v>2000.0</v>
      </c>
      <c r="G24" s="216">
        <v>6914.0</v>
      </c>
      <c r="H24" s="247"/>
      <c r="X24" s="275"/>
    </row>
    <row r="25">
      <c r="A25" s="274" t="s">
        <v>589</v>
      </c>
      <c r="B25" s="214" t="s">
        <v>7379</v>
      </c>
      <c r="C25" s="214" t="s">
        <v>7380</v>
      </c>
      <c r="D25" s="214" t="s">
        <v>144</v>
      </c>
      <c r="E25" s="215">
        <v>200.0</v>
      </c>
      <c r="F25" s="215">
        <v>200.0</v>
      </c>
      <c r="G25" s="216">
        <v>6915.0</v>
      </c>
      <c r="H25" s="247"/>
      <c r="X25" s="275"/>
    </row>
    <row r="26">
      <c r="A26" s="274" t="s">
        <v>596</v>
      </c>
      <c r="B26" s="214" t="s">
        <v>7384</v>
      </c>
      <c r="C26" s="214" t="s">
        <v>7380</v>
      </c>
      <c r="D26" s="214" t="s">
        <v>144</v>
      </c>
      <c r="E26" s="215">
        <v>80.0</v>
      </c>
      <c r="F26" s="215">
        <v>40.0</v>
      </c>
      <c r="G26" s="216">
        <v>6915.0</v>
      </c>
      <c r="H26" s="247"/>
      <c r="X26" s="275"/>
    </row>
    <row r="27">
      <c r="A27" s="274" t="s">
        <v>601</v>
      </c>
      <c r="B27" s="214" t="s">
        <v>7386</v>
      </c>
      <c r="C27" s="214" t="s">
        <v>7380</v>
      </c>
      <c r="D27" s="214" t="s">
        <v>144</v>
      </c>
      <c r="E27" s="215">
        <v>35.0</v>
      </c>
      <c r="F27" s="215">
        <v>35.0</v>
      </c>
      <c r="G27" s="216">
        <v>6915.0</v>
      </c>
      <c r="H27" s="247"/>
      <c r="X27" s="275"/>
    </row>
    <row r="28">
      <c r="A28" s="274" t="s">
        <v>607</v>
      </c>
      <c r="B28" s="214" t="s">
        <v>1376</v>
      </c>
      <c r="C28" s="214" t="s">
        <v>7380</v>
      </c>
      <c r="D28" s="214" t="s">
        <v>144</v>
      </c>
      <c r="E28" s="215">
        <v>760.0</v>
      </c>
      <c r="F28" s="215">
        <v>255.0</v>
      </c>
      <c r="G28" s="216">
        <v>6915.0</v>
      </c>
      <c r="H28" s="247"/>
      <c r="X28" s="275"/>
    </row>
    <row r="29">
      <c r="A29" s="274" t="s">
        <v>611</v>
      </c>
      <c r="B29" s="214" t="s">
        <v>7390</v>
      </c>
      <c r="C29" s="214" t="s">
        <v>7380</v>
      </c>
      <c r="D29" s="214" t="s">
        <v>144</v>
      </c>
      <c r="E29" s="215">
        <v>50.0</v>
      </c>
      <c r="F29" s="215">
        <v>50.0</v>
      </c>
      <c r="G29" s="216">
        <v>6915.0</v>
      </c>
      <c r="H29" s="247"/>
      <c r="X29" s="275"/>
    </row>
    <row r="30">
      <c r="A30" s="274" t="s">
        <v>618</v>
      </c>
      <c r="B30" s="214" t="s">
        <v>7392</v>
      </c>
      <c r="C30" s="214" t="s">
        <v>7380</v>
      </c>
      <c r="D30" s="214" t="s">
        <v>144</v>
      </c>
      <c r="E30" s="215">
        <v>140.0</v>
      </c>
      <c r="F30" s="215">
        <v>140.0</v>
      </c>
      <c r="G30" s="216">
        <v>6915.0</v>
      </c>
      <c r="H30" s="247"/>
      <c r="X30" s="275"/>
    </row>
    <row r="31">
      <c r="A31" s="274" t="s">
        <v>624</v>
      </c>
      <c r="B31" s="214" t="s">
        <v>7394</v>
      </c>
      <c r="C31" s="214" t="s">
        <v>7344</v>
      </c>
      <c r="D31" s="214" t="s">
        <v>144</v>
      </c>
      <c r="E31" s="215">
        <v>75.0</v>
      </c>
      <c r="F31" s="215">
        <v>50.0</v>
      </c>
      <c r="G31" s="216">
        <v>6910.0</v>
      </c>
      <c r="H31" s="247"/>
      <c r="X31" s="275"/>
    </row>
    <row r="32">
      <c r="A32" s="274" t="s">
        <v>635</v>
      </c>
      <c r="B32" s="214" t="s">
        <v>7396</v>
      </c>
      <c r="C32" s="214" t="s">
        <v>7344</v>
      </c>
      <c r="D32" s="214" t="s">
        <v>144</v>
      </c>
      <c r="E32" s="215">
        <v>160.0</v>
      </c>
      <c r="F32" s="215">
        <v>140.0</v>
      </c>
      <c r="G32" s="216">
        <v>6910.0</v>
      </c>
      <c r="H32" s="247"/>
      <c r="X32" s="275"/>
    </row>
    <row r="33">
      <c r="A33" s="274" t="s">
        <v>640</v>
      </c>
      <c r="B33" s="214" t="s">
        <v>7399</v>
      </c>
      <c r="C33" s="214" t="s">
        <v>7344</v>
      </c>
      <c r="D33" s="214" t="s">
        <v>144</v>
      </c>
      <c r="E33" s="215">
        <v>555.0</v>
      </c>
      <c r="F33" s="215">
        <v>330.0</v>
      </c>
      <c r="G33" s="216">
        <v>6910.0</v>
      </c>
      <c r="H33" s="247"/>
      <c r="X33" s="275"/>
    </row>
    <row r="34">
      <c r="A34" s="274" t="s">
        <v>647</v>
      </c>
      <c r="B34" s="214" t="s">
        <v>7402</v>
      </c>
      <c r="C34" s="214" t="s">
        <v>7344</v>
      </c>
      <c r="D34" s="214" t="s">
        <v>144</v>
      </c>
      <c r="E34" s="215">
        <v>315.0</v>
      </c>
      <c r="F34" s="215">
        <v>315.0</v>
      </c>
      <c r="G34" s="216">
        <v>6910.0</v>
      </c>
      <c r="H34" s="247"/>
      <c r="X34" s="275"/>
    </row>
    <row r="35">
      <c r="A35" s="274" t="s">
        <v>654</v>
      </c>
      <c r="B35" s="214" t="s">
        <v>7403</v>
      </c>
      <c r="C35" s="214" t="s">
        <v>7404</v>
      </c>
      <c r="D35" s="214" t="s">
        <v>144</v>
      </c>
      <c r="E35" s="215">
        <v>1500.0</v>
      </c>
      <c r="F35" s="215">
        <v>1500.0</v>
      </c>
      <c r="G35" s="216">
        <v>6911.0</v>
      </c>
      <c r="H35" s="247"/>
      <c r="X35" s="275"/>
    </row>
    <row r="36">
      <c r="A36" s="274" t="s">
        <v>659</v>
      </c>
      <c r="B36" s="214" t="s">
        <v>7405</v>
      </c>
      <c r="C36" s="214" t="s">
        <v>1614</v>
      </c>
      <c r="D36" s="214" t="s">
        <v>144</v>
      </c>
      <c r="E36" s="215">
        <v>2000.0</v>
      </c>
      <c r="F36" s="215">
        <v>2000.0</v>
      </c>
      <c r="G36" s="216">
        <v>6912.0</v>
      </c>
      <c r="H36" s="247"/>
      <c r="X36" s="275"/>
    </row>
    <row r="37">
      <c r="A37" s="274" t="s">
        <v>669</v>
      </c>
      <c r="B37" s="214" t="s">
        <v>7409</v>
      </c>
      <c r="C37" s="214" t="s">
        <v>6405</v>
      </c>
      <c r="D37" s="214" t="s">
        <v>144</v>
      </c>
      <c r="E37" s="215">
        <v>400.0</v>
      </c>
      <c r="F37" s="215">
        <v>400.0</v>
      </c>
      <c r="G37" s="216">
        <v>6907.0</v>
      </c>
      <c r="H37" s="247"/>
      <c r="X37" s="275"/>
    </row>
    <row r="38">
      <c r="A38" s="274" t="s">
        <v>674</v>
      </c>
      <c r="B38" s="214" t="s">
        <v>7410</v>
      </c>
      <c r="C38" s="214" t="s">
        <v>6405</v>
      </c>
      <c r="D38" s="214" t="s">
        <v>144</v>
      </c>
      <c r="E38" s="215">
        <v>250.0</v>
      </c>
      <c r="F38" s="215">
        <v>250.0</v>
      </c>
      <c r="G38" s="216">
        <v>6907.0</v>
      </c>
      <c r="H38" s="247"/>
      <c r="X38" s="275"/>
    </row>
    <row r="39">
      <c r="A39" s="274" t="s">
        <v>679</v>
      </c>
      <c r="B39" s="214" t="s">
        <v>7414</v>
      </c>
      <c r="C39" s="214" t="s">
        <v>6405</v>
      </c>
      <c r="D39" s="214" t="s">
        <v>144</v>
      </c>
      <c r="E39" s="215">
        <v>250.0</v>
      </c>
      <c r="F39" s="215">
        <v>250.0</v>
      </c>
      <c r="G39" s="216">
        <v>6907.0</v>
      </c>
      <c r="H39" s="247"/>
      <c r="X39" s="275"/>
    </row>
    <row r="40">
      <c r="A40" s="274" t="s">
        <v>687</v>
      </c>
      <c r="B40" s="214" t="s">
        <v>7415</v>
      </c>
      <c r="C40" s="214" t="s">
        <v>6405</v>
      </c>
      <c r="D40" s="214" t="s">
        <v>144</v>
      </c>
      <c r="E40" s="215">
        <v>100.0</v>
      </c>
      <c r="F40" s="215">
        <v>100.0</v>
      </c>
      <c r="G40" s="216">
        <v>6907.0</v>
      </c>
      <c r="H40" s="247"/>
      <c r="X40" s="275"/>
    </row>
    <row r="41">
      <c r="A41" s="274" t="s">
        <v>697</v>
      </c>
      <c r="B41" s="214" t="s">
        <v>7418</v>
      </c>
      <c r="C41" s="214" t="s">
        <v>6405</v>
      </c>
      <c r="D41" s="214" t="s">
        <v>144</v>
      </c>
      <c r="E41" s="215">
        <v>150.0</v>
      </c>
      <c r="F41" s="215">
        <v>150.0</v>
      </c>
      <c r="G41" s="216">
        <v>6907.0</v>
      </c>
      <c r="H41" s="247"/>
      <c r="X41" s="275"/>
    </row>
    <row r="42">
      <c r="A42" s="274" t="s">
        <v>708</v>
      </c>
      <c r="B42" s="214" t="s">
        <v>7421</v>
      </c>
      <c r="C42" s="214" t="s">
        <v>858</v>
      </c>
      <c r="D42" s="214" t="s">
        <v>144</v>
      </c>
      <c r="E42" s="215">
        <v>144.0</v>
      </c>
      <c r="F42" s="215">
        <v>144.0</v>
      </c>
      <c r="G42" s="216">
        <v>6908.0</v>
      </c>
      <c r="H42" s="247"/>
      <c r="X42" s="275"/>
    </row>
    <row r="43">
      <c r="A43" s="274" t="s">
        <v>714</v>
      </c>
      <c r="B43" s="211" t="s">
        <v>7423</v>
      </c>
      <c r="C43" s="211" t="s">
        <v>858</v>
      </c>
      <c r="D43" s="211" t="s">
        <v>144</v>
      </c>
      <c r="E43" s="212">
        <v>75.0</v>
      </c>
      <c r="F43" s="212">
        <v>75.0</v>
      </c>
      <c r="G43" s="210">
        <v>6908.0</v>
      </c>
      <c r="H43" s="227"/>
      <c r="X43" s="275"/>
    </row>
    <row r="44">
      <c r="A44" s="274" t="s">
        <v>720</v>
      </c>
      <c r="B44" s="214" t="s">
        <v>7426</v>
      </c>
      <c r="C44" s="214" t="s">
        <v>858</v>
      </c>
      <c r="D44" s="214" t="s">
        <v>144</v>
      </c>
      <c r="E44" s="215">
        <v>45.0</v>
      </c>
      <c r="F44" s="215">
        <v>45.0</v>
      </c>
      <c r="G44" s="216">
        <v>6908.0</v>
      </c>
      <c r="H44" s="247"/>
      <c r="X44" s="275"/>
    </row>
    <row r="45">
      <c r="A45" s="274" t="s">
        <v>722</v>
      </c>
      <c r="B45" s="214" t="s">
        <v>7428</v>
      </c>
      <c r="C45" s="214" t="s">
        <v>858</v>
      </c>
      <c r="D45" s="214" t="s">
        <v>144</v>
      </c>
      <c r="E45" s="215">
        <v>60.0</v>
      </c>
      <c r="F45" s="215">
        <v>60.0</v>
      </c>
      <c r="G45" s="216">
        <v>6908.0</v>
      </c>
      <c r="H45" s="247"/>
      <c r="X45" s="275"/>
    </row>
    <row r="46">
      <c r="A46" s="274" t="s">
        <v>728</v>
      </c>
      <c r="B46" s="214" t="s">
        <v>7431</v>
      </c>
      <c r="C46" s="214" t="s">
        <v>3404</v>
      </c>
      <c r="D46" s="214" t="s">
        <v>144</v>
      </c>
      <c r="E46" s="215">
        <v>595.0</v>
      </c>
      <c r="F46" s="215">
        <v>595.0</v>
      </c>
      <c r="G46" s="216">
        <v>6909.0</v>
      </c>
      <c r="H46" s="247"/>
      <c r="X46" s="275"/>
    </row>
    <row r="47">
      <c r="A47" s="274" t="s">
        <v>733</v>
      </c>
      <c r="B47" s="214" t="s">
        <v>7434</v>
      </c>
      <c r="C47" s="214" t="s">
        <v>2402</v>
      </c>
      <c r="D47" s="214" t="s">
        <v>144</v>
      </c>
      <c r="E47" s="215">
        <v>600.0</v>
      </c>
      <c r="F47" s="215">
        <v>600.0</v>
      </c>
      <c r="G47" s="216">
        <v>6904.0</v>
      </c>
      <c r="H47" s="247"/>
      <c r="X47" s="275"/>
    </row>
    <row r="48">
      <c r="A48" s="274" t="s">
        <v>738</v>
      </c>
      <c r="B48" s="214" t="s">
        <v>7437</v>
      </c>
      <c r="C48" s="214" t="s">
        <v>2402</v>
      </c>
      <c r="D48" s="214" t="s">
        <v>144</v>
      </c>
      <c r="E48" s="215">
        <v>150.0</v>
      </c>
      <c r="F48" s="215">
        <v>150.0</v>
      </c>
      <c r="G48" s="216">
        <v>6904.0</v>
      </c>
      <c r="H48" s="247"/>
      <c r="X48" s="275"/>
    </row>
    <row r="49">
      <c r="A49" s="274" t="s">
        <v>744</v>
      </c>
      <c r="B49" s="214" t="s">
        <v>7440</v>
      </c>
      <c r="C49" s="214" t="s">
        <v>2402</v>
      </c>
      <c r="D49" s="214" t="s">
        <v>144</v>
      </c>
      <c r="E49" s="215">
        <v>100.0</v>
      </c>
      <c r="F49" s="215">
        <v>100.0</v>
      </c>
      <c r="G49" s="216">
        <v>6904.0</v>
      </c>
      <c r="H49" s="247"/>
      <c r="X49" s="275"/>
    </row>
    <row r="50">
      <c r="A50" s="274" t="s">
        <v>749</v>
      </c>
      <c r="B50" s="214" t="s">
        <v>7440</v>
      </c>
      <c r="C50" s="214" t="s">
        <v>2402</v>
      </c>
      <c r="D50" s="214" t="s">
        <v>144</v>
      </c>
      <c r="E50" s="215">
        <v>100.0</v>
      </c>
      <c r="F50" s="215">
        <v>100.0</v>
      </c>
      <c r="G50" s="216">
        <v>6904.0</v>
      </c>
      <c r="H50" s="247"/>
      <c r="X50" s="275"/>
    </row>
    <row r="51">
      <c r="A51" s="274" t="s">
        <v>759</v>
      </c>
      <c r="B51" s="211" t="s">
        <v>7071</v>
      </c>
      <c r="C51" s="211" t="s">
        <v>886</v>
      </c>
      <c r="D51" s="211" t="s">
        <v>144</v>
      </c>
      <c r="E51" s="212">
        <v>530.0</v>
      </c>
      <c r="F51" s="212">
        <v>530.0</v>
      </c>
      <c r="G51" s="210">
        <v>232.0</v>
      </c>
      <c r="H51" s="227"/>
      <c r="X51" s="275"/>
    </row>
    <row r="52">
      <c r="A52" s="274" t="s">
        <v>776</v>
      </c>
      <c r="B52" s="211" t="s">
        <v>7446</v>
      </c>
      <c r="C52" s="211" t="s">
        <v>7447</v>
      </c>
      <c r="D52" s="211" t="s">
        <v>144</v>
      </c>
      <c r="E52" s="212">
        <v>800.0</v>
      </c>
      <c r="F52" s="212">
        <v>800.0</v>
      </c>
      <c r="G52" s="210">
        <v>232.0</v>
      </c>
      <c r="H52" s="227"/>
      <c r="X52" s="275"/>
    </row>
    <row r="53">
      <c r="A53" s="274" t="s">
        <v>784</v>
      </c>
      <c r="B53" s="214" t="s">
        <v>7451</v>
      </c>
      <c r="C53" s="214" t="s">
        <v>7453</v>
      </c>
      <c r="D53" s="214" t="s">
        <v>144</v>
      </c>
      <c r="E53" s="215">
        <v>310.0</v>
      </c>
      <c r="F53" s="215">
        <v>310.0</v>
      </c>
      <c r="G53" s="216">
        <v>6906.0</v>
      </c>
      <c r="H53" s="247"/>
      <c r="X53" s="275"/>
    </row>
    <row r="54">
      <c r="A54" s="274" t="s">
        <v>794</v>
      </c>
      <c r="B54" s="214" t="s">
        <v>1512</v>
      </c>
      <c r="C54" s="214" t="s">
        <v>1012</v>
      </c>
      <c r="D54" s="214" t="s">
        <v>144</v>
      </c>
      <c r="E54" s="215">
        <v>207.63</v>
      </c>
      <c r="F54" s="215">
        <v>207.63</v>
      </c>
      <c r="G54" s="216">
        <v>7177.0</v>
      </c>
      <c r="H54" s="247"/>
      <c r="X54" s="275"/>
    </row>
    <row r="55">
      <c r="A55" s="274" t="s">
        <v>800</v>
      </c>
      <c r="B55" s="211" t="s">
        <v>7456</v>
      </c>
      <c r="C55" s="211" t="s">
        <v>516</v>
      </c>
      <c r="D55" s="211" t="s">
        <v>954</v>
      </c>
      <c r="E55" s="212">
        <v>360.0</v>
      </c>
      <c r="F55" s="212">
        <v>510.64</v>
      </c>
      <c r="G55" s="210">
        <v>230.0</v>
      </c>
      <c r="H55" s="227"/>
      <c r="X55" s="275"/>
    </row>
    <row r="56">
      <c r="A56" s="274" t="s">
        <v>803</v>
      </c>
      <c r="B56" s="211" t="s">
        <v>7459</v>
      </c>
      <c r="C56" s="211" t="s">
        <v>2143</v>
      </c>
      <c r="D56" s="211" t="s">
        <v>954</v>
      </c>
      <c r="E56" s="280">
        <v>175.0</v>
      </c>
      <c r="F56" s="212">
        <v>145.0</v>
      </c>
      <c r="G56" s="210">
        <v>233.0</v>
      </c>
      <c r="H56" s="227"/>
      <c r="X56" s="275"/>
    </row>
    <row r="57">
      <c r="A57" s="274" t="s">
        <v>808</v>
      </c>
      <c r="B57" s="211" t="s">
        <v>7462</v>
      </c>
      <c r="C57" s="211" t="s">
        <v>2521</v>
      </c>
      <c r="D57" s="211" t="s">
        <v>954</v>
      </c>
      <c r="E57" s="212">
        <v>37.89</v>
      </c>
      <c r="F57" s="212">
        <v>37.89</v>
      </c>
      <c r="G57" s="210">
        <v>6883.0</v>
      </c>
      <c r="H57" s="227"/>
      <c r="X57" s="275"/>
    </row>
    <row r="58">
      <c r="A58" s="274" t="s">
        <v>815</v>
      </c>
      <c r="B58" s="211" t="s">
        <v>7465</v>
      </c>
      <c r="C58" s="211" t="s">
        <v>2521</v>
      </c>
      <c r="D58" s="211" t="s">
        <v>954</v>
      </c>
      <c r="E58" s="212">
        <v>17.86</v>
      </c>
      <c r="F58" s="212">
        <v>17.86</v>
      </c>
      <c r="G58" s="210">
        <v>6883.0</v>
      </c>
      <c r="H58" s="227"/>
      <c r="X58" s="275"/>
    </row>
    <row r="59">
      <c r="A59" s="274" t="s">
        <v>822</v>
      </c>
      <c r="B59" s="228" t="s">
        <v>7465</v>
      </c>
      <c r="C59" s="228" t="s">
        <v>2521</v>
      </c>
      <c r="D59" s="228" t="s">
        <v>954</v>
      </c>
      <c r="E59" s="283">
        <v>17.86</v>
      </c>
      <c r="F59" s="229">
        <v>17.86</v>
      </c>
      <c r="G59" s="230"/>
      <c r="H59" s="230"/>
      <c r="X59" s="275"/>
    </row>
    <row r="60">
      <c r="A60" s="274" t="s">
        <v>833</v>
      </c>
      <c r="B60" s="211" t="s">
        <v>7469</v>
      </c>
      <c r="C60" s="211" t="s">
        <v>7470</v>
      </c>
      <c r="D60" s="211" t="s">
        <v>954</v>
      </c>
      <c r="E60" s="212">
        <v>190.0</v>
      </c>
      <c r="F60" s="212">
        <v>150.0</v>
      </c>
      <c r="G60" s="210">
        <v>247.0</v>
      </c>
      <c r="H60" s="227"/>
      <c r="X60" s="275"/>
    </row>
    <row r="61">
      <c r="A61" s="274" t="s">
        <v>843</v>
      </c>
      <c r="B61" s="228" t="s">
        <v>7474</v>
      </c>
      <c r="C61" s="228" t="s">
        <v>92</v>
      </c>
      <c r="D61" s="228" t="s">
        <v>954</v>
      </c>
      <c r="E61" s="229">
        <v>148.57</v>
      </c>
      <c r="F61" s="229">
        <v>148.57</v>
      </c>
      <c r="G61" s="233">
        <v>229.0</v>
      </c>
      <c r="H61" s="230"/>
      <c r="X61" s="275"/>
    </row>
    <row r="62">
      <c r="A62" s="274" t="s">
        <v>866</v>
      </c>
      <c r="B62" s="228" t="s">
        <v>7477</v>
      </c>
      <c r="C62" s="228" t="s">
        <v>304</v>
      </c>
      <c r="D62" s="228" t="s">
        <v>954</v>
      </c>
      <c r="E62" s="283">
        <v>1000.0</v>
      </c>
      <c r="F62" s="229">
        <v>0.0</v>
      </c>
      <c r="G62" s="230"/>
      <c r="H62" s="230"/>
      <c r="X62" s="275"/>
    </row>
    <row r="63">
      <c r="A63" s="274" t="s">
        <v>873</v>
      </c>
      <c r="B63" s="211" t="s">
        <v>7480</v>
      </c>
      <c r="C63" s="211" t="s">
        <v>4498</v>
      </c>
      <c r="D63" s="211" t="s">
        <v>954</v>
      </c>
      <c r="E63" s="280">
        <v>168.07</v>
      </c>
      <c r="F63" s="212">
        <v>154.13</v>
      </c>
      <c r="G63" s="210">
        <v>227.0</v>
      </c>
      <c r="H63" s="227"/>
      <c r="X63" s="275"/>
    </row>
    <row r="64">
      <c r="A64" s="274" t="s">
        <v>882</v>
      </c>
      <c r="B64" s="211" t="s">
        <v>7481</v>
      </c>
      <c r="C64" s="211" t="s">
        <v>7482</v>
      </c>
      <c r="D64" s="211" t="s">
        <v>954</v>
      </c>
      <c r="E64" s="280">
        <v>20.0</v>
      </c>
      <c r="F64" s="212">
        <v>19.57</v>
      </c>
      <c r="G64" s="210">
        <v>6884.0</v>
      </c>
      <c r="H64" s="227"/>
      <c r="X64" s="275"/>
    </row>
    <row r="65">
      <c r="A65" s="274" t="s">
        <v>896</v>
      </c>
      <c r="B65" s="211" t="s">
        <v>397</v>
      </c>
      <c r="C65" s="211" t="s">
        <v>7485</v>
      </c>
      <c r="D65" s="211" t="s">
        <v>954</v>
      </c>
      <c r="E65" s="280">
        <v>11.5</v>
      </c>
      <c r="F65" s="212">
        <v>11.5</v>
      </c>
      <c r="G65" s="210">
        <v>6885.0</v>
      </c>
      <c r="H65" s="227"/>
      <c r="X65" s="275"/>
    </row>
    <row r="66">
      <c r="A66" s="274" t="s">
        <v>904</v>
      </c>
      <c r="B66" s="211" t="s">
        <v>7488</v>
      </c>
      <c r="C66" s="211" t="s">
        <v>858</v>
      </c>
      <c r="D66" s="211" t="s">
        <v>954</v>
      </c>
      <c r="E66" s="212">
        <v>50.0</v>
      </c>
      <c r="F66" s="212">
        <v>50.0</v>
      </c>
      <c r="G66" s="210">
        <v>6853.0</v>
      </c>
      <c r="H66" s="227"/>
      <c r="X66" s="275"/>
    </row>
    <row r="67">
      <c r="A67" s="274" t="s">
        <v>6134</v>
      </c>
      <c r="B67" s="228" t="s">
        <v>7440</v>
      </c>
      <c r="C67" s="228" t="s">
        <v>2402</v>
      </c>
      <c r="D67" s="228" t="s">
        <v>954</v>
      </c>
      <c r="E67" s="283">
        <v>75.0</v>
      </c>
      <c r="F67" s="229">
        <v>100.0</v>
      </c>
      <c r="G67" s="230"/>
      <c r="H67" s="230"/>
      <c r="X67" s="275"/>
    </row>
    <row r="68">
      <c r="A68" s="274" t="s">
        <v>6137</v>
      </c>
      <c r="B68" s="211" t="s">
        <v>7492</v>
      </c>
      <c r="C68" s="211" t="s">
        <v>886</v>
      </c>
      <c r="D68" s="211" t="s">
        <v>954</v>
      </c>
      <c r="E68" s="280">
        <v>97.19</v>
      </c>
      <c r="F68" s="212">
        <v>97.14</v>
      </c>
      <c r="G68" s="210">
        <v>232.0</v>
      </c>
      <c r="H68" s="227"/>
      <c r="X68" s="275"/>
    </row>
    <row r="69">
      <c r="A69" s="274" t="s">
        <v>6139</v>
      </c>
      <c r="B69" s="211" t="s">
        <v>7496</v>
      </c>
      <c r="C69" s="211" t="s">
        <v>886</v>
      </c>
      <c r="D69" s="211" t="s">
        <v>954</v>
      </c>
      <c r="E69" s="280">
        <v>88.28</v>
      </c>
      <c r="F69" s="212">
        <v>88.28</v>
      </c>
      <c r="G69" s="210">
        <v>232.0</v>
      </c>
      <c r="H69" s="227"/>
      <c r="X69" s="275"/>
    </row>
    <row r="70">
      <c r="A70" s="274" t="s">
        <v>6141</v>
      </c>
      <c r="B70" s="211" t="s">
        <v>1381</v>
      </c>
      <c r="C70" s="211" t="s">
        <v>886</v>
      </c>
      <c r="D70" s="211" t="s">
        <v>954</v>
      </c>
      <c r="E70" s="280">
        <v>243.86</v>
      </c>
      <c r="F70" s="212">
        <v>234.86</v>
      </c>
      <c r="G70" s="210">
        <v>232.0</v>
      </c>
      <c r="H70" s="227"/>
      <c r="X70" s="275"/>
    </row>
    <row r="71">
      <c r="A71" s="274" t="s">
        <v>6143</v>
      </c>
      <c r="B71" s="211" t="s">
        <v>7499</v>
      </c>
      <c r="C71" s="211" t="s">
        <v>886</v>
      </c>
      <c r="D71" s="211" t="s">
        <v>954</v>
      </c>
      <c r="E71" s="280">
        <v>205.13</v>
      </c>
      <c r="F71" s="212">
        <v>205.13</v>
      </c>
      <c r="G71" s="210">
        <v>232.0</v>
      </c>
      <c r="H71" s="227"/>
      <c r="X71" s="275"/>
    </row>
    <row r="72">
      <c r="A72" s="274" t="s">
        <v>6144</v>
      </c>
      <c r="B72" s="211" t="s">
        <v>7502</v>
      </c>
      <c r="C72" s="211" t="s">
        <v>886</v>
      </c>
      <c r="D72" s="211" t="s">
        <v>954</v>
      </c>
      <c r="E72" s="280">
        <v>55.85</v>
      </c>
      <c r="F72" s="212">
        <v>58.85</v>
      </c>
      <c r="G72" s="210">
        <v>232.0</v>
      </c>
      <c r="H72" s="227"/>
      <c r="X72" s="275"/>
    </row>
    <row r="73">
      <c r="A73" s="274" t="s">
        <v>6146</v>
      </c>
      <c r="B73" s="211" t="s">
        <v>7505</v>
      </c>
      <c r="C73" s="211" t="s">
        <v>191</v>
      </c>
      <c r="D73" s="211" t="s">
        <v>954</v>
      </c>
      <c r="E73" s="280">
        <v>75.0</v>
      </c>
      <c r="F73" s="212">
        <v>46.96</v>
      </c>
      <c r="G73" s="210">
        <v>6860.0</v>
      </c>
      <c r="H73" s="227"/>
      <c r="X73" s="275"/>
    </row>
    <row r="74">
      <c r="A74" s="274" t="s">
        <v>6150</v>
      </c>
      <c r="B74" s="211" t="s">
        <v>7507</v>
      </c>
      <c r="C74" s="211" t="s">
        <v>1410</v>
      </c>
      <c r="D74" s="211" t="s">
        <v>954</v>
      </c>
      <c r="E74" s="212">
        <v>100.26</v>
      </c>
      <c r="F74" s="212">
        <v>100.26</v>
      </c>
      <c r="G74" s="210">
        <v>6854.0</v>
      </c>
      <c r="H74" s="227"/>
      <c r="X74" s="275"/>
    </row>
    <row r="75">
      <c r="A75" s="274" t="s">
        <v>6154</v>
      </c>
      <c r="B75" s="211" t="s">
        <v>7508</v>
      </c>
      <c r="C75" s="211" t="s">
        <v>1410</v>
      </c>
      <c r="D75" s="211" t="s">
        <v>954</v>
      </c>
      <c r="E75" s="212">
        <v>45.89</v>
      </c>
      <c r="F75" s="212">
        <v>45.89</v>
      </c>
      <c r="G75" s="210">
        <v>6854.0</v>
      </c>
      <c r="H75" s="227"/>
      <c r="X75" s="275"/>
    </row>
    <row r="76">
      <c r="A76" s="274" t="s">
        <v>6159</v>
      </c>
      <c r="B76" s="211" t="s">
        <v>7508</v>
      </c>
      <c r="C76" s="211" t="s">
        <v>1410</v>
      </c>
      <c r="D76" s="211" t="s">
        <v>954</v>
      </c>
      <c r="E76" s="212">
        <v>23.84</v>
      </c>
      <c r="F76" s="212">
        <v>23.84</v>
      </c>
      <c r="G76" s="210">
        <v>6854.0</v>
      </c>
      <c r="H76" s="227"/>
      <c r="X76" s="275"/>
    </row>
    <row r="77">
      <c r="A77" s="274" t="s">
        <v>6163</v>
      </c>
      <c r="B77" s="211" t="s">
        <v>7513</v>
      </c>
      <c r="C77" s="211" t="s">
        <v>7514</v>
      </c>
      <c r="D77" s="211" t="s">
        <v>954</v>
      </c>
      <c r="E77" s="280">
        <v>49.25</v>
      </c>
      <c r="F77" s="212">
        <v>29.84</v>
      </c>
      <c r="G77" s="210">
        <v>6886.0</v>
      </c>
      <c r="H77" s="227"/>
      <c r="X77" s="275"/>
    </row>
    <row r="78">
      <c r="A78" s="274" t="s">
        <v>6169</v>
      </c>
      <c r="B78" s="211" t="s">
        <v>7517</v>
      </c>
      <c r="C78" s="211" t="s">
        <v>7518</v>
      </c>
      <c r="D78" s="211" t="s">
        <v>954</v>
      </c>
      <c r="E78" s="280">
        <v>300.0</v>
      </c>
      <c r="F78" s="212">
        <v>293.18</v>
      </c>
      <c r="G78" s="210">
        <v>6866.0</v>
      </c>
      <c r="H78" s="227"/>
      <c r="X78" s="275"/>
    </row>
    <row r="79">
      <c r="A79" s="274" t="s">
        <v>1215</v>
      </c>
      <c r="B79" s="214" t="s">
        <v>7519</v>
      </c>
      <c r="C79" s="214" t="s">
        <v>271</v>
      </c>
      <c r="D79" s="214" t="s">
        <v>144</v>
      </c>
      <c r="E79" s="215">
        <v>1000.0</v>
      </c>
      <c r="F79" s="215">
        <v>1000.0</v>
      </c>
      <c r="G79" s="216">
        <v>6888.0</v>
      </c>
      <c r="H79" s="284">
        <v>41195.0</v>
      </c>
      <c r="X79" s="275"/>
    </row>
    <row r="80">
      <c r="A80" s="274" t="s">
        <v>1226</v>
      </c>
      <c r="B80" s="214" t="s">
        <v>7522</v>
      </c>
      <c r="C80" s="214" t="s">
        <v>7523</v>
      </c>
      <c r="D80" s="214" t="s">
        <v>144</v>
      </c>
      <c r="E80" s="215">
        <v>1000.0</v>
      </c>
      <c r="F80" s="215">
        <v>1000.0</v>
      </c>
      <c r="G80" s="216">
        <v>6889.0</v>
      </c>
      <c r="H80" s="284">
        <v>41195.0</v>
      </c>
      <c r="X80" s="275"/>
    </row>
    <row r="81">
      <c r="A81" s="274" t="s">
        <v>1237</v>
      </c>
      <c r="B81" s="214" t="s">
        <v>7526</v>
      </c>
      <c r="C81" s="214" t="s">
        <v>6772</v>
      </c>
      <c r="D81" s="214" t="s">
        <v>144</v>
      </c>
      <c r="E81" s="215">
        <v>2000.0</v>
      </c>
      <c r="F81" s="215">
        <v>2000.0</v>
      </c>
      <c r="G81" s="216">
        <v>6890.0</v>
      </c>
      <c r="H81" s="284">
        <v>41250.0</v>
      </c>
      <c r="X81" s="275"/>
    </row>
    <row r="82">
      <c r="A82" s="274" t="s">
        <v>1244</v>
      </c>
      <c r="B82" s="211" t="s">
        <v>7527</v>
      </c>
      <c r="C82" s="211" t="s">
        <v>7530</v>
      </c>
      <c r="D82" s="211" t="s">
        <v>954</v>
      </c>
      <c r="E82" s="212">
        <v>28.44</v>
      </c>
      <c r="F82" s="212">
        <v>28.44</v>
      </c>
      <c r="G82" s="210">
        <v>6880.0</v>
      </c>
      <c r="H82" s="285">
        <v>41165.0</v>
      </c>
      <c r="X82" s="275"/>
    </row>
    <row r="83">
      <c r="A83" s="274" t="s">
        <v>1262</v>
      </c>
      <c r="B83" s="211" t="s">
        <v>7535</v>
      </c>
      <c r="C83" s="211" t="s">
        <v>7530</v>
      </c>
      <c r="D83" s="211" t="s">
        <v>954</v>
      </c>
      <c r="E83" s="212">
        <v>83.0</v>
      </c>
      <c r="F83" s="212">
        <v>83.0</v>
      </c>
      <c r="G83" s="210">
        <v>6880.0</v>
      </c>
      <c r="H83" s="285">
        <v>41176.0</v>
      </c>
      <c r="X83" s="275"/>
    </row>
    <row r="84">
      <c r="A84" s="274" t="s">
        <v>1270</v>
      </c>
      <c r="B84" s="228" t="s">
        <v>7537</v>
      </c>
      <c r="C84" s="228" t="s">
        <v>2245</v>
      </c>
      <c r="D84" s="228" t="s">
        <v>954</v>
      </c>
      <c r="E84" s="229">
        <v>57.14</v>
      </c>
      <c r="F84" s="229">
        <v>48.0</v>
      </c>
      <c r="G84" s="233">
        <v>244.0</v>
      </c>
      <c r="H84" s="286">
        <v>41174.0</v>
      </c>
      <c r="X84" s="275"/>
    </row>
    <row r="85">
      <c r="A85" s="274" t="s">
        <v>1283</v>
      </c>
      <c r="B85" s="214" t="s">
        <v>7541</v>
      </c>
      <c r="C85" s="214" t="s">
        <v>7542</v>
      </c>
      <c r="D85" s="214" t="s">
        <v>144</v>
      </c>
      <c r="E85" s="215">
        <v>910.44</v>
      </c>
      <c r="F85" s="215">
        <v>910.44</v>
      </c>
      <c r="G85" s="216">
        <v>6891.0</v>
      </c>
      <c r="H85" s="284">
        <v>41202.0</v>
      </c>
      <c r="X85" s="275"/>
    </row>
    <row r="86">
      <c r="A86" s="274" t="s">
        <v>1298</v>
      </c>
      <c r="B86" s="211" t="s">
        <v>7545</v>
      </c>
      <c r="C86" s="211" t="s">
        <v>7546</v>
      </c>
      <c r="D86" s="211" t="s">
        <v>144</v>
      </c>
      <c r="E86" s="212">
        <v>159.46</v>
      </c>
      <c r="F86" s="212">
        <v>159.48</v>
      </c>
      <c r="G86" s="210">
        <v>6838.0</v>
      </c>
      <c r="H86" s="285">
        <v>41155.0</v>
      </c>
      <c r="X86" s="275"/>
    </row>
    <row r="87">
      <c r="A87" s="274" t="s">
        <v>1309</v>
      </c>
      <c r="B87" s="211" t="s">
        <v>7547</v>
      </c>
      <c r="C87" s="211" t="s">
        <v>7546</v>
      </c>
      <c r="D87" s="211" t="s">
        <v>144</v>
      </c>
      <c r="E87" s="212">
        <v>53.79</v>
      </c>
      <c r="F87" s="212">
        <v>53.79</v>
      </c>
      <c r="G87" s="210">
        <v>6838.0</v>
      </c>
      <c r="H87" s="285">
        <v>41172.0</v>
      </c>
      <c r="X87" s="275"/>
    </row>
    <row r="88">
      <c r="A88" s="274" t="s">
        <v>1318</v>
      </c>
      <c r="B88" s="211" t="s">
        <v>7550</v>
      </c>
      <c r="C88" s="211" t="s">
        <v>7546</v>
      </c>
      <c r="D88" s="211" t="s">
        <v>144</v>
      </c>
      <c r="E88" s="212">
        <v>85.43</v>
      </c>
      <c r="F88" s="212">
        <v>85.0</v>
      </c>
      <c r="G88" s="210">
        <v>6838.0</v>
      </c>
      <c r="H88" s="285">
        <v>41176.0</v>
      </c>
      <c r="X88" s="275"/>
    </row>
    <row r="89">
      <c r="A89" s="274" t="s">
        <v>1329</v>
      </c>
      <c r="B89" s="211" t="s">
        <v>7552</v>
      </c>
      <c r="C89" s="211" t="s">
        <v>7546</v>
      </c>
      <c r="D89" s="211" t="s">
        <v>144</v>
      </c>
      <c r="E89" s="212">
        <v>107.75</v>
      </c>
      <c r="F89" s="212">
        <v>107.75</v>
      </c>
      <c r="G89" s="210">
        <v>6838.0</v>
      </c>
      <c r="H89" s="285">
        <v>41174.0</v>
      </c>
      <c r="X89" s="275"/>
    </row>
    <row r="90">
      <c r="A90" s="274" t="s">
        <v>1340</v>
      </c>
      <c r="B90" s="228" t="s">
        <v>7554</v>
      </c>
      <c r="C90" s="228" t="s">
        <v>2521</v>
      </c>
      <c r="D90" s="228" t="s">
        <v>954</v>
      </c>
      <c r="E90" s="229">
        <v>25.84</v>
      </c>
      <c r="F90" s="229">
        <v>25.84</v>
      </c>
      <c r="G90" s="233">
        <v>6869.0</v>
      </c>
      <c r="H90" s="286">
        <v>41182.0</v>
      </c>
      <c r="X90" s="275"/>
    </row>
    <row r="91">
      <c r="A91" s="274" t="s">
        <v>1357</v>
      </c>
      <c r="B91" s="214" t="s">
        <v>7557</v>
      </c>
      <c r="C91" s="214" t="s">
        <v>7557</v>
      </c>
      <c r="D91" s="214" t="s">
        <v>144</v>
      </c>
      <c r="E91" s="215">
        <v>2000.0</v>
      </c>
      <c r="F91" s="215">
        <v>2000.0</v>
      </c>
      <c r="G91" s="216">
        <v>6892.0</v>
      </c>
      <c r="H91" s="284">
        <v>41359.0</v>
      </c>
      <c r="X91" s="275"/>
    </row>
    <row r="92">
      <c r="A92" s="274" t="s">
        <v>1369</v>
      </c>
      <c r="B92" s="214" t="s">
        <v>7560</v>
      </c>
      <c r="C92" s="214" t="s">
        <v>1747</v>
      </c>
      <c r="D92" s="214" t="s">
        <v>144</v>
      </c>
      <c r="E92" s="215">
        <v>2000.0</v>
      </c>
      <c r="F92" s="215">
        <v>2000.0</v>
      </c>
      <c r="G92" s="216">
        <v>6893.0</v>
      </c>
      <c r="H92" s="284">
        <v>41274.0</v>
      </c>
      <c r="X92" s="275"/>
    </row>
    <row r="93">
      <c r="A93" s="274" t="s">
        <v>1374</v>
      </c>
      <c r="B93" s="228" t="s">
        <v>7562</v>
      </c>
      <c r="C93" s="228" t="s">
        <v>587</v>
      </c>
      <c r="D93" s="228" t="s">
        <v>954</v>
      </c>
      <c r="E93" s="229">
        <v>82.71</v>
      </c>
      <c r="F93" s="229">
        <v>82.71</v>
      </c>
      <c r="G93" s="233">
        <v>245.0</v>
      </c>
      <c r="H93" s="286">
        <v>41165.0</v>
      </c>
      <c r="X93" s="275"/>
    </row>
    <row r="94">
      <c r="A94" s="274" t="s">
        <v>1385</v>
      </c>
      <c r="B94" s="214" t="s">
        <v>7563</v>
      </c>
      <c r="C94" s="214" t="s">
        <v>7564</v>
      </c>
      <c r="D94" s="214" t="s">
        <v>144</v>
      </c>
      <c r="E94" s="215">
        <v>238.0</v>
      </c>
      <c r="F94" s="215">
        <v>238.0</v>
      </c>
      <c r="G94" s="216">
        <v>6894.0</v>
      </c>
      <c r="H94" s="284">
        <v>41195.0</v>
      </c>
      <c r="X94" s="275"/>
    </row>
    <row r="95">
      <c r="A95" s="274" t="s">
        <v>7567</v>
      </c>
      <c r="B95" s="211" t="s">
        <v>7568</v>
      </c>
      <c r="C95" s="211" t="s">
        <v>7570</v>
      </c>
      <c r="D95" s="211" t="s">
        <v>954</v>
      </c>
      <c r="E95" s="212">
        <v>75.08</v>
      </c>
      <c r="F95" s="212">
        <v>75.08</v>
      </c>
      <c r="G95" s="210">
        <v>6982.0</v>
      </c>
      <c r="H95" s="285">
        <v>41180.0</v>
      </c>
      <c r="X95" s="275"/>
    </row>
    <row r="96">
      <c r="A96" s="274" t="s">
        <v>7571</v>
      </c>
      <c r="B96" s="211" t="s">
        <v>7572</v>
      </c>
      <c r="C96" s="211" t="s">
        <v>7573</v>
      </c>
      <c r="D96" s="211" t="s">
        <v>144</v>
      </c>
      <c r="E96" s="212">
        <v>220.0</v>
      </c>
      <c r="F96" s="212">
        <v>195.0</v>
      </c>
      <c r="G96" s="210">
        <v>6895.0</v>
      </c>
      <c r="H96" s="285">
        <v>41211.0</v>
      </c>
      <c r="X96" s="275"/>
    </row>
    <row r="97">
      <c r="A97" s="274" t="s">
        <v>7576</v>
      </c>
      <c r="B97" s="228" t="s">
        <v>7577</v>
      </c>
      <c r="C97" s="228" t="s">
        <v>7578</v>
      </c>
      <c r="D97" s="228" t="s">
        <v>954</v>
      </c>
      <c r="E97" s="229">
        <v>180.0</v>
      </c>
      <c r="F97" s="229">
        <v>180.0</v>
      </c>
      <c r="G97" s="233">
        <v>242.0</v>
      </c>
      <c r="H97" s="286">
        <v>41167.0</v>
      </c>
      <c r="X97" s="275"/>
    </row>
    <row r="98">
      <c r="A98" s="274" t="s">
        <v>6248</v>
      </c>
      <c r="B98" s="214" t="s">
        <v>7580</v>
      </c>
      <c r="C98" s="214" t="s">
        <v>2580</v>
      </c>
      <c r="D98" s="214" t="s">
        <v>144</v>
      </c>
      <c r="E98" s="215">
        <v>1500.0</v>
      </c>
      <c r="F98" s="215">
        <v>750.0</v>
      </c>
      <c r="G98" s="216">
        <v>6896.0</v>
      </c>
      <c r="H98" s="284">
        <v>41188.0</v>
      </c>
      <c r="X98" s="275"/>
    </row>
    <row r="99">
      <c r="A99" s="274" t="s">
        <v>6251</v>
      </c>
      <c r="B99" s="214" t="s">
        <v>7582</v>
      </c>
      <c r="C99" s="214" t="s">
        <v>6434</v>
      </c>
      <c r="D99" s="214" t="s">
        <v>144</v>
      </c>
      <c r="E99" s="215">
        <v>10000.0</v>
      </c>
      <c r="F99" s="215">
        <v>2000.0</v>
      </c>
      <c r="G99" s="216">
        <v>240.0</v>
      </c>
      <c r="H99" s="284">
        <v>41395.0</v>
      </c>
      <c r="X99" s="275"/>
    </row>
    <row r="100">
      <c r="A100" s="274" t="s">
        <v>6254</v>
      </c>
      <c r="B100" s="211" t="s">
        <v>7585</v>
      </c>
      <c r="C100" s="211" t="s">
        <v>4498</v>
      </c>
      <c r="D100" s="211" t="s">
        <v>954</v>
      </c>
      <c r="E100" s="212">
        <v>38.28</v>
      </c>
      <c r="F100" s="212">
        <v>38.28</v>
      </c>
      <c r="G100" s="210">
        <v>243.0</v>
      </c>
      <c r="H100" s="285">
        <v>41178.0</v>
      </c>
      <c r="X100" s="275"/>
    </row>
    <row r="101">
      <c r="A101" s="274" t="s">
        <v>6256</v>
      </c>
      <c r="B101" s="228" t="s">
        <v>7588</v>
      </c>
      <c r="C101" s="228" t="s">
        <v>4498</v>
      </c>
      <c r="D101" s="228" t="s">
        <v>954</v>
      </c>
      <c r="E101" s="229">
        <v>24.12</v>
      </c>
      <c r="F101" s="229">
        <v>24.12</v>
      </c>
      <c r="G101" s="233">
        <v>243.0</v>
      </c>
      <c r="H101" s="286">
        <v>41178.0</v>
      </c>
      <c r="X101" s="275"/>
    </row>
    <row r="102">
      <c r="A102" s="274" t="s">
        <v>6259</v>
      </c>
      <c r="B102" s="214" t="s">
        <v>7589</v>
      </c>
      <c r="C102" s="214" t="s">
        <v>5573</v>
      </c>
      <c r="D102" s="214" t="s">
        <v>144</v>
      </c>
      <c r="E102" s="215">
        <v>1000.0</v>
      </c>
      <c r="F102" s="215">
        <v>924.0</v>
      </c>
      <c r="G102" s="216">
        <v>6897.0</v>
      </c>
      <c r="H102" s="284">
        <v>41188.0</v>
      </c>
      <c r="X102" s="275"/>
    </row>
    <row r="103">
      <c r="A103" s="274" t="s">
        <v>6262</v>
      </c>
      <c r="B103" s="214" t="s">
        <v>7592</v>
      </c>
      <c r="C103" s="214" t="s">
        <v>6767</v>
      </c>
      <c r="D103" s="214" t="s">
        <v>144</v>
      </c>
      <c r="E103" s="215">
        <v>1000.0</v>
      </c>
      <c r="F103" s="215">
        <v>1000.0</v>
      </c>
      <c r="G103" s="216">
        <v>6898.0</v>
      </c>
      <c r="H103" s="284">
        <v>41266.0</v>
      </c>
      <c r="X103" s="275"/>
    </row>
    <row r="104">
      <c r="A104" s="274" t="s">
        <v>6267</v>
      </c>
      <c r="B104" s="228" t="s">
        <v>7595</v>
      </c>
      <c r="C104" s="228" t="s">
        <v>7596</v>
      </c>
      <c r="D104" s="228" t="s">
        <v>954</v>
      </c>
      <c r="E104" s="229">
        <v>10.98</v>
      </c>
      <c r="F104" s="229">
        <v>10.98</v>
      </c>
      <c r="G104" s="230"/>
      <c r="H104" s="286">
        <v>41166.0</v>
      </c>
      <c r="X104" s="275"/>
    </row>
    <row r="105">
      <c r="A105" s="274" t="s">
        <v>6273</v>
      </c>
      <c r="B105" s="214" t="s">
        <v>7599</v>
      </c>
      <c r="C105" s="214" t="s">
        <v>1411</v>
      </c>
      <c r="D105" s="214" t="s">
        <v>144</v>
      </c>
      <c r="E105" s="215">
        <v>280.0</v>
      </c>
      <c r="F105" s="215">
        <v>280.0</v>
      </c>
      <c r="G105" s="216">
        <v>6899.0</v>
      </c>
      <c r="H105" s="284">
        <v>41207.0</v>
      </c>
      <c r="X105" s="275"/>
    </row>
    <row r="106">
      <c r="A106" s="274" t="s">
        <v>6277</v>
      </c>
      <c r="B106" s="214" t="s">
        <v>2010</v>
      </c>
      <c r="C106" s="214" t="s">
        <v>7600</v>
      </c>
      <c r="D106" s="214" t="s">
        <v>144</v>
      </c>
      <c r="E106" s="215">
        <v>2000.0</v>
      </c>
      <c r="F106" s="215">
        <v>2000.0</v>
      </c>
      <c r="G106" s="216">
        <v>6868.0</v>
      </c>
      <c r="H106" s="284">
        <v>41399.0</v>
      </c>
      <c r="X106" s="275"/>
    </row>
    <row r="107">
      <c r="A107" s="274" t="s">
        <v>6281</v>
      </c>
      <c r="B107" s="228" t="s">
        <v>7603</v>
      </c>
      <c r="C107" s="228" t="s">
        <v>7604</v>
      </c>
      <c r="D107" s="228" t="s">
        <v>954</v>
      </c>
      <c r="E107" s="229">
        <v>139.41</v>
      </c>
      <c r="F107" s="229">
        <v>139.41</v>
      </c>
      <c r="G107" s="233">
        <v>241.0</v>
      </c>
      <c r="H107" s="286">
        <v>41164.0</v>
      </c>
      <c r="X107" s="275"/>
    </row>
    <row r="108">
      <c r="A108" s="274" t="s">
        <v>6284</v>
      </c>
      <c r="B108" s="211" t="s">
        <v>7606</v>
      </c>
      <c r="C108" s="211" t="s">
        <v>7604</v>
      </c>
      <c r="D108" s="211" t="s">
        <v>954</v>
      </c>
      <c r="E108" s="212">
        <v>648.84</v>
      </c>
      <c r="F108" s="212">
        <v>302.0</v>
      </c>
      <c r="G108" s="210">
        <v>241.0</v>
      </c>
      <c r="H108" s="285">
        <v>41164.0</v>
      </c>
      <c r="X108" s="275"/>
    </row>
    <row r="109">
      <c r="A109" s="274" t="s">
        <v>6291</v>
      </c>
      <c r="B109" s="228" t="s">
        <v>7608</v>
      </c>
      <c r="C109" s="228" t="s">
        <v>7610</v>
      </c>
      <c r="D109" s="228" t="s">
        <v>954</v>
      </c>
      <c r="E109" s="229">
        <v>217.78</v>
      </c>
      <c r="F109" s="229">
        <v>217.78</v>
      </c>
      <c r="G109" s="233">
        <v>6902.0</v>
      </c>
      <c r="H109" s="286">
        <v>41168.0</v>
      </c>
      <c r="X109" s="275"/>
    </row>
    <row r="110">
      <c r="A110" s="274" t="s">
        <v>6298</v>
      </c>
      <c r="B110" s="211" t="s">
        <v>7614</v>
      </c>
      <c r="C110" s="211" t="s">
        <v>902</v>
      </c>
      <c r="D110" s="211" t="s">
        <v>954</v>
      </c>
      <c r="E110" s="212">
        <v>49.43</v>
      </c>
      <c r="F110" s="212">
        <v>30.0</v>
      </c>
      <c r="G110" s="210">
        <v>6855.0</v>
      </c>
      <c r="H110" s="285">
        <v>41171.0</v>
      </c>
      <c r="X110" s="275"/>
    </row>
    <row r="111">
      <c r="A111" s="274" t="s">
        <v>6304</v>
      </c>
      <c r="B111" s="228" t="s">
        <v>7615</v>
      </c>
      <c r="C111" s="228" t="s">
        <v>7616</v>
      </c>
      <c r="D111" s="228" t="s">
        <v>954</v>
      </c>
      <c r="E111" s="229">
        <v>510.0</v>
      </c>
      <c r="F111" s="229">
        <v>510.0</v>
      </c>
      <c r="G111" s="233">
        <v>248.0</v>
      </c>
      <c r="H111" s="286">
        <v>41162.0</v>
      </c>
      <c r="X111" s="275"/>
    </row>
    <row r="112">
      <c r="A112" s="274" t="s">
        <v>6309</v>
      </c>
      <c r="B112" s="214" t="s">
        <v>7619</v>
      </c>
      <c r="C112" s="214" t="s">
        <v>271</v>
      </c>
      <c r="D112" s="214" t="s">
        <v>144</v>
      </c>
      <c r="E112" s="215">
        <v>1000.0</v>
      </c>
      <c r="F112" s="215">
        <v>1000.0</v>
      </c>
      <c r="G112" s="216">
        <v>6901.0</v>
      </c>
      <c r="H112" s="284">
        <v>41230.0</v>
      </c>
      <c r="X112" s="275"/>
    </row>
    <row r="113">
      <c r="A113" s="274" t="s">
        <v>6313</v>
      </c>
      <c r="B113" s="211" t="s">
        <v>7621</v>
      </c>
      <c r="C113" s="211" t="s">
        <v>7622</v>
      </c>
      <c r="D113" s="211" t="s">
        <v>954</v>
      </c>
      <c r="E113" s="212">
        <v>168.53</v>
      </c>
      <c r="F113" s="212">
        <v>168.53</v>
      </c>
      <c r="G113" s="210">
        <v>6903.0</v>
      </c>
      <c r="H113" s="227"/>
      <c r="X113" s="275"/>
    </row>
    <row r="114">
      <c r="A114" s="274" t="s">
        <v>1537</v>
      </c>
      <c r="B114" s="214" t="s">
        <v>7625</v>
      </c>
      <c r="C114" s="214" t="s">
        <v>1815</v>
      </c>
      <c r="D114" s="214" t="s">
        <v>6019</v>
      </c>
      <c r="E114" s="215">
        <v>3650.0</v>
      </c>
      <c r="F114" s="215">
        <v>1236.0</v>
      </c>
      <c r="G114" s="216">
        <v>6871.0</v>
      </c>
      <c r="H114" s="284">
        <v>41210.0</v>
      </c>
      <c r="X114" s="275"/>
    </row>
    <row r="115">
      <c r="A115" s="274" t="s">
        <v>1546</v>
      </c>
      <c r="B115" s="211" t="s">
        <v>7627</v>
      </c>
      <c r="C115" s="211" t="s">
        <v>1200</v>
      </c>
      <c r="D115" s="211" t="s">
        <v>6119</v>
      </c>
      <c r="E115" s="212">
        <v>430.75</v>
      </c>
      <c r="F115" s="212">
        <v>280.75</v>
      </c>
      <c r="G115" s="210">
        <v>6850.0</v>
      </c>
      <c r="H115" s="285">
        <v>41174.0</v>
      </c>
      <c r="X115" s="275"/>
    </row>
    <row r="116">
      <c r="A116" s="274" t="s">
        <v>1554</v>
      </c>
      <c r="B116" s="211" t="s">
        <v>7629</v>
      </c>
      <c r="C116" s="211" t="s">
        <v>1200</v>
      </c>
      <c r="D116" s="211" t="s">
        <v>6119</v>
      </c>
      <c r="E116" s="212">
        <v>174.73</v>
      </c>
      <c r="F116" s="212">
        <v>174.0</v>
      </c>
      <c r="G116" s="210">
        <v>6850.0</v>
      </c>
      <c r="H116" s="285">
        <v>41178.0</v>
      </c>
      <c r="X116" s="275"/>
    </row>
    <row r="117">
      <c r="A117" s="274" t="s">
        <v>1559</v>
      </c>
      <c r="B117" s="211" t="s">
        <v>7632</v>
      </c>
      <c r="C117" s="211" t="s">
        <v>1200</v>
      </c>
      <c r="D117" s="211" t="s">
        <v>6119</v>
      </c>
      <c r="E117" s="212">
        <v>147.87</v>
      </c>
      <c r="F117" s="212">
        <v>135.24</v>
      </c>
      <c r="G117" s="210">
        <v>6850.0</v>
      </c>
      <c r="H117" s="285">
        <v>41182.0</v>
      </c>
      <c r="X117" s="275"/>
    </row>
    <row r="118">
      <c r="A118" s="274" t="s">
        <v>1567</v>
      </c>
      <c r="B118" s="211" t="s">
        <v>7633</v>
      </c>
      <c r="C118" s="211" t="s">
        <v>1200</v>
      </c>
      <c r="D118" s="211" t="s">
        <v>6119</v>
      </c>
      <c r="E118" s="212">
        <v>401.0</v>
      </c>
      <c r="F118" s="212">
        <v>400.0</v>
      </c>
      <c r="G118" s="210">
        <v>6850.0</v>
      </c>
      <c r="H118" s="285">
        <v>41167.0</v>
      </c>
      <c r="X118" s="275"/>
    </row>
    <row r="119">
      <c r="A119" s="274" t="s">
        <v>1575</v>
      </c>
      <c r="B119" s="211" t="s">
        <v>616</v>
      </c>
      <c r="C119" s="211" t="s">
        <v>3603</v>
      </c>
      <c r="D119" s="211" t="s">
        <v>6119</v>
      </c>
      <c r="E119" s="212">
        <v>154.71</v>
      </c>
      <c r="F119" s="212">
        <v>84.0</v>
      </c>
      <c r="G119" s="210">
        <v>6839.0</v>
      </c>
      <c r="H119" s="285">
        <v>41175.0</v>
      </c>
      <c r="X119" s="275"/>
    </row>
    <row r="120">
      <c r="A120" s="274" t="s">
        <v>1585</v>
      </c>
      <c r="B120" s="214" t="s">
        <v>7639</v>
      </c>
      <c r="C120" s="214" t="s">
        <v>1619</v>
      </c>
      <c r="D120" s="214" t="s">
        <v>6019</v>
      </c>
      <c r="E120" s="215">
        <v>1600.0</v>
      </c>
      <c r="F120" s="215">
        <v>1500.0</v>
      </c>
      <c r="G120" s="216">
        <v>6872.0</v>
      </c>
      <c r="H120" s="284">
        <v>41305.0</v>
      </c>
      <c r="X120" s="275"/>
    </row>
    <row r="121">
      <c r="A121" s="274" t="s">
        <v>1593</v>
      </c>
      <c r="B121" s="211" t="s">
        <v>7642</v>
      </c>
      <c r="C121" s="211" t="s">
        <v>6850</v>
      </c>
      <c r="D121" s="211" t="s">
        <v>6119</v>
      </c>
      <c r="E121" s="212">
        <v>500.0</v>
      </c>
      <c r="F121" s="212">
        <v>495.0</v>
      </c>
      <c r="G121" s="210">
        <v>6811.0</v>
      </c>
      <c r="H121" s="285">
        <v>41181.0</v>
      </c>
      <c r="X121" s="275"/>
    </row>
    <row r="122">
      <c r="A122" s="274" t="s">
        <v>1597</v>
      </c>
      <c r="B122" s="211" t="s">
        <v>7645</v>
      </c>
      <c r="C122" s="211" t="s">
        <v>7646</v>
      </c>
      <c r="D122" s="211" t="s">
        <v>6119</v>
      </c>
      <c r="E122" s="212">
        <v>118.37</v>
      </c>
      <c r="F122" s="212">
        <v>118.37</v>
      </c>
      <c r="G122" s="210">
        <v>6851.0</v>
      </c>
      <c r="H122" s="285">
        <v>41180.0</v>
      </c>
      <c r="X122" s="275"/>
    </row>
    <row r="123">
      <c r="A123" s="274" t="s">
        <v>1609</v>
      </c>
      <c r="B123" s="214" t="s">
        <v>7650</v>
      </c>
      <c r="C123" s="214" t="s">
        <v>7651</v>
      </c>
      <c r="D123" s="214" t="s">
        <v>6019</v>
      </c>
      <c r="E123" s="215">
        <v>190.0</v>
      </c>
      <c r="F123" s="215">
        <v>190.0</v>
      </c>
      <c r="G123" s="216">
        <v>6789.0</v>
      </c>
      <c r="H123" s="284">
        <v>41208.0</v>
      </c>
      <c r="X123" s="275"/>
    </row>
    <row r="124">
      <c r="A124" s="274" t="s">
        <v>1616</v>
      </c>
      <c r="B124" s="211" t="s">
        <v>7654</v>
      </c>
      <c r="C124" s="211" t="s">
        <v>1286</v>
      </c>
      <c r="D124" s="211" t="s">
        <v>6119</v>
      </c>
      <c r="E124" s="212">
        <v>88.5</v>
      </c>
      <c r="F124" s="212">
        <v>88.5</v>
      </c>
      <c r="G124" s="210">
        <v>6812.0</v>
      </c>
      <c r="H124" s="285">
        <v>41188.0</v>
      </c>
      <c r="X124" s="275"/>
    </row>
    <row r="125">
      <c r="A125" s="274" t="s">
        <v>1621</v>
      </c>
      <c r="B125" s="211" t="s">
        <v>2200</v>
      </c>
      <c r="C125" s="211" t="s">
        <v>452</v>
      </c>
      <c r="D125" s="211" t="s">
        <v>6119</v>
      </c>
      <c r="E125" s="212">
        <v>264.78</v>
      </c>
      <c r="F125" s="212">
        <v>184.75</v>
      </c>
      <c r="G125" s="210">
        <v>6813.0</v>
      </c>
      <c r="H125" s="285">
        <v>41181.0</v>
      </c>
      <c r="X125" s="275"/>
    </row>
    <row r="126">
      <c r="A126" s="274" t="s">
        <v>1629</v>
      </c>
      <c r="B126" s="214" t="s">
        <v>7657</v>
      </c>
      <c r="C126" s="214" t="s">
        <v>6081</v>
      </c>
      <c r="D126" s="214" t="s">
        <v>6019</v>
      </c>
      <c r="E126" s="215">
        <v>1000.0</v>
      </c>
      <c r="F126" s="215">
        <v>1000.0</v>
      </c>
      <c r="G126" s="216">
        <v>6843.0</v>
      </c>
      <c r="H126" s="284">
        <v>41245.0</v>
      </c>
      <c r="X126" s="275"/>
    </row>
    <row r="127">
      <c r="A127" s="274" t="s">
        <v>1641</v>
      </c>
      <c r="B127" s="214" t="s">
        <v>7660</v>
      </c>
      <c r="C127" s="214" t="s">
        <v>1638</v>
      </c>
      <c r="D127" s="214" t="s">
        <v>6019</v>
      </c>
      <c r="E127" s="215">
        <v>120.0</v>
      </c>
      <c r="F127" s="215">
        <v>0.0</v>
      </c>
      <c r="G127" s="214" t="s">
        <v>6289</v>
      </c>
      <c r="H127" s="284">
        <v>41208.0</v>
      </c>
      <c r="X127" s="275"/>
    </row>
    <row r="128">
      <c r="A128" s="274" t="s">
        <v>1648</v>
      </c>
      <c r="B128" s="214" t="s">
        <v>7663</v>
      </c>
      <c r="C128" s="214" t="s">
        <v>1638</v>
      </c>
      <c r="D128" s="214" t="s">
        <v>6019</v>
      </c>
      <c r="E128" s="215">
        <v>3432.0</v>
      </c>
      <c r="F128" s="215">
        <v>2000.0</v>
      </c>
      <c r="G128" s="216">
        <v>6874.0</v>
      </c>
      <c r="H128" s="284">
        <v>41254.0</v>
      </c>
      <c r="X128" s="275"/>
    </row>
    <row r="129">
      <c r="A129" s="274" t="s">
        <v>1650</v>
      </c>
      <c r="B129" s="211" t="s">
        <v>7664</v>
      </c>
      <c r="C129" s="211" t="s">
        <v>7665</v>
      </c>
      <c r="D129" s="211" t="s">
        <v>6019</v>
      </c>
      <c r="E129" s="212">
        <v>740.0</v>
      </c>
      <c r="F129" s="212">
        <v>420.0</v>
      </c>
      <c r="G129" s="210">
        <v>6875.0</v>
      </c>
      <c r="H129" s="285">
        <v>41218.0</v>
      </c>
      <c r="X129" s="275"/>
    </row>
    <row r="130">
      <c r="A130" s="274" t="s">
        <v>7668</v>
      </c>
      <c r="B130" s="211" t="s">
        <v>7669</v>
      </c>
      <c r="C130" s="211" t="s">
        <v>764</v>
      </c>
      <c r="D130" s="211" t="s">
        <v>6119</v>
      </c>
      <c r="E130" s="212">
        <v>64.09</v>
      </c>
      <c r="F130" s="212">
        <v>60.0</v>
      </c>
      <c r="G130" s="210">
        <v>6852.0</v>
      </c>
      <c r="H130" s="285">
        <v>41181.0</v>
      </c>
      <c r="X130" s="275"/>
    </row>
    <row r="131">
      <c r="A131" s="274" t="s">
        <v>7670</v>
      </c>
      <c r="B131" s="211" t="s">
        <v>6210</v>
      </c>
      <c r="C131" s="211" t="s">
        <v>764</v>
      </c>
      <c r="D131" s="211" t="s">
        <v>6119</v>
      </c>
      <c r="E131" s="212">
        <v>30.0</v>
      </c>
      <c r="F131" s="212">
        <v>30.0</v>
      </c>
      <c r="G131" s="210">
        <v>6852.0</v>
      </c>
      <c r="H131" s="285">
        <v>41167.0</v>
      </c>
      <c r="X131" s="275"/>
    </row>
    <row r="132">
      <c r="A132" s="274" t="s">
        <v>7674</v>
      </c>
      <c r="B132" s="211" t="s">
        <v>7675</v>
      </c>
      <c r="C132" s="211" t="s">
        <v>7604</v>
      </c>
      <c r="D132" s="211" t="s">
        <v>6119</v>
      </c>
      <c r="E132" s="212">
        <v>72.69</v>
      </c>
      <c r="F132" s="212">
        <v>72.69</v>
      </c>
      <c r="G132" s="210">
        <v>6814.0</v>
      </c>
      <c r="H132" s="285">
        <v>41171.0</v>
      </c>
      <c r="X132" s="275"/>
    </row>
    <row r="133">
      <c r="A133" s="274" t="s">
        <v>7678</v>
      </c>
      <c r="B133" s="211" t="s">
        <v>7679</v>
      </c>
      <c r="C133" s="211" t="s">
        <v>886</v>
      </c>
      <c r="D133" s="211" t="s">
        <v>6119</v>
      </c>
      <c r="E133" s="212">
        <v>74.13</v>
      </c>
      <c r="F133" s="212">
        <v>74.13</v>
      </c>
      <c r="G133" s="210">
        <v>6870.0</v>
      </c>
      <c r="H133" s="285">
        <v>41186.0</v>
      </c>
      <c r="X133" s="275"/>
    </row>
    <row r="134">
      <c r="A134" s="274" t="s">
        <v>7682</v>
      </c>
      <c r="B134" s="214" t="s">
        <v>7332</v>
      </c>
      <c r="C134" s="214" t="s">
        <v>902</v>
      </c>
      <c r="D134" s="214" t="s">
        <v>6019</v>
      </c>
      <c r="E134" s="215">
        <v>332.0</v>
      </c>
      <c r="F134" s="215">
        <v>327.2</v>
      </c>
      <c r="G134" s="216">
        <v>6876.0</v>
      </c>
      <c r="H134" s="284">
        <v>41207.0</v>
      </c>
      <c r="X134" s="275"/>
    </row>
    <row r="135">
      <c r="A135" s="274" t="s">
        <v>7685</v>
      </c>
      <c r="B135" s="211" t="s">
        <v>7686</v>
      </c>
      <c r="C135" s="211" t="s">
        <v>902</v>
      </c>
      <c r="D135" s="211" t="s">
        <v>6119</v>
      </c>
      <c r="E135" s="212">
        <v>315.62</v>
      </c>
      <c r="F135" s="212">
        <v>60.0</v>
      </c>
      <c r="G135" s="210">
        <v>6855.0</v>
      </c>
      <c r="H135" s="285">
        <v>41175.0</v>
      </c>
      <c r="X135" s="275"/>
    </row>
    <row r="136">
      <c r="A136" s="274" t="s">
        <v>7687</v>
      </c>
      <c r="B136" s="211" t="s">
        <v>7689</v>
      </c>
      <c r="C136" s="211" t="s">
        <v>1004</v>
      </c>
      <c r="D136" s="211" t="s">
        <v>6019</v>
      </c>
      <c r="E136" s="212">
        <v>600.0</v>
      </c>
      <c r="F136" s="212">
        <v>600.0</v>
      </c>
      <c r="G136" s="211" t="s">
        <v>7691</v>
      </c>
      <c r="H136" s="285">
        <v>41424.0</v>
      </c>
      <c r="X136" s="275"/>
    </row>
    <row r="137">
      <c r="A137" s="274" t="s">
        <v>7692</v>
      </c>
      <c r="B137" s="211" t="s">
        <v>1216</v>
      </c>
      <c r="C137" s="211" t="s">
        <v>139</v>
      </c>
      <c r="D137" s="211" t="s">
        <v>6119</v>
      </c>
      <c r="E137" s="212">
        <v>600.0</v>
      </c>
      <c r="F137" s="212">
        <v>100.0</v>
      </c>
      <c r="G137" s="210">
        <v>6951.0</v>
      </c>
      <c r="H137" s="285">
        <v>41187.0</v>
      </c>
      <c r="X137" s="275"/>
    </row>
    <row r="138">
      <c r="A138" s="274" t="s">
        <v>7694</v>
      </c>
      <c r="B138" s="211" t="s">
        <v>7695</v>
      </c>
      <c r="C138" s="211" t="s">
        <v>139</v>
      </c>
      <c r="D138" s="211" t="s">
        <v>6119</v>
      </c>
      <c r="E138" s="212">
        <v>200.0</v>
      </c>
      <c r="F138" s="212">
        <v>200.0</v>
      </c>
      <c r="G138" s="210">
        <v>6951.0</v>
      </c>
      <c r="H138" s="285">
        <v>41177.0</v>
      </c>
      <c r="X138" s="275"/>
    </row>
    <row r="139">
      <c r="A139" s="274" t="s">
        <v>7697</v>
      </c>
      <c r="B139" s="214" t="s">
        <v>1833</v>
      </c>
      <c r="C139" s="214" t="s">
        <v>1833</v>
      </c>
      <c r="D139" s="214" t="s">
        <v>6019</v>
      </c>
      <c r="E139" s="215">
        <v>2000.0</v>
      </c>
      <c r="F139" s="215">
        <v>2000.0</v>
      </c>
      <c r="G139" s="216">
        <v>250.0</v>
      </c>
      <c r="H139" s="284">
        <v>41202.0</v>
      </c>
      <c r="X139" s="275"/>
    </row>
    <row r="140">
      <c r="A140" s="274" t="s">
        <v>7700</v>
      </c>
      <c r="B140" s="228" t="s">
        <v>7577</v>
      </c>
      <c r="C140" s="228" t="s">
        <v>7578</v>
      </c>
      <c r="D140" s="228" t="s">
        <v>6119</v>
      </c>
      <c r="E140" s="229">
        <v>180.0</v>
      </c>
      <c r="F140" s="229">
        <v>180.0</v>
      </c>
      <c r="G140" s="230"/>
      <c r="H140" s="286">
        <v>41167.0</v>
      </c>
      <c r="X140" s="275"/>
    </row>
    <row r="141">
      <c r="A141" s="274" t="s">
        <v>7702</v>
      </c>
      <c r="B141" s="211" t="s">
        <v>7704</v>
      </c>
      <c r="C141" s="211" t="s">
        <v>7705</v>
      </c>
      <c r="D141" s="211" t="s">
        <v>6019</v>
      </c>
      <c r="E141" s="212">
        <v>411.0</v>
      </c>
      <c r="F141" s="212">
        <v>160.0</v>
      </c>
      <c r="G141" s="210">
        <v>6878.0</v>
      </c>
      <c r="H141" s="285">
        <v>41245.0</v>
      </c>
      <c r="X141" s="275"/>
    </row>
    <row r="142">
      <c r="A142" s="274" t="s">
        <v>7706</v>
      </c>
      <c r="B142" s="211" t="s">
        <v>7707</v>
      </c>
      <c r="C142" s="211" t="s">
        <v>458</v>
      </c>
      <c r="D142" s="211" t="s">
        <v>6119</v>
      </c>
      <c r="E142" s="212">
        <v>70.87</v>
      </c>
      <c r="F142" s="212">
        <v>70.87</v>
      </c>
      <c r="G142" s="210">
        <v>6815.0</v>
      </c>
      <c r="H142" s="285">
        <v>41171.0</v>
      </c>
      <c r="X142" s="275"/>
    </row>
    <row r="143">
      <c r="A143" s="274" t="s">
        <v>6422</v>
      </c>
      <c r="B143" s="211" t="s">
        <v>7710</v>
      </c>
      <c r="C143" s="211" t="s">
        <v>458</v>
      </c>
      <c r="D143" s="211" t="s">
        <v>6119</v>
      </c>
      <c r="E143" s="212">
        <v>350.0</v>
      </c>
      <c r="F143" s="212">
        <v>350.0</v>
      </c>
      <c r="G143" s="210">
        <v>6815.0</v>
      </c>
      <c r="H143" s="285">
        <v>41161.0</v>
      </c>
      <c r="X143" s="275"/>
    </row>
    <row r="144">
      <c r="A144" s="274" t="s">
        <v>6424</v>
      </c>
      <c r="B144" s="211" t="s">
        <v>7710</v>
      </c>
      <c r="C144" s="211" t="s">
        <v>458</v>
      </c>
      <c r="D144" s="211" t="s">
        <v>6119</v>
      </c>
      <c r="E144" s="212">
        <v>350.0</v>
      </c>
      <c r="F144" s="212">
        <v>0.0</v>
      </c>
      <c r="G144" s="227"/>
      <c r="H144" s="285">
        <v>41161.0</v>
      </c>
      <c r="X144" s="275"/>
    </row>
    <row r="145">
      <c r="A145" s="274" t="s">
        <v>6427</v>
      </c>
      <c r="B145" s="211" t="s">
        <v>7715</v>
      </c>
      <c r="C145" s="211" t="s">
        <v>458</v>
      </c>
      <c r="D145" s="211" t="s">
        <v>6119</v>
      </c>
      <c r="E145" s="212">
        <v>255.0</v>
      </c>
      <c r="F145" s="212">
        <v>108.72</v>
      </c>
      <c r="G145" s="210">
        <v>6815.0</v>
      </c>
      <c r="H145" s="285">
        <v>41200.0</v>
      </c>
      <c r="X145" s="275"/>
    </row>
    <row r="146">
      <c r="A146" s="274" t="s">
        <v>6429</v>
      </c>
      <c r="B146" s="214" t="s">
        <v>7716</v>
      </c>
      <c r="C146" s="214" t="s">
        <v>7718</v>
      </c>
      <c r="D146" s="214" t="s">
        <v>6019</v>
      </c>
      <c r="E146" s="215">
        <v>800.0</v>
      </c>
      <c r="F146" s="215">
        <v>800.0</v>
      </c>
      <c r="G146" s="216">
        <v>7044.0</v>
      </c>
      <c r="H146" s="284">
        <v>41223.0</v>
      </c>
      <c r="X146" s="275"/>
    </row>
    <row r="147">
      <c r="A147" s="274" t="s">
        <v>1838</v>
      </c>
      <c r="B147" s="214" t="s">
        <v>7720</v>
      </c>
      <c r="C147" s="214" t="s">
        <v>1702</v>
      </c>
      <c r="D147" s="214" t="s">
        <v>6019</v>
      </c>
      <c r="E147" s="215">
        <v>90.0</v>
      </c>
      <c r="F147" s="215">
        <v>90.0</v>
      </c>
      <c r="G147" s="216">
        <v>6926.0</v>
      </c>
      <c r="H147" s="217">
        <v>41404.0</v>
      </c>
      <c r="X147" s="275"/>
    </row>
    <row r="148">
      <c r="A148" s="274" t="s">
        <v>1842</v>
      </c>
      <c r="B148" s="211" t="s">
        <v>7723</v>
      </c>
      <c r="C148" s="211" t="s">
        <v>7724</v>
      </c>
      <c r="D148" s="211" t="s">
        <v>6019</v>
      </c>
      <c r="E148" s="212">
        <v>2000.0</v>
      </c>
      <c r="F148" s="212">
        <v>2000.0</v>
      </c>
      <c r="G148" s="210">
        <v>6848.0</v>
      </c>
      <c r="H148" s="213">
        <v>41257.0</v>
      </c>
      <c r="X148" s="275"/>
    </row>
    <row r="149">
      <c r="A149" s="274" t="s">
        <v>1846</v>
      </c>
      <c r="B149" s="211" t="s">
        <v>7726</v>
      </c>
      <c r="C149" s="211" t="s">
        <v>1873</v>
      </c>
      <c r="D149" s="211" t="s">
        <v>6019</v>
      </c>
      <c r="E149" s="212">
        <v>1500.0</v>
      </c>
      <c r="F149" s="212">
        <v>1500.0</v>
      </c>
      <c r="G149" s="227"/>
      <c r="H149" s="213">
        <v>41247.0</v>
      </c>
      <c r="X149" s="275"/>
    </row>
    <row r="150">
      <c r="A150" s="274" t="s">
        <v>1857</v>
      </c>
      <c r="B150" s="214" t="s">
        <v>7729</v>
      </c>
      <c r="C150" s="214" t="s">
        <v>4498</v>
      </c>
      <c r="D150" s="214" t="s">
        <v>6019</v>
      </c>
      <c r="E150" s="215">
        <v>40.0</v>
      </c>
      <c r="F150" s="215">
        <v>40.0</v>
      </c>
      <c r="G150" s="216">
        <v>6849.0</v>
      </c>
      <c r="H150" s="217">
        <v>41216.0</v>
      </c>
      <c r="X150" s="275"/>
    </row>
    <row r="151">
      <c r="A151" s="274" t="s">
        <v>1863</v>
      </c>
      <c r="B151" s="214" t="s">
        <v>7730</v>
      </c>
      <c r="C151" s="214" t="s">
        <v>7732</v>
      </c>
      <c r="D151" s="214" t="s">
        <v>6019</v>
      </c>
      <c r="E151" s="215">
        <v>1000.0</v>
      </c>
      <c r="F151" s="215">
        <v>1000.0</v>
      </c>
      <c r="G151" s="216">
        <v>6856.0</v>
      </c>
      <c r="H151" s="217">
        <v>41231.0</v>
      </c>
      <c r="X151" s="275"/>
    </row>
    <row r="152">
      <c r="A152" s="274" t="s">
        <v>1870</v>
      </c>
      <c r="B152" s="214" t="s">
        <v>7734</v>
      </c>
      <c r="C152" s="214" t="s">
        <v>271</v>
      </c>
      <c r="D152" s="214" t="s">
        <v>6019</v>
      </c>
      <c r="E152" s="215">
        <v>1000.0</v>
      </c>
      <c r="F152" s="215">
        <v>1000.0</v>
      </c>
      <c r="G152" s="216">
        <v>6857.0</v>
      </c>
      <c r="H152" s="217">
        <v>41215.0</v>
      </c>
      <c r="X152" s="275"/>
    </row>
    <row r="153">
      <c r="A153" s="274" t="s">
        <v>1881</v>
      </c>
      <c r="B153" s="218" t="s">
        <v>7737</v>
      </c>
      <c r="C153" s="218" t="s">
        <v>7738</v>
      </c>
      <c r="D153" s="218" t="s">
        <v>6019</v>
      </c>
      <c r="E153" s="219">
        <v>3400.0</v>
      </c>
      <c r="F153" s="219">
        <v>0.0</v>
      </c>
      <c r="G153" s="220"/>
      <c r="H153" s="221">
        <v>41211.0</v>
      </c>
      <c r="X153" s="275"/>
    </row>
    <row r="154">
      <c r="A154" s="274" t="s">
        <v>1891</v>
      </c>
      <c r="B154" s="214" t="s">
        <v>7741</v>
      </c>
      <c r="C154" s="214" t="s">
        <v>6514</v>
      </c>
      <c r="D154" s="214" t="s">
        <v>6019</v>
      </c>
      <c r="E154" s="215">
        <v>2000.0</v>
      </c>
      <c r="F154" s="215">
        <v>2000.0</v>
      </c>
      <c r="G154" s="216">
        <v>6858.0</v>
      </c>
      <c r="H154" s="217">
        <v>41257.0</v>
      </c>
      <c r="X154" s="275"/>
    </row>
    <row r="155">
      <c r="A155" s="274" t="s">
        <v>1901</v>
      </c>
      <c r="B155" s="218" t="s">
        <v>7745</v>
      </c>
      <c r="C155" s="218" t="s">
        <v>7746</v>
      </c>
      <c r="D155" s="218" t="s">
        <v>6019</v>
      </c>
      <c r="E155" s="219">
        <v>100.0</v>
      </c>
      <c r="F155" s="219">
        <v>0.0</v>
      </c>
      <c r="G155" s="220"/>
      <c r="H155" s="221">
        <v>41186.0</v>
      </c>
      <c r="X155" s="275"/>
    </row>
    <row r="156">
      <c r="A156" s="274" t="s">
        <v>1910</v>
      </c>
      <c r="B156" s="214" t="s">
        <v>7748</v>
      </c>
      <c r="C156" s="214" t="s">
        <v>7746</v>
      </c>
      <c r="D156" s="214" t="s">
        <v>6019</v>
      </c>
      <c r="E156" s="215">
        <v>1000.0</v>
      </c>
      <c r="F156" s="215">
        <v>1000.0</v>
      </c>
      <c r="G156" s="216">
        <v>6862.0</v>
      </c>
      <c r="H156" s="217">
        <v>41203.0</v>
      </c>
      <c r="X156" s="275"/>
    </row>
    <row r="157">
      <c r="A157" s="274" t="s">
        <v>1919</v>
      </c>
      <c r="B157" s="214" t="s">
        <v>7750</v>
      </c>
      <c r="C157" s="214" t="s">
        <v>7751</v>
      </c>
      <c r="D157" s="214" t="s">
        <v>6019</v>
      </c>
      <c r="E157" s="215">
        <v>300.0</v>
      </c>
      <c r="F157" s="215">
        <v>0.0</v>
      </c>
      <c r="G157" s="214" t="s">
        <v>7753</v>
      </c>
      <c r="H157" s="217">
        <v>41258.0</v>
      </c>
      <c r="X157" s="275"/>
    </row>
    <row r="158">
      <c r="A158" s="274" t="s">
        <v>7754</v>
      </c>
      <c r="B158" s="214" t="s">
        <v>7755</v>
      </c>
      <c r="C158" s="214" t="s">
        <v>7756</v>
      </c>
      <c r="D158" s="214" t="s">
        <v>6019</v>
      </c>
      <c r="E158" s="215">
        <v>1100.0</v>
      </c>
      <c r="F158" s="215">
        <v>1100.0</v>
      </c>
      <c r="G158" s="216">
        <v>6863.0</v>
      </c>
      <c r="H158" s="217">
        <v>41209.0</v>
      </c>
      <c r="X158" s="275"/>
    </row>
    <row r="159">
      <c r="A159" s="274" t="s">
        <v>7757</v>
      </c>
      <c r="B159" s="214" t="s">
        <v>543</v>
      </c>
      <c r="C159" s="214" t="s">
        <v>7760</v>
      </c>
      <c r="D159" s="214" t="s">
        <v>6019</v>
      </c>
      <c r="E159" s="215">
        <v>195.0</v>
      </c>
      <c r="F159" s="215">
        <v>195.0</v>
      </c>
      <c r="G159" s="216">
        <v>6867.0</v>
      </c>
      <c r="H159" s="217">
        <v>41202.0</v>
      </c>
      <c r="X159" s="275"/>
    </row>
    <row r="160">
      <c r="A160" s="274" t="s">
        <v>7761</v>
      </c>
      <c r="B160" s="214" t="s">
        <v>7762</v>
      </c>
      <c r="C160" s="214" t="s">
        <v>139</v>
      </c>
      <c r="D160" s="214" t="s">
        <v>6019</v>
      </c>
      <c r="E160" s="215">
        <v>9875.0</v>
      </c>
      <c r="F160" s="215">
        <v>910.0</v>
      </c>
      <c r="G160" s="216">
        <v>6864.0</v>
      </c>
      <c r="H160" s="217">
        <v>41216.0</v>
      </c>
      <c r="X160" s="275"/>
    </row>
    <row r="161">
      <c r="A161" s="274" t="s">
        <v>7765</v>
      </c>
      <c r="B161" s="211" t="s">
        <v>7766</v>
      </c>
      <c r="C161" s="211" t="s">
        <v>1702</v>
      </c>
      <c r="D161" s="211" t="s">
        <v>6119</v>
      </c>
      <c r="E161" s="212">
        <v>450.0</v>
      </c>
      <c r="F161" s="212">
        <v>450.0</v>
      </c>
      <c r="G161" s="210">
        <v>6816.0</v>
      </c>
      <c r="H161" s="213">
        <v>41190.0</v>
      </c>
      <c r="X161" s="275"/>
    </row>
    <row r="162">
      <c r="A162" s="274" t="s">
        <v>7769</v>
      </c>
      <c r="B162" s="211" t="s">
        <v>7770</v>
      </c>
      <c r="C162" s="211" t="s">
        <v>7771</v>
      </c>
      <c r="D162" s="211" t="s">
        <v>6119</v>
      </c>
      <c r="E162" s="212">
        <v>38.12</v>
      </c>
      <c r="F162" s="212">
        <v>38.12</v>
      </c>
      <c r="G162" s="210">
        <v>6844.0</v>
      </c>
      <c r="H162" s="213">
        <v>41177.0</v>
      </c>
      <c r="X162" s="275"/>
    </row>
    <row r="163">
      <c r="A163" s="274" t="s">
        <v>7772</v>
      </c>
      <c r="B163" s="228" t="s">
        <v>7773</v>
      </c>
      <c r="C163" s="228" t="s">
        <v>7774</v>
      </c>
      <c r="D163" s="228" t="s">
        <v>6119</v>
      </c>
      <c r="E163" s="229">
        <v>606.0</v>
      </c>
      <c r="F163" s="229">
        <v>0.0</v>
      </c>
      <c r="G163" s="230"/>
      <c r="H163" s="231">
        <v>41152.0</v>
      </c>
      <c r="X163" s="275"/>
    </row>
    <row r="164">
      <c r="A164" s="274" t="s">
        <v>7777</v>
      </c>
      <c r="B164" s="211" t="s">
        <v>7778</v>
      </c>
      <c r="C164" s="211" t="s">
        <v>7780</v>
      </c>
      <c r="D164" s="211" t="s">
        <v>6119</v>
      </c>
      <c r="E164" s="212">
        <v>65.0</v>
      </c>
      <c r="F164" s="212">
        <v>55.0</v>
      </c>
      <c r="G164" s="210">
        <v>6817.0</v>
      </c>
      <c r="H164" s="213">
        <v>41188.0</v>
      </c>
      <c r="X164" s="275"/>
    </row>
    <row r="165">
      <c r="A165" s="274" t="s">
        <v>7781</v>
      </c>
      <c r="B165" s="228" t="s">
        <v>6813</v>
      </c>
      <c r="C165" s="228" t="s">
        <v>304</v>
      </c>
      <c r="D165" s="228" t="s">
        <v>6119</v>
      </c>
      <c r="E165" s="229">
        <v>15.0</v>
      </c>
      <c r="F165" s="229">
        <v>15.0</v>
      </c>
      <c r="G165" s="230"/>
      <c r="H165" s="231">
        <v>41195.0</v>
      </c>
      <c r="X165" s="275"/>
    </row>
    <row r="166">
      <c r="A166" s="274" t="s">
        <v>7783</v>
      </c>
      <c r="B166" s="228" t="s">
        <v>7784</v>
      </c>
      <c r="C166" s="228" t="s">
        <v>4498</v>
      </c>
      <c r="D166" s="228" t="s">
        <v>6119</v>
      </c>
      <c r="E166" s="229">
        <v>17.0</v>
      </c>
      <c r="F166" s="229">
        <v>15.56</v>
      </c>
      <c r="G166" s="230"/>
      <c r="H166" s="231">
        <v>41192.0</v>
      </c>
      <c r="X166" s="275"/>
    </row>
    <row r="167">
      <c r="A167" s="274" t="s">
        <v>7785</v>
      </c>
      <c r="B167" s="211" t="s">
        <v>7787</v>
      </c>
      <c r="C167" s="211" t="s">
        <v>1600</v>
      </c>
      <c r="D167" s="211" t="s">
        <v>6119</v>
      </c>
      <c r="E167" s="212">
        <v>80.0</v>
      </c>
      <c r="F167" s="212">
        <v>65.08</v>
      </c>
      <c r="G167" s="210">
        <v>6818.0</v>
      </c>
      <c r="H167" s="213">
        <v>41194.0</v>
      </c>
      <c r="X167" s="275"/>
    </row>
    <row r="168">
      <c r="A168" s="274" t="s">
        <v>7790</v>
      </c>
      <c r="B168" s="228" t="s">
        <v>7791</v>
      </c>
      <c r="C168" s="228" t="s">
        <v>195</v>
      </c>
      <c r="D168" s="228" t="s">
        <v>6119</v>
      </c>
      <c r="E168" s="229">
        <v>90.32</v>
      </c>
      <c r="F168" s="229">
        <v>90.32</v>
      </c>
      <c r="G168" s="230"/>
      <c r="H168" s="231">
        <v>41178.0</v>
      </c>
      <c r="X168" s="275"/>
    </row>
    <row r="169">
      <c r="A169" s="274" t="s">
        <v>7795</v>
      </c>
      <c r="B169" s="211" t="s">
        <v>7796</v>
      </c>
      <c r="C169" s="211" t="s">
        <v>4123</v>
      </c>
      <c r="D169" s="211" t="s">
        <v>6119</v>
      </c>
      <c r="E169" s="212">
        <v>291.92</v>
      </c>
      <c r="F169" s="212">
        <v>181.97</v>
      </c>
      <c r="G169" s="210">
        <v>6819.0</v>
      </c>
      <c r="H169" s="213">
        <v>41254.0</v>
      </c>
      <c r="X169" s="275"/>
    </row>
    <row r="170">
      <c r="A170" s="274" t="s">
        <v>7799</v>
      </c>
      <c r="B170" s="211" t="s">
        <v>6650</v>
      </c>
      <c r="C170" s="211" t="s">
        <v>2770</v>
      </c>
      <c r="D170" s="211" t="s">
        <v>6119</v>
      </c>
      <c r="E170" s="212">
        <v>706.65</v>
      </c>
      <c r="F170" s="212">
        <v>126.0</v>
      </c>
      <c r="G170" s="210">
        <v>6820.0</v>
      </c>
      <c r="H170" s="213">
        <v>41174.0</v>
      </c>
      <c r="X170" s="275"/>
    </row>
    <row r="171">
      <c r="A171" s="274" t="s">
        <v>7800</v>
      </c>
      <c r="B171" s="211" t="s">
        <v>7803</v>
      </c>
      <c r="C171" s="211" t="s">
        <v>565</v>
      </c>
      <c r="D171" s="211" t="s">
        <v>6119</v>
      </c>
      <c r="E171" s="212">
        <v>160.0</v>
      </c>
      <c r="F171" s="212">
        <v>160.0</v>
      </c>
      <c r="G171" s="210">
        <v>6821.0</v>
      </c>
      <c r="H171" s="213">
        <v>41171.0</v>
      </c>
      <c r="X171" s="275"/>
    </row>
    <row r="172">
      <c r="A172" s="274" t="s">
        <v>7805</v>
      </c>
      <c r="B172" s="211" t="s">
        <v>7806</v>
      </c>
      <c r="C172" s="211" t="s">
        <v>565</v>
      </c>
      <c r="D172" s="211" t="s">
        <v>6119</v>
      </c>
      <c r="E172" s="212">
        <v>165.02</v>
      </c>
      <c r="F172" s="212">
        <v>105.0</v>
      </c>
      <c r="G172" s="210">
        <v>6821.0</v>
      </c>
      <c r="H172" s="213">
        <v>41184.0</v>
      </c>
      <c r="X172" s="275"/>
    </row>
    <row r="173">
      <c r="A173" s="274" t="s">
        <v>7810</v>
      </c>
      <c r="B173" s="211" t="s">
        <v>7811</v>
      </c>
      <c r="C173" s="211" t="s">
        <v>565</v>
      </c>
      <c r="D173" s="211" t="s">
        <v>6119</v>
      </c>
      <c r="E173" s="212">
        <v>33.13</v>
      </c>
      <c r="F173" s="212">
        <v>33.0</v>
      </c>
      <c r="G173" s="210">
        <v>6821.0</v>
      </c>
      <c r="H173" s="213">
        <v>41187.0</v>
      </c>
      <c r="X173" s="275"/>
    </row>
    <row r="174">
      <c r="A174" s="274" t="s">
        <v>7814</v>
      </c>
      <c r="B174" s="211" t="s">
        <v>96</v>
      </c>
      <c r="C174" s="211" t="s">
        <v>7815</v>
      </c>
      <c r="D174" s="211" t="s">
        <v>6119</v>
      </c>
      <c r="E174" s="212">
        <v>30.0</v>
      </c>
      <c r="F174" s="212">
        <v>30.0</v>
      </c>
      <c r="G174" s="210">
        <v>7015.0</v>
      </c>
      <c r="H174" s="213">
        <v>41175.0</v>
      </c>
      <c r="X174" s="275"/>
    </row>
    <row r="175">
      <c r="A175" s="274" t="s">
        <v>7816</v>
      </c>
      <c r="B175" s="211" t="s">
        <v>7818</v>
      </c>
      <c r="C175" s="211" t="s">
        <v>886</v>
      </c>
      <c r="D175" s="211" t="s">
        <v>6119</v>
      </c>
      <c r="E175" s="212">
        <v>72.97</v>
      </c>
      <c r="F175" s="212">
        <v>72.97</v>
      </c>
      <c r="G175" s="210">
        <v>6822.0</v>
      </c>
      <c r="H175" s="213">
        <v>41191.0</v>
      </c>
      <c r="X175" s="275"/>
    </row>
    <row r="176">
      <c r="A176" s="274" t="s">
        <v>7819</v>
      </c>
      <c r="B176" s="228" t="s">
        <v>7820</v>
      </c>
      <c r="C176" s="228" t="s">
        <v>6785</v>
      </c>
      <c r="D176" s="228" t="s">
        <v>6119</v>
      </c>
      <c r="E176" s="229">
        <v>30.0</v>
      </c>
      <c r="F176" s="229">
        <v>30.0</v>
      </c>
      <c r="G176" s="233">
        <v>6859.0</v>
      </c>
      <c r="H176" s="231">
        <v>41187.0</v>
      </c>
      <c r="X176" s="275"/>
    </row>
    <row r="177">
      <c r="A177" s="274" t="s">
        <v>7822</v>
      </c>
      <c r="B177" s="214" t="s">
        <v>7823</v>
      </c>
      <c r="C177" s="214" t="s">
        <v>1836</v>
      </c>
      <c r="D177" s="214" t="s">
        <v>6019</v>
      </c>
      <c r="E177" s="215">
        <v>2000.0</v>
      </c>
      <c r="F177" s="215">
        <v>2000.0</v>
      </c>
      <c r="G177" s="216">
        <v>6846.0</v>
      </c>
      <c r="H177" s="217">
        <v>41353.0</v>
      </c>
      <c r="X177" s="275"/>
    </row>
    <row r="178">
      <c r="A178" s="290" t="s">
        <v>2039</v>
      </c>
      <c r="B178" s="214" t="s">
        <v>7826</v>
      </c>
      <c r="C178" s="214" t="s">
        <v>7828</v>
      </c>
      <c r="D178" s="214" t="s">
        <v>5778</v>
      </c>
      <c r="E178" s="215">
        <v>870.0</v>
      </c>
      <c r="F178" s="215">
        <v>870.0</v>
      </c>
      <c r="G178" s="216">
        <v>6861.0</v>
      </c>
      <c r="H178" s="247"/>
      <c r="I178" s="247"/>
      <c r="X178" s="275"/>
    </row>
    <row r="179">
      <c r="A179" s="290" t="s">
        <v>2046</v>
      </c>
      <c r="B179" s="214" t="s">
        <v>7830</v>
      </c>
      <c r="C179" s="214" t="s">
        <v>2521</v>
      </c>
      <c r="D179" s="214" t="s">
        <v>5778</v>
      </c>
      <c r="E179" s="215">
        <v>400.0</v>
      </c>
      <c r="F179" s="215">
        <v>400.0</v>
      </c>
      <c r="G179" s="216">
        <v>7008.0</v>
      </c>
      <c r="H179" s="247"/>
      <c r="I179" s="247"/>
      <c r="X179" s="275"/>
    </row>
    <row r="180">
      <c r="A180" s="290" t="s">
        <v>2055</v>
      </c>
      <c r="B180" s="211" t="s">
        <v>7833</v>
      </c>
      <c r="C180" s="211" t="s">
        <v>7815</v>
      </c>
      <c r="D180" s="214" t="s">
        <v>5778</v>
      </c>
      <c r="E180" s="212">
        <v>1301.0</v>
      </c>
      <c r="F180" s="212">
        <v>1301.0</v>
      </c>
      <c r="G180" s="210">
        <v>6929.0</v>
      </c>
      <c r="H180" s="213">
        <v>41244.0</v>
      </c>
      <c r="I180" s="227"/>
      <c r="X180" s="275"/>
    </row>
    <row r="181">
      <c r="A181" s="290" t="s">
        <v>2062</v>
      </c>
      <c r="B181" s="214" t="s">
        <v>7835</v>
      </c>
      <c r="C181" s="214" t="s">
        <v>858</v>
      </c>
      <c r="D181" s="214" t="s">
        <v>5778</v>
      </c>
      <c r="E181" s="215">
        <v>2363.0</v>
      </c>
      <c r="F181" s="215">
        <v>2363.0</v>
      </c>
      <c r="G181" s="216">
        <v>6930.0</v>
      </c>
      <c r="H181" s="217">
        <v>41188.0</v>
      </c>
      <c r="I181" s="247"/>
      <c r="X181" s="275"/>
    </row>
    <row r="182">
      <c r="A182" s="274" t="s">
        <v>7836</v>
      </c>
      <c r="B182" s="214" t="s">
        <v>7837</v>
      </c>
      <c r="C182" s="214" t="s">
        <v>7838</v>
      </c>
      <c r="D182" s="214" t="s">
        <v>6019</v>
      </c>
      <c r="E182" s="215">
        <v>803.0</v>
      </c>
      <c r="F182" s="215">
        <v>803.0</v>
      </c>
      <c r="G182" s="216">
        <v>6835.0</v>
      </c>
      <c r="X182" s="275"/>
    </row>
    <row r="183">
      <c r="A183" s="274" t="s">
        <v>7841</v>
      </c>
      <c r="B183" s="214" t="s">
        <v>7842</v>
      </c>
      <c r="C183" s="214" t="s">
        <v>7843</v>
      </c>
      <c r="D183" s="214" t="s">
        <v>6019</v>
      </c>
      <c r="E183" s="215">
        <v>350.0</v>
      </c>
      <c r="F183" s="215">
        <v>350.0</v>
      </c>
      <c r="G183" s="216">
        <v>6840.0</v>
      </c>
      <c r="X183" s="275"/>
    </row>
    <row r="184">
      <c r="A184" s="274" t="s">
        <v>7846</v>
      </c>
      <c r="B184" s="211" t="s">
        <v>7847</v>
      </c>
      <c r="C184" s="211" t="s">
        <v>3558</v>
      </c>
      <c r="D184" s="211" t="s">
        <v>6119</v>
      </c>
      <c r="E184" s="212">
        <v>293.64</v>
      </c>
      <c r="F184" s="212">
        <v>240.0</v>
      </c>
      <c r="G184" s="210">
        <v>7007.0</v>
      </c>
      <c r="X184" s="275"/>
    </row>
    <row r="185">
      <c r="A185" s="274" t="s">
        <v>7848</v>
      </c>
      <c r="B185" s="211" t="s">
        <v>7849</v>
      </c>
      <c r="C185" s="211" t="s">
        <v>3531</v>
      </c>
      <c r="D185" s="211" t="s">
        <v>6119</v>
      </c>
      <c r="E185" s="212">
        <v>148.38</v>
      </c>
      <c r="F185" s="212">
        <v>120.0</v>
      </c>
      <c r="G185" s="210">
        <v>6984.0</v>
      </c>
      <c r="X185" s="275"/>
    </row>
    <row r="186">
      <c r="A186" s="274" t="s">
        <v>2086</v>
      </c>
      <c r="B186" s="214" t="s">
        <v>7853</v>
      </c>
      <c r="C186" s="214" t="s">
        <v>7854</v>
      </c>
      <c r="D186" s="214" t="s">
        <v>6019</v>
      </c>
      <c r="E186" s="215">
        <v>500.0</v>
      </c>
      <c r="F186" s="215">
        <v>0.0</v>
      </c>
      <c r="G186" s="214" t="s">
        <v>6289</v>
      </c>
      <c r="X186" s="275"/>
    </row>
    <row r="187">
      <c r="A187" s="274" t="s">
        <v>2093</v>
      </c>
      <c r="B187" s="214" t="s">
        <v>7856</v>
      </c>
      <c r="C187" s="214" t="s">
        <v>3531</v>
      </c>
      <c r="D187" s="214" t="s">
        <v>6019</v>
      </c>
      <c r="E187" s="215">
        <v>260.0</v>
      </c>
      <c r="F187" s="215">
        <v>220.0</v>
      </c>
      <c r="G187" s="216">
        <v>6836.0</v>
      </c>
      <c r="X187" s="275"/>
    </row>
    <row r="188">
      <c r="A188" s="274" t="s">
        <v>2106</v>
      </c>
      <c r="B188" s="218" t="s">
        <v>7818</v>
      </c>
      <c r="C188" s="218" t="s">
        <v>886</v>
      </c>
      <c r="D188" s="218" t="s">
        <v>6119</v>
      </c>
      <c r="E188" s="219">
        <v>72.97</v>
      </c>
      <c r="F188" s="219">
        <v>72.97</v>
      </c>
      <c r="G188" s="220"/>
      <c r="X188" s="275"/>
    </row>
    <row r="189">
      <c r="A189" s="274" t="s">
        <v>2110</v>
      </c>
      <c r="B189" s="211" t="s">
        <v>7859</v>
      </c>
      <c r="C189" s="211" t="s">
        <v>886</v>
      </c>
      <c r="D189" s="211" t="s">
        <v>6119</v>
      </c>
      <c r="E189" s="212">
        <v>42.8</v>
      </c>
      <c r="F189" s="212">
        <v>42.8</v>
      </c>
      <c r="G189" s="210">
        <v>6961.0</v>
      </c>
      <c r="X189" s="275"/>
    </row>
    <row r="190">
      <c r="A190" s="274" t="s">
        <v>2117</v>
      </c>
      <c r="B190" s="211" t="s">
        <v>7862</v>
      </c>
      <c r="C190" s="211" t="s">
        <v>7863</v>
      </c>
      <c r="D190" s="211" t="s">
        <v>6119</v>
      </c>
      <c r="E190" s="212">
        <v>193.0</v>
      </c>
      <c r="F190" s="212">
        <v>140.0</v>
      </c>
      <c r="G190" s="210">
        <v>6982.0</v>
      </c>
      <c r="X190" s="275"/>
    </row>
    <row r="191">
      <c r="A191" s="274" t="s">
        <v>2124</v>
      </c>
      <c r="B191" s="211" t="s">
        <v>7864</v>
      </c>
      <c r="C191" s="211" t="s">
        <v>6785</v>
      </c>
      <c r="D191" s="211" t="s">
        <v>6119</v>
      </c>
      <c r="E191" s="212">
        <v>12.81</v>
      </c>
      <c r="F191" s="212">
        <v>12.81</v>
      </c>
      <c r="G191" s="210">
        <v>6983.0</v>
      </c>
      <c r="X191" s="275"/>
    </row>
    <row r="192">
      <c r="A192" s="274" t="s">
        <v>2130</v>
      </c>
      <c r="B192" s="214" t="s">
        <v>4763</v>
      </c>
      <c r="C192" s="214" t="s">
        <v>7866</v>
      </c>
      <c r="D192" s="214" t="s">
        <v>6019</v>
      </c>
      <c r="E192" s="215">
        <v>2000.0</v>
      </c>
      <c r="F192" s="215">
        <v>2000.0</v>
      </c>
      <c r="G192" s="216">
        <v>6837.0</v>
      </c>
      <c r="X192" s="275"/>
    </row>
    <row r="193">
      <c r="A193" s="274" t="s">
        <v>2134</v>
      </c>
      <c r="B193" s="211" t="s">
        <v>7869</v>
      </c>
      <c r="C193" s="211" t="s">
        <v>7604</v>
      </c>
      <c r="D193" s="211" t="s">
        <v>6119</v>
      </c>
      <c r="E193" s="212">
        <v>144.1</v>
      </c>
      <c r="F193" s="212">
        <v>144.1</v>
      </c>
      <c r="G193" s="210">
        <v>6984.0</v>
      </c>
      <c r="X193" s="275"/>
    </row>
    <row r="194">
      <c r="A194" s="274" t="s">
        <v>2141</v>
      </c>
      <c r="B194" s="211" t="s">
        <v>7872</v>
      </c>
      <c r="C194" s="211" t="s">
        <v>902</v>
      </c>
      <c r="D194" s="211" t="s">
        <v>6119</v>
      </c>
      <c r="E194" s="212">
        <v>82.0</v>
      </c>
      <c r="F194" s="212">
        <v>80.0</v>
      </c>
      <c r="G194" s="210">
        <v>6985.0</v>
      </c>
      <c r="X194" s="275"/>
    </row>
    <row r="195">
      <c r="A195" s="274" t="s">
        <v>2148</v>
      </c>
      <c r="B195" s="214" t="s">
        <v>7873</v>
      </c>
      <c r="C195" s="214" t="s">
        <v>6785</v>
      </c>
      <c r="D195" s="214" t="s">
        <v>6019</v>
      </c>
      <c r="E195" s="215">
        <v>200.0</v>
      </c>
      <c r="F195" s="215">
        <v>200.0</v>
      </c>
      <c r="G195" s="216">
        <v>6832.0</v>
      </c>
      <c r="X195" s="275"/>
    </row>
    <row r="196">
      <c r="A196" s="274" t="s">
        <v>2154</v>
      </c>
      <c r="B196" s="214" t="s">
        <v>7875</v>
      </c>
      <c r="C196" s="214" t="s">
        <v>1411</v>
      </c>
      <c r="D196" s="214" t="s">
        <v>6019</v>
      </c>
      <c r="E196" s="215">
        <v>300.0</v>
      </c>
      <c r="F196" s="215">
        <v>225.0</v>
      </c>
      <c r="G196" s="216">
        <v>6833.0</v>
      </c>
      <c r="X196" s="275"/>
    </row>
    <row r="197">
      <c r="A197" s="274" t="s">
        <v>2161</v>
      </c>
      <c r="B197" s="211" t="s">
        <v>7879</v>
      </c>
      <c r="C197" s="211" t="s">
        <v>902</v>
      </c>
      <c r="D197" s="211" t="s">
        <v>6119</v>
      </c>
      <c r="E197" s="212">
        <v>307.76</v>
      </c>
      <c r="F197" s="212">
        <v>307.76</v>
      </c>
      <c r="G197" s="210">
        <v>6985.0</v>
      </c>
      <c r="X197" s="275"/>
    </row>
    <row r="198">
      <c r="A198" s="274" t="s">
        <v>2167</v>
      </c>
      <c r="B198" s="214" t="s">
        <v>7881</v>
      </c>
      <c r="C198" s="214" t="s">
        <v>127</v>
      </c>
      <c r="D198" s="214" t="s">
        <v>6019</v>
      </c>
      <c r="E198" s="215">
        <v>748.0</v>
      </c>
      <c r="F198" s="215">
        <v>748.0</v>
      </c>
      <c r="G198" s="216">
        <v>6834.0</v>
      </c>
      <c r="X198" s="275"/>
    </row>
    <row r="199">
      <c r="A199" s="274" t="s">
        <v>2170</v>
      </c>
      <c r="B199" s="211" t="s">
        <v>7882</v>
      </c>
      <c r="C199" s="211" t="s">
        <v>886</v>
      </c>
      <c r="D199" s="211" t="s">
        <v>6119</v>
      </c>
      <c r="E199" s="212">
        <v>287.16</v>
      </c>
      <c r="F199" s="212">
        <v>287.16</v>
      </c>
      <c r="G199" s="210">
        <v>6961.0</v>
      </c>
      <c r="X199" s="275"/>
    </row>
    <row r="200">
      <c r="A200" s="274" t="s">
        <v>2177</v>
      </c>
      <c r="B200" s="211" t="s">
        <v>7885</v>
      </c>
      <c r="C200" s="211" t="s">
        <v>886</v>
      </c>
      <c r="D200" s="211" t="s">
        <v>6119</v>
      </c>
      <c r="E200" s="212">
        <v>207.7</v>
      </c>
      <c r="F200" s="212">
        <v>207.7</v>
      </c>
      <c r="G200" s="210">
        <v>6961.0</v>
      </c>
      <c r="X200" s="275"/>
    </row>
    <row r="201">
      <c r="A201" s="274" t="s">
        <v>2183</v>
      </c>
      <c r="B201" s="211" t="s">
        <v>7887</v>
      </c>
      <c r="C201" s="211" t="s">
        <v>1702</v>
      </c>
      <c r="D201" s="211" t="s">
        <v>6019</v>
      </c>
      <c r="E201" s="212">
        <v>280.0</v>
      </c>
      <c r="F201" s="212">
        <v>280.0</v>
      </c>
      <c r="G201" s="210">
        <v>6829.0</v>
      </c>
      <c r="X201" s="275"/>
    </row>
    <row r="202">
      <c r="A202" s="274" t="s">
        <v>2186</v>
      </c>
      <c r="B202" s="211" t="s">
        <v>7888</v>
      </c>
      <c r="C202" s="211" t="s">
        <v>127</v>
      </c>
      <c r="D202" s="211" t="s">
        <v>6119</v>
      </c>
      <c r="E202" s="212">
        <v>56.41</v>
      </c>
      <c r="F202" s="212">
        <v>56.41</v>
      </c>
      <c r="G202" s="210">
        <v>6986.0</v>
      </c>
      <c r="X202" s="275"/>
    </row>
    <row r="203">
      <c r="A203" s="274" t="s">
        <v>2196</v>
      </c>
      <c r="B203" s="211" t="s">
        <v>6813</v>
      </c>
      <c r="C203" s="211" t="s">
        <v>2143</v>
      </c>
      <c r="D203" s="211" t="s">
        <v>6119</v>
      </c>
      <c r="E203" s="212">
        <v>48.0</v>
      </c>
      <c r="F203" s="212">
        <v>48.0</v>
      </c>
      <c r="G203" s="210">
        <v>6987.0</v>
      </c>
      <c r="X203" s="275"/>
    </row>
    <row r="204">
      <c r="A204" s="274" t="s">
        <v>2201</v>
      </c>
      <c r="B204" s="214" t="s">
        <v>7892</v>
      </c>
      <c r="C204" s="214" t="s">
        <v>7828</v>
      </c>
      <c r="D204" s="214" t="s">
        <v>6019</v>
      </c>
      <c r="E204" s="215">
        <v>245.0</v>
      </c>
      <c r="F204" s="215">
        <v>145.0</v>
      </c>
      <c r="G204" s="216">
        <v>6830.0</v>
      </c>
      <c r="X204" s="275"/>
    </row>
    <row r="205">
      <c r="A205" s="274" t="s">
        <v>2206</v>
      </c>
      <c r="B205" s="214" t="s">
        <v>7894</v>
      </c>
      <c r="C205" s="214" t="s">
        <v>6518</v>
      </c>
      <c r="D205" s="214" t="s">
        <v>6019</v>
      </c>
      <c r="E205" s="215">
        <v>2000.0</v>
      </c>
      <c r="F205" s="215">
        <v>2000.0</v>
      </c>
      <c r="G205" s="216">
        <v>6831.0</v>
      </c>
      <c r="X205" s="275"/>
    </row>
    <row r="206">
      <c r="A206" s="274" t="s">
        <v>2210</v>
      </c>
      <c r="B206" s="214" t="s">
        <v>6466</v>
      </c>
      <c r="C206" s="214" t="s">
        <v>6466</v>
      </c>
      <c r="D206" s="214" t="s">
        <v>6019</v>
      </c>
      <c r="E206" s="215">
        <v>2000.0</v>
      </c>
      <c r="F206" s="215">
        <v>2000.0</v>
      </c>
      <c r="G206" s="216">
        <v>6826.0</v>
      </c>
      <c r="X206" s="275"/>
    </row>
    <row r="207">
      <c r="A207" s="274" t="s">
        <v>2218</v>
      </c>
      <c r="B207" s="214" t="s">
        <v>7898</v>
      </c>
      <c r="C207" s="214" t="s">
        <v>127</v>
      </c>
      <c r="D207" s="214" t="s">
        <v>6019</v>
      </c>
      <c r="E207" s="215">
        <v>426.0</v>
      </c>
      <c r="F207" s="215">
        <v>360.0</v>
      </c>
      <c r="G207" s="216">
        <v>6834.0</v>
      </c>
      <c r="X207" s="275"/>
    </row>
    <row r="208">
      <c r="A208" s="274" t="s">
        <v>2225</v>
      </c>
      <c r="B208" s="211" t="s">
        <v>7900</v>
      </c>
      <c r="C208" s="211" t="s">
        <v>127</v>
      </c>
      <c r="D208" s="211" t="s">
        <v>6019</v>
      </c>
      <c r="E208" s="212">
        <v>376.11</v>
      </c>
      <c r="F208" s="212">
        <v>300.0</v>
      </c>
      <c r="G208" s="210">
        <v>6834.0</v>
      </c>
      <c r="X208" s="275"/>
    </row>
    <row r="209">
      <c r="A209" s="274" t="s">
        <v>2234</v>
      </c>
      <c r="B209" s="211" t="s">
        <v>7902</v>
      </c>
      <c r="C209" s="211" t="s">
        <v>7268</v>
      </c>
      <c r="D209" s="211" t="s">
        <v>6119</v>
      </c>
      <c r="E209" s="212">
        <v>100.0</v>
      </c>
      <c r="F209" s="212">
        <v>100.0</v>
      </c>
      <c r="G209" s="210">
        <v>6988.0</v>
      </c>
      <c r="X209" s="275"/>
    </row>
    <row r="210">
      <c r="A210" s="274" t="s">
        <v>2239</v>
      </c>
      <c r="B210" s="211" t="s">
        <v>7905</v>
      </c>
      <c r="C210" s="211" t="s">
        <v>289</v>
      </c>
      <c r="D210" s="211" t="s">
        <v>6119</v>
      </c>
      <c r="E210" s="212">
        <v>45.0</v>
      </c>
      <c r="F210" s="212">
        <v>45.0</v>
      </c>
      <c r="G210" s="210">
        <v>6989.0</v>
      </c>
      <c r="X210" s="275"/>
    </row>
    <row r="211">
      <c r="A211" s="274" t="s">
        <v>2243</v>
      </c>
      <c r="B211" s="214" t="s">
        <v>7908</v>
      </c>
      <c r="C211" s="214" t="s">
        <v>2935</v>
      </c>
      <c r="D211" s="214" t="s">
        <v>6019</v>
      </c>
      <c r="E211" s="215">
        <v>935.0</v>
      </c>
      <c r="F211" s="215">
        <v>400.0</v>
      </c>
      <c r="G211" s="216">
        <v>6827.0</v>
      </c>
      <c r="X211" s="275"/>
    </row>
    <row r="212">
      <c r="A212" s="274" t="s">
        <v>2250</v>
      </c>
      <c r="B212" s="214" t="s">
        <v>7910</v>
      </c>
      <c r="C212" s="214" t="s">
        <v>7596</v>
      </c>
      <c r="D212" s="214" t="s">
        <v>6019</v>
      </c>
      <c r="E212" s="215">
        <v>250.0</v>
      </c>
      <c r="F212" s="215">
        <v>100.0</v>
      </c>
      <c r="G212" s="216">
        <v>6828.0</v>
      </c>
      <c r="X212" s="275"/>
    </row>
    <row r="213">
      <c r="A213" s="274" t="s">
        <v>2260</v>
      </c>
      <c r="B213" s="214" t="s">
        <v>7913</v>
      </c>
      <c r="C213" s="214" t="s">
        <v>2521</v>
      </c>
      <c r="D213" s="214" t="s">
        <v>6019</v>
      </c>
      <c r="E213" s="215">
        <v>400.0</v>
      </c>
      <c r="F213" s="291"/>
      <c r="G213" s="214" t="s">
        <v>6289</v>
      </c>
      <c r="X213" s="275"/>
    </row>
    <row r="214">
      <c r="A214" s="274" t="s">
        <v>2264</v>
      </c>
      <c r="B214" s="214" t="s">
        <v>7916</v>
      </c>
      <c r="C214" s="214" t="s">
        <v>7917</v>
      </c>
      <c r="D214" s="214" t="s">
        <v>6019</v>
      </c>
      <c r="E214" s="215">
        <v>210.0</v>
      </c>
      <c r="F214" s="215">
        <v>210.0</v>
      </c>
      <c r="G214" s="216">
        <v>6823.0</v>
      </c>
      <c r="X214" s="275"/>
    </row>
    <row r="215">
      <c r="A215" s="274" t="s">
        <v>2273</v>
      </c>
      <c r="B215" s="211" t="s">
        <v>6823</v>
      </c>
      <c r="C215" s="211" t="s">
        <v>208</v>
      </c>
      <c r="D215" s="211" t="s">
        <v>6119</v>
      </c>
      <c r="E215" s="212">
        <v>103.73</v>
      </c>
      <c r="F215" s="212">
        <v>103.73</v>
      </c>
      <c r="G215" s="210">
        <v>7085.0</v>
      </c>
      <c r="X215" s="275"/>
    </row>
    <row r="216">
      <c r="A216" s="274" t="s">
        <v>2279</v>
      </c>
      <c r="B216" s="211" t="s">
        <v>7921</v>
      </c>
      <c r="C216" s="211" t="s">
        <v>3558</v>
      </c>
      <c r="D216" s="211" t="s">
        <v>6119</v>
      </c>
      <c r="E216" s="212">
        <v>160.7</v>
      </c>
      <c r="F216" s="212">
        <v>160.7</v>
      </c>
      <c r="G216" s="210">
        <v>7007.0</v>
      </c>
      <c r="X216" s="275"/>
    </row>
    <row r="217">
      <c r="A217" s="274" t="s">
        <v>2282</v>
      </c>
      <c r="B217" s="228" t="s">
        <v>7922</v>
      </c>
      <c r="C217" s="228" t="s">
        <v>7923</v>
      </c>
      <c r="D217" s="228" t="s">
        <v>6119</v>
      </c>
      <c r="E217" s="229">
        <v>103.82</v>
      </c>
      <c r="F217" s="229">
        <v>66.0</v>
      </c>
      <c r="G217" s="230"/>
      <c r="X217" s="275"/>
    </row>
    <row r="218">
      <c r="A218" s="274" t="s">
        <v>2290</v>
      </c>
      <c r="B218" s="228" t="s">
        <v>6337</v>
      </c>
      <c r="C218" s="228" t="s">
        <v>4498</v>
      </c>
      <c r="D218" s="228" t="s">
        <v>6119</v>
      </c>
      <c r="E218" s="229">
        <v>13.36</v>
      </c>
      <c r="F218" s="229">
        <v>13.36</v>
      </c>
      <c r="G218" s="230"/>
      <c r="X218" s="275"/>
    </row>
    <row r="219">
      <c r="A219" s="274" t="s">
        <v>2298</v>
      </c>
      <c r="B219" s="211" t="s">
        <v>6660</v>
      </c>
      <c r="C219" s="211" t="s">
        <v>764</v>
      </c>
      <c r="D219" s="211" t="s">
        <v>6119</v>
      </c>
      <c r="E219" s="212">
        <v>26.15</v>
      </c>
      <c r="F219" s="212">
        <v>26.15</v>
      </c>
      <c r="G219" s="210">
        <v>6956.0</v>
      </c>
      <c r="X219" s="275"/>
    </row>
    <row r="220">
      <c r="A220" s="274" t="s">
        <v>2304</v>
      </c>
      <c r="B220" s="214" t="s">
        <v>7929</v>
      </c>
      <c r="C220" s="214" t="s">
        <v>1892</v>
      </c>
      <c r="D220" s="214" t="s">
        <v>6019</v>
      </c>
      <c r="E220" s="215">
        <v>200.0</v>
      </c>
      <c r="F220" s="215">
        <v>200.0</v>
      </c>
      <c r="G220" s="216">
        <v>6824.0</v>
      </c>
      <c r="X220" s="275"/>
    </row>
    <row r="221">
      <c r="A221" s="274" t="s">
        <v>2307</v>
      </c>
      <c r="B221" s="214" t="s">
        <v>7931</v>
      </c>
      <c r="C221" s="214" t="s">
        <v>7932</v>
      </c>
      <c r="D221" s="214" t="s">
        <v>6019</v>
      </c>
      <c r="E221" s="215">
        <v>200.0</v>
      </c>
      <c r="F221" s="215">
        <v>200.0</v>
      </c>
      <c r="G221" s="216">
        <v>6840.0</v>
      </c>
      <c r="X221" s="275"/>
    </row>
    <row r="222">
      <c r="A222" s="274" t="s">
        <v>2315</v>
      </c>
      <c r="B222" s="211" t="s">
        <v>7935</v>
      </c>
      <c r="C222" s="211" t="s">
        <v>7936</v>
      </c>
      <c r="D222" s="211" t="s">
        <v>6119</v>
      </c>
      <c r="E222" s="212">
        <v>161.91</v>
      </c>
      <c r="F222" s="212">
        <v>161.91</v>
      </c>
      <c r="G222" s="210">
        <v>7086.0</v>
      </c>
      <c r="X222" s="275"/>
    </row>
    <row r="223">
      <c r="A223" s="274" t="s">
        <v>2320</v>
      </c>
      <c r="B223" s="211" t="s">
        <v>7937</v>
      </c>
      <c r="C223" s="211" t="s">
        <v>208</v>
      </c>
      <c r="D223" s="211" t="s">
        <v>6119</v>
      </c>
      <c r="E223" s="212">
        <v>52.54</v>
      </c>
      <c r="F223" s="212">
        <v>52.54</v>
      </c>
      <c r="G223" s="210">
        <v>7085.0</v>
      </c>
      <c r="X223" s="275"/>
    </row>
    <row r="224">
      <c r="A224" s="274" t="s">
        <v>2325</v>
      </c>
      <c r="B224" s="211" t="s">
        <v>7946</v>
      </c>
      <c r="C224" s="211" t="s">
        <v>886</v>
      </c>
      <c r="D224" s="211" t="s">
        <v>6119</v>
      </c>
      <c r="E224" s="212">
        <v>173.92</v>
      </c>
      <c r="F224" s="212">
        <v>173.92</v>
      </c>
      <c r="G224" s="210">
        <v>6961.0</v>
      </c>
      <c r="X224" s="275"/>
    </row>
    <row r="225">
      <c r="A225" s="274" t="s">
        <v>2329</v>
      </c>
      <c r="B225" s="211" t="s">
        <v>7949</v>
      </c>
      <c r="C225" s="211" t="s">
        <v>7126</v>
      </c>
      <c r="D225" s="211" t="s">
        <v>6119</v>
      </c>
      <c r="E225" s="212">
        <v>19.12</v>
      </c>
      <c r="F225" s="212">
        <v>19.12</v>
      </c>
      <c r="G225" s="210">
        <v>6991.0</v>
      </c>
      <c r="X225" s="275"/>
    </row>
    <row r="226">
      <c r="A226" s="274" t="s">
        <v>2338</v>
      </c>
      <c r="B226" s="211" t="s">
        <v>7952</v>
      </c>
      <c r="C226" s="211" t="s">
        <v>7604</v>
      </c>
      <c r="D226" s="211" t="s">
        <v>6119</v>
      </c>
      <c r="E226" s="212">
        <v>47.83</v>
      </c>
      <c r="F226" s="212">
        <v>47.83</v>
      </c>
      <c r="G226" s="210">
        <v>6984.0</v>
      </c>
      <c r="X226" s="275"/>
    </row>
    <row r="227">
      <c r="A227" s="274" t="s">
        <v>2340</v>
      </c>
      <c r="B227" s="211" t="s">
        <v>7953</v>
      </c>
      <c r="C227" s="211" t="s">
        <v>3610</v>
      </c>
      <c r="D227" s="211" t="s">
        <v>6119</v>
      </c>
      <c r="E227" s="212">
        <v>198.86</v>
      </c>
      <c r="F227" s="212">
        <v>198.86</v>
      </c>
      <c r="G227" s="210">
        <v>6927.0</v>
      </c>
      <c r="X227" s="275"/>
    </row>
    <row r="228">
      <c r="A228" s="274" t="s">
        <v>2346</v>
      </c>
      <c r="B228" s="214" t="s">
        <v>7957</v>
      </c>
      <c r="C228" s="214" t="s">
        <v>7958</v>
      </c>
      <c r="D228" s="214" t="s">
        <v>6019</v>
      </c>
      <c r="E228" s="215">
        <v>1080.0</v>
      </c>
      <c r="F228" s="215">
        <v>1000.0</v>
      </c>
      <c r="G228" s="216">
        <v>6825.0</v>
      </c>
      <c r="X228" s="275"/>
    </row>
    <row r="229">
      <c r="A229" s="274" t="s">
        <v>2355</v>
      </c>
      <c r="B229" s="211" t="s">
        <v>7962</v>
      </c>
      <c r="C229" s="211" t="s">
        <v>7963</v>
      </c>
      <c r="D229" s="211" t="s">
        <v>6119</v>
      </c>
      <c r="E229" s="212">
        <v>68.45</v>
      </c>
      <c r="F229" s="212">
        <v>68.45</v>
      </c>
      <c r="G229" s="210">
        <v>6992.0</v>
      </c>
      <c r="X229" s="275"/>
    </row>
    <row r="230">
      <c r="A230" s="274" t="s">
        <v>2358</v>
      </c>
      <c r="B230" s="211" t="s">
        <v>7966</v>
      </c>
      <c r="C230" s="211" t="s">
        <v>7491</v>
      </c>
      <c r="D230" s="211" t="s">
        <v>6119</v>
      </c>
      <c r="E230" s="212">
        <v>30.0</v>
      </c>
      <c r="F230" s="212">
        <v>30.0</v>
      </c>
      <c r="G230" s="210">
        <v>6993.0</v>
      </c>
      <c r="X230" s="275"/>
    </row>
    <row r="231">
      <c r="A231" s="290" t="s">
        <v>7968</v>
      </c>
      <c r="B231" s="214" t="s">
        <v>7970</v>
      </c>
      <c r="C231" s="214" t="s">
        <v>7971</v>
      </c>
      <c r="D231" s="27" t="s">
        <v>2563</v>
      </c>
      <c r="E231" s="215">
        <v>2850.0</v>
      </c>
      <c r="F231" s="215">
        <v>1500.0</v>
      </c>
      <c r="G231" s="216">
        <v>7045.0</v>
      </c>
      <c r="X231" s="275"/>
    </row>
    <row r="232">
      <c r="A232" s="290" t="s">
        <v>7972</v>
      </c>
      <c r="B232" s="214" t="s">
        <v>7973</v>
      </c>
      <c r="C232" s="214" t="s">
        <v>7974</v>
      </c>
      <c r="D232" s="27" t="s">
        <v>2563</v>
      </c>
      <c r="E232" s="215">
        <v>700.0</v>
      </c>
      <c r="F232" s="215">
        <v>700.0</v>
      </c>
      <c r="G232" s="216">
        <v>7046.0</v>
      </c>
      <c r="X232" s="275"/>
    </row>
    <row r="233">
      <c r="A233" s="290" t="s">
        <v>7976</v>
      </c>
      <c r="B233" s="214" t="s">
        <v>7977</v>
      </c>
      <c r="C233" s="214" t="s">
        <v>7978</v>
      </c>
      <c r="D233" s="27" t="s">
        <v>2563</v>
      </c>
      <c r="E233" s="215">
        <v>200.0</v>
      </c>
      <c r="F233" s="215">
        <v>150.0</v>
      </c>
      <c r="G233" s="216">
        <v>7047.0</v>
      </c>
      <c r="X233" s="275"/>
    </row>
    <row r="234">
      <c r="A234" s="290" t="s">
        <v>7981</v>
      </c>
      <c r="B234" s="214" t="s">
        <v>7982</v>
      </c>
      <c r="C234" s="214" t="s">
        <v>7983</v>
      </c>
      <c r="D234" s="27" t="s">
        <v>2563</v>
      </c>
      <c r="E234" s="215">
        <v>1300.0</v>
      </c>
      <c r="F234" s="215">
        <v>900.0</v>
      </c>
      <c r="G234" s="216">
        <v>7048.0</v>
      </c>
      <c r="X234" s="275"/>
    </row>
    <row r="235">
      <c r="A235" s="290" t="s">
        <v>7986</v>
      </c>
      <c r="B235" s="214" t="s">
        <v>7987</v>
      </c>
      <c r="C235" s="214" t="s">
        <v>7988</v>
      </c>
      <c r="D235" s="27" t="s">
        <v>2563</v>
      </c>
      <c r="E235" s="291"/>
      <c r="F235" s="291"/>
      <c r="G235" s="247"/>
      <c r="X235" s="275"/>
    </row>
    <row r="236">
      <c r="A236" s="290" t="s">
        <v>2399</v>
      </c>
      <c r="B236" s="214" t="s">
        <v>7991</v>
      </c>
      <c r="C236" s="214" t="s">
        <v>7992</v>
      </c>
      <c r="D236" s="27" t="s">
        <v>2563</v>
      </c>
      <c r="E236" s="215">
        <v>384.0</v>
      </c>
      <c r="F236" s="215">
        <v>0.0</v>
      </c>
      <c r="G236" s="247"/>
      <c r="X236" s="275"/>
    </row>
    <row r="237">
      <c r="A237" s="290" t="s">
        <v>2410</v>
      </c>
      <c r="B237" s="214" t="s">
        <v>7994</v>
      </c>
      <c r="C237" s="214" t="s">
        <v>7996</v>
      </c>
      <c r="D237" s="27" t="s">
        <v>2563</v>
      </c>
      <c r="E237" s="291"/>
      <c r="F237" s="291"/>
      <c r="G237" s="247"/>
      <c r="X237" s="275"/>
    </row>
    <row r="238">
      <c r="A238" s="290" t="s">
        <v>2416</v>
      </c>
      <c r="B238" s="214" t="s">
        <v>7997</v>
      </c>
      <c r="C238" s="214" t="s">
        <v>7998</v>
      </c>
      <c r="D238" s="27" t="s">
        <v>2563</v>
      </c>
      <c r="E238" s="291"/>
      <c r="F238" s="291"/>
      <c r="G238" s="247"/>
      <c r="X238" s="275"/>
    </row>
    <row r="239">
      <c r="A239" s="290" t="s">
        <v>2424</v>
      </c>
      <c r="B239" s="214" t="s">
        <v>7997</v>
      </c>
      <c r="C239" s="214" t="s">
        <v>7998</v>
      </c>
      <c r="D239" s="27" t="s">
        <v>2563</v>
      </c>
      <c r="E239" s="292">
        <v>1000.0</v>
      </c>
      <c r="F239" s="292">
        <v>1000.0</v>
      </c>
      <c r="G239" s="216">
        <v>7074.0</v>
      </c>
      <c r="X239" s="275"/>
    </row>
    <row r="240">
      <c r="A240" s="290" t="s">
        <v>2428</v>
      </c>
      <c r="B240" s="214" t="s">
        <v>8003</v>
      </c>
      <c r="C240" s="214" t="s">
        <v>8004</v>
      </c>
      <c r="D240" s="27" t="s">
        <v>2563</v>
      </c>
      <c r="E240" s="215">
        <v>250.0</v>
      </c>
      <c r="F240" s="215">
        <v>250.0</v>
      </c>
      <c r="G240" s="216">
        <v>7049.0</v>
      </c>
      <c r="X240" s="275"/>
    </row>
    <row r="241">
      <c r="A241" s="290" t="s">
        <v>2431</v>
      </c>
      <c r="B241" s="214" t="s">
        <v>8007</v>
      </c>
      <c r="C241" s="214" t="s">
        <v>8008</v>
      </c>
      <c r="D241" s="27" t="s">
        <v>2563</v>
      </c>
      <c r="E241" s="291"/>
      <c r="F241" s="291"/>
      <c r="G241" s="247"/>
      <c r="X241" s="275"/>
    </row>
    <row r="242">
      <c r="A242" s="290" t="s">
        <v>2440</v>
      </c>
      <c r="B242" s="214" t="s">
        <v>8009</v>
      </c>
      <c r="C242" s="214" t="s">
        <v>8010</v>
      </c>
      <c r="D242" s="27" t="s">
        <v>2563</v>
      </c>
      <c r="E242" s="215">
        <v>600.0</v>
      </c>
      <c r="F242" s="215">
        <v>600.0</v>
      </c>
      <c r="G242" s="216">
        <v>7050.0</v>
      </c>
      <c r="X242" s="275"/>
    </row>
    <row r="243">
      <c r="A243" s="290" t="s">
        <v>2446</v>
      </c>
      <c r="B243" s="214" t="s">
        <v>8012</v>
      </c>
      <c r="C243" s="214" t="s">
        <v>8013</v>
      </c>
      <c r="D243" s="27" t="s">
        <v>2563</v>
      </c>
      <c r="E243" s="215">
        <v>1600.0</v>
      </c>
      <c r="F243" s="215">
        <v>1600.0</v>
      </c>
      <c r="G243" s="216">
        <v>7051.0</v>
      </c>
      <c r="X243" s="275"/>
    </row>
    <row r="244">
      <c r="A244" s="290" t="s">
        <v>2454</v>
      </c>
      <c r="B244" s="214" t="s">
        <v>8015</v>
      </c>
      <c r="C244" s="214" t="s">
        <v>8017</v>
      </c>
      <c r="D244" s="27" t="s">
        <v>2563</v>
      </c>
      <c r="E244" s="215">
        <v>250.0</v>
      </c>
      <c r="F244" s="215">
        <v>150.0</v>
      </c>
      <c r="G244" s="216">
        <v>7052.0</v>
      </c>
      <c r="X244" s="275"/>
    </row>
    <row r="245">
      <c r="A245" s="290" t="s">
        <v>2460</v>
      </c>
      <c r="B245" s="214" t="s">
        <v>8018</v>
      </c>
      <c r="C245" s="214" t="s">
        <v>8017</v>
      </c>
      <c r="D245" s="27" t="s">
        <v>2563</v>
      </c>
      <c r="E245" s="291"/>
      <c r="F245" s="291"/>
      <c r="G245" s="247"/>
      <c r="X245" s="275"/>
    </row>
    <row r="246">
      <c r="A246" s="290" t="s">
        <v>2468</v>
      </c>
      <c r="B246" s="214" t="s">
        <v>8018</v>
      </c>
      <c r="C246" s="214" t="s">
        <v>8017</v>
      </c>
      <c r="D246" s="27" t="s">
        <v>2563</v>
      </c>
      <c r="E246" s="291"/>
      <c r="F246" s="291"/>
      <c r="G246" s="247"/>
      <c r="X246" s="275"/>
    </row>
    <row r="247">
      <c r="A247" s="290" t="s">
        <v>2471</v>
      </c>
      <c r="B247" s="214" t="s">
        <v>8022</v>
      </c>
      <c r="C247" s="214" t="s">
        <v>8024</v>
      </c>
      <c r="D247" s="27" t="s">
        <v>2563</v>
      </c>
      <c r="E247" s="291"/>
      <c r="F247" s="292">
        <v>380.0</v>
      </c>
      <c r="G247" s="216">
        <v>7070.0</v>
      </c>
      <c r="X247" s="275"/>
    </row>
    <row r="248">
      <c r="A248" s="290" t="s">
        <v>2479</v>
      </c>
      <c r="B248" s="214" t="s">
        <v>8025</v>
      </c>
      <c r="C248" s="214" t="s">
        <v>8026</v>
      </c>
      <c r="D248" s="27" t="s">
        <v>2563</v>
      </c>
      <c r="E248" s="215">
        <v>1140.0</v>
      </c>
      <c r="F248" s="215">
        <v>450.0</v>
      </c>
      <c r="G248" s="216">
        <v>7053.0</v>
      </c>
      <c r="X248" s="275"/>
    </row>
    <row r="249">
      <c r="A249" s="290" t="s">
        <v>2484</v>
      </c>
      <c r="B249" s="214" t="s">
        <v>8028</v>
      </c>
      <c r="C249" s="214" t="s">
        <v>8029</v>
      </c>
      <c r="D249" s="27" t="s">
        <v>2563</v>
      </c>
      <c r="E249" s="215">
        <v>4500.0</v>
      </c>
      <c r="F249" s="215">
        <v>0.0</v>
      </c>
      <c r="G249" s="247"/>
      <c r="X249" s="275"/>
    </row>
    <row r="250">
      <c r="A250" s="290" t="s">
        <v>2489</v>
      </c>
      <c r="B250" s="214" t="s">
        <v>8030</v>
      </c>
      <c r="C250" s="214" t="s">
        <v>8032</v>
      </c>
      <c r="D250" s="27" t="s">
        <v>2563</v>
      </c>
      <c r="E250" s="215">
        <v>200.0</v>
      </c>
      <c r="F250" s="215">
        <v>200.0</v>
      </c>
      <c r="G250" s="216">
        <v>7054.0</v>
      </c>
      <c r="X250" s="275"/>
    </row>
    <row r="251">
      <c r="A251" s="290" t="s">
        <v>2497</v>
      </c>
      <c r="B251" s="214" t="s">
        <v>8034</v>
      </c>
      <c r="C251" s="214" t="s">
        <v>8035</v>
      </c>
      <c r="D251" s="27" t="s">
        <v>2563</v>
      </c>
      <c r="E251" s="291"/>
      <c r="F251" s="291"/>
      <c r="G251" s="247"/>
      <c r="X251" s="275"/>
    </row>
    <row r="252">
      <c r="A252" s="290" t="s">
        <v>2500</v>
      </c>
      <c r="B252" s="214" t="s">
        <v>8034</v>
      </c>
      <c r="C252" s="214" t="s">
        <v>8035</v>
      </c>
      <c r="D252" s="27" t="s">
        <v>2563</v>
      </c>
      <c r="E252" s="291"/>
      <c r="F252" s="291"/>
      <c r="G252" s="247"/>
      <c r="X252" s="275"/>
    </row>
    <row r="253">
      <c r="A253" s="290" t="s">
        <v>2505</v>
      </c>
      <c r="B253" s="214" t="s">
        <v>8038</v>
      </c>
      <c r="C253" s="214" t="s">
        <v>8040</v>
      </c>
      <c r="D253" s="27" t="s">
        <v>2563</v>
      </c>
      <c r="E253" s="215">
        <v>1250.0</v>
      </c>
      <c r="F253" s="215">
        <v>550.0</v>
      </c>
      <c r="G253" s="216">
        <v>7055.0</v>
      </c>
      <c r="X253" s="275"/>
    </row>
    <row r="254">
      <c r="A254" s="290" t="s">
        <v>2510</v>
      </c>
      <c r="B254" s="214" t="s">
        <v>7131</v>
      </c>
      <c r="C254" s="214" t="s">
        <v>8040</v>
      </c>
      <c r="D254" s="27" t="s">
        <v>2563</v>
      </c>
      <c r="E254" s="215">
        <v>750.0</v>
      </c>
      <c r="F254" s="215">
        <v>350.0</v>
      </c>
      <c r="G254" s="216">
        <v>7056.0</v>
      </c>
      <c r="X254" s="275"/>
    </row>
    <row r="255">
      <c r="A255" s="290" t="s">
        <v>2515</v>
      </c>
      <c r="B255" s="214" t="s">
        <v>7122</v>
      </c>
      <c r="C255" s="214" t="s">
        <v>8040</v>
      </c>
      <c r="D255" s="27" t="s">
        <v>2563</v>
      </c>
      <c r="E255" s="215">
        <v>1620.0</v>
      </c>
      <c r="F255" s="215">
        <v>0.0</v>
      </c>
      <c r="G255" s="247"/>
      <c r="X255" s="275"/>
    </row>
    <row r="256">
      <c r="A256" s="290" t="s">
        <v>2518</v>
      </c>
      <c r="B256" s="214" t="s">
        <v>8043</v>
      </c>
      <c r="C256" s="214" t="s">
        <v>8040</v>
      </c>
      <c r="D256" s="27" t="s">
        <v>2563</v>
      </c>
      <c r="E256" s="215">
        <v>276.0</v>
      </c>
      <c r="F256" s="215">
        <v>280.0</v>
      </c>
      <c r="G256" s="216">
        <v>7057.0</v>
      </c>
      <c r="X256" s="275"/>
    </row>
    <row r="257">
      <c r="A257" s="290" t="s">
        <v>2523</v>
      </c>
      <c r="B257" s="214" t="s">
        <v>8046</v>
      </c>
      <c r="C257" s="214" t="s">
        <v>8047</v>
      </c>
      <c r="D257" s="27" t="s">
        <v>2563</v>
      </c>
      <c r="E257" s="215">
        <v>850.0</v>
      </c>
      <c r="F257" s="215">
        <v>600.0</v>
      </c>
      <c r="G257" s="216">
        <v>7058.0</v>
      </c>
      <c r="X257" s="275"/>
    </row>
    <row r="258">
      <c r="A258" s="290" t="s">
        <v>2525</v>
      </c>
      <c r="B258" s="214" t="s">
        <v>8050</v>
      </c>
      <c r="C258" s="214" t="s">
        <v>8051</v>
      </c>
      <c r="D258" s="27" t="s">
        <v>2563</v>
      </c>
      <c r="E258" s="292">
        <v>1500.0</v>
      </c>
      <c r="F258" s="292">
        <v>800.0</v>
      </c>
      <c r="G258" s="216">
        <v>7071.0</v>
      </c>
      <c r="X258" s="275"/>
    </row>
    <row r="259">
      <c r="A259" s="290" t="s">
        <v>2529</v>
      </c>
      <c r="B259" s="214" t="s">
        <v>8054</v>
      </c>
      <c r="C259" s="214" t="s">
        <v>8055</v>
      </c>
      <c r="D259" s="27" t="s">
        <v>2563</v>
      </c>
      <c r="E259" s="215">
        <v>280.0</v>
      </c>
      <c r="F259" s="215">
        <v>0.0</v>
      </c>
      <c r="G259" s="247"/>
      <c r="X259" s="275"/>
    </row>
    <row r="260">
      <c r="A260" s="290" t="s">
        <v>2536</v>
      </c>
      <c r="B260" s="214" t="s">
        <v>8056</v>
      </c>
      <c r="C260" s="214" t="s">
        <v>8055</v>
      </c>
      <c r="D260" s="27" t="s">
        <v>2563</v>
      </c>
      <c r="E260" s="215">
        <v>300.0</v>
      </c>
      <c r="F260" s="215">
        <v>300.0</v>
      </c>
      <c r="G260" s="216">
        <v>7059.0</v>
      </c>
      <c r="X260" s="275"/>
    </row>
    <row r="261">
      <c r="A261" s="290" t="s">
        <v>2542</v>
      </c>
      <c r="B261" s="214" t="s">
        <v>8060</v>
      </c>
      <c r="C261" s="214" t="s">
        <v>8055</v>
      </c>
      <c r="D261" s="27" t="s">
        <v>2563</v>
      </c>
      <c r="E261" s="215">
        <v>1600.0</v>
      </c>
      <c r="F261" s="215">
        <v>0.0</v>
      </c>
      <c r="G261" s="247"/>
      <c r="X261" s="275"/>
    </row>
    <row r="262">
      <c r="A262" s="290" t="s">
        <v>2550</v>
      </c>
      <c r="B262" s="214" t="s">
        <v>8060</v>
      </c>
      <c r="C262" s="214" t="s">
        <v>8055</v>
      </c>
      <c r="D262" s="27" t="s">
        <v>2563</v>
      </c>
      <c r="E262" s="291"/>
      <c r="F262" s="291"/>
      <c r="G262" s="247"/>
      <c r="X262" s="275"/>
    </row>
    <row r="263">
      <c r="A263" s="290" t="s">
        <v>8065</v>
      </c>
      <c r="B263" s="214" t="s">
        <v>8066</v>
      </c>
      <c r="C263" s="214" t="s">
        <v>8067</v>
      </c>
      <c r="D263" s="27" t="s">
        <v>2563</v>
      </c>
      <c r="E263" s="215">
        <v>150.0</v>
      </c>
      <c r="F263" s="215">
        <v>120.0</v>
      </c>
      <c r="G263" s="216">
        <v>6957.0</v>
      </c>
      <c r="X263" s="275"/>
    </row>
    <row r="264">
      <c r="A264" s="290" t="s">
        <v>8070</v>
      </c>
      <c r="B264" s="214" t="s">
        <v>8071</v>
      </c>
      <c r="C264" s="214" t="s">
        <v>8072</v>
      </c>
      <c r="D264" s="27" t="s">
        <v>2563</v>
      </c>
      <c r="E264" s="215">
        <v>7000.0</v>
      </c>
      <c r="F264" s="215">
        <v>2000.0</v>
      </c>
      <c r="G264" s="216">
        <v>7060.0</v>
      </c>
      <c r="X264" s="275"/>
    </row>
    <row r="265">
      <c r="A265" s="290" t="s">
        <v>8075</v>
      </c>
      <c r="B265" s="214" t="s">
        <v>8076</v>
      </c>
      <c r="C265" s="214" t="s">
        <v>8077</v>
      </c>
      <c r="D265" s="27" t="s">
        <v>2563</v>
      </c>
      <c r="E265" s="215">
        <v>100.0</v>
      </c>
      <c r="F265" s="215">
        <v>100.0</v>
      </c>
      <c r="G265" s="216">
        <v>7061.0</v>
      </c>
      <c r="X265" s="275"/>
    </row>
    <row r="266">
      <c r="A266" s="290" t="s">
        <v>8080</v>
      </c>
      <c r="B266" s="214" t="s">
        <v>8081</v>
      </c>
      <c r="C266" s="214" t="s">
        <v>1995</v>
      </c>
      <c r="D266" s="27" t="s">
        <v>2563</v>
      </c>
      <c r="E266" s="215">
        <v>840.0</v>
      </c>
      <c r="F266" s="215">
        <v>840.0</v>
      </c>
      <c r="G266" s="216">
        <v>7075.0</v>
      </c>
      <c r="X266" s="275"/>
    </row>
    <row r="267">
      <c r="A267" s="290" t="s">
        <v>8083</v>
      </c>
      <c r="B267" s="214" t="s">
        <v>8085</v>
      </c>
      <c r="C267" s="214" t="s">
        <v>8086</v>
      </c>
      <c r="D267" s="27" t="s">
        <v>2563</v>
      </c>
      <c r="E267" s="292">
        <v>1700.0</v>
      </c>
      <c r="F267" s="292">
        <v>1000.0</v>
      </c>
      <c r="G267" s="216">
        <v>7072.0</v>
      </c>
      <c r="X267" s="275"/>
    </row>
    <row r="268">
      <c r="A268" s="290" t="s">
        <v>8089</v>
      </c>
      <c r="B268" s="214" t="s">
        <v>8090</v>
      </c>
      <c r="C268" s="214" t="s">
        <v>8091</v>
      </c>
      <c r="D268" s="27" t="s">
        <v>2563</v>
      </c>
      <c r="E268" s="215">
        <v>1100.0</v>
      </c>
      <c r="F268" s="215">
        <v>500.0</v>
      </c>
      <c r="G268" s="216">
        <v>7063.0</v>
      </c>
      <c r="X268" s="275"/>
    </row>
    <row r="269">
      <c r="A269" s="290" t="s">
        <v>8095</v>
      </c>
      <c r="B269" s="214" t="s">
        <v>8096</v>
      </c>
      <c r="C269" s="214" t="s">
        <v>8097</v>
      </c>
      <c r="D269" s="27" t="s">
        <v>2563</v>
      </c>
      <c r="E269" s="215">
        <v>400.0</v>
      </c>
      <c r="F269" s="215">
        <v>200.0</v>
      </c>
      <c r="G269" s="216">
        <v>7064.0</v>
      </c>
      <c r="X269" s="275"/>
    </row>
    <row r="270">
      <c r="A270" s="290" t="s">
        <v>8100</v>
      </c>
      <c r="B270" s="214" t="s">
        <v>8101</v>
      </c>
      <c r="C270" s="214" t="s">
        <v>8102</v>
      </c>
      <c r="D270" s="27" t="s">
        <v>2563</v>
      </c>
      <c r="E270" s="291"/>
      <c r="F270" s="291"/>
      <c r="G270" s="247"/>
      <c r="X270" s="275"/>
    </row>
    <row r="271">
      <c r="A271" s="290" t="s">
        <v>8104</v>
      </c>
      <c r="B271" s="214" t="s">
        <v>8107</v>
      </c>
      <c r="C271" s="214" t="s">
        <v>8108</v>
      </c>
      <c r="D271" s="27" t="s">
        <v>2563</v>
      </c>
      <c r="E271" s="291"/>
      <c r="F271" s="292">
        <v>1220.0</v>
      </c>
      <c r="G271" s="216">
        <v>7073.0</v>
      </c>
      <c r="X271" s="275"/>
    </row>
    <row r="272">
      <c r="A272" s="290" t="s">
        <v>8109</v>
      </c>
      <c r="B272" s="214" t="s">
        <v>8111</v>
      </c>
      <c r="C272" s="214" t="s">
        <v>8112</v>
      </c>
      <c r="D272" s="27" t="s">
        <v>2563</v>
      </c>
      <c r="E272" s="215">
        <v>650.0</v>
      </c>
      <c r="F272" s="215">
        <v>280.0</v>
      </c>
      <c r="G272" s="216">
        <v>7065.0</v>
      </c>
      <c r="X272" s="275"/>
    </row>
    <row r="273">
      <c r="A273" s="290" t="s">
        <v>8113</v>
      </c>
      <c r="B273" s="214" t="s">
        <v>8114</v>
      </c>
      <c r="C273" s="214" t="s">
        <v>8115</v>
      </c>
      <c r="D273" s="27" t="s">
        <v>2563</v>
      </c>
      <c r="E273" s="215">
        <v>1500.0</v>
      </c>
      <c r="F273" s="215">
        <v>700.0</v>
      </c>
      <c r="G273" s="216">
        <v>7066.0</v>
      </c>
      <c r="X273" s="275"/>
    </row>
    <row r="274">
      <c r="A274" s="290" t="s">
        <v>8118</v>
      </c>
      <c r="B274" s="214" t="s">
        <v>8119</v>
      </c>
      <c r="C274" s="214" t="s">
        <v>8120</v>
      </c>
      <c r="D274" s="27" t="s">
        <v>2563</v>
      </c>
      <c r="E274" s="291"/>
      <c r="F274" s="292">
        <v>700.0</v>
      </c>
      <c r="G274" s="216">
        <v>7067.0</v>
      </c>
      <c r="X274" s="275"/>
    </row>
    <row r="275">
      <c r="A275" s="290" t="s">
        <v>8123</v>
      </c>
      <c r="B275" s="214" t="s">
        <v>8124</v>
      </c>
      <c r="C275" s="214" t="s">
        <v>8125</v>
      </c>
      <c r="D275" s="27" t="s">
        <v>2563</v>
      </c>
      <c r="E275" s="291"/>
      <c r="F275" s="291"/>
      <c r="G275" s="247"/>
      <c r="X275" s="275"/>
    </row>
    <row r="276">
      <c r="A276" s="290" t="s">
        <v>8127</v>
      </c>
      <c r="B276" s="214" t="s">
        <v>8130</v>
      </c>
      <c r="C276" s="214" t="s">
        <v>8131</v>
      </c>
      <c r="D276" s="27" t="s">
        <v>2563</v>
      </c>
      <c r="E276" s="215">
        <v>600.0</v>
      </c>
      <c r="F276" s="215">
        <v>400.0</v>
      </c>
      <c r="G276" s="216">
        <v>7068.0</v>
      </c>
      <c r="X276" s="275"/>
    </row>
    <row r="277">
      <c r="A277" s="290" t="s">
        <v>8132</v>
      </c>
      <c r="B277" s="214" t="s">
        <v>8133</v>
      </c>
      <c r="C277" s="214" t="s">
        <v>8131</v>
      </c>
      <c r="D277" s="27" t="s">
        <v>2563</v>
      </c>
      <c r="E277" s="215">
        <v>600.0</v>
      </c>
      <c r="F277" s="215">
        <v>400.0</v>
      </c>
      <c r="G277" s="216">
        <v>7069.0</v>
      </c>
      <c r="X277" s="275"/>
    </row>
    <row r="278">
      <c r="A278" s="293" t="s">
        <v>2684</v>
      </c>
      <c r="B278" s="228" t="s">
        <v>8143</v>
      </c>
      <c r="C278" s="228" t="s">
        <v>1200</v>
      </c>
      <c r="D278" s="228" t="s">
        <v>6119</v>
      </c>
      <c r="E278" s="229">
        <v>256.57</v>
      </c>
      <c r="F278" s="229">
        <v>106.57</v>
      </c>
      <c r="G278" s="230"/>
      <c r="H278" s="231">
        <v>41183.0</v>
      </c>
      <c r="X278" s="275"/>
    </row>
    <row r="279">
      <c r="A279" s="293" t="s">
        <v>2689</v>
      </c>
      <c r="B279" s="228" t="s">
        <v>8146</v>
      </c>
      <c r="C279" s="228" t="s">
        <v>1200</v>
      </c>
      <c r="D279" s="228" t="s">
        <v>6119</v>
      </c>
      <c r="E279" s="229">
        <v>199.45</v>
      </c>
      <c r="F279" s="229">
        <v>199.45</v>
      </c>
      <c r="G279" s="230"/>
      <c r="H279" s="231">
        <v>41198.0</v>
      </c>
      <c r="X279" s="275"/>
    </row>
    <row r="280">
      <c r="A280" s="293" t="s">
        <v>2699</v>
      </c>
      <c r="B280" s="228" t="s">
        <v>8149</v>
      </c>
      <c r="C280" s="228" t="s">
        <v>1200</v>
      </c>
      <c r="D280" s="228" t="s">
        <v>6119</v>
      </c>
      <c r="E280" s="229">
        <v>174.86</v>
      </c>
      <c r="F280" s="229">
        <v>24.86</v>
      </c>
      <c r="G280" s="230"/>
      <c r="H280" s="231">
        <v>41188.0</v>
      </c>
      <c r="X280" s="275"/>
    </row>
    <row r="281">
      <c r="A281" s="293" t="s">
        <v>2705</v>
      </c>
      <c r="B281" s="211" t="s">
        <v>2860</v>
      </c>
      <c r="C281" s="211" t="s">
        <v>2245</v>
      </c>
      <c r="D281" s="211" t="s">
        <v>6119</v>
      </c>
      <c r="E281" s="212">
        <v>114.27</v>
      </c>
      <c r="F281" s="212">
        <v>114.27</v>
      </c>
      <c r="G281" s="210">
        <v>6994.0</v>
      </c>
      <c r="H281" s="213">
        <v>41188.0</v>
      </c>
      <c r="X281" s="275"/>
    </row>
    <row r="282">
      <c r="A282" s="293" t="s">
        <v>2712</v>
      </c>
      <c r="B282" s="211" t="s">
        <v>7537</v>
      </c>
      <c r="C282" s="211" t="s">
        <v>2245</v>
      </c>
      <c r="D282" s="211" t="s">
        <v>6119</v>
      </c>
      <c r="E282" s="212">
        <v>82.4</v>
      </c>
      <c r="F282" s="212">
        <v>82.4</v>
      </c>
      <c r="G282" s="210">
        <v>6994.0</v>
      </c>
      <c r="H282" s="213">
        <v>41196.0</v>
      </c>
      <c r="X282" s="275"/>
    </row>
    <row r="283">
      <c r="A283" s="293" t="s">
        <v>2723</v>
      </c>
      <c r="B283" s="211" t="s">
        <v>8155</v>
      </c>
      <c r="C283" s="211" t="s">
        <v>2521</v>
      </c>
      <c r="D283" s="211" t="s">
        <v>6119</v>
      </c>
      <c r="E283" s="212">
        <v>88.0</v>
      </c>
      <c r="F283" s="212">
        <v>88.0</v>
      </c>
      <c r="G283" s="210">
        <v>7150.0</v>
      </c>
      <c r="H283" s="213">
        <v>41210.0</v>
      </c>
      <c r="X283" s="275"/>
    </row>
    <row r="284">
      <c r="A284" s="293" t="s">
        <v>2733</v>
      </c>
      <c r="B284" s="211" t="s">
        <v>8158</v>
      </c>
      <c r="C284" s="211" t="s">
        <v>2521</v>
      </c>
      <c r="D284" s="211" t="s">
        <v>6119</v>
      </c>
      <c r="E284" s="212">
        <v>175.0</v>
      </c>
      <c r="F284" s="212">
        <v>175.0</v>
      </c>
      <c r="G284" s="227"/>
      <c r="H284" s="213">
        <v>41217.0</v>
      </c>
      <c r="X284" s="275"/>
    </row>
    <row r="285">
      <c r="A285" s="293" t="s">
        <v>8161</v>
      </c>
      <c r="B285" s="211" t="s">
        <v>8162</v>
      </c>
      <c r="C285" s="211" t="s">
        <v>8163</v>
      </c>
      <c r="D285" s="211" t="s">
        <v>6119</v>
      </c>
      <c r="E285" s="212">
        <v>273.96</v>
      </c>
      <c r="F285" s="212">
        <v>273.96</v>
      </c>
      <c r="G285" s="210">
        <v>6958.0</v>
      </c>
      <c r="H285" s="213">
        <v>41195.0</v>
      </c>
      <c r="X285" s="275"/>
    </row>
    <row r="286">
      <c r="A286" s="293" t="s">
        <v>8164</v>
      </c>
      <c r="B286" s="214" t="s">
        <v>8165</v>
      </c>
      <c r="C286" s="214" t="s">
        <v>8166</v>
      </c>
      <c r="D286" s="214" t="s">
        <v>6019</v>
      </c>
      <c r="E286" s="215">
        <v>366.91</v>
      </c>
      <c r="F286" s="215">
        <v>366.91</v>
      </c>
      <c r="G286" s="216">
        <v>7169.0</v>
      </c>
      <c r="H286" s="217">
        <v>41195.0</v>
      </c>
      <c r="X286" s="275"/>
    </row>
    <row r="287">
      <c r="A287" s="293" t="s">
        <v>8168</v>
      </c>
      <c r="B287" s="211" t="s">
        <v>8169</v>
      </c>
      <c r="C287" s="211" t="s">
        <v>8170</v>
      </c>
      <c r="D287" s="211" t="s">
        <v>6119</v>
      </c>
      <c r="E287" s="212">
        <v>119.99</v>
      </c>
      <c r="F287" s="212">
        <v>119.99</v>
      </c>
      <c r="G287" s="210">
        <v>6995.0</v>
      </c>
      <c r="H287" s="213">
        <v>41202.0</v>
      </c>
      <c r="X287" s="275"/>
    </row>
    <row r="288">
      <c r="A288" s="293" t="s">
        <v>8174</v>
      </c>
      <c r="B288" s="211" t="s">
        <v>7580</v>
      </c>
      <c r="C288" s="211" t="s">
        <v>2580</v>
      </c>
      <c r="D288" s="211" t="s">
        <v>6119</v>
      </c>
      <c r="E288" s="212">
        <v>262.0</v>
      </c>
      <c r="F288" s="212">
        <v>181.0</v>
      </c>
      <c r="G288" s="210">
        <v>6996.0</v>
      </c>
      <c r="H288" s="213">
        <v>41188.0</v>
      </c>
      <c r="X288" s="275"/>
    </row>
    <row r="289">
      <c r="A289" s="293" t="s">
        <v>8177</v>
      </c>
      <c r="B289" s="211" t="s">
        <v>8178</v>
      </c>
      <c r="C289" s="211" t="s">
        <v>6282</v>
      </c>
      <c r="D289" s="211" t="s">
        <v>6119</v>
      </c>
      <c r="E289" s="212">
        <v>226.26</v>
      </c>
      <c r="F289" s="212">
        <v>84.31</v>
      </c>
      <c r="G289" s="210">
        <v>6997.0</v>
      </c>
      <c r="H289" s="213">
        <v>41209.0</v>
      </c>
      <c r="X289" s="275"/>
    </row>
    <row r="290">
      <c r="A290" s="293" t="s">
        <v>8180</v>
      </c>
      <c r="B290" s="211" t="s">
        <v>8181</v>
      </c>
      <c r="C290" s="211" t="s">
        <v>7553</v>
      </c>
      <c r="D290" s="211" t="s">
        <v>6119</v>
      </c>
      <c r="E290" s="212">
        <v>170.46</v>
      </c>
      <c r="F290" s="212">
        <v>170.46</v>
      </c>
      <c r="G290" s="210">
        <v>6998.0</v>
      </c>
      <c r="H290" s="213">
        <v>41193.0</v>
      </c>
      <c r="X290" s="275"/>
    </row>
    <row r="291">
      <c r="A291" s="293" t="s">
        <v>8184</v>
      </c>
      <c r="B291" s="211" t="s">
        <v>8185</v>
      </c>
      <c r="C291" s="211" t="s">
        <v>8186</v>
      </c>
      <c r="D291" s="211" t="s">
        <v>6119</v>
      </c>
      <c r="E291" s="212">
        <v>70.0</v>
      </c>
      <c r="F291" s="212">
        <v>70.0</v>
      </c>
      <c r="G291" s="210">
        <v>6955.0</v>
      </c>
      <c r="H291" s="213">
        <v>41190.0</v>
      </c>
      <c r="X291" s="275"/>
    </row>
    <row r="292">
      <c r="A292" s="293" t="s">
        <v>8188</v>
      </c>
      <c r="B292" s="211" t="s">
        <v>6920</v>
      </c>
      <c r="C292" s="211" t="s">
        <v>8189</v>
      </c>
      <c r="D292" s="211" t="s">
        <v>6119</v>
      </c>
      <c r="E292" s="212">
        <v>165.0</v>
      </c>
      <c r="F292" s="212">
        <v>108.79</v>
      </c>
      <c r="G292" s="210">
        <v>7114.0</v>
      </c>
      <c r="H292" s="213">
        <v>41182.0</v>
      </c>
      <c r="X292" s="275"/>
    </row>
    <row r="293">
      <c r="A293" s="293" t="s">
        <v>8190</v>
      </c>
      <c r="B293" s="211" t="s">
        <v>8191</v>
      </c>
      <c r="C293" s="211" t="s">
        <v>1600</v>
      </c>
      <c r="D293" s="211" t="s">
        <v>6119</v>
      </c>
      <c r="E293" s="212">
        <v>150.0</v>
      </c>
      <c r="F293" s="212">
        <v>60.0</v>
      </c>
      <c r="G293" s="210">
        <v>6999.0</v>
      </c>
      <c r="H293" s="213">
        <v>41202.0</v>
      </c>
      <c r="X293" s="275"/>
    </row>
    <row r="294">
      <c r="A294" s="293" t="s">
        <v>8193</v>
      </c>
      <c r="B294" s="211" t="s">
        <v>8194</v>
      </c>
      <c r="C294" s="211" t="s">
        <v>1600</v>
      </c>
      <c r="D294" s="211" t="s">
        <v>6119</v>
      </c>
      <c r="E294" s="212">
        <v>130.0</v>
      </c>
      <c r="F294" s="212">
        <v>75.0</v>
      </c>
      <c r="G294" s="210">
        <v>6999.0</v>
      </c>
      <c r="H294" s="213">
        <v>41200.0</v>
      </c>
      <c r="X294" s="275"/>
    </row>
    <row r="295">
      <c r="A295" s="293" t="s">
        <v>8195</v>
      </c>
      <c r="B295" s="211" t="s">
        <v>8197</v>
      </c>
      <c r="C295" s="211" t="s">
        <v>7284</v>
      </c>
      <c r="D295" s="211" t="s">
        <v>6119</v>
      </c>
      <c r="E295" s="212">
        <v>68.88</v>
      </c>
      <c r="F295" s="212">
        <v>57.0</v>
      </c>
      <c r="G295" s="210">
        <v>7000.0</v>
      </c>
      <c r="H295" s="213">
        <v>41189.0</v>
      </c>
      <c r="X295" s="275"/>
    </row>
    <row r="296">
      <c r="A296" s="293" t="s">
        <v>8199</v>
      </c>
      <c r="B296" s="211" t="s">
        <v>8200</v>
      </c>
      <c r="C296" s="211" t="s">
        <v>195</v>
      </c>
      <c r="D296" s="211" t="s">
        <v>6119</v>
      </c>
      <c r="E296" s="212">
        <v>56.9</v>
      </c>
      <c r="F296" s="212">
        <v>44.0</v>
      </c>
      <c r="G296" s="210">
        <v>6960.0</v>
      </c>
      <c r="H296" s="213">
        <v>41193.0</v>
      </c>
      <c r="X296" s="275"/>
    </row>
    <row r="297">
      <c r="A297" s="293" t="s">
        <v>8203</v>
      </c>
      <c r="B297" s="211" t="s">
        <v>8204</v>
      </c>
      <c r="C297" s="211" t="s">
        <v>195</v>
      </c>
      <c r="D297" s="211" t="s">
        <v>6119</v>
      </c>
      <c r="E297" s="212">
        <v>100.92</v>
      </c>
      <c r="F297" s="212">
        <v>100.92</v>
      </c>
      <c r="G297" s="210">
        <v>6960.0</v>
      </c>
      <c r="H297" s="213">
        <v>41192.0</v>
      </c>
      <c r="X297" s="275"/>
    </row>
    <row r="298">
      <c r="A298" s="293" t="s">
        <v>8208</v>
      </c>
      <c r="B298" s="228" t="s">
        <v>8209</v>
      </c>
      <c r="C298" s="228" t="s">
        <v>8210</v>
      </c>
      <c r="D298" s="228" t="s">
        <v>6119</v>
      </c>
      <c r="E298" s="229">
        <v>432.0</v>
      </c>
      <c r="F298" s="229">
        <v>0.0</v>
      </c>
      <c r="G298" s="230"/>
      <c r="H298" s="231">
        <v>41202.0</v>
      </c>
      <c r="X298" s="275"/>
    </row>
    <row r="299">
      <c r="A299" s="293" t="s">
        <v>8213</v>
      </c>
      <c r="B299" s="228" t="s">
        <v>96</v>
      </c>
      <c r="C299" s="228" t="s">
        <v>8210</v>
      </c>
      <c r="D299" s="228" t="s">
        <v>6119</v>
      </c>
      <c r="E299" s="229">
        <v>119.61</v>
      </c>
      <c r="F299" s="229">
        <v>0.0</v>
      </c>
      <c r="G299" s="230"/>
      <c r="H299" s="231">
        <v>41164.0</v>
      </c>
      <c r="X299" s="275"/>
    </row>
    <row r="300">
      <c r="A300" s="293" t="s">
        <v>8216</v>
      </c>
      <c r="B300" s="228" t="s">
        <v>8217</v>
      </c>
      <c r="C300" s="228" t="s">
        <v>8210</v>
      </c>
      <c r="D300" s="228" t="s">
        <v>6119</v>
      </c>
      <c r="E300" s="229">
        <v>85.0</v>
      </c>
      <c r="F300" s="229">
        <v>0.0</v>
      </c>
      <c r="G300" s="230"/>
      <c r="H300" s="231">
        <v>41178.0</v>
      </c>
      <c r="X300" s="275"/>
    </row>
    <row r="301">
      <c r="A301" s="293" t="s">
        <v>8218</v>
      </c>
      <c r="B301" s="211" t="s">
        <v>2613</v>
      </c>
      <c r="C301" s="211" t="s">
        <v>764</v>
      </c>
      <c r="D301" s="211" t="s">
        <v>6119</v>
      </c>
      <c r="E301" s="212">
        <v>37.27</v>
      </c>
      <c r="F301" s="212">
        <v>37.27</v>
      </c>
      <c r="G301" s="210">
        <v>6956.0</v>
      </c>
      <c r="H301" s="213">
        <v>41209.0</v>
      </c>
      <c r="X301" s="275"/>
    </row>
    <row r="302">
      <c r="A302" s="293" t="s">
        <v>8220</v>
      </c>
      <c r="B302" s="211" t="s">
        <v>8222</v>
      </c>
      <c r="C302" s="211" t="s">
        <v>7485</v>
      </c>
      <c r="D302" s="211" t="s">
        <v>6119</v>
      </c>
      <c r="E302" s="212">
        <v>191.57</v>
      </c>
      <c r="F302" s="212">
        <v>191.57</v>
      </c>
      <c r="G302" s="210">
        <v>7001.0</v>
      </c>
      <c r="H302" s="213">
        <v>41206.0</v>
      </c>
      <c r="X302" s="275"/>
    </row>
    <row r="303">
      <c r="A303" s="293" t="s">
        <v>8225</v>
      </c>
      <c r="B303" s="211" t="s">
        <v>8226</v>
      </c>
      <c r="C303" s="211" t="s">
        <v>7485</v>
      </c>
      <c r="D303" s="211" t="s">
        <v>6119</v>
      </c>
      <c r="E303" s="212">
        <v>87.0</v>
      </c>
      <c r="F303" s="212">
        <v>75.0</v>
      </c>
      <c r="G303" s="210">
        <v>7001.0</v>
      </c>
      <c r="H303" s="213">
        <v>41209.0</v>
      </c>
      <c r="X303" s="275"/>
    </row>
    <row r="304">
      <c r="A304" s="293" t="s">
        <v>8228</v>
      </c>
      <c r="B304" s="211" t="s">
        <v>8230</v>
      </c>
      <c r="C304" s="211" t="s">
        <v>458</v>
      </c>
      <c r="D304" s="211" t="s">
        <v>6119</v>
      </c>
      <c r="E304" s="212">
        <v>179.46</v>
      </c>
      <c r="F304" s="212">
        <v>179.46</v>
      </c>
      <c r="G304" s="210">
        <v>6959.0</v>
      </c>
      <c r="H304" s="213">
        <v>41213.0</v>
      </c>
      <c r="X304" s="275"/>
    </row>
    <row r="305">
      <c r="A305" s="293" t="s">
        <v>8231</v>
      </c>
      <c r="B305" s="211" t="s">
        <v>8232</v>
      </c>
      <c r="C305" s="211" t="s">
        <v>458</v>
      </c>
      <c r="D305" s="211" t="s">
        <v>6119</v>
      </c>
      <c r="E305" s="212">
        <v>89.69</v>
      </c>
      <c r="F305" s="212">
        <v>89.69</v>
      </c>
      <c r="G305" s="210">
        <v>6959.0</v>
      </c>
      <c r="H305" s="213">
        <v>41209.0</v>
      </c>
      <c r="X305" s="275"/>
    </row>
    <row r="306">
      <c r="A306" s="293" t="s">
        <v>8235</v>
      </c>
      <c r="B306" s="211" t="s">
        <v>8236</v>
      </c>
      <c r="C306" s="211" t="s">
        <v>8237</v>
      </c>
      <c r="D306" s="211" t="s">
        <v>6119</v>
      </c>
      <c r="E306" s="212">
        <v>170.0</v>
      </c>
      <c r="F306" s="212">
        <v>170.0</v>
      </c>
      <c r="G306" s="210">
        <v>7012.0</v>
      </c>
      <c r="H306" s="213">
        <v>41212.0</v>
      </c>
      <c r="X306" s="275"/>
    </row>
    <row r="307">
      <c r="A307" s="293" t="s">
        <v>8241</v>
      </c>
      <c r="B307" s="211" t="s">
        <v>8242</v>
      </c>
      <c r="C307" s="211" t="s">
        <v>496</v>
      </c>
      <c r="D307" s="211" t="s">
        <v>6119</v>
      </c>
      <c r="E307" s="212">
        <v>55.19</v>
      </c>
      <c r="F307" s="212">
        <v>55.19</v>
      </c>
      <c r="G307" s="210">
        <v>7002.0</v>
      </c>
      <c r="H307" s="213">
        <v>41210.0</v>
      </c>
      <c r="X307" s="275"/>
    </row>
    <row r="308">
      <c r="A308" s="293" t="s">
        <v>8245</v>
      </c>
      <c r="B308" s="228" t="s">
        <v>8246</v>
      </c>
      <c r="C308" s="228" t="s">
        <v>8247</v>
      </c>
      <c r="D308" s="228" t="s">
        <v>6119</v>
      </c>
      <c r="E308" s="229">
        <v>138.38</v>
      </c>
      <c r="F308" s="229">
        <v>138.38</v>
      </c>
      <c r="G308" s="233">
        <v>6960.0</v>
      </c>
      <c r="H308" s="231">
        <v>41164.0</v>
      </c>
      <c r="X308" s="275"/>
    </row>
    <row r="309">
      <c r="A309" s="293" t="s">
        <v>8250</v>
      </c>
      <c r="B309" s="211" t="s">
        <v>8251</v>
      </c>
      <c r="C309" s="211" t="s">
        <v>8247</v>
      </c>
      <c r="D309" s="211" t="s">
        <v>6119</v>
      </c>
      <c r="E309" s="212">
        <v>100.92</v>
      </c>
      <c r="F309" s="212">
        <v>100.92</v>
      </c>
      <c r="G309" s="210">
        <v>6960.0</v>
      </c>
      <c r="H309" s="213">
        <v>41206.0</v>
      </c>
      <c r="X309" s="275"/>
    </row>
    <row r="310">
      <c r="A310" s="293" t="s">
        <v>8254</v>
      </c>
      <c r="B310" s="211" t="s">
        <v>8255</v>
      </c>
      <c r="C310" s="211" t="s">
        <v>886</v>
      </c>
      <c r="D310" s="211" t="s">
        <v>6119</v>
      </c>
      <c r="E310" s="212">
        <v>100.6</v>
      </c>
      <c r="F310" s="212">
        <v>100.6</v>
      </c>
      <c r="G310" s="210">
        <v>7041.0</v>
      </c>
      <c r="H310" s="213">
        <v>41214.0</v>
      </c>
      <c r="X310" s="275"/>
    </row>
    <row r="311">
      <c r="A311" s="293" t="s">
        <v>8256</v>
      </c>
      <c r="B311" s="211" t="s">
        <v>2947</v>
      </c>
      <c r="C311" s="211" t="s">
        <v>886</v>
      </c>
      <c r="D311" s="211" t="s">
        <v>6119</v>
      </c>
      <c r="E311" s="212">
        <v>90.29</v>
      </c>
      <c r="F311" s="212">
        <v>90.29</v>
      </c>
      <c r="G311" s="210">
        <v>6961.0</v>
      </c>
      <c r="H311" s="213">
        <v>41208.0</v>
      </c>
      <c r="X311" s="275"/>
    </row>
    <row r="312">
      <c r="A312" s="293" t="s">
        <v>8257</v>
      </c>
      <c r="B312" s="211" t="s">
        <v>6813</v>
      </c>
      <c r="C312" s="211" t="s">
        <v>8258</v>
      </c>
      <c r="D312" s="211" t="s">
        <v>6119</v>
      </c>
      <c r="E312" s="212">
        <v>60.0</v>
      </c>
      <c r="F312" s="212">
        <v>49.89</v>
      </c>
      <c r="G312" s="210">
        <v>7003.0</v>
      </c>
      <c r="H312" s="213">
        <v>41211.0</v>
      </c>
      <c r="X312" s="275"/>
    </row>
    <row r="313">
      <c r="A313" s="293" t="s">
        <v>8259</v>
      </c>
      <c r="B313" s="228" t="s">
        <v>8260</v>
      </c>
      <c r="C313" s="228" t="s">
        <v>1410</v>
      </c>
      <c r="D313" s="228" t="s">
        <v>6119</v>
      </c>
      <c r="E313" s="229">
        <v>48.0</v>
      </c>
      <c r="F313" s="229">
        <v>15.0</v>
      </c>
      <c r="G313" s="230"/>
      <c r="H313" s="231">
        <v>41209.0</v>
      </c>
      <c r="X313" s="275"/>
    </row>
    <row r="314">
      <c r="A314" s="293" t="s">
        <v>8261</v>
      </c>
      <c r="B314" s="211" t="s">
        <v>8262</v>
      </c>
      <c r="C314" s="211" t="s">
        <v>1410</v>
      </c>
      <c r="D314" s="211" t="s">
        <v>6119</v>
      </c>
      <c r="E314" s="212">
        <v>363.0</v>
      </c>
      <c r="F314" s="212">
        <v>363.0</v>
      </c>
      <c r="G314" s="210">
        <v>7004.0</v>
      </c>
      <c r="H314" s="213">
        <v>41209.0</v>
      </c>
      <c r="X314" s="275"/>
    </row>
    <row r="315">
      <c r="A315" s="293" t="s">
        <v>8263</v>
      </c>
      <c r="B315" s="211" t="s">
        <v>8264</v>
      </c>
      <c r="C315" s="211" t="s">
        <v>4226</v>
      </c>
      <c r="D315" s="211" t="s">
        <v>6119</v>
      </c>
      <c r="E315" s="212">
        <v>42.44</v>
      </c>
      <c r="F315" s="212">
        <v>36.0</v>
      </c>
      <c r="G315" s="210">
        <v>6954.0</v>
      </c>
      <c r="H315" s="213">
        <v>41196.0</v>
      </c>
      <c r="X315" s="275"/>
    </row>
    <row r="316">
      <c r="A316" s="293" t="s">
        <v>8265</v>
      </c>
      <c r="B316" s="211" t="s">
        <v>7135</v>
      </c>
      <c r="C316" s="211" t="s">
        <v>4226</v>
      </c>
      <c r="D316" s="211" t="s">
        <v>6119</v>
      </c>
      <c r="E316" s="212">
        <v>230.49</v>
      </c>
      <c r="F316" s="212">
        <v>230.49</v>
      </c>
      <c r="G316" s="210">
        <v>6954.0</v>
      </c>
      <c r="H316" s="213">
        <v>41198.0</v>
      </c>
      <c r="X316" s="275"/>
    </row>
    <row r="317">
      <c r="A317" s="293" t="s">
        <v>8266</v>
      </c>
      <c r="B317" s="211" t="s">
        <v>7966</v>
      </c>
      <c r="C317" s="211" t="s">
        <v>7491</v>
      </c>
      <c r="D317" s="211" t="s">
        <v>6119</v>
      </c>
      <c r="E317" s="212">
        <v>21.4</v>
      </c>
      <c r="F317" s="212">
        <v>21.4</v>
      </c>
      <c r="G317" s="210">
        <v>6993.0</v>
      </c>
      <c r="H317" s="213">
        <v>41217.0</v>
      </c>
      <c r="X317" s="275"/>
    </row>
    <row r="318">
      <c r="A318" s="293" t="s">
        <v>8267</v>
      </c>
      <c r="B318" s="214" t="s">
        <v>8045</v>
      </c>
      <c r="C318" s="214" t="s">
        <v>1815</v>
      </c>
      <c r="D318" s="214" t="s">
        <v>6019</v>
      </c>
      <c r="E318" s="215">
        <v>433.0</v>
      </c>
      <c r="F318" s="215">
        <v>338.2</v>
      </c>
      <c r="G318" s="216">
        <v>6934.0</v>
      </c>
      <c r="H318" s="217">
        <v>41225.0</v>
      </c>
      <c r="X318" s="275"/>
    </row>
    <row r="319">
      <c r="A319" s="293" t="s">
        <v>8268</v>
      </c>
      <c r="B319" s="214" t="s">
        <v>8269</v>
      </c>
      <c r="C319" s="214" t="s">
        <v>516</v>
      </c>
      <c r="D319" s="214" t="s">
        <v>6019</v>
      </c>
      <c r="E319" s="215">
        <v>1350.0</v>
      </c>
      <c r="F319" s="215">
        <v>795.0</v>
      </c>
      <c r="G319" s="216">
        <v>6935.0</v>
      </c>
      <c r="H319" s="217">
        <v>41244.0</v>
      </c>
      <c r="X319" s="275"/>
    </row>
    <row r="320">
      <c r="A320" s="293" t="s">
        <v>8272</v>
      </c>
      <c r="B320" s="214" t="s">
        <v>8274</v>
      </c>
      <c r="C320" s="214" t="s">
        <v>516</v>
      </c>
      <c r="D320" s="214" t="s">
        <v>6019</v>
      </c>
      <c r="E320" s="215">
        <v>580.0</v>
      </c>
      <c r="F320" s="215">
        <v>400.0</v>
      </c>
      <c r="G320" s="216">
        <v>6935.0</v>
      </c>
      <c r="H320" s="217">
        <v>41230.0</v>
      </c>
      <c r="X320" s="275"/>
    </row>
    <row r="321">
      <c r="A321" s="293" t="s">
        <v>8275</v>
      </c>
      <c r="B321" s="214" t="s">
        <v>8277</v>
      </c>
      <c r="C321" s="214" t="s">
        <v>8279</v>
      </c>
      <c r="D321" s="214" t="s">
        <v>6019</v>
      </c>
      <c r="E321" s="215">
        <v>2000.0</v>
      </c>
      <c r="F321" s="215">
        <v>2000.0</v>
      </c>
      <c r="G321" s="216">
        <v>6950.0</v>
      </c>
      <c r="H321" s="217">
        <v>41247.0</v>
      </c>
      <c r="X321" s="275"/>
    </row>
    <row r="322">
      <c r="A322" s="293" t="s">
        <v>8280</v>
      </c>
      <c r="B322" s="214" t="s">
        <v>8281</v>
      </c>
      <c r="C322" s="214" t="s">
        <v>7828</v>
      </c>
      <c r="D322" s="214" t="s">
        <v>6019</v>
      </c>
      <c r="E322" s="215">
        <v>245.0</v>
      </c>
      <c r="F322" s="215">
        <v>145.0</v>
      </c>
      <c r="G322" s="216">
        <v>6936.0</v>
      </c>
      <c r="H322" s="217">
        <v>41238.0</v>
      </c>
      <c r="X322" s="275"/>
    </row>
    <row r="323">
      <c r="A323" s="293" t="s">
        <v>8285</v>
      </c>
      <c r="B323" s="214" t="s">
        <v>8286</v>
      </c>
      <c r="C323" s="214" t="s">
        <v>8287</v>
      </c>
      <c r="D323" s="214" t="s">
        <v>6019</v>
      </c>
      <c r="E323" s="215">
        <v>650.0</v>
      </c>
      <c r="F323" s="215">
        <v>170.0</v>
      </c>
      <c r="G323" s="216">
        <v>6937.0</v>
      </c>
      <c r="H323" s="217">
        <v>41240.0</v>
      </c>
      <c r="X323" s="275"/>
    </row>
    <row r="324">
      <c r="A324" s="293" t="s">
        <v>8290</v>
      </c>
      <c r="B324" s="214" t="s">
        <v>8291</v>
      </c>
      <c r="C324" s="214" t="s">
        <v>294</v>
      </c>
      <c r="D324" s="214" t="s">
        <v>6019</v>
      </c>
      <c r="E324" s="215">
        <v>150.0</v>
      </c>
      <c r="F324" s="215">
        <v>150.0</v>
      </c>
      <c r="G324" s="216">
        <v>6938.0</v>
      </c>
      <c r="H324" s="217">
        <v>41222.0</v>
      </c>
      <c r="X324" s="275"/>
    </row>
    <row r="325">
      <c r="A325" s="293" t="s">
        <v>8292</v>
      </c>
      <c r="B325" s="214" t="s">
        <v>8294</v>
      </c>
      <c r="C325" s="214" t="s">
        <v>938</v>
      </c>
      <c r="D325" s="214" t="s">
        <v>6019</v>
      </c>
      <c r="E325" s="215">
        <v>60.0</v>
      </c>
      <c r="F325" s="215">
        <v>60.0</v>
      </c>
      <c r="G325" s="216">
        <v>6939.0</v>
      </c>
      <c r="H325" s="217">
        <v>41222.0</v>
      </c>
      <c r="X325" s="275"/>
    </row>
    <row r="326">
      <c r="A326" s="293" t="s">
        <v>8296</v>
      </c>
      <c r="B326" s="214" t="s">
        <v>8297</v>
      </c>
      <c r="C326" s="214" t="s">
        <v>938</v>
      </c>
      <c r="D326" s="214" t="s">
        <v>6019</v>
      </c>
      <c r="E326" s="215">
        <v>324.0</v>
      </c>
      <c r="F326" s="215">
        <v>175.0</v>
      </c>
      <c r="G326" s="216">
        <v>6939.0</v>
      </c>
      <c r="H326" s="217">
        <v>41230.0</v>
      </c>
      <c r="X326" s="275"/>
    </row>
    <row r="327">
      <c r="A327" s="293" t="s">
        <v>8300</v>
      </c>
      <c r="B327" s="214" t="s">
        <v>8301</v>
      </c>
      <c r="C327" s="214" t="s">
        <v>8302</v>
      </c>
      <c r="D327" s="214" t="s">
        <v>6019</v>
      </c>
      <c r="E327" s="215">
        <v>60.0</v>
      </c>
      <c r="F327" s="215">
        <v>60.0</v>
      </c>
      <c r="G327" s="216">
        <v>6940.0</v>
      </c>
      <c r="H327" s="217">
        <v>41231.0</v>
      </c>
      <c r="X327" s="275"/>
    </row>
    <row r="328">
      <c r="A328" s="293" t="s">
        <v>8305</v>
      </c>
      <c r="B328" s="214" t="s">
        <v>8306</v>
      </c>
      <c r="C328" s="214" t="s">
        <v>6286</v>
      </c>
      <c r="D328" s="214" t="s">
        <v>6019</v>
      </c>
      <c r="E328" s="215">
        <v>1000.0</v>
      </c>
      <c r="F328" s="215">
        <v>0.0</v>
      </c>
      <c r="G328" s="214" t="s">
        <v>6289</v>
      </c>
      <c r="H328" s="217">
        <v>41228.0</v>
      </c>
      <c r="X328" s="275"/>
    </row>
    <row r="329">
      <c r="A329" s="293" t="s">
        <v>8309</v>
      </c>
      <c r="B329" s="214" t="s">
        <v>8310</v>
      </c>
      <c r="C329" s="214" t="s">
        <v>8311</v>
      </c>
      <c r="D329" s="214" t="s">
        <v>6019</v>
      </c>
      <c r="E329" s="215">
        <v>995.0</v>
      </c>
      <c r="F329" s="215">
        <v>0.0</v>
      </c>
      <c r="G329" s="214" t="s">
        <v>6289</v>
      </c>
      <c r="H329" s="217">
        <v>41243.0</v>
      </c>
      <c r="X329" s="275"/>
    </row>
    <row r="330">
      <c r="A330" s="293" t="s">
        <v>8314</v>
      </c>
      <c r="B330" s="214" t="s">
        <v>8315</v>
      </c>
      <c r="C330" s="214" t="s">
        <v>1595</v>
      </c>
      <c r="D330" s="214" t="s">
        <v>6019</v>
      </c>
      <c r="E330" s="215">
        <v>1000.0</v>
      </c>
      <c r="F330" s="215">
        <v>1000.0</v>
      </c>
      <c r="G330" s="216">
        <v>6941.0</v>
      </c>
      <c r="H330" s="217">
        <v>41334.0</v>
      </c>
      <c r="X330" s="275"/>
    </row>
    <row r="331">
      <c r="A331" s="293" t="s">
        <v>8318</v>
      </c>
      <c r="B331" s="214" t="s">
        <v>6766</v>
      </c>
      <c r="C331" s="214" t="s">
        <v>527</v>
      </c>
      <c r="D331" s="214" t="s">
        <v>6019</v>
      </c>
      <c r="E331" s="215">
        <v>500.0</v>
      </c>
      <c r="F331" s="215">
        <v>500.0</v>
      </c>
      <c r="G331" s="216">
        <v>7175.0</v>
      </c>
      <c r="H331" s="217">
        <v>41253.0</v>
      </c>
      <c r="X331" s="275"/>
    </row>
    <row r="332">
      <c r="A332" s="293" t="s">
        <v>8320</v>
      </c>
      <c r="B332" s="214" t="s">
        <v>8322</v>
      </c>
      <c r="C332" s="214" t="s">
        <v>6306</v>
      </c>
      <c r="D332" s="214" t="s">
        <v>6019</v>
      </c>
      <c r="E332" s="215">
        <v>514.0</v>
      </c>
      <c r="F332" s="215">
        <v>490.0</v>
      </c>
      <c r="G332" s="216">
        <v>6942.0</v>
      </c>
      <c r="H332" s="217">
        <v>41306.0</v>
      </c>
      <c r="X332" s="275"/>
    </row>
    <row r="333">
      <c r="A333" s="293" t="s">
        <v>8323</v>
      </c>
      <c r="B333" s="214" t="s">
        <v>8324</v>
      </c>
      <c r="C333" s="214" t="s">
        <v>4993</v>
      </c>
      <c r="D333" s="214" t="s">
        <v>6019</v>
      </c>
      <c r="E333" s="215">
        <v>2000.0</v>
      </c>
      <c r="F333" s="215">
        <v>0.0</v>
      </c>
      <c r="G333" s="214" t="s">
        <v>6289</v>
      </c>
      <c r="H333" s="217">
        <v>41365.0</v>
      </c>
      <c r="X333" s="275"/>
    </row>
    <row r="334">
      <c r="A334" s="293" t="s">
        <v>8327</v>
      </c>
      <c r="B334" s="214" t="s">
        <v>8328</v>
      </c>
      <c r="C334" s="214" t="s">
        <v>764</v>
      </c>
      <c r="D334" s="214" t="s">
        <v>6019</v>
      </c>
      <c r="E334" s="215">
        <v>40.0</v>
      </c>
      <c r="F334" s="215">
        <v>40.0</v>
      </c>
      <c r="G334" s="216">
        <v>6943.0</v>
      </c>
      <c r="H334" s="217">
        <v>41244.0</v>
      </c>
      <c r="X334" s="275"/>
    </row>
    <row r="335">
      <c r="A335" s="293" t="s">
        <v>8331</v>
      </c>
      <c r="B335" s="214" t="s">
        <v>8332</v>
      </c>
      <c r="C335" s="214" t="s">
        <v>8333</v>
      </c>
      <c r="D335" s="214" t="s">
        <v>6019</v>
      </c>
      <c r="E335" s="215">
        <v>1000.0</v>
      </c>
      <c r="F335" s="215">
        <v>500.0</v>
      </c>
      <c r="G335" s="216">
        <v>6947.0</v>
      </c>
      <c r="H335" s="217">
        <v>41265.0</v>
      </c>
      <c r="X335" s="275"/>
    </row>
    <row r="336">
      <c r="A336" s="293" t="s">
        <v>8336</v>
      </c>
      <c r="B336" s="214" t="s">
        <v>8337</v>
      </c>
      <c r="C336" s="214" t="s">
        <v>8338</v>
      </c>
      <c r="D336" s="214" t="s">
        <v>6019</v>
      </c>
      <c r="E336" s="215">
        <v>40.0</v>
      </c>
      <c r="F336" s="215">
        <v>40.0</v>
      </c>
      <c r="G336" s="216">
        <v>6948.0</v>
      </c>
      <c r="H336" s="217">
        <v>41229.0</v>
      </c>
      <c r="X336" s="275"/>
    </row>
    <row r="337">
      <c r="A337" s="293" t="s">
        <v>8340</v>
      </c>
      <c r="B337" s="214" t="s">
        <v>8342</v>
      </c>
      <c r="C337" s="214" t="s">
        <v>2331</v>
      </c>
      <c r="D337" s="214" t="s">
        <v>6019</v>
      </c>
      <c r="E337" s="215">
        <v>947.2</v>
      </c>
      <c r="F337" s="215">
        <v>947.2</v>
      </c>
      <c r="G337" s="247"/>
      <c r="H337" s="217">
        <v>41222.0</v>
      </c>
      <c r="X337" s="275"/>
    </row>
    <row r="338">
      <c r="A338" s="293" t="s">
        <v>8344</v>
      </c>
      <c r="B338" s="214" t="s">
        <v>8346</v>
      </c>
      <c r="C338" s="214" t="s">
        <v>2331</v>
      </c>
      <c r="D338" s="214" t="s">
        <v>6019</v>
      </c>
      <c r="E338" s="215">
        <v>195.0</v>
      </c>
      <c r="F338" s="215">
        <v>195.0</v>
      </c>
      <c r="G338" s="216">
        <v>6953.0</v>
      </c>
      <c r="H338" s="217">
        <v>41244.0</v>
      </c>
      <c r="X338" s="275"/>
    </row>
    <row r="339">
      <c r="A339" s="293" t="s">
        <v>8347</v>
      </c>
      <c r="B339" s="214" t="s">
        <v>8349</v>
      </c>
      <c r="C339" s="214" t="s">
        <v>8350</v>
      </c>
      <c r="D339" s="214" t="s">
        <v>6019</v>
      </c>
      <c r="E339" s="215">
        <v>260.0</v>
      </c>
      <c r="F339" s="215">
        <v>0.0</v>
      </c>
      <c r="G339" s="214" t="s">
        <v>6289</v>
      </c>
      <c r="H339" s="217">
        <v>41202.0</v>
      </c>
      <c r="X339" s="275"/>
    </row>
    <row r="340">
      <c r="A340" s="293" t="s">
        <v>8352</v>
      </c>
      <c r="B340" s="214" t="s">
        <v>8353</v>
      </c>
      <c r="C340" s="214" t="s">
        <v>191</v>
      </c>
      <c r="D340" s="214" t="s">
        <v>6019</v>
      </c>
      <c r="E340" s="215">
        <v>100.0</v>
      </c>
      <c r="F340" s="215">
        <v>100.0</v>
      </c>
      <c r="G340" s="216">
        <v>6945.0</v>
      </c>
      <c r="H340" s="217">
        <v>41223.0</v>
      </c>
      <c r="X340" s="275"/>
    </row>
    <row r="341">
      <c r="A341" s="293" t="s">
        <v>8356</v>
      </c>
      <c r="B341" s="214" t="s">
        <v>8357</v>
      </c>
      <c r="C341" s="214" t="s">
        <v>7610</v>
      </c>
      <c r="D341" s="214" t="s">
        <v>6019</v>
      </c>
      <c r="E341" s="215">
        <v>150.0</v>
      </c>
      <c r="F341" s="215">
        <v>150.0</v>
      </c>
      <c r="G341" s="216">
        <v>6946.0</v>
      </c>
      <c r="H341" s="217">
        <v>41218.0</v>
      </c>
      <c r="X341" s="275"/>
    </row>
    <row r="342">
      <c r="A342" s="294" t="s">
        <v>8359</v>
      </c>
      <c r="B342" s="211" t="s">
        <v>6021</v>
      </c>
      <c r="C342" s="211" t="s">
        <v>2853</v>
      </c>
      <c r="D342" s="211" t="s">
        <v>6119</v>
      </c>
      <c r="E342" s="280">
        <v>375.0</v>
      </c>
      <c r="F342" s="280">
        <v>240.0</v>
      </c>
      <c r="G342" s="210">
        <v>7017.0</v>
      </c>
      <c r="H342" s="285">
        <v>41218.0</v>
      </c>
      <c r="X342" s="275"/>
    </row>
    <row r="343">
      <c r="A343" s="294" t="s">
        <v>8361</v>
      </c>
      <c r="B343" s="211" t="s">
        <v>8362</v>
      </c>
      <c r="C343" s="211" t="s">
        <v>1200</v>
      </c>
      <c r="D343" s="211" t="s">
        <v>6119</v>
      </c>
      <c r="E343" s="280">
        <v>252.87</v>
      </c>
      <c r="F343" s="280">
        <v>252.87</v>
      </c>
      <c r="G343" s="210">
        <v>7005.0</v>
      </c>
      <c r="H343" s="285">
        <v>41205.0</v>
      </c>
      <c r="X343" s="275"/>
    </row>
    <row r="344">
      <c r="A344" s="294" t="s">
        <v>8363</v>
      </c>
      <c r="B344" s="228" t="s">
        <v>8364</v>
      </c>
      <c r="C344" s="228" t="s">
        <v>1200</v>
      </c>
      <c r="D344" s="228" t="s">
        <v>6119</v>
      </c>
      <c r="E344" s="283">
        <v>174.09</v>
      </c>
      <c r="F344" s="283">
        <v>174.09</v>
      </c>
      <c r="G344" s="230"/>
      <c r="H344" s="286">
        <v>41222.0</v>
      </c>
      <c r="X344" s="275"/>
    </row>
    <row r="345">
      <c r="A345" s="294" t="s">
        <v>8365</v>
      </c>
      <c r="B345" s="228" t="s">
        <v>7255</v>
      </c>
      <c r="C345" s="228" t="s">
        <v>1200</v>
      </c>
      <c r="D345" s="228" t="s">
        <v>6119</v>
      </c>
      <c r="E345" s="283">
        <v>101.78</v>
      </c>
      <c r="F345" s="283">
        <v>101.78</v>
      </c>
      <c r="G345" s="230"/>
      <c r="H345" s="286">
        <v>41223.0</v>
      </c>
      <c r="X345" s="275"/>
    </row>
    <row r="346">
      <c r="A346" s="294" t="s">
        <v>8366</v>
      </c>
      <c r="B346" s="228" t="s">
        <v>8367</v>
      </c>
      <c r="C346" s="228" t="s">
        <v>1200</v>
      </c>
      <c r="D346" s="228" t="s">
        <v>6119</v>
      </c>
      <c r="E346" s="283">
        <v>202.55</v>
      </c>
      <c r="F346" s="283">
        <v>122.56</v>
      </c>
      <c r="G346" s="230"/>
      <c r="H346" s="286">
        <v>41215.0</v>
      </c>
      <c r="X346" s="275"/>
    </row>
    <row r="347">
      <c r="A347" s="294" t="s">
        <v>8368</v>
      </c>
      <c r="B347" s="211" t="s">
        <v>3525</v>
      </c>
      <c r="C347" s="211" t="s">
        <v>1200</v>
      </c>
      <c r="D347" s="211" t="s">
        <v>6119</v>
      </c>
      <c r="E347" s="280">
        <v>238.21</v>
      </c>
      <c r="F347" s="280">
        <v>238.21</v>
      </c>
      <c r="G347" s="210">
        <v>7005.0</v>
      </c>
      <c r="H347" s="285">
        <v>41208.0</v>
      </c>
      <c r="X347" s="275"/>
    </row>
    <row r="348">
      <c r="A348" s="294" t="s">
        <v>8369</v>
      </c>
      <c r="B348" s="228" t="s">
        <v>8370</v>
      </c>
      <c r="C348" s="228" t="s">
        <v>1200</v>
      </c>
      <c r="D348" s="228" t="s">
        <v>6119</v>
      </c>
      <c r="E348" s="283">
        <v>178.95</v>
      </c>
      <c r="F348" s="283">
        <v>178.96</v>
      </c>
      <c r="G348" s="230"/>
      <c r="H348" s="286">
        <v>41210.0</v>
      </c>
      <c r="X348" s="275"/>
    </row>
    <row r="349">
      <c r="A349" s="294" t="s">
        <v>8371</v>
      </c>
      <c r="B349" s="211" t="s">
        <v>8372</v>
      </c>
      <c r="C349" s="211" t="s">
        <v>7771</v>
      </c>
      <c r="D349" s="211" t="s">
        <v>6119</v>
      </c>
      <c r="E349" s="280">
        <v>20.02</v>
      </c>
      <c r="F349" s="280">
        <v>20.02</v>
      </c>
      <c r="G349" s="210">
        <v>7018.0</v>
      </c>
      <c r="H349" s="285">
        <v>41212.0</v>
      </c>
      <c r="X349" s="275"/>
    </row>
    <row r="350">
      <c r="A350" s="294" t="s">
        <v>7106</v>
      </c>
      <c r="B350" s="211" t="s">
        <v>8373</v>
      </c>
      <c r="C350" s="211" t="s">
        <v>8374</v>
      </c>
      <c r="D350" s="211" t="s">
        <v>6119</v>
      </c>
      <c r="E350" s="280">
        <v>127.84</v>
      </c>
      <c r="F350" s="280">
        <v>127.84</v>
      </c>
      <c r="G350" s="210">
        <v>7019.0</v>
      </c>
      <c r="H350" s="285">
        <v>41201.0</v>
      </c>
      <c r="X350" s="275"/>
    </row>
    <row r="351">
      <c r="A351" s="294" t="s">
        <v>7114</v>
      </c>
      <c r="B351" s="211" t="s">
        <v>8375</v>
      </c>
      <c r="C351" s="211" t="s">
        <v>1995</v>
      </c>
      <c r="D351" s="211" t="s">
        <v>6119</v>
      </c>
      <c r="E351" s="280">
        <v>500.0</v>
      </c>
      <c r="F351" s="280" t="s">
        <v>7452</v>
      </c>
      <c r="G351" s="227"/>
      <c r="H351" s="285">
        <v>41202.0</v>
      </c>
      <c r="X351" s="275"/>
    </row>
    <row r="352">
      <c r="A352" s="294" t="s">
        <v>7116</v>
      </c>
      <c r="B352" s="228" t="s">
        <v>96</v>
      </c>
      <c r="C352" s="228" t="s">
        <v>1159</v>
      </c>
      <c r="D352" s="228" t="s">
        <v>6119</v>
      </c>
      <c r="E352" s="283">
        <v>27.51</v>
      </c>
      <c r="F352" s="283">
        <v>27.51</v>
      </c>
      <c r="G352" s="230"/>
      <c r="H352" s="231">
        <v>41194.0</v>
      </c>
      <c r="X352" s="275"/>
    </row>
    <row r="353">
      <c r="A353" s="294" t="s">
        <v>7117</v>
      </c>
      <c r="B353" s="211" t="s">
        <v>8376</v>
      </c>
      <c r="C353" s="211" t="s">
        <v>3610</v>
      </c>
      <c r="D353" s="211" t="s">
        <v>6119</v>
      </c>
      <c r="E353" s="280">
        <v>53.91</v>
      </c>
      <c r="F353" s="280">
        <v>53.91</v>
      </c>
      <c r="G353" s="210">
        <v>7020.0</v>
      </c>
      <c r="H353" s="285">
        <v>41222.0</v>
      </c>
      <c r="X353" s="275"/>
    </row>
    <row r="354">
      <c r="A354" s="294" t="s">
        <v>7121</v>
      </c>
      <c r="B354" s="211" t="s">
        <v>8377</v>
      </c>
      <c r="C354" s="211" t="s">
        <v>7570</v>
      </c>
      <c r="D354" s="211" t="s">
        <v>6119</v>
      </c>
      <c r="E354" s="280">
        <v>83.6</v>
      </c>
      <c r="F354" s="280">
        <v>56.0</v>
      </c>
      <c r="G354" s="210">
        <v>7021.0</v>
      </c>
      <c r="H354" s="285">
        <v>41180.0</v>
      </c>
      <c r="X354" s="275"/>
    </row>
    <row r="355">
      <c r="A355" s="294" t="s">
        <v>7123</v>
      </c>
      <c r="B355" s="211" t="s">
        <v>8378</v>
      </c>
      <c r="C355" s="211" t="s">
        <v>8379</v>
      </c>
      <c r="D355" s="211" t="s">
        <v>6119</v>
      </c>
      <c r="E355" s="280">
        <v>400.0</v>
      </c>
      <c r="F355" s="280">
        <v>240.0</v>
      </c>
      <c r="G355" s="210">
        <v>7022.0</v>
      </c>
      <c r="H355" s="285">
        <v>41209.0</v>
      </c>
      <c r="X355" s="275"/>
    </row>
    <row r="356">
      <c r="A356" s="294" t="s">
        <v>7128</v>
      </c>
      <c r="B356" s="211" t="s">
        <v>8380</v>
      </c>
      <c r="C356" s="211" t="s">
        <v>8302</v>
      </c>
      <c r="D356" s="211" t="s">
        <v>6119</v>
      </c>
      <c r="E356" s="280">
        <v>120.0</v>
      </c>
      <c r="F356" s="280">
        <v>120.0</v>
      </c>
      <c r="G356" s="210">
        <v>7023.0</v>
      </c>
      <c r="H356" s="285">
        <v>41214.0</v>
      </c>
      <c r="X356" s="275"/>
    </row>
    <row r="357">
      <c r="A357" s="294" t="s">
        <v>7130</v>
      </c>
      <c r="B357" s="211" t="s">
        <v>8381</v>
      </c>
      <c r="C357" s="211" t="s">
        <v>8382</v>
      </c>
      <c r="D357" s="211" t="s">
        <v>6119</v>
      </c>
      <c r="E357" s="280">
        <v>118.0</v>
      </c>
      <c r="F357" s="280">
        <v>73.0</v>
      </c>
      <c r="G357" s="210">
        <v>7024.0</v>
      </c>
      <c r="H357" s="285">
        <v>41195.0</v>
      </c>
      <c r="X357" s="275"/>
    </row>
    <row r="358">
      <c r="A358" s="294" t="s">
        <v>7132</v>
      </c>
      <c r="B358" s="228" t="s">
        <v>8383</v>
      </c>
      <c r="C358" s="228" t="s">
        <v>195</v>
      </c>
      <c r="D358" s="228" t="s">
        <v>6119</v>
      </c>
      <c r="E358" s="283">
        <v>100.92</v>
      </c>
      <c r="F358" s="283">
        <v>90.0</v>
      </c>
      <c r="G358" s="230"/>
      <c r="H358" s="286">
        <v>41206.0</v>
      </c>
      <c r="X358" s="275"/>
    </row>
    <row r="359">
      <c r="A359" s="294" t="s">
        <v>7136</v>
      </c>
      <c r="B359" s="211" t="s">
        <v>8384</v>
      </c>
      <c r="C359" s="211" t="s">
        <v>7292</v>
      </c>
      <c r="D359" s="211" t="s">
        <v>6119</v>
      </c>
      <c r="E359" s="280">
        <v>62.44</v>
      </c>
      <c r="F359" s="280">
        <v>48.24</v>
      </c>
      <c r="G359" s="210">
        <v>7011.0</v>
      </c>
      <c r="H359" s="285">
        <v>41218.0</v>
      </c>
      <c r="X359" s="275"/>
    </row>
    <row r="360">
      <c r="A360" s="294" t="s">
        <v>7139</v>
      </c>
      <c r="B360" s="211" t="s">
        <v>2600</v>
      </c>
      <c r="C360" s="211" t="s">
        <v>764</v>
      </c>
      <c r="D360" s="211" t="s">
        <v>6119</v>
      </c>
      <c r="E360" s="280">
        <v>75.2</v>
      </c>
      <c r="F360" s="280">
        <v>75.2</v>
      </c>
      <c r="G360" s="210">
        <v>7025.0</v>
      </c>
      <c r="H360" s="285">
        <v>41222.0</v>
      </c>
      <c r="X360" s="275"/>
    </row>
    <row r="361">
      <c r="A361" s="294" t="s">
        <v>7179</v>
      </c>
      <c r="B361" s="211" t="s">
        <v>8385</v>
      </c>
      <c r="C361" s="211" t="s">
        <v>8386</v>
      </c>
      <c r="D361" s="211" t="s">
        <v>6119</v>
      </c>
      <c r="E361" s="280">
        <v>156.7</v>
      </c>
      <c r="F361" s="280">
        <v>48.0</v>
      </c>
      <c r="G361" s="210">
        <v>7026.0</v>
      </c>
      <c r="H361" s="285">
        <v>41208.0</v>
      </c>
      <c r="X361" s="275"/>
    </row>
    <row r="362">
      <c r="A362" s="294" t="s">
        <v>7182</v>
      </c>
      <c r="B362" s="211" t="s">
        <v>8387</v>
      </c>
      <c r="C362" s="211" t="s">
        <v>458</v>
      </c>
      <c r="D362" s="211" t="s">
        <v>6119</v>
      </c>
      <c r="E362" s="280">
        <v>309.81</v>
      </c>
      <c r="F362" s="280">
        <v>240.0</v>
      </c>
      <c r="G362" s="210">
        <v>7027.0</v>
      </c>
      <c r="H362" s="285">
        <v>41204.0</v>
      </c>
      <c r="X362" s="275"/>
    </row>
    <row r="363">
      <c r="A363" s="294" t="s">
        <v>7184</v>
      </c>
      <c r="B363" s="211" t="s">
        <v>8388</v>
      </c>
      <c r="C363" s="211" t="s">
        <v>8389</v>
      </c>
      <c r="D363" s="211" t="s">
        <v>6119</v>
      </c>
      <c r="E363" s="280">
        <v>194.66</v>
      </c>
      <c r="F363" s="212">
        <v>112.3</v>
      </c>
      <c r="G363" s="210">
        <v>7028.0</v>
      </c>
      <c r="H363" s="285">
        <v>41208.0</v>
      </c>
      <c r="X363" s="275"/>
    </row>
    <row r="364">
      <c r="A364" s="294" t="s">
        <v>7187</v>
      </c>
      <c r="B364" s="211" t="s">
        <v>7071</v>
      </c>
      <c r="C364" s="211" t="s">
        <v>886</v>
      </c>
      <c r="D364" s="211" t="s">
        <v>6119</v>
      </c>
      <c r="E364" s="280">
        <v>253.53</v>
      </c>
      <c r="F364" s="280">
        <v>253.53</v>
      </c>
      <c r="G364" s="210">
        <v>7029.0</v>
      </c>
      <c r="H364" s="213">
        <v>41223.0</v>
      </c>
      <c r="X364" s="275"/>
    </row>
    <row r="365">
      <c r="A365" s="294" t="s">
        <v>7190</v>
      </c>
      <c r="B365" s="211" t="s">
        <v>8390</v>
      </c>
      <c r="C365" s="211" t="s">
        <v>8391</v>
      </c>
      <c r="D365" s="211" t="s">
        <v>6119</v>
      </c>
      <c r="E365" s="280">
        <v>1000.0</v>
      </c>
      <c r="F365" s="280">
        <v>1000.0</v>
      </c>
      <c r="G365" s="210">
        <v>7030.0</v>
      </c>
      <c r="H365" s="285">
        <v>41211.0</v>
      </c>
      <c r="X365" s="275"/>
    </row>
    <row r="366">
      <c r="A366" s="294" t="s">
        <v>7192</v>
      </c>
      <c r="B366" s="211" t="s">
        <v>8392</v>
      </c>
      <c r="C366" s="211" t="s">
        <v>395</v>
      </c>
      <c r="D366" s="211" t="s">
        <v>6119</v>
      </c>
      <c r="E366" s="280">
        <v>387.0</v>
      </c>
      <c r="F366" s="280">
        <v>150.0</v>
      </c>
      <c r="G366" s="210">
        <v>7031.0</v>
      </c>
      <c r="H366" s="285">
        <v>41181.0</v>
      </c>
      <c r="X366" s="275"/>
    </row>
    <row r="367">
      <c r="A367" s="294" t="s">
        <v>7195</v>
      </c>
      <c r="B367" s="211" t="s">
        <v>8393</v>
      </c>
      <c r="C367" s="211" t="s">
        <v>395</v>
      </c>
      <c r="D367" s="211" t="s">
        <v>6119</v>
      </c>
      <c r="E367" s="280">
        <v>35.92</v>
      </c>
      <c r="F367" s="280">
        <v>35.92</v>
      </c>
      <c r="G367" s="210">
        <v>7031.0</v>
      </c>
      <c r="H367" s="285">
        <v>41167.0</v>
      </c>
      <c r="X367" s="275"/>
    </row>
    <row r="368">
      <c r="A368" s="294" t="s">
        <v>7197</v>
      </c>
      <c r="B368" s="211" t="s">
        <v>8394</v>
      </c>
      <c r="C368" s="211" t="s">
        <v>395</v>
      </c>
      <c r="D368" s="211" t="s">
        <v>6119</v>
      </c>
      <c r="E368" s="280">
        <v>68.94</v>
      </c>
      <c r="F368" s="280">
        <v>68.94</v>
      </c>
      <c r="G368" s="210">
        <v>7031.0</v>
      </c>
      <c r="H368" s="285">
        <v>41160.0</v>
      </c>
      <c r="X368" s="275"/>
    </row>
    <row r="369">
      <c r="A369" s="294" t="s">
        <v>7200</v>
      </c>
      <c r="B369" s="211" t="s">
        <v>8395</v>
      </c>
      <c r="C369" s="211" t="s">
        <v>395</v>
      </c>
      <c r="D369" s="211" t="s">
        <v>6119</v>
      </c>
      <c r="E369" s="280">
        <v>106.89</v>
      </c>
      <c r="F369" s="280">
        <v>70.0</v>
      </c>
      <c r="G369" s="210">
        <v>7031.0</v>
      </c>
      <c r="H369" s="285">
        <v>41216.0</v>
      </c>
      <c r="X369" s="275"/>
    </row>
    <row r="370">
      <c r="A370" s="294" t="s">
        <v>7201</v>
      </c>
      <c r="B370" s="211" t="s">
        <v>8396</v>
      </c>
      <c r="C370" s="211" t="s">
        <v>1200</v>
      </c>
      <c r="D370" s="211" t="s">
        <v>6019</v>
      </c>
      <c r="E370" s="280">
        <v>20.15</v>
      </c>
      <c r="F370" s="280">
        <v>20.15</v>
      </c>
      <c r="G370" s="210">
        <v>6967.0</v>
      </c>
      <c r="H370" s="285">
        <v>41213.0</v>
      </c>
      <c r="X370" s="275"/>
    </row>
    <row r="371">
      <c r="A371" s="294" t="s">
        <v>7203</v>
      </c>
      <c r="B371" s="214" t="s">
        <v>8397</v>
      </c>
      <c r="C371" s="214" t="s">
        <v>3603</v>
      </c>
      <c r="D371" s="214" t="s">
        <v>6019</v>
      </c>
      <c r="E371" s="292">
        <v>168.0</v>
      </c>
      <c r="F371" s="292" t="s">
        <v>7452</v>
      </c>
      <c r="G371" s="247"/>
      <c r="H371" s="284">
        <v>41245.0</v>
      </c>
      <c r="X371" s="275"/>
    </row>
    <row r="372">
      <c r="A372" s="294" t="s">
        <v>7206</v>
      </c>
      <c r="B372" s="214" t="s">
        <v>8398</v>
      </c>
      <c r="C372" s="214" t="s">
        <v>8374</v>
      </c>
      <c r="D372" s="214" t="s">
        <v>6019</v>
      </c>
      <c r="E372" s="292">
        <v>140.0</v>
      </c>
      <c r="F372" s="292">
        <v>68.0</v>
      </c>
      <c r="G372" s="216">
        <v>6932.0</v>
      </c>
      <c r="H372" s="284">
        <v>41241.0</v>
      </c>
      <c r="X372" s="275"/>
    </row>
    <row r="373">
      <c r="A373" s="294" t="s">
        <v>7208</v>
      </c>
      <c r="B373" s="214" t="s">
        <v>8399</v>
      </c>
      <c r="C373" s="214" t="s">
        <v>8374</v>
      </c>
      <c r="D373" s="214" t="s">
        <v>6019</v>
      </c>
      <c r="E373" s="292">
        <v>190.0</v>
      </c>
      <c r="F373" s="292">
        <v>120.0</v>
      </c>
      <c r="G373" s="216">
        <v>6932.0</v>
      </c>
      <c r="H373" s="284">
        <v>41234.0</v>
      </c>
      <c r="X373" s="275"/>
    </row>
    <row r="374">
      <c r="A374" s="294" t="s">
        <v>7211</v>
      </c>
      <c r="B374" s="214" t="s">
        <v>8400</v>
      </c>
      <c r="C374" s="214" t="s">
        <v>8374</v>
      </c>
      <c r="D374" s="214" t="s">
        <v>6019</v>
      </c>
      <c r="E374" s="292">
        <v>796.0</v>
      </c>
      <c r="F374" s="292">
        <v>550.0</v>
      </c>
      <c r="G374" s="216">
        <v>6932.0</v>
      </c>
      <c r="H374" s="284">
        <v>41229.0</v>
      </c>
      <c r="X374" s="275"/>
    </row>
    <row r="375">
      <c r="A375" s="294" t="s">
        <v>7214</v>
      </c>
      <c r="B375" s="214" t="s">
        <v>8401</v>
      </c>
      <c r="C375" s="214" t="s">
        <v>8374</v>
      </c>
      <c r="D375" s="214" t="s">
        <v>6019</v>
      </c>
      <c r="E375" s="292">
        <v>565.0</v>
      </c>
      <c r="F375" s="292">
        <v>266.5</v>
      </c>
      <c r="G375" s="216">
        <v>6932.0</v>
      </c>
      <c r="H375" s="217">
        <v>41243.0</v>
      </c>
      <c r="X375" s="275"/>
    </row>
    <row r="376">
      <c r="A376" s="294" t="s">
        <v>7218</v>
      </c>
      <c r="B376" s="214" t="s">
        <v>8402</v>
      </c>
      <c r="C376" s="214" t="s">
        <v>8402</v>
      </c>
      <c r="D376" s="214" t="s">
        <v>6019</v>
      </c>
      <c r="E376" s="292">
        <v>2000.0</v>
      </c>
      <c r="F376" s="292">
        <v>2000.0</v>
      </c>
      <c r="G376" s="216">
        <v>6969.0</v>
      </c>
      <c r="H376" s="217">
        <v>41248.0</v>
      </c>
      <c r="X376" s="275"/>
    </row>
    <row r="377">
      <c r="A377" s="294" t="s">
        <v>7220</v>
      </c>
      <c r="B377" s="214" t="s">
        <v>8405</v>
      </c>
      <c r="C377" s="214" t="s">
        <v>3610</v>
      </c>
      <c r="D377" s="214" t="s">
        <v>6019</v>
      </c>
      <c r="E377" s="292">
        <v>800.0</v>
      </c>
      <c r="F377" s="292">
        <v>300.0</v>
      </c>
      <c r="G377" s="216">
        <v>6970.0</v>
      </c>
      <c r="H377" s="284">
        <v>41258.0</v>
      </c>
      <c r="X377" s="275"/>
    </row>
    <row r="378">
      <c r="A378" s="294" t="s">
        <v>7224</v>
      </c>
      <c r="B378" s="211" t="s">
        <v>8408</v>
      </c>
      <c r="C378" s="211" t="s">
        <v>92</v>
      </c>
      <c r="D378" s="211" t="s">
        <v>6019</v>
      </c>
      <c r="E378" s="280">
        <v>200.0</v>
      </c>
      <c r="F378" s="280">
        <v>200.0</v>
      </c>
      <c r="G378" s="210">
        <v>6971.0</v>
      </c>
      <c r="H378" s="285">
        <v>41244.0</v>
      </c>
      <c r="X378" s="275"/>
    </row>
    <row r="379">
      <c r="A379" s="294" t="s">
        <v>7228</v>
      </c>
      <c r="B379" s="214" t="s">
        <v>1456</v>
      </c>
      <c r="C379" s="214" t="s">
        <v>1647</v>
      </c>
      <c r="D379" s="214" t="s">
        <v>6019</v>
      </c>
      <c r="E379" s="292">
        <v>1500.0</v>
      </c>
      <c r="F379" s="292" t="s">
        <v>7452</v>
      </c>
      <c r="G379" s="247"/>
      <c r="H379" s="284">
        <v>41307.0</v>
      </c>
      <c r="X379" s="275"/>
    </row>
    <row r="380">
      <c r="A380" s="294" t="s">
        <v>7229</v>
      </c>
      <c r="B380" s="211" t="s">
        <v>8413</v>
      </c>
      <c r="C380" s="211" t="s">
        <v>452</v>
      </c>
      <c r="D380" s="211" t="s">
        <v>6019</v>
      </c>
      <c r="E380" s="280">
        <v>385.0</v>
      </c>
      <c r="F380" s="280">
        <v>370.0</v>
      </c>
      <c r="G380" s="210">
        <v>6972.0</v>
      </c>
      <c r="H380" s="285">
        <v>41243.0</v>
      </c>
      <c r="X380" s="275"/>
    </row>
    <row r="381">
      <c r="A381" s="294" t="s">
        <v>7232</v>
      </c>
      <c r="B381" s="214" t="s">
        <v>8416</v>
      </c>
      <c r="C381" s="214" t="s">
        <v>8186</v>
      </c>
      <c r="D381" s="214" t="s">
        <v>6019</v>
      </c>
      <c r="E381" s="292">
        <v>500.0</v>
      </c>
      <c r="F381" s="292">
        <v>500.0</v>
      </c>
      <c r="G381" s="216">
        <v>6973.0</v>
      </c>
      <c r="H381" s="284">
        <v>41244.0</v>
      </c>
      <c r="X381" s="275"/>
    </row>
    <row r="382">
      <c r="A382" s="294" t="s">
        <v>7237</v>
      </c>
      <c r="B382" s="214" t="s">
        <v>8417</v>
      </c>
      <c r="C382" s="214" t="s">
        <v>289</v>
      </c>
      <c r="D382" s="214" t="s">
        <v>6019</v>
      </c>
      <c r="E382" s="292">
        <v>178.0</v>
      </c>
      <c r="F382" s="292" t="s">
        <v>7452</v>
      </c>
      <c r="G382" s="247"/>
      <c r="H382" s="284">
        <v>41239.0</v>
      </c>
      <c r="X382" s="275"/>
    </row>
    <row r="383">
      <c r="A383" s="294" t="s">
        <v>7240</v>
      </c>
      <c r="B383" s="214" t="s">
        <v>8420</v>
      </c>
      <c r="C383" s="214" t="s">
        <v>8421</v>
      </c>
      <c r="D383" s="214" t="s">
        <v>6019</v>
      </c>
      <c r="E383" s="292">
        <v>300.0</v>
      </c>
      <c r="F383" s="292">
        <v>120.0</v>
      </c>
      <c r="G383" s="216">
        <v>6974.0</v>
      </c>
      <c r="H383" s="284">
        <v>41248.0</v>
      </c>
      <c r="X383" s="275"/>
    </row>
    <row r="384">
      <c r="A384" s="294" t="s">
        <v>7243</v>
      </c>
      <c r="B384" s="214" t="s">
        <v>8425</v>
      </c>
      <c r="C384" s="214" t="s">
        <v>8426</v>
      </c>
      <c r="D384" s="214" t="s">
        <v>6019</v>
      </c>
      <c r="E384" s="292">
        <v>180.33</v>
      </c>
      <c r="F384" s="292">
        <v>180.33</v>
      </c>
      <c r="G384" s="216">
        <v>6975.0</v>
      </c>
      <c r="H384" s="217">
        <v>41205.0</v>
      </c>
      <c r="X384" s="275"/>
    </row>
    <row r="385">
      <c r="A385" s="294" t="s">
        <v>8427</v>
      </c>
      <c r="B385" s="214" t="s">
        <v>8428</v>
      </c>
      <c r="C385" s="214" t="s">
        <v>2785</v>
      </c>
      <c r="D385" s="214" t="s">
        <v>6019</v>
      </c>
      <c r="E385" s="292">
        <v>1000.0</v>
      </c>
      <c r="F385" s="292">
        <v>100.0</v>
      </c>
      <c r="G385" s="216">
        <v>6931.0</v>
      </c>
      <c r="H385" s="284">
        <v>41245.0</v>
      </c>
      <c r="X385" s="275"/>
    </row>
    <row r="386">
      <c r="A386" s="294" t="s">
        <v>8431</v>
      </c>
      <c r="B386" s="214" t="s">
        <v>8432</v>
      </c>
      <c r="C386" s="214" t="s">
        <v>1103</v>
      </c>
      <c r="D386" s="214" t="s">
        <v>6019</v>
      </c>
      <c r="E386" s="292">
        <v>60.0</v>
      </c>
      <c r="F386" s="292">
        <v>60.0</v>
      </c>
      <c r="G386" s="216">
        <v>6977.0</v>
      </c>
      <c r="H386" s="284">
        <v>41242.0</v>
      </c>
      <c r="X386" s="275"/>
    </row>
    <row r="387">
      <c r="A387" s="294" t="s">
        <v>8436</v>
      </c>
      <c r="B387" s="211" t="s">
        <v>8437</v>
      </c>
      <c r="C387" s="211" t="s">
        <v>886</v>
      </c>
      <c r="D387" s="211" t="s">
        <v>6019</v>
      </c>
      <c r="E387" s="280">
        <v>205.35</v>
      </c>
      <c r="F387" s="280">
        <v>205.0</v>
      </c>
      <c r="G387" s="210">
        <v>6978.0</v>
      </c>
      <c r="H387" s="213">
        <v>41222.0</v>
      </c>
      <c r="X387" s="275"/>
    </row>
    <row r="388">
      <c r="A388" s="294" t="s">
        <v>8438</v>
      </c>
      <c r="B388" s="214" t="s">
        <v>8440</v>
      </c>
      <c r="C388" s="214" t="s">
        <v>886</v>
      </c>
      <c r="D388" s="214" t="s">
        <v>6019</v>
      </c>
      <c r="E388" s="292">
        <v>200.0</v>
      </c>
      <c r="F388" s="292">
        <v>200.0</v>
      </c>
      <c r="G388" s="216">
        <v>6978.0</v>
      </c>
      <c r="H388" s="217">
        <v>41247.0</v>
      </c>
      <c r="X388" s="275"/>
    </row>
    <row r="389">
      <c r="A389" s="294" t="s">
        <v>8442</v>
      </c>
      <c r="B389" s="214" t="s">
        <v>8443</v>
      </c>
      <c r="C389" s="214" t="s">
        <v>886</v>
      </c>
      <c r="D389" s="214" t="s">
        <v>6019</v>
      </c>
      <c r="E389" s="292">
        <v>800.0</v>
      </c>
      <c r="F389" s="292">
        <v>800.0</v>
      </c>
      <c r="G389" s="216">
        <v>6978.0</v>
      </c>
      <c r="H389" s="217">
        <v>41246.0</v>
      </c>
      <c r="X389" s="275"/>
    </row>
    <row r="390">
      <c r="A390" s="294" t="s">
        <v>8446</v>
      </c>
      <c r="B390" s="214" t="s">
        <v>8447</v>
      </c>
      <c r="C390" s="214" t="s">
        <v>6282</v>
      </c>
      <c r="D390" s="214" t="s">
        <v>6019</v>
      </c>
      <c r="E390" s="292">
        <v>680.0</v>
      </c>
      <c r="F390" s="292">
        <v>650.0</v>
      </c>
      <c r="G390" s="216">
        <v>7042.0</v>
      </c>
      <c r="H390" s="284">
        <v>41404.0</v>
      </c>
      <c r="X390" s="275"/>
    </row>
    <row r="391">
      <c r="A391" s="294" t="s">
        <v>8450</v>
      </c>
      <c r="B391" s="214" t="s">
        <v>8451</v>
      </c>
      <c r="C391" s="214" t="s">
        <v>8452</v>
      </c>
      <c r="D391" s="214" t="s">
        <v>6019</v>
      </c>
      <c r="E391" s="292">
        <v>200.0</v>
      </c>
      <c r="F391" s="292">
        <v>180.0</v>
      </c>
      <c r="G391" s="216">
        <v>6980.0</v>
      </c>
      <c r="H391" s="284">
        <v>41242.0</v>
      </c>
      <c r="X391" s="275"/>
    </row>
    <row r="392">
      <c r="A392" s="294" t="s">
        <v>8453</v>
      </c>
      <c r="B392" s="211" t="s">
        <v>8455</v>
      </c>
      <c r="C392" s="211" t="s">
        <v>2785</v>
      </c>
      <c r="D392" s="211" t="s">
        <v>6019</v>
      </c>
      <c r="E392" s="280">
        <v>76.1</v>
      </c>
      <c r="F392" s="280">
        <v>76.1</v>
      </c>
      <c r="G392" s="210">
        <v>6931.0</v>
      </c>
      <c r="H392" s="285">
        <v>41245.0</v>
      </c>
      <c r="X392" s="275"/>
    </row>
    <row r="393">
      <c r="A393" s="294" t="s">
        <v>8457</v>
      </c>
      <c r="B393" s="214" t="s">
        <v>129</v>
      </c>
      <c r="C393" s="214" t="s">
        <v>7578</v>
      </c>
      <c r="D393" s="214" t="s">
        <v>6019</v>
      </c>
      <c r="E393" s="215">
        <v>105.0</v>
      </c>
      <c r="F393" s="215">
        <v>105.0</v>
      </c>
      <c r="G393" s="216">
        <v>7014.0</v>
      </c>
      <c r="H393" s="217">
        <v>41192.0</v>
      </c>
      <c r="X393" s="275"/>
    </row>
    <row r="394">
      <c r="A394" s="274" t="s">
        <v>7264</v>
      </c>
      <c r="B394" s="214" t="s">
        <v>8460</v>
      </c>
      <c r="C394" s="214" t="s">
        <v>1815</v>
      </c>
      <c r="D394" s="214" t="s">
        <v>6019</v>
      </c>
      <c r="E394" s="215">
        <v>410.0</v>
      </c>
      <c r="F394" s="215">
        <v>310.0</v>
      </c>
      <c r="G394" s="216">
        <v>7078.0</v>
      </c>
      <c r="H394" s="247"/>
      <c r="I394" s="247"/>
      <c r="J394" s="247"/>
      <c r="X394" s="275"/>
    </row>
    <row r="395">
      <c r="A395" s="274" t="s">
        <v>7266</v>
      </c>
      <c r="B395" s="214" t="s">
        <v>8463</v>
      </c>
      <c r="C395" s="214" t="s">
        <v>8464</v>
      </c>
      <c r="D395" s="214" t="s">
        <v>6019</v>
      </c>
      <c r="E395" s="215">
        <v>5500.0</v>
      </c>
      <c r="F395" s="215">
        <v>0.0</v>
      </c>
      <c r="G395" s="247"/>
      <c r="H395" s="247"/>
      <c r="I395" s="247"/>
      <c r="J395" s="247"/>
      <c r="X395" s="275"/>
    </row>
    <row r="396">
      <c r="A396" s="274" t="s">
        <v>7269</v>
      </c>
      <c r="B396" s="214" t="s">
        <v>8465</v>
      </c>
      <c r="C396" s="214" t="s">
        <v>8468</v>
      </c>
      <c r="D396" s="214" t="s">
        <v>6019</v>
      </c>
      <c r="E396" s="215">
        <v>1000.0</v>
      </c>
      <c r="F396" s="215">
        <v>0.0</v>
      </c>
      <c r="G396" s="247"/>
      <c r="H396" s="247"/>
      <c r="I396" s="247"/>
      <c r="J396" s="247"/>
      <c r="X396" s="275"/>
    </row>
    <row r="397">
      <c r="A397" s="274" t="s">
        <v>7271</v>
      </c>
      <c r="B397" s="214" t="s">
        <v>8470</v>
      </c>
      <c r="C397" s="214" t="s">
        <v>8472</v>
      </c>
      <c r="D397" s="214" t="s">
        <v>6019</v>
      </c>
      <c r="E397" s="215">
        <v>500.0</v>
      </c>
      <c r="F397" s="215">
        <v>500.0</v>
      </c>
      <c r="G397" s="216">
        <v>7079.0</v>
      </c>
      <c r="H397" s="247"/>
      <c r="I397" s="247"/>
      <c r="J397" s="247"/>
      <c r="X397" s="275"/>
    </row>
    <row r="398">
      <c r="A398" s="274" t="s">
        <v>7272</v>
      </c>
      <c r="B398" s="214" t="s">
        <v>8473</v>
      </c>
      <c r="C398" s="214" t="s">
        <v>8475</v>
      </c>
      <c r="D398" s="214" t="s">
        <v>6019</v>
      </c>
      <c r="E398" s="215">
        <v>900.0</v>
      </c>
      <c r="F398" s="215">
        <v>600.0</v>
      </c>
      <c r="G398" s="216">
        <v>7080.0</v>
      </c>
      <c r="H398" s="247"/>
      <c r="I398" s="247"/>
      <c r="J398" s="247"/>
      <c r="X398" s="275"/>
    </row>
    <row r="399">
      <c r="A399" s="274" t="s">
        <v>7274</v>
      </c>
      <c r="B399" s="214" t="s">
        <v>8476</v>
      </c>
      <c r="C399" s="214" t="s">
        <v>8475</v>
      </c>
      <c r="D399" s="214" t="s">
        <v>6019</v>
      </c>
      <c r="E399" s="215">
        <v>1600.0</v>
      </c>
      <c r="F399" s="215">
        <v>0.0</v>
      </c>
      <c r="G399" s="247"/>
      <c r="H399" s="247"/>
      <c r="I399" s="247"/>
      <c r="J399" s="247"/>
      <c r="X399" s="275"/>
    </row>
    <row r="400">
      <c r="A400" s="274" t="s">
        <v>7276</v>
      </c>
      <c r="B400" s="214" t="s">
        <v>8477</v>
      </c>
      <c r="C400" s="214" t="s">
        <v>452</v>
      </c>
      <c r="D400" s="214" t="s">
        <v>6019</v>
      </c>
      <c r="E400" s="215">
        <v>120.0</v>
      </c>
      <c r="F400" s="215">
        <v>120.0</v>
      </c>
      <c r="G400" s="216">
        <v>7081.0</v>
      </c>
      <c r="H400" s="247"/>
      <c r="I400" s="247"/>
      <c r="J400" s="247"/>
      <c r="X400" s="275"/>
    </row>
    <row r="401">
      <c r="A401" s="274" t="s">
        <v>7278</v>
      </c>
      <c r="B401" s="214" t="s">
        <v>8480</v>
      </c>
      <c r="C401" s="214" t="s">
        <v>6306</v>
      </c>
      <c r="D401" s="214" t="s">
        <v>6019</v>
      </c>
      <c r="E401" s="215">
        <v>531.0</v>
      </c>
      <c r="F401" s="215">
        <v>531.0</v>
      </c>
      <c r="G401" s="216">
        <v>7082.0</v>
      </c>
      <c r="H401" s="247"/>
      <c r="I401" s="247"/>
      <c r="J401" s="247"/>
      <c r="X401" s="275"/>
    </row>
    <row r="402">
      <c r="A402" s="274" t="s">
        <v>7279</v>
      </c>
      <c r="B402" s="211" t="s">
        <v>8483</v>
      </c>
      <c r="C402" s="211" t="s">
        <v>6306</v>
      </c>
      <c r="D402" s="211" t="s">
        <v>6019</v>
      </c>
      <c r="E402" s="212">
        <v>1593.0</v>
      </c>
      <c r="F402" s="212">
        <v>1313.0</v>
      </c>
      <c r="G402" s="210">
        <v>7082.0</v>
      </c>
      <c r="H402" s="227"/>
      <c r="I402" s="227"/>
      <c r="J402" s="227"/>
      <c r="X402" s="275"/>
    </row>
    <row r="403">
      <c r="A403" s="274" t="s">
        <v>7280</v>
      </c>
      <c r="B403" s="211" t="s">
        <v>8486</v>
      </c>
      <c r="C403" s="211" t="s">
        <v>8487</v>
      </c>
      <c r="D403" s="211" t="s">
        <v>6019</v>
      </c>
      <c r="E403" s="212">
        <v>309.6</v>
      </c>
      <c r="F403" s="212">
        <v>309.6</v>
      </c>
      <c r="G403" s="210">
        <v>7083.0</v>
      </c>
      <c r="H403" s="227"/>
      <c r="I403" s="227"/>
      <c r="J403" s="227"/>
      <c r="X403" s="275"/>
    </row>
    <row r="404">
      <c r="A404" s="274" t="s">
        <v>7282</v>
      </c>
      <c r="B404" s="214" t="s">
        <v>8490</v>
      </c>
      <c r="C404" s="214" t="s">
        <v>7604</v>
      </c>
      <c r="D404" s="214" t="s">
        <v>6019</v>
      </c>
      <c r="E404" s="215">
        <v>700.0</v>
      </c>
      <c r="F404" s="215">
        <v>500.0</v>
      </c>
      <c r="G404" s="216">
        <v>7084.0</v>
      </c>
      <c r="H404" s="247"/>
      <c r="I404" s="247"/>
      <c r="J404" s="247"/>
      <c r="X404" s="275"/>
    </row>
    <row r="405">
      <c r="A405" s="274" t="s">
        <v>7285</v>
      </c>
      <c r="B405" s="214" t="s">
        <v>8491</v>
      </c>
      <c r="C405" s="214" t="s">
        <v>271</v>
      </c>
      <c r="D405" s="214" t="s">
        <v>6019</v>
      </c>
      <c r="E405" s="215">
        <v>1000.0</v>
      </c>
      <c r="F405" s="215">
        <v>1000.0</v>
      </c>
      <c r="G405" s="216">
        <v>7174.0</v>
      </c>
      <c r="H405" s="247"/>
      <c r="I405" s="247"/>
      <c r="J405" s="247"/>
      <c r="X405" s="275"/>
    </row>
    <row r="406">
      <c r="A406" s="274" t="s">
        <v>7288</v>
      </c>
      <c r="B406" s="228" t="s">
        <v>8494</v>
      </c>
      <c r="C406" s="228" t="s">
        <v>7578</v>
      </c>
      <c r="D406" s="228" t="s">
        <v>6119</v>
      </c>
      <c r="E406" s="229">
        <v>60.0</v>
      </c>
      <c r="F406" s="229">
        <v>60.0</v>
      </c>
      <c r="G406" s="230"/>
      <c r="H406" s="230"/>
      <c r="I406" s="230"/>
      <c r="J406" s="230"/>
      <c r="X406" s="275"/>
    </row>
    <row r="407">
      <c r="A407" s="274" t="s">
        <v>7290</v>
      </c>
      <c r="B407" s="211" t="s">
        <v>8494</v>
      </c>
      <c r="C407" s="211" t="s">
        <v>7578</v>
      </c>
      <c r="D407" s="211" t="s">
        <v>6119</v>
      </c>
      <c r="E407" s="212">
        <v>60.0</v>
      </c>
      <c r="F407" s="212">
        <v>60.0</v>
      </c>
      <c r="G407" s="210">
        <v>7115.0</v>
      </c>
      <c r="H407" s="227"/>
      <c r="I407" s="227"/>
      <c r="J407" s="227"/>
      <c r="X407" s="275"/>
    </row>
    <row r="408">
      <c r="A408" s="274" t="s">
        <v>7293</v>
      </c>
      <c r="B408" s="211" t="s">
        <v>8506</v>
      </c>
      <c r="C408" s="211" t="s">
        <v>3558</v>
      </c>
      <c r="D408" s="211" t="s">
        <v>6119</v>
      </c>
      <c r="E408" s="212">
        <v>128.81</v>
      </c>
      <c r="F408" s="212">
        <v>128.81</v>
      </c>
      <c r="G408" s="210">
        <v>7116.0</v>
      </c>
      <c r="H408" s="227"/>
      <c r="I408" s="227"/>
      <c r="J408" s="227"/>
      <c r="X408" s="275"/>
    </row>
    <row r="409">
      <c r="A409" s="274" t="s">
        <v>7295</v>
      </c>
      <c r="B409" s="211" t="s">
        <v>8510</v>
      </c>
      <c r="C409" s="211" t="s">
        <v>3558</v>
      </c>
      <c r="D409" s="211" t="s">
        <v>6119</v>
      </c>
      <c r="E409" s="212">
        <v>94.55</v>
      </c>
      <c r="F409" s="212">
        <v>94.55</v>
      </c>
      <c r="G409" s="210">
        <v>7116.0</v>
      </c>
      <c r="H409" s="227"/>
      <c r="I409" s="227"/>
      <c r="J409" s="227"/>
      <c r="X409" s="275"/>
    </row>
    <row r="410">
      <c r="A410" s="274" t="s">
        <v>7297</v>
      </c>
      <c r="B410" s="211" t="s">
        <v>8514</v>
      </c>
      <c r="C410" s="211" t="s">
        <v>3558</v>
      </c>
      <c r="D410" s="211" t="s">
        <v>6119</v>
      </c>
      <c r="E410" s="212">
        <v>53.62</v>
      </c>
      <c r="F410" s="212">
        <v>53.62</v>
      </c>
      <c r="G410" s="210">
        <v>7116.0</v>
      </c>
      <c r="H410" s="227"/>
      <c r="I410" s="227"/>
      <c r="J410" s="227"/>
      <c r="X410" s="275"/>
    </row>
    <row r="411">
      <c r="A411" s="274" t="s">
        <v>7299</v>
      </c>
      <c r="B411" s="211" t="s">
        <v>6131</v>
      </c>
      <c r="C411" s="211" t="s">
        <v>1815</v>
      </c>
      <c r="D411" s="211" t="s">
        <v>6119</v>
      </c>
      <c r="E411" s="212">
        <v>58.0</v>
      </c>
      <c r="F411" s="212">
        <v>58.0</v>
      </c>
      <c r="G411" s="210">
        <v>7117.0</v>
      </c>
      <c r="H411" s="227"/>
      <c r="I411" s="227"/>
      <c r="J411" s="227"/>
      <c r="X411" s="275"/>
    </row>
    <row r="412">
      <c r="A412" s="274" t="s">
        <v>7301</v>
      </c>
      <c r="B412" s="211" t="s">
        <v>8519</v>
      </c>
      <c r="C412" s="211" t="s">
        <v>2462</v>
      </c>
      <c r="D412" s="211" t="s">
        <v>6119</v>
      </c>
      <c r="E412" s="212">
        <v>65.14</v>
      </c>
      <c r="F412" s="212">
        <v>65.14</v>
      </c>
      <c r="G412" s="210">
        <v>7118.0</v>
      </c>
      <c r="H412" s="227"/>
      <c r="I412" s="227"/>
      <c r="J412" s="227"/>
      <c r="X412" s="275"/>
    </row>
    <row r="413">
      <c r="A413" s="274" t="s">
        <v>7303</v>
      </c>
      <c r="B413" s="211" t="s">
        <v>2503</v>
      </c>
      <c r="C413" s="211" t="s">
        <v>95</v>
      </c>
      <c r="D413" s="211" t="s">
        <v>6119</v>
      </c>
      <c r="E413" s="212">
        <v>869.64</v>
      </c>
      <c r="F413" s="212">
        <v>790.0</v>
      </c>
      <c r="G413" s="210">
        <v>7119.0</v>
      </c>
      <c r="H413" s="227"/>
      <c r="I413" s="227"/>
      <c r="J413" s="227"/>
      <c r="X413" s="275"/>
    </row>
    <row r="414">
      <c r="A414" s="274" t="s">
        <v>7305</v>
      </c>
      <c r="B414" s="211" t="s">
        <v>8521</v>
      </c>
      <c r="C414" s="211" t="s">
        <v>8523</v>
      </c>
      <c r="D414" s="211" t="s">
        <v>6119</v>
      </c>
      <c r="E414" s="212">
        <v>71.16</v>
      </c>
      <c r="F414" s="212">
        <v>71.16</v>
      </c>
      <c r="G414" s="210">
        <v>7120.0</v>
      </c>
      <c r="H414" s="227"/>
      <c r="I414" s="227"/>
      <c r="J414" s="227"/>
      <c r="X414" s="275"/>
    </row>
    <row r="415">
      <c r="A415" s="274" t="s">
        <v>7307</v>
      </c>
      <c r="B415" s="211" t="s">
        <v>8524</v>
      </c>
      <c r="C415" s="211" t="s">
        <v>7828</v>
      </c>
      <c r="D415" s="211" t="s">
        <v>6119</v>
      </c>
      <c r="E415" s="212">
        <v>250.0</v>
      </c>
      <c r="F415" s="212">
        <v>100.0</v>
      </c>
      <c r="G415" s="210">
        <v>7121.0</v>
      </c>
      <c r="H415" s="227"/>
      <c r="I415" s="227"/>
      <c r="J415" s="227"/>
      <c r="X415" s="275"/>
    </row>
    <row r="416">
      <c r="A416" s="274" t="s">
        <v>7309</v>
      </c>
      <c r="B416" s="211" t="s">
        <v>8527</v>
      </c>
      <c r="C416" s="211" t="s">
        <v>8528</v>
      </c>
      <c r="D416" s="211" t="s">
        <v>6119</v>
      </c>
      <c r="E416" s="212">
        <v>100.0</v>
      </c>
      <c r="F416" s="212">
        <v>45.0</v>
      </c>
      <c r="G416" s="210">
        <v>7122.0</v>
      </c>
      <c r="H416" s="227"/>
      <c r="I416" s="227"/>
      <c r="J416" s="227"/>
      <c r="X416" s="275"/>
    </row>
    <row r="417">
      <c r="A417" s="274" t="s">
        <v>7310</v>
      </c>
      <c r="B417" s="211" t="s">
        <v>8532</v>
      </c>
      <c r="C417" s="211" t="s">
        <v>2521</v>
      </c>
      <c r="D417" s="211" t="s">
        <v>6119</v>
      </c>
      <c r="E417" s="212">
        <v>67.97</v>
      </c>
      <c r="F417" s="212">
        <v>67.97</v>
      </c>
      <c r="G417" s="210">
        <v>7123.0</v>
      </c>
      <c r="H417" s="227"/>
      <c r="I417" s="227"/>
      <c r="J417" s="227"/>
      <c r="X417" s="275"/>
    </row>
    <row r="418">
      <c r="A418" s="274" t="s">
        <v>7312</v>
      </c>
      <c r="B418" s="211" t="s">
        <v>8535</v>
      </c>
      <c r="C418" s="211" t="s">
        <v>2521</v>
      </c>
      <c r="D418" s="211" t="s">
        <v>6119</v>
      </c>
      <c r="E418" s="212">
        <v>36.0</v>
      </c>
      <c r="F418" s="212">
        <v>30.0</v>
      </c>
      <c r="G418" s="210">
        <v>7123.0</v>
      </c>
      <c r="H418" s="227"/>
      <c r="I418" s="227"/>
      <c r="J418" s="227"/>
      <c r="X418" s="275"/>
    </row>
    <row r="419">
      <c r="A419" s="274" t="s">
        <v>7314</v>
      </c>
      <c r="B419" s="228" t="s">
        <v>8536</v>
      </c>
      <c r="C419" s="228" t="s">
        <v>7646</v>
      </c>
      <c r="D419" s="228" t="s">
        <v>6119</v>
      </c>
      <c r="E419" s="229">
        <v>94.97</v>
      </c>
      <c r="F419" s="229">
        <v>94.97</v>
      </c>
      <c r="G419" s="230"/>
      <c r="H419" s="230"/>
      <c r="I419" s="230"/>
      <c r="J419" s="230"/>
      <c r="X419" s="275"/>
    </row>
    <row r="420">
      <c r="A420" s="274" t="s">
        <v>7316</v>
      </c>
      <c r="B420" s="211" t="s">
        <v>8539</v>
      </c>
      <c r="C420" s="211" t="s">
        <v>7578</v>
      </c>
      <c r="D420" s="211" t="s">
        <v>6119</v>
      </c>
      <c r="E420" s="212">
        <v>140.0</v>
      </c>
      <c r="F420" s="212">
        <v>70.0</v>
      </c>
      <c r="G420" s="210">
        <v>7115.0</v>
      </c>
      <c r="H420" s="227"/>
      <c r="I420" s="227"/>
      <c r="J420" s="227"/>
      <c r="X420" s="275"/>
    </row>
    <row r="421">
      <c r="A421" s="274" t="s">
        <v>7320</v>
      </c>
      <c r="B421" s="211" t="s">
        <v>8542</v>
      </c>
      <c r="C421" s="211" t="s">
        <v>7413</v>
      </c>
      <c r="D421" s="211" t="s">
        <v>6119</v>
      </c>
      <c r="E421" s="212">
        <v>45.09</v>
      </c>
      <c r="F421" s="212">
        <v>45.09</v>
      </c>
      <c r="G421" s="210">
        <v>7124.0</v>
      </c>
      <c r="H421" s="227"/>
      <c r="I421" s="227"/>
      <c r="J421" s="227"/>
      <c r="X421" s="275"/>
    </row>
    <row r="422">
      <c r="A422" s="274" t="s">
        <v>7322</v>
      </c>
      <c r="B422" s="211" t="s">
        <v>8545</v>
      </c>
      <c r="C422" s="211" t="s">
        <v>7413</v>
      </c>
      <c r="D422" s="211" t="s">
        <v>6119</v>
      </c>
      <c r="E422" s="212">
        <v>66.88</v>
      </c>
      <c r="F422" s="212">
        <v>50.0</v>
      </c>
      <c r="G422" s="210">
        <v>7124.0</v>
      </c>
      <c r="H422" s="227"/>
      <c r="I422" s="227"/>
      <c r="J422" s="227"/>
      <c r="X422" s="275"/>
    </row>
    <row r="423">
      <c r="A423" s="274" t="s">
        <v>7324</v>
      </c>
      <c r="B423" s="211" t="s">
        <v>8548</v>
      </c>
      <c r="C423" s="211" t="s">
        <v>7413</v>
      </c>
      <c r="D423" s="211" t="s">
        <v>6119</v>
      </c>
      <c r="E423" s="212">
        <v>74.9</v>
      </c>
      <c r="F423" s="212">
        <v>74.9</v>
      </c>
      <c r="G423" s="210">
        <v>7124.0</v>
      </c>
      <c r="H423" s="227"/>
      <c r="I423" s="227"/>
      <c r="J423" s="227"/>
      <c r="X423" s="275"/>
    </row>
    <row r="424">
      <c r="A424" s="274" t="s">
        <v>7326</v>
      </c>
      <c r="B424" s="211" t="s">
        <v>8551</v>
      </c>
      <c r="C424" s="211" t="s">
        <v>8302</v>
      </c>
      <c r="D424" s="211" t="s">
        <v>6119</v>
      </c>
      <c r="E424" s="212">
        <v>98.35</v>
      </c>
      <c r="F424" s="212">
        <v>98.35</v>
      </c>
      <c r="G424" s="210">
        <v>7125.0</v>
      </c>
      <c r="H424" s="227"/>
      <c r="I424" s="227"/>
      <c r="J424" s="227"/>
      <c r="X424" s="275"/>
    </row>
    <row r="425">
      <c r="A425" s="274" t="s">
        <v>7328</v>
      </c>
      <c r="B425" s="211" t="s">
        <v>8553</v>
      </c>
      <c r="C425" s="211" t="s">
        <v>8302</v>
      </c>
      <c r="D425" s="211" t="s">
        <v>6119</v>
      </c>
      <c r="E425" s="212">
        <v>45.99</v>
      </c>
      <c r="F425" s="212">
        <v>46.0</v>
      </c>
      <c r="G425" s="210">
        <v>7125.0</v>
      </c>
      <c r="H425" s="227"/>
      <c r="I425" s="227"/>
      <c r="J425" s="227"/>
      <c r="X425" s="275"/>
    </row>
    <row r="426">
      <c r="A426" s="274" t="s">
        <v>7331</v>
      </c>
      <c r="B426" s="211" t="s">
        <v>8555</v>
      </c>
      <c r="C426" s="211" t="s">
        <v>8302</v>
      </c>
      <c r="D426" s="211" t="s">
        <v>6119</v>
      </c>
      <c r="E426" s="212">
        <v>41.88</v>
      </c>
      <c r="F426" s="212">
        <v>26.0</v>
      </c>
      <c r="G426" s="210">
        <v>7125.0</v>
      </c>
      <c r="H426" s="227"/>
      <c r="I426" s="227"/>
      <c r="J426" s="227"/>
      <c r="X426" s="275"/>
    </row>
    <row r="427">
      <c r="A427" s="274" t="s">
        <v>7334</v>
      </c>
      <c r="B427" s="211" t="s">
        <v>7267</v>
      </c>
      <c r="C427" s="211" t="s">
        <v>7268</v>
      </c>
      <c r="D427" s="211" t="s">
        <v>6119</v>
      </c>
      <c r="E427" s="212">
        <v>108.77</v>
      </c>
      <c r="F427" s="212">
        <v>108.77</v>
      </c>
      <c r="G427" s="210">
        <v>7126.0</v>
      </c>
      <c r="H427" s="227"/>
      <c r="I427" s="227"/>
      <c r="J427" s="227"/>
      <c r="X427" s="275"/>
    </row>
    <row r="428">
      <c r="A428" s="274" t="s">
        <v>7337</v>
      </c>
      <c r="B428" s="211" t="s">
        <v>8560</v>
      </c>
      <c r="C428" s="211" t="s">
        <v>8561</v>
      </c>
      <c r="D428" s="211" t="s">
        <v>6119</v>
      </c>
      <c r="E428" s="212">
        <v>234.33</v>
      </c>
      <c r="F428" s="212">
        <v>212.0</v>
      </c>
      <c r="G428" s="210">
        <v>7127.0</v>
      </c>
      <c r="H428" s="227"/>
      <c r="I428" s="227"/>
      <c r="J428" s="227"/>
      <c r="X428" s="275"/>
    </row>
    <row r="429">
      <c r="A429" s="274" t="s">
        <v>7342</v>
      </c>
      <c r="B429" s="211" t="s">
        <v>8562</v>
      </c>
      <c r="C429" s="211" t="s">
        <v>8564</v>
      </c>
      <c r="D429" s="211" t="s">
        <v>6119</v>
      </c>
      <c r="E429" s="212">
        <v>100.0</v>
      </c>
      <c r="F429" s="212">
        <v>100.0</v>
      </c>
      <c r="G429" s="210">
        <v>7128.0</v>
      </c>
      <c r="H429" s="227"/>
      <c r="I429" s="227"/>
      <c r="J429" s="227"/>
      <c r="X429" s="275"/>
    </row>
    <row r="430">
      <c r="A430" s="274" t="s">
        <v>7346</v>
      </c>
      <c r="B430" s="211" t="s">
        <v>8566</v>
      </c>
      <c r="C430" s="211" t="s">
        <v>8564</v>
      </c>
      <c r="D430" s="211" t="s">
        <v>6119</v>
      </c>
      <c r="E430" s="212">
        <v>106.0</v>
      </c>
      <c r="F430" s="212">
        <v>106.0</v>
      </c>
      <c r="G430" s="210">
        <v>7128.0</v>
      </c>
      <c r="H430" s="227"/>
      <c r="I430" s="227"/>
      <c r="J430" s="227"/>
      <c r="X430" s="275"/>
    </row>
    <row r="431">
      <c r="A431" s="274" t="s">
        <v>7348</v>
      </c>
      <c r="B431" s="211" t="s">
        <v>8569</v>
      </c>
      <c r="C431" s="211" t="s">
        <v>6065</v>
      </c>
      <c r="D431" s="211" t="s">
        <v>6119</v>
      </c>
      <c r="E431" s="212">
        <v>56.57</v>
      </c>
      <c r="F431" s="212">
        <v>56.57</v>
      </c>
      <c r="G431" s="210">
        <v>7129.0</v>
      </c>
      <c r="H431" s="227"/>
      <c r="I431" s="227"/>
      <c r="J431" s="227"/>
      <c r="X431" s="275"/>
    </row>
    <row r="432">
      <c r="A432" s="274" t="s">
        <v>7350</v>
      </c>
      <c r="B432" s="211" t="s">
        <v>8570</v>
      </c>
      <c r="C432" s="211" t="s">
        <v>6065</v>
      </c>
      <c r="D432" s="211" t="s">
        <v>6119</v>
      </c>
      <c r="E432" s="212">
        <v>43.72</v>
      </c>
      <c r="F432" s="212">
        <v>40.0</v>
      </c>
      <c r="G432" s="210">
        <v>7129.0</v>
      </c>
      <c r="H432" s="227"/>
      <c r="I432" s="227"/>
      <c r="J432" s="227"/>
      <c r="X432" s="275"/>
    </row>
    <row r="433">
      <c r="A433" s="274" t="s">
        <v>7354</v>
      </c>
      <c r="B433" s="211" t="s">
        <v>8571</v>
      </c>
      <c r="C433" s="211" t="s">
        <v>452</v>
      </c>
      <c r="D433" s="211" t="s">
        <v>6119</v>
      </c>
      <c r="E433" s="212">
        <v>64.8</v>
      </c>
      <c r="F433" s="212">
        <v>64.8</v>
      </c>
      <c r="G433" s="210">
        <v>7130.0</v>
      </c>
      <c r="H433" s="227"/>
      <c r="I433" s="227"/>
      <c r="J433" s="227"/>
      <c r="X433" s="275"/>
    </row>
    <row r="434">
      <c r="A434" s="274" t="s">
        <v>7357</v>
      </c>
      <c r="B434" s="211" t="s">
        <v>8572</v>
      </c>
      <c r="C434" s="211" t="s">
        <v>452</v>
      </c>
      <c r="D434" s="211" t="s">
        <v>6119</v>
      </c>
      <c r="E434" s="212">
        <v>113.0</v>
      </c>
      <c r="F434" s="212">
        <v>113.0</v>
      </c>
      <c r="G434" s="210">
        <v>7140.0</v>
      </c>
      <c r="H434" s="227"/>
      <c r="I434" s="227"/>
      <c r="J434" s="227"/>
      <c r="X434" s="275"/>
    </row>
    <row r="435">
      <c r="A435" s="274" t="s">
        <v>7361</v>
      </c>
      <c r="B435" s="211" t="s">
        <v>8573</v>
      </c>
      <c r="C435" s="211" t="s">
        <v>452</v>
      </c>
      <c r="D435" s="211" t="s">
        <v>6119</v>
      </c>
      <c r="E435" s="212">
        <v>154.95</v>
      </c>
      <c r="F435" s="212">
        <v>154.95</v>
      </c>
      <c r="G435" s="210">
        <v>7140.0</v>
      </c>
      <c r="H435" s="227"/>
      <c r="I435" s="227"/>
      <c r="J435" s="227"/>
      <c r="X435" s="275"/>
    </row>
    <row r="436">
      <c r="A436" s="274" t="s">
        <v>7363</v>
      </c>
      <c r="B436" s="211" t="s">
        <v>7283</v>
      </c>
      <c r="C436" s="211" t="s">
        <v>7284</v>
      </c>
      <c r="D436" s="211" t="s">
        <v>6119</v>
      </c>
      <c r="E436" s="212">
        <v>108.45</v>
      </c>
      <c r="F436" s="212">
        <v>48.0</v>
      </c>
      <c r="G436" s="210">
        <v>7131.0</v>
      </c>
      <c r="H436" s="227"/>
      <c r="I436" s="227"/>
      <c r="J436" s="227"/>
      <c r="X436" s="275"/>
    </row>
    <row r="437">
      <c r="A437" s="274" t="s">
        <v>7366</v>
      </c>
      <c r="B437" s="211" t="s">
        <v>8574</v>
      </c>
      <c r="C437" s="211" t="s">
        <v>2878</v>
      </c>
      <c r="D437" s="211" t="s">
        <v>6119</v>
      </c>
      <c r="E437" s="212">
        <v>1000.0</v>
      </c>
      <c r="F437" s="212">
        <v>1000.0</v>
      </c>
      <c r="G437" s="210">
        <v>7151.0</v>
      </c>
      <c r="H437" s="227"/>
      <c r="I437" s="227"/>
      <c r="J437" s="227"/>
      <c r="X437" s="275"/>
    </row>
    <row r="438">
      <c r="A438" s="274" t="s">
        <v>7369</v>
      </c>
      <c r="B438" s="228" t="s">
        <v>8575</v>
      </c>
      <c r="C438" s="228" t="s">
        <v>8576</v>
      </c>
      <c r="D438" s="228" t="s">
        <v>6119</v>
      </c>
      <c r="E438" s="229">
        <v>200.0</v>
      </c>
      <c r="F438" s="229">
        <v>0.0</v>
      </c>
      <c r="G438" s="230"/>
      <c r="H438" s="230"/>
      <c r="I438" s="230"/>
      <c r="J438" s="230"/>
      <c r="X438" s="275"/>
    </row>
    <row r="439">
      <c r="A439" s="274" t="s">
        <v>7372</v>
      </c>
      <c r="B439" s="214" t="s">
        <v>8577</v>
      </c>
      <c r="C439" s="214" t="s">
        <v>289</v>
      </c>
      <c r="D439" s="214" t="s">
        <v>6019</v>
      </c>
      <c r="E439" s="215">
        <v>250.0</v>
      </c>
      <c r="F439" s="215">
        <v>250.0</v>
      </c>
      <c r="G439" s="216">
        <v>7076.0</v>
      </c>
      <c r="H439" s="247"/>
      <c r="I439" s="247"/>
      <c r="J439" s="247"/>
      <c r="X439" s="275"/>
    </row>
    <row r="440">
      <c r="A440" s="274" t="s">
        <v>7375</v>
      </c>
      <c r="B440" s="211" t="s">
        <v>8578</v>
      </c>
      <c r="C440" s="211" t="s">
        <v>2322</v>
      </c>
      <c r="D440" s="211" t="s">
        <v>6119</v>
      </c>
      <c r="E440" s="212">
        <v>48.05</v>
      </c>
      <c r="F440" s="212">
        <v>48.05</v>
      </c>
      <c r="G440" s="210">
        <v>7132.0</v>
      </c>
      <c r="H440" s="227"/>
      <c r="I440" s="227"/>
      <c r="J440" s="227"/>
      <c r="X440" s="275"/>
    </row>
    <row r="441">
      <c r="A441" s="274" t="s">
        <v>7381</v>
      </c>
      <c r="B441" s="211" t="s">
        <v>8579</v>
      </c>
      <c r="C441" s="211" t="s">
        <v>2322</v>
      </c>
      <c r="D441" s="211" t="s">
        <v>6119</v>
      </c>
      <c r="E441" s="212">
        <v>55.14</v>
      </c>
      <c r="F441" s="212">
        <v>55.14</v>
      </c>
      <c r="G441" s="210">
        <v>7132.0</v>
      </c>
      <c r="H441" s="227"/>
      <c r="I441" s="227"/>
      <c r="J441" s="227"/>
      <c r="X441" s="275"/>
    </row>
    <row r="442">
      <c r="A442" s="274" t="s">
        <v>7385</v>
      </c>
      <c r="B442" s="211" t="s">
        <v>8580</v>
      </c>
      <c r="C442" s="211" t="s">
        <v>2770</v>
      </c>
      <c r="D442" s="211" t="s">
        <v>6119</v>
      </c>
      <c r="E442" s="212">
        <v>74.43</v>
      </c>
      <c r="F442" s="212">
        <v>74.43</v>
      </c>
      <c r="G442" s="210">
        <v>7133.0</v>
      </c>
      <c r="H442" s="227"/>
      <c r="I442" s="227"/>
      <c r="J442" s="227"/>
      <c r="X442" s="275"/>
    </row>
    <row r="443">
      <c r="A443" s="274" t="s">
        <v>7388</v>
      </c>
      <c r="B443" s="211" t="s">
        <v>8581</v>
      </c>
      <c r="C443" s="211" t="s">
        <v>2770</v>
      </c>
      <c r="D443" s="211" t="s">
        <v>6119</v>
      </c>
      <c r="E443" s="212">
        <v>60.4</v>
      </c>
      <c r="F443" s="212">
        <v>60.4</v>
      </c>
      <c r="G443" s="210">
        <v>7133.0</v>
      </c>
      <c r="H443" s="227"/>
      <c r="I443" s="227"/>
      <c r="J443" s="227"/>
      <c r="X443" s="275"/>
    </row>
    <row r="444">
      <c r="A444" s="274" t="s">
        <v>7391</v>
      </c>
      <c r="B444" s="211" t="s">
        <v>8582</v>
      </c>
      <c r="C444" s="211" t="s">
        <v>7485</v>
      </c>
      <c r="D444" s="211" t="s">
        <v>6119</v>
      </c>
      <c r="E444" s="212">
        <v>85.0</v>
      </c>
      <c r="F444" s="212">
        <v>89.0</v>
      </c>
      <c r="G444" s="210">
        <v>7134.0</v>
      </c>
      <c r="H444" s="227"/>
      <c r="I444" s="227"/>
      <c r="J444" s="227"/>
      <c r="X444" s="275"/>
    </row>
    <row r="445">
      <c r="A445" s="274" t="s">
        <v>7395</v>
      </c>
      <c r="B445" s="211" t="s">
        <v>8583</v>
      </c>
      <c r="C445" s="211" t="s">
        <v>565</v>
      </c>
      <c r="D445" s="211" t="s">
        <v>6119</v>
      </c>
      <c r="E445" s="212">
        <v>39.35</v>
      </c>
      <c r="F445" s="212">
        <v>39.35</v>
      </c>
      <c r="G445" s="210">
        <v>7135.0</v>
      </c>
      <c r="H445" s="227"/>
      <c r="I445" s="227"/>
      <c r="J445" s="227"/>
      <c r="X445" s="275"/>
    </row>
    <row r="446">
      <c r="A446" s="274" t="s">
        <v>7397</v>
      </c>
      <c r="B446" s="211" t="s">
        <v>8584</v>
      </c>
      <c r="C446" s="211" t="s">
        <v>565</v>
      </c>
      <c r="D446" s="211" t="s">
        <v>6119</v>
      </c>
      <c r="E446" s="212">
        <v>70.62</v>
      </c>
      <c r="F446" s="212">
        <v>70.62</v>
      </c>
      <c r="G446" s="210">
        <v>7135.0</v>
      </c>
      <c r="H446" s="227"/>
      <c r="I446" s="227"/>
      <c r="J446" s="227"/>
      <c r="X446" s="275"/>
    </row>
    <row r="447">
      <c r="A447" s="274" t="s">
        <v>7400</v>
      </c>
      <c r="B447" s="211" t="s">
        <v>8585</v>
      </c>
      <c r="C447" s="211" t="s">
        <v>8487</v>
      </c>
      <c r="D447" s="211" t="s">
        <v>6119</v>
      </c>
      <c r="E447" s="212">
        <v>600.0</v>
      </c>
      <c r="F447" s="212">
        <v>600.0</v>
      </c>
      <c r="G447" s="210">
        <v>7170.0</v>
      </c>
      <c r="H447" s="227"/>
      <c r="I447" s="227"/>
      <c r="J447" s="227"/>
      <c r="X447" s="275"/>
    </row>
    <row r="448">
      <c r="A448" s="274" t="s">
        <v>7406</v>
      </c>
      <c r="B448" s="211" t="s">
        <v>8586</v>
      </c>
      <c r="C448" s="211" t="s">
        <v>837</v>
      </c>
      <c r="D448" s="211" t="s">
        <v>6119</v>
      </c>
      <c r="E448" s="212">
        <v>111.95</v>
      </c>
      <c r="F448" s="212">
        <v>61.95</v>
      </c>
      <c r="G448" s="210">
        <v>7178.0</v>
      </c>
      <c r="H448" s="227"/>
      <c r="I448" s="227"/>
      <c r="J448" s="227"/>
      <c r="X448" s="275"/>
    </row>
    <row r="449">
      <c r="A449" s="274" t="s">
        <v>8587</v>
      </c>
      <c r="B449" s="214" t="s">
        <v>8588</v>
      </c>
      <c r="C449" s="214" t="s">
        <v>7815</v>
      </c>
      <c r="D449" s="214" t="s">
        <v>6119</v>
      </c>
      <c r="E449" s="215">
        <v>60.0</v>
      </c>
      <c r="F449" s="215">
        <v>60.0</v>
      </c>
      <c r="G449" s="216">
        <v>7171.0</v>
      </c>
      <c r="H449" s="247"/>
      <c r="I449" s="247"/>
      <c r="J449" s="247"/>
      <c r="X449" s="275"/>
    </row>
    <row r="450">
      <c r="A450" s="274" t="s">
        <v>8602</v>
      </c>
      <c r="B450" s="228" t="s">
        <v>8603</v>
      </c>
      <c r="C450" s="228" t="s">
        <v>7604</v>
      </c>
      <c r="D450" s="228" t="s">
        <v>6119</v>
      </c>
      <c r="E450" s="229">
        <v>79.22</v>
      </c>
      <c r="F450" s="229">
        <v>79.22</v>
      </c>
      <c r="G450" s="230"/>
      <c r="H450" s="230"/>
      <c r="I450" s="230"/>
      <c r="J450" s="230"/>
      <c r="X450" s="275"/>
    </row>
    <row r="451">
      <c r="A451" s="274" t="s">
        <v>8606</v>
      </c>
      <c r="B451" s="211" t="s">
        <v>8607</v>
      </c>
      <c r="C451" s="211" t="s">
        <v>7604</v>
      </c>
      <c r="D451" s="211" t="s">
        <v>6119</v>
      </c>
      <c r="E451" s="212">
        <v>119.07</v>
      </c>
      <c r="F451" s="212">
        <v>119.07</v>
      </c>
      <c r="G451" s="210">
        <v>7152.0</v>
      </c>
      <c r="H451" s="227"/>
      <c r="I451" s="227"/>
      <c r="J451" s="227"/>
      <c r="X451" s="275"/>
    </row>
    <row r="452">
      <c r="A452" s="274" t="s">
        <v>8608</v>
      </c>
      <c r="B452" s="211" t="s">
        <v>8609</v>
      </c>
      <c r="C452" s="211" t="s">
        <v>7604</v>
      </c>
      <c r="D452" s="211" t="s">
        <v>6119</v>
      </c>
      <c r="E452" s="212">
        <v>114.29</v>
      </c>
      <c r="F452" s="212">
        <v>114.29</v>
      </c>
      <c r="G452" s="210">
        <v>7152.0</v>
      </c>
      <c r="H452" s="227"/>
      <c r="I452" s="227"/>
      <c r="J452" s="227"/>
      <c r="X452" s="275"/>
    </row>
    <row r="453">
      <c r="A453" s="274" t="s">
        <v>8613</v>
      </c>
      <c r="B453" s="228" t="s">
        <v>8614</v>
      </c>
      <c r="C453" s="228" t="s">
        <v>7604</v>
      </c>
      <c r="D453" s="228" t="s">
        <v>6119</v>
      </c>
      <c r="E453" s="229">
        <v>115.45</v>
      </c>
      <c r="F453" s="229">
        <v>115.45</v>
      </c>
      <c r="G453" s="230"/>
      <c r="H453" s="230"/>
      <c r="I453" s="230"/>
      <c r="J453" s="230"/>
      <c r="X453" s="275"/>
    </row>
    <row r="454">
      <c r="A454" s="274" t="s">
        <v>8618</v>
      </c>
      <c r="B454" s="211" t="s">
        <v>8619</v>
      </c>
      <c r="C454" s="211" t="s">
        <v>886</v>
      </c>
      <c r="D454" s="211" t="s">
        <v>6119</v>
      </c>
      <c r="E454" s="212">
        <v>36.11</v>
      </c>
      <c r="F454" s="212">
        <v>36.11</v>
      </c>
      <c r="G454" s="210">
        <v>7136.0</v>
      </c>
      <c r="H454" s="227"/>
      <c r="I454" s="227"/>
      <c r="J454" s="227"/>
      <c r="X454" s="275"/>
    </row>
    <row r="455">
      <c r="A455" s="274" t="s">
        <v>8621</v>
      </c>
      <c r="B455" s="211" t="s">
        <v>8623</v>
      </c>
      <c r="C455" s="211" t="s">
        <v>902</v>
      </c>
      <c r="D455" s="211" t="s">
        <v>6119</v>
      </c>
      <c r="E455" s="212">
        <v>13.0</v>
      </c>
      <c r="F455" s="212">
        <v>13.0</v>
      </c>
      <c r="G455" s="210">
        <v>7137.0</v>
      </c>
      <c r="H455" s="227"/>
      <c r="I455" s="227"/>
      <c r="J455" s="227"/>
      <c r="X455" s="275"/>
    </row>
    <row r="456">
      <c r="A456" s="274" t="s">
        <v>8625</v>
      </c>
      <c r="B456" s="211" t="s">
        <v>8628</v>
      </c>
      <c r="C456" s="211" t="s">
        <v>902</v>
      </c>
      <c r="D456" s="211" t="s">
        <v>6119</v>
      </c>
      <c r="E456" s="212">
        <v>67.6</v>
      </c>
      <c r="F456" s="212">
        <v>67.6</v>
      </c>
      <c r="G456" s="210">
        <v>7137.0</v>
      </c>
      <c r="H456" s="227"/>
      <c r="I456" s="227"/>
      <c r="J456" s="227"/>
      <c r="X456" s="275"/>
    </row>
    <row r="457">
      <c r="A457" s="274" t="s">
        <v>8629</v>
      </c>
      <c r="B457" s="211" t="s">
        <v>8630</v>
      </c>
      <c r="C457" s="211" t="s">
        <v>902</v>
      </c>
      <c r="D457" s="211" t="s">
        <v>6119</v>
      </c>
      <c r="E457" s="212">
        <v>22.1</v>
      </c>
      <c r="F457" s="212">
        <v>22.1</v>
      </c>
      <c r="G457" s="210">
        <v>7137.0</v>
      </c>
      <c r="H457" s="227"/>
      <c r="I457" s="227"/>
      <c r="J457" s="227"/>
      <c r="X457" s="275"/>
    </row>
    <row r="458">
      <c r="A458" s="274" t="s">
        <v>8633</v>
      </c>
      <c r="B458" s="211" t="s">
        <v>8634</v>
      </c>
      <c r="C458" s="211" t="s">
        <v>902</v>
      </c>
      <c r="D458" s="211" t="s">
        <v>6119</v>
      </c>
      <c r="E458" s="212">
        <v>14.0</v>
      </c>
      <c r="F458" s="212">
        <v>14.0</v>
      </c>
      <c r="G458" s="210">
        <v>7137.0</v>
      </c>
      <c r="H458" s="227"/>
      <c r="I458" s="227"/>
      <c r="J458" s="227"/>
      <c r="X458" s="275"/>
    </row>
    <row r="459">
      <c r="A459" s="274" t="s">
        <v>8637</v>
      </c>
      <c r="B459" s="214" t="s">
        <v>8638</v>
      </c>
      <c r="C459" s="214" t="s">
        <v>8638</v>
      </c>
      <c r="D459" s="214" t="s">
        <v>6019</v>
      </c>
      <c r="E459" s="215">
        <v>2000.0</v>
      </c>
      <c r="F459" s="215">
        <v>2000.0</v>
      </c>
      <c r="G459" s="216">
        <v>7077.0</v>
      </c>
      <c r="H459" s="247"/>
      <c r="I459" s="247"/>
      <c r="J459" s="247"/>
      <c r="X459" s="275"/>
    </row>
    <row r="460">
      <c r="A460" s="274" t="s">
        <v>8641</v>
      </c>
      <c r="B460" s="211" t="s">
        <v>8642</v>
      </c>
      <c r="C460" s="211" t="s">
        <v>4498</v>
      </c>
      <c r="D460" s="211" t="s">
        <v>6119</v>
      </c>
      <c r="E460" s="212">
        <v>39.82</v>
      </c>
      <c r="F460" s="212">
        <v>39.82</v>
      </c>
      <c r="G460" s="210">
        <v>7138.0</v>
      </c>
      <c r="H460" s="227"/>
      <c r="I460" s="227"/>
      <c r="J460" s="227"/>
      <c r="X460" s="275"/>
    </row>
    <row r="461">
      <c r="A461" s="294" t="s">
        <v>8645</v>
      </c>
      <c r="B461" s="211" t="s">
        <v>8646</v>
      </c>
      <c r="C461" s="211" t="s">
        <v>2657</v>
      </c>
      <c r="D461" s="211" t="s">
        <v>6119</v>
      </c>
      <c r="E461" s="212">
        <v>520.0</v>
      </c>
      <c r="F461" s="212">
        <v>160.0</v>
      </c>
      <c r="G461" s="210">
        <v>7153.0</v>
      </c>
      <c r="H461" s="285">
        <v>41244.0</v>
      </c>
      <c r="X461" s="275"/>
    </row>
    <row r="462">
      <c r="A462" s="294" t="s">
        <v>8647</v>
      </c>
      <c r="B462" s="211" t="s">
        <v>8648</v>
      </c>
      <c r="C462" s="211" t="s">
        <v>8258</v>
      </c>
      <c r="D462" s="211" t="s">
        <v>6119</v>
      </c>
      <c r="E462" s="212">
        <v>100.0</v>
      </c>
      <c r="F462" s="212">
        <v>34.95</v>
      </c>
      <c r="G462" s="210">
        <v>7154.0</v>
      </c>
      <c r="H462" s="285">
        <v>41247.0</v>
      </c>
      <c r="X462" s="275"/>
    </row>
    <row r="463">
      <c r="A463" s="294" t="s">
        <v>8651</v>
      </c>
      <c r="B463" s="211" t="s">
        <v>8652</v>
      </c>
      <c r="C463" s="211" t="s">
        <v>2558</v>
      </c>
      <c r="D463" s="211" t="s">
        <v>6119</v>
      </c>
      <c r="E463" s="212">
        <v>175.95</v>
      </c>
      <c r="F463" s="212">
        <v>175.95</v>
      </c>
      <c r="G463" s="210">
        <v>7155.0</v>
      </c>
      <c r="H463" s="285">
        <v>41244.0</v>
      </c>
      <c r="X463" s="275"/>
    </row>
    <row r="464">
      <c r="A464" s="294" t="s">
        <v>8655</v>
      </c>
      <c r="B464" s="211" t="s">
        <v>8656</v>
      </c>
      <c r="C464" s="211" t="s">
        <v>8659</v>
      </c>
      <c r="D464" s="211" t="s">
        <v>6119</v>
      </c>
      <c r="E464" s="212">
        <v>331.0</v>
      </c>
      <c r="F464" s="212">
        <v>120.0</v>
      </c>
      <c r="G464" s="210">
        <v>7156.0</v>
      </c>
      <c r="H464" s="285">
        <v>41241.0</v>
      </c>
      <c r="X464" s="275"/>
    </row>
    <row r="465">
      <c r="A465" s="294" t="s">
        <v>8660</v>
      </c>
      <c r="B465" s="211" t="s">
        <v>8661</v>
      </c>
      <c r="C465" s="211" t="s">
        <v>6065</v>
      </c>
      <c r="D465" s="211" t="s">
        <v>6119</v>
      </c>
      <c r="E465" s="212">
        <v>118.6</v>
      </c>
      <c r="F465" s="212">
        <v>118.6</v>
      </c>
      <c r="G465" s="210">
        <v>7157.0</v>
      </c>
      <c r="H465" s="285">
        <v>41243.0</v>
      </c>
      <c r="X465" s="275"/>
    </row>
    <row r="466">
      <c r="A466" s="294" t="s">
        <v>8664</v>
      </c>
      <c r="B466" s="211" t="s">
        <v>8665</v>
      </c>
      <c r="C466" s="211" t="s">
        <v>340</v>
      </c>
      <c r="D466" s="211" t="s">
        <v>6119</v>
      </c>
      <c r="E466" s="212">
        <v>331.44</v>
      </c>
      <c r="F466" s="212">
        <v>331.44</v>
      </c>
      <c r="G466" s="210">
        <v>7286.0</v>
      </c>
      <c r="H466" s="285">
        <v>41231.0</v>
      </c>
      <c r="X466" s="275"/>
    </row>
    <row r="467">
      <c r="A467" s="294" t="s">
        <v>8668</v>
      </c>
      <c r="B467" s="211" t="s">
        <v>8669</v>
      </c>
      <c r="C467" s="211" t="s">
        <v>7284</v>
      </c>
      <c r="D467" s="211" t="s">
        <v>6119</v>
      </c>
      <c r="E467" s="212">
        <v>168.0</v>
      </c>
      <c r="F467" s="212">
        <v>78.0</v>
      </c>
      <c r="G467" s="210">
        <v>7159.0</v>
      </c>
      <c r="H467" s="285">
        <v>41222.0</v>
      </c>
      <c r="X467" s="275"/>
    </row>
    <row r="468">
      <c r="A468" s="294" t="s">
        <v>8670</v>
      </c>
      <c r="B468" s="211" t="s">
        <v>1796</v>
      </c>
      <c r="C468" s="211" t="s">
        <v>8672</v>
      </c>
      <c r="D468" s="211" t="s">
        <v>6119</v>
      </c>
      <c r="E468" s="212">
        <v>250.0</v>
      </c>
      <c r="F468" s="212">
        <v>250.0</v>
      </c>
      <c r="G468" s="210">
        <v>7160.0</v>
      </c>
      <c r="H468" s="285">
        <v>41222.0</v>
      </c>
      <c r="X468" s="275"/>
    </row>
    <row r="469">
      <c r="A469" s="294" t="s">
        <v>8674</v>
      </c>
      <c r="B469" s="211" t="s">
        <v>8675</v>
      </c>
      <c r="C469" s="211" t="s">
        <v>8258</v>
      </c>
      <c r="D469" s="211" t="s">
        <v>6119</v>
      </c>
      <c r="E469" s="212">
        <v>54.0</v>
      </c>
      <c r="F469" s="212">
        <v>48.0</v>
      </c>
      <c r="G469" s="210">
        <v>7154.0</v>
      </c>
      <c r="H469" s="285">
        <v>41232.0</v>
      </c>
      <c r="X469" s="275"/>
    </row>
    <row r="470">
      <c r="A470" s="294" t="s">
        <v>8678</v>
      </c>
      <c r="B470" s="211" t="s">
        <v>8679</v>
      </c>
      <c r="C470" s="211" t="s">
        <v>7604</v>
      </c>
      <c r="D470" s="211" t="s">
        <v>6119</v>
      </c>
      <c r="E470" s="212">
        <v>200.93</v>
      </c>
      <c r="F470" s="212">
        <v>140.0</v>
      </c>
      <c r="G470" s="210">
        <v>7152.0</v>
      </c>
      <c r="H470" s="285">
        <v>41241.0</v>
      </c>
      <c r="X470" s="275"/>
    </row>
    <row r="471">
      <c r="A471" s="294" t="s">
        <v>8683</v>
      </c>
      <c r="B471" s="228" t="s">
        <v>8684</v>
      </c>
      <c r="C471" s="228" t="s">
        <v>1815</v>
      </c>
      <c r="D471" s="228" t="s">
        <v>6119</v>
      </c>
      <c r="E471" s="229">
        <v>29.45</v>
      </c>
      <c r="F471" s="229">
        <v>29.45</v>
      </c>
      <c r="G471" s="230"/>
      <c r="H471" s="286">
        <v>41224.0</v>
      </c>
      <c r="X471" s="275"/>
    </row>
    <row r="472">
      <c r="A472" s="294" t="s">
        <v>8687</v>
      </c>
      <c r="B472" s="211" t="s">
        <v>8688</v>
      </c>
      <c r="C472" s="211" t="s">
        <v>7604</v>
      </c>
      <c r="D472" s="211" t="s">
        <v>6119</v>
      </c>
      <c r="E472" s="212">
        <v>300.0</v>
      </c>
      <c r="F472" s="212">
        <v>100.0</v>
      </c>
      <c r="G472" s="210">
        <v>7152.0</v>
      </c>
      <c r="H472" s="285">
        <v>41244.0</v>
      </c>
      <c r="X472" s="275"/>
    </row>
    <row r="473">
      <c r="A473" s="294" t="s">
        <v>8691</v>
      </c>
      <c r="B473" s="211" t="s">
        <v>8692</v>
      </c>
      <c r="C473" s="211" t="s">
        <v>2558</v>
      </c>
      <c r="D473" s="211" t="s">
        <v>6119</v>
      </c>
      <c r="E473" s="212">
        <v>16.5</v>
      </c>
      <c r="F473" s="212">
        <v>10.0</v>
      </c>
      <c r="G473" s="210">
        <v>7155.0</v>
      </c>
      <c r="H473" s="285">
        <v>41229.0</v>
      </c>
      <c r="X473" s="275"/>
    </row>
    <row r="474">
      <c r="A474" s="294" t="s">
        <v>8695</v>
      </c>
      <c r="B474" s="211" t="s">
        <v>8696</v>
      </c>
      <c r="C474" s="211" t="s">
        <v>1200</v>
      </c>
      <c r="D474" s="211" t="s">
        <v>6119</v>
      </c>
      <c r="E474" s="212">
        <v>110.81</v>
      </c>
      <c r="F474" s="212">
        <v>110.81</v>
      </c>
      <c r="G474" s="210">
        <v>7161.0</v>
      </c>
      <c r="H474" s="213">
        <v>40920.0</v>
      </c>
      <c r="X474" s="275"/>
    </row>
    <row r="475">
      <c r="A475" s="294" t="s">
        <v>8697</v>
      </c>
      <c r="B475" s="211" t="s">
        <v>8698</v>
      </c>
      <c r="C475" s="211" t="s">
        <v>1200</v>
      </c>
      <c r="D475" s="211" t="s">
        <v>6119</v>
      </c>
      <c r="E475" s="212">
        <v>58.0</v>
      </c>
      <c r="F475" s="212">
        <v>58.0</v>
      </c>
      <c r="G475" s="210">
        <v>7161.0</v>
      </c>
      <c r="H475" s="213">
        <v>40951.0</v>
      </c>
      <c r="X475" s="275"/>
    </row>
    <row r="476">
      <c r="A476" s="294" t="s">
        <v>8702</v>
      </c>
      <c r="B476" s="211" t="s">
        <v>8703</v>
      </c>
      <c r="C476" s="211" t="s">
        <v>1200</v>
      </c>
      <c r="D476" s="211" t="s">
        <v>6119</v>
      </c>
      <c r="E476" s="212">
        <v>199.2</v>
      </c>
      <c r="F476" s="212">
        <v>199.2</v>
      </c>
      <c r="G476" s="210">
        <v>7161.0</v>
      </c>
      <c r="H476" s="285">
        <v>41243.0</v>
      </c>
      <c r="X476" s="275"/>
    </row>
    <row r="477">
      <c r="A477" s="294" t="s">
        <v>8704</v>
      </c>
      <c r="B477" s="211" t="s">
        <v>856</v>
      </c>
      <c r="C477" s="211" t="s">
        <v>1200</v>
      </c>
      <c r="D477" s="211" t="s">
        <v>6119</v>
      </c>
      <c r="E477" s="212">
        <v>122.38</v>
      </c>
      <c r="F477" s="212">
        <v>122.38</v>
      </c>
      <c r="G477" s="210">
        <v>7161.0</v>
      </c>
      <c r="H477" s="213">
        <v>41011.0</v>
      </c>
      <c r="X477" s="275"/>
    </row>
    <row r="478">
      <c r="A478" s="294" t="s">
        <v>8705</v>
      </c>
      <c r="B478" s="211" t="s">
        <v>8706</v>
      </c>
      <c r="C478" s="211" t="s">
        <v>6850</v>
      </c>
      <c r="D478" s="211" t="s">
        <v>6119</v>
      </c>
      <c r="E478" s="212">
        <v>54.6</v>
      </c>
      <c r="F478" s="212">
        <v>54.6</v>
      </c>
      <c r="G478" s="210">
        <v>7162.0</v>
      </c>
      <c r="H478" s="213">
        <v>40951.0</v>
      </c>
      <c r="X478" s="275"/>
    </row>
    <row r="479">
      <c r="A479" s="294" t="s">
        <v>8707</v>
      </c>
      <c r="B479" s="211" t="s">
        <v>8708</v>
      </c>
      <c r="C479" s="211" t="s">
        <v>6850</v>
      </c>
      <c r="D479" s="211" t="s">
        <v>6119</v>
      </c>
      <c r="E479" s="212">
        <v>73.4</v>
      </c>
      <c r="F479" s="212">
        <v>50.0</v>
      </c>
      <c r="G479" s="210">
        <v>7162.0</v>
      </c>
      <c r="H479" s="285">
        <v>41209.0</v>
      </c>
      <c r="X479" s="275"/>
    </row>
    <row r="480">
      <c r="A480" s="294" t="s">
        <v>8709</v>
      </c>
      <c r="B480" s="211" t="s">
        <v>8710</v>
      </c>
      <c r="C480" s="211" t="s">
        <v>139</v>
      </c>
      <c r="D480" s="211" t="s">
        <v>6119</v>
      </c>
      <c r="E480" s="212">
        <v>142.74</v>
      </c>
      <c r="F480" s="212">
        <v>142.74</v>
      </c>
      <c r="G480" s="210">
        <v>7163.0</v>
      </c>
      <c r="H480" s="285">
        <v>41206.0</v>
      </c>
      <c r="X480" s="275"/>
    </row>
    <row r="481">
      <c r="A481" s="294" t="s">
        <v>8711</v>
      </c>
      <c r="B481" s="211" t="s">
        <v>5926</v>
      </c>
      <c r="C481" s="211" t="s">
        <v>692</v>
      </c>
      <c r="D481" s="211" t="s">
        <v>6119</v>
      </c>
      <c r="E481" s="212">
        <v>142.56</v>
      </c>
      <c r="F481" s="212">
        <v>142.56</v>
      </c>
      <c r="G481" s="210">
        <v>7164.0</v>
      </c>
      <c r="H481" s="213">
        <v>41071.0</v>
      </c>
      <c r="X481" s="275"/>
    </row>
    <row r="482">
      <c r="A482" s="294" t="s">
        <v>8712</v>
      </c>
      <c r="B482" s="228" t="s">
        <v>8713</v>
      </c>
      <c r="C482" s="228" t="s">
        <v>8714</v>
      </c>
      <c r="D482" s="228" t="s">
        <v>6119</v>
      </c>
      <c r="E482" s="229">
        <v>277.91</v>
      </c>
      <c r="F482" s="229">
        <v>225.0</v>
      </c>
      <c r="G482" s="230"/>
      <c r="H482" s="231">
        <v>41070.0</v>
      </c>
      <c r="X482" s="275"/>
    </row>
    <row r="483">
      <c r="A483" s="294" t="s">
        <v>8715</v>
      </c>
      <c r="B483" s="211" t="s">
        <v>8716</v>
      </c>
      <c r="C483" s="211" t="s">
        <v>6767</v>
      </c>
      <c r="D483" s="211" t="s">
        <v>6119</v>
      </c>
      <c r="E483" s="212">
        <v>71.0</v>
      </c>
      <c r="F483" s="212">
        <v>71.0</v>
      </c>
      <c r="G483" s="210">
        <v>7173.0</v>
      </c>
      <c r="H483" s="213">
        <v>41193.0</v>
      </c>
      <c r="X483" s="275"/>
    </row>
    <row r="484">
      <c r="A484" s="294" t="s">
        <v>8717</v>
      </c>
      <c r="B484" s="211" t="s">
        <v>8718</v>
      </c>
      <c r="C484" s="211" t="s">
        <v>6767</v>
      </c>
      <c r="D484" s="211" t="s">
        <v>6119</v>
      </c>
      <c r="E484" s="212">
        <v>133.0</v>
      </c>
      <c r="F484" s="212">
        <v>133.0</v>
      </c>
      <c r="G484" s="210">
        <v>7173.0</v>
      </c>
      <c r="H484" s="213">
        <v>41193.0</v>
      </c>
      <c r="X484" s="275"/>
    </row>
    <row r="485">
      <c r="A485" s="294" t="s">
        <v>8719</v>
      </c>
      <c r="B485" s="211" t="s">
        <v>8720</v>
      </c>
      <c r="C485" s="211" t="s">
        <v>71</v>
      </c>
      <c r="D485" s="211" t="s">
        <v>6119</v>
      </c>
      <c r="E485" s="212">
        <v>55.26</v>
      </c>
      <c r="F485" s="212">
        <v>55.26</v>
      </c>
      <c r="G485" s="210">
        <v>7165.0</v>
      </c>
      <c r="H485" s="285">
        <v>41241.0</v>
      </c>
      <c r="X485" s="275"/>
    </row>
    <row r="486">
      <c r="A486" s="294" t="s">
        <v>8723</v>
      </c>
      <c r="B486" s="211" t="s">
        <v>3910</v>
      </c>
      <c r="C486" s="211" t="s">
        <v>71</v>
      </c>
      <c r="D486" s="211" t="s">
        <v>6119</v>
      </c>
      <c r="E486" s="212">
        <v>49.23</v>
      </c>
      <c r="F486" s="212">
        <v>49.23</v>
      </c>
      <c r="G486" s="210">
        <v>7165.0</v>
      </c>
      <c r="H486" s="285">
        <v>41227.0</v>
      </c>
      <c r="X486" s="275"/>
    </row>
    <row r="487">
      <c r="A487" s="294" t="s">
        <v>8724</v>
      </c>
      <c r="B487" s="211" t="s">
        <v>8725</v>
      </c>
      <c r="C487" s="211" t="s">
        <v>71</v>
      </c>
      <c r="D487" s="211" t="s">
        <v>6119</v>
      </c>
      <c r="E487" s="212">
        <v>299.21</v>
      </c>
      <c r="F487" s="212">
        <v>299.21</v>
      </c>
      <c r="G487" s="210">
        <v>7165.0</v>
      </c>
      <c r="H487" s="285">
        <v>41201.0</v>
      </c>
      <c r="X487" s="275"/>
    </row>
    <row r="488">
      <c r="A488" s="294" t="s">
        <v>8726</v>
      </c>
      <c r="B488" s="211" t="s">
        <v>8727</v>
      </c>
      <c r="C488" s="211" t="s">
        <v>8210</v>
      </c>
      <c r="D488" s="211" t="s">
        <v>6119</v>
      </c>
      <c r="E488" s="212">
        <v>119.61</v>
      </c>
      <c r="F488" s="212">
        <v>90.0</v>
      </c>
      <c r="G488" s="210">
        <v>7166.0</v>
      </c>
      <c r="H488" s="213">
        <v>41252.0</v>
      </c>
      <c r="X488" s="275"/>
    </row>
    <row r="489">
      <c r="A489" s="294" t="s">
        <v>8728</v>
      </c>
      <c r="B489" s="211" t="s">
        <v>8217</v>
      </c>
      <c r="C489" s="211" t="s">
        <v>8210</v>
      </c>
      <c r="D489" s="211" t="s">
        <v>6119</v>
      </c>
      <c r="E489" s="212">
        <v>39.0</v>
      </c>
      <c r="F489" s="212">
        <v>50.33</v>
      </c>
      <c r="G489" s="210">
        <v>7166.0</v>
      </c>
      <c r="H489" s="285">
        <v>41178.0</v>
      </c>
      <c r="X489" s="275"/>
    </row>
    <row r="490">
      <c r="A490" s="294" t="s">
        <v>8731</v>
      </c>
      <c r="B490" s="211" t="s">
        <v>8209</v>
      </c>
      <c r="C490" s="211" t="s">
        <v>8210</v>
      </c>
      <c r="D490" s="211" t="s">
        <v>6119</v>
      </c>
      <c r="E490" s="212">
        <v>432.0</v>
      </c>
      <c r="F490" s="212">
        <v>152.0</v>
      </c>
      <c r="G490" s="210">
        <v>7166.0</v>
      </c>
      <c r="H490" s="213">
        <v>41202.0</v>
      </c>
      <c r="X490" s="275"/>
    </row>
    <row r="491">
      <c r="A491" s="294" t="s">
        <v>8733</v>
      </c>
      <c r="B491" s="228" t="s">
        <v>8735</v>
      </c>
      <c r="C491" s="228" t="s">
        <v>8210</v>
      </c>
      <c r="D491" s="228" t="s">
        <v>6119</v>
      </c>
      <c r="E491" s="229">
        <v>140.57</v>
      </c>
      <c r="F491" s="229">
        <v>158.12</v>
      </c>
      <c r="G491" s="230"/>
      <c r="H491" s="286">
        <v>41241.0</v>
      </c>
      <c r="X491" s="275"/>
    </row>
    <row r="492">
      <c r="A492" s="294" t="s">
        <v>8736</v>
      </c>
      <c r="B492" s="214" t="s">
        <v>8737</v>
      </c>
      <c r="C492" s="214" t="s">
        <v>57</v>
      </c>
      <c r="D492" s="214" t="s">
        <v>6019</v>
      </c>
      <c r="E492" s="215">
        <v>190.0</v>
      </c>
      <c r="F492" s="215">
        <v>190.0</v>
      </c>
      <c r="G492" s="216">
        <v>7179.0</v>
      </c>
      <c r="H492" s="247"/>
      <c r="X492" s="275"/>
    </row>
    <row r="493">
      <c r="A493" s="294" t="s">
        <v>8739</v>
      </c>
      <c r="B493" s="214" t="s">
        <v>8741</v>
      </c>
      <c r="C493" s="214" t="s">
        <v>57</v>
      </c>
      <c r="D493" s="214" t="s">
        <v>6019</v>
      </c>
      <c r="E493" s="215">
        <v>84.33</v>
      </c>
      <c r="F493" s="215">
        <v>84.33</v>
      </c>
      <c r="G493" s="216">
        <v>7179.0</v>
      </c>
      <c r="H493" s="247"/>
      <c r="X493" s="275"/>
    </row>
    <row r="494">
      <c r="A494" s="274" t="s">
        <v>8742</v>
      </c>
      <c r="B494" s="214" t="s">
        <v>8743</v>
      </c>
      <c r="C494" s="214" t="s">
        <v>8744</v>
      </c>
      <c r="D494" s="214" t="s">
        <v>6019</v>
      </c>
      <c r="E494" s="215">
        <v>1000.0</v>
      </c>
      <c r="F494" s="215">
        <v>947.19</v>
      </c>
      <c r="G494" s="247"/>
      <c r="H494" s="217">
        <v>41322.0</v>
      </c>
      <c r="X494" s="275"/>
    </row>
    <row r="495">
      <c r="A495" s="274" t="s">
        <v>8747</v>
      </c>
      <c r="B495" s="214" t="s">
        <v>8342</v>
      </c>
      <c r="C495" s="214" t="s">
        <v>2331</v>
      </c>
      <c r="D495" s="214" t="s">
        <v>6019</v>
      </c>
      <c r="E495" s="215">
        <v>947.2</v>
      </c>
      <c r="F495" s="215">
        <v>947.2</v>
      </c>
      <c r="G495" s="216">
        <v>7210.0</v>
      </c>
      <c r="H495" s="217">
        <v>41306.0</v>
      </c>
      <c r="X495" s="275"/>
    </row>
    <row r="496">
      <c r="A496" s="294" t="s">
        <v>8751</v>
      </c>
      <c r="B496" s="211" t="s">
        <v>7420</v>
      </c>
      <c r="C496" s="211" t="s">
        <v>764</v>
      </c>
      <c r="D496" s="211" t="s">
        <v>6019</v>
      </c>
      <c r="E496" s="212">
        <v>60.0</v>
      </c>
      <c r="F496" s="212">
        <v>60.0</v>
      </c>
      <c r="G496" s="227"/>
      <c r="H496" s="213">
        <v>41323.0</v>
      </c>
      <c r="I496" s="227"/>
      <c r="J496" s="227"/>
      <c r="K496" s="227"/>
      <c r="L496" s="227"/>
      <c r="M496" s="227"/>
      <c r="X496" s="275"/>
    </row>
    <row r="497">
      <c r="A497" s="294" t="s">
        <v>8752</v>
      </c>
      <c r="B497" s="214" t="s">
        <v>8753</v>
      </c>
      <c r="C497" s="214" t="s">
        <v>3424</v>
      </c>
      <c r="D497" s="214" t="s">
        <v>6019</v>
      </c>
      <c r="E497" s="215">
        <v>1000.0</v>
      </c>
      <c r="F497" s="215">
        <v>1000.0</v>
      </c>
      <c r="G497" s="216">
        <v>7182.0</v>
      </c>
      <c r="H497" s="217">
        <v>41392.0</v>
      </c>
      <c r="I497" s="247"/>
      <c r="J497" s="247"/>
      <c r="K497" s="247"/>
      <c r="L497" s="247"/>
      <c r="M497" s="247"/>
      <c r="X497" s="275"/>
    </row>
    <row r="498">
      <c r="A498" s="294" t="s">
        <v>8756</v>
      </c>
      <c r="B498" s="214" t="s">
        <v>8757</v>
      </c>
      <c r="C498" s="214" t="s">
        <v>7914</v>
      </c>
      <c r="D498" s="214" t="s">
        <v>6019</v>
      </c>
      <c r="E498" s="215">
        <v>2000.0</v>
      </c>
      <c r="F498" s="215">
        <v>2000.0</v>
      </c>
      <c r="G498" s="216">
        <v>7208.0</v>
      </c>
      <c r="H498" s="217">
        <v>41426.0</v>
      </c>
      <c r="I498" s="247"/>
      <c r="J498" s="247"/>
      <c r="K498" s="247"/>
      <c r="L498" s="247"/>
      <c r="M498" s="247"/>
      <c r="X498" s="275"/>
    </row>
    <row r="499">
      <c r="A499" s="294" t="s">
        <v>8758</v>
      </c>
      <c r="B499" s="214" t="s">
        <v>8759</v>
      </c>
      <c r="C499" s="214" t="s">
        <v>496</v>
      </c>
      <c r="D499" s="214" t="s">
        <v>6019</v>
      </c>
      <c r="E499" s="215">
        <v>1040.0</v>
      </c>
      <c r="F499" s="215">
        <v>1040.0</v>
      </c>
      <c r="G499" s="216">
        <v>7207.0</v>
      </c>
      <c r="H499" s="217">
        <v>41315.0</v>
      </c>
      <c r="I499" s="247"/>
      <c r="J499" s="247"/>
      <c r="K499" s="247"/>
      <c r="L499" s="247"/>
      <c r="M499" s="247"/>
      <c r="X499" s="275"/>
    </row>
    <row r="500">
      <c r="A500" s="294" t="s">
        <v>8763</v>
      </c>
      <c r="B500" s="214" t="s">
        <v>5357</v>
      </c>
      <c r="C500" s="214" t="s">
        <v>1200</v>
      </c>
      <c r="D500" s="214" t="s">
        <v>6019</v>
      </c>
      <c r="E500" s="215">
        <v>4100.0</v>
      </c>
      <c r="F500" s="215">
        <v>2985.7</v>
      </c>
      <c r="G500" s="216">
        <v>7209.0</v>
      </c>
      <c r="H500" s="217">
        <v>41320.0</v>
      </c>
      <c r="I500" s="247"/>
      <c r="J500" s="247"/>
      <c r="K500" s="247"/>
      <c r="L500" s="247"/>
      <c r="M500" s="247"/>
      <c r="X500" s="275"/>
    </row>
    <row r="501">
      <c r="A501" s="294" t="s">
        <v>8766</v>
      </c>
      <c r="B501" s="214" t="s">
        <v>4885</v>
      </c>
      <c r="C501" s="214" t="s">
        <v>8767</v>
      </c>
      <c r="D501" s="214" t="s">
        <v>6019</v>
      </c>
      <c r="E501" s="215">
        <v>2000.0</v>
      </c>
      <c r="F501" s="215">
        <v>2000.0</v>
      </c>
      <c r="G501" s="214" t="s">
        <v>8768</v>
      </c>
      <c r="H501" s="247"/>
      <c r="I501" s="247"/>
      <c r="J501" s="247"/>
      <c r="K501" s="247"/>
      <c r="L501" s="247"/>
      <c r="M501" s="247"/>
      <c r="X501" s="275"/>
    </row>
    <row r="502">
      <c r="A502" s="293" t="s">
        <v>8771</v>
      </c>
      <c r="B502" s="228" t="s">
        <v>8772</v>
      </c>
      <c r="C502" s="228" t="s">
        <v>938</v>
      </c>
      <c r="D502" s="228" t="s">
        <v>6119</v>
      </c>
      <c r="E502" s="229">
        <v>70.0</v>
      </c>
      <c r="F502" s="229">
        <v>70.0</v>
      </c>
      <c r="G502" s="230"/>
      <c r="H502" s="231">
        <v>41306.0</v>
      </c>
      <c r="X502" s="275"/>
    </row>
    <row r="503">
      <c r="A503" s="293" t="s">
        <v>8775</v>
      </c>
      <c r="B503" s="211" t="s">
        <v>8776</v>
      </c>
      <c r="C503" s="211" t="s">
        <v>2853</v>
      </c>
      <c r="D503" s="211" t="s">
        <v>6119</v>
      </c>
      <c r="E503" s="212">
        <v>110.0</v>
      </c>
      <c r="F503" s="212">
        <v>96.36</v>
      </c>
      <c r="G503" s="210">
        <v>7240.0</v>
      </c>
      <c r="H503" s="213">
        <v>41308.0</v>
      </c>
      <c r="X503" s="275"/>
    </row>
    <row r="504">
      <c r="A504" s="293" t="s">
        <v>8777</v>
      </c>
      <c r="B504" s="211" t="s">
        <v>8778</v>
      </c>
      <c r="C504" s="211" t="s">
        <v>1200</v>
      </c>
      <c r="D504" s="211" t="s">
        <v>6119</v>
      </c>
      <c r="E504" s="212">
        <v>152.38</v>
      </c>
      <c r="F504" s="212">
        <v>152.38</v>
      </c>
      <c r="G504" s="210">
        <v>7298.0</v>
      </c>
      <c r="H504" s="213">
        <v>41311.0</v>
      </c>
      <c r="X504" s="275"/>
    </row>
    <row r="505">
      <c r="A505" s="293" t="s">
        <v>8781</v>
      </c>
      <c r="B505" s="211" t="s">
        <v>8782</v>
      </c>
      <c r="C505" s="211" t="s">
        <v>1200</v>
      </c>
      <c r="D505" s="211" t="s">
        <v>6119</v>
      </c>
      <c r="E505" s="212">
        <v>306.68</v>
      </c>
      <c r="F505" s="212">
        <v>306.68</v>
      </c>
      <c r="G505" s="210">
        <v>7298.0</v>
      </c>
      <c r="H505" s="213">
        <v>41306.0</v>
      </c>
      <c r="X505" s="275"/>
    </row>
    <row r="506">
      <c r="A506" s="293" t="s">
        <v>8783</v>
      </c>
      <c r="B506" s="211" t="s">
        <v>8784</v>
      </c>
      <c r="C506" s="211" t="s">
        <v>1200</v>
      </c>
      <c r="D506" s="211" t="s">
        <v>6119</v>
      </c>
      <c r="E506" s="212">
        <v>290.42</v>
      </c>
      <c r="F506" s="212">
        <v>290.42</v>
      </c>
      <c r="G506" s="210">
        <v>7298.0</v>
      </c>
      <c r="H506" s="213">
        <v>41309.0</v>
      </c>
      <c r="X506" s="275"/>
    </row>
    <row r="507">
      <c r="A507" s="293" t="s">
        <v>8787</v>
      </c>
      <c r="B507" s="228" t="s">
        <v>8788</v>
      </c>
      <c r="C507" s="228" t="s">
        <v>516</v>
      </c>
      <c r="D507" s="228" t="s">
        <v>6119</v>
      </c>
      <c r="E507" s="229">
        <v>210.0</v>
      </c>
      <c r="F507" s="229">
        <v>90.0</v>
      </c>
      <c r="G507" s="230"/>
      <c r="H507" s="231">
        <v>41308.0</v>
      </c>
      <c r="X507" s="275"/>
    </row>
    <row r="508">
      <c r="A508" s="293" t="s">
        <v>8789</v>
      </c>
      <c r="B508" s="211" t="s">
        <v>6813</v>
      </c>
      <c r="C508" s="211" t="s">
        <v>95</v>
      </c>
      <c r="D508" s="211" t="s">
        <v>6119</v>
      </c>
      <c r="E508" s="212">
        <v>57.2</v>
      </c>
      <c r="F508" s="212">
        <v>32.0</v>
      </c>
      <c r="G508" s="210">
        <v>7241.0</v>
      </c>
      <c r="H508" s="213">
        <v>41307.0</v>
      </c>
      <c r="X508" s="275"/>
    </row>
    <row r="509">
      <c r="A509" s="293" t="s">
        <v>8791</v>
      </c>
      <c r="B509" s="211" t="s">
        <v>8792</v>
      </c>
      <c r="C509" s="211" t="s">
        <v>8374</v>
      </c>
      <c r="D509" s="211" t="s">
        <v>6119</v>
      </c>
      <c r="E509" s="212">
        <v>25.67</v>
      </c>
      <c r="F509" s="212">
        <v>25.67</v>
      </c>
      <c r="G509" s="210">
        <v>7242.0</v>
      </c>
      <c r="H509" s="213">
        <v>41315.0</v>
      </c>
      <c r="X509" s="275"/>
    </row>
    <row r="510">
      <c r="A510" s="293" t="s">
        <v>8794</v>
      </c>
      <c r="B510" s="211" t="s">
        <v>8795</v>
      </c>
      <c r="C510" s="211" t="s">
        <v>8796</v>
      </c>
      <c r="D510" s="211" t="s">
        <v>6119</v>
      </c>
      <c r="E510" s="212">
        <v>56.0</v>
      </c>
      <c r="F510" s="212">
        <v>56.0</v>
      </c>
      <c r="G510" s="210">
        <v>7243.0</v>
      </c>
      <c r="H510" s="213">
        <v>41314.0</v>
      </c>
      <c r="X510" s="275"/>
    </row>
    <row r="511">
      <c r="A511" s="293" t="s">
        <v>8797</v>
      </c>
      <c r="B511" s="211" t="s">
        <v>8798</v>
      </c>
      <c r="C511" s="211" t="s">
        <v>8799</v>
      </c>
      <c r="D511" s="211" t="s">
        <v>6119</v>
      </c>
      <c r="E511" s="212">
        <v>131.12</v>
      </c>
      <c r="F511" s="212">
        <v>131.12</v>
      </c>
      <c r="G511" s="210">
        <v>7244.0</v>
      </c>
      <c r="H511" s="213">
        <v>41308.0</v>
      </c>
      <c r="X511" s="275"/>
    </row>
    <row r="512">
      <c r="A512" s="293" t="s">
        <v>8802</v>
      </c>
      <c r="B512" s="211" t="s">
        <v>8803</v>
      </c>
      <c r="C512" s="211" t="s">
        <v>6850</v>
      </c>
      <c r="D512" s="211" t="s">
        <v>6119</v>
      </c>
      <c r="E512" s="212">
        <v>322.28</v>
      </c>
      <c r="F512" s="212">
        <v>225.0</v>
      </c>
      <c r="G512" s="210">
        <v>7245.0</v>
      </c>
      <c r="H512" s="213">
        <v>41304.0</v>
      </c>
      <c r="X512" s="275"/>
    </row>
    <row r="513">
      <c r="A513" s="293" t="s">
        <v>8806</v>
      </c>
      <c r="B513" s="228" t="s">
        <v>8807</v>
      </c>
      <c r="C513" s="228" t="s">
        <v>7413</v>
      </c>
      <c r="D513" s="228" t="s">
        <v>6119</v>
      </c>
      <c r="E513" s="229">
        <v>30.0</v>
      </c>
      <c r="F513" s="229">
        <v>30.0</v>
      </c>
      <c r="G513" s="230"/>
      <c r="H513" s="231">
        <v>41327.0</v>
      </c>
      <c r="X513" s="275"/>
    </row>
    <row r="514">
      <c r="A514" s="293" t="s">
        <v>8809</v>
      </c>
      <c r="B514" s="211" t="s">
        <v>8811</v>
      </c>
      <c r="C514" s="211" t="s">
        <v>8812</v>
      </c>
      <c r="D514" s="211" t="s">
        <v>6119</v>
      </c>
      <c r="E514" s="212">
        <v>28.01</v>
      </c>
      <c r="F514" s="212">
        <v>28.01</v>
      </c>
      <c r="G514" s="210">
        <v>7246.0</v>
      </c>
      <c r="H514" s="213">
        <v>41314.0</v>
      </c>
      <c r="X514" s="275"/>
    </row>
    <row r="515">
      <c r="A515" s="293" t="s">
        <v>8813</v>
      </c>
      <c r="B515" s="218" t="s">
        <v>8814</v>
      </c>
      <c r="C515" s="218" t="s">
        <v>195</v>
      </c>
      <c r="D515" s="218" t="s">
        <v>6119</v>
      </c>
      <c r="E515" s="219">
        <v>98.28</v>
      </c>
      <c r="F515" s="219">
        <v>90.0</v>
      </c>
      <c r="G515" s="220"/>
      <c r="H515" s="221">
        <v>41310.0</v>
      </c>
      <c r="X515" s="275"/>
    </row>
    <row r="516">
      <c r="A516" s="293" t="s">
        <v>8817</v>
      </c>
      <c r="B516" s="214" t="s">
        <v>8818</v>
      </c>
      <c r="C516" s="214" t="s">
        <v>2322</v>
      </c>
      <c r="D516" s="214" t="s">
        <v>6019</v>
      </c>
      <c r="E516" s="215">
        <v>38.0</v>
      </c>
      <c r="F516" s="215">
        <v>24.0</v>
      </c>
      <c r="G516" s="216">
        <v>7291.0</v>
      </c>
      <c r="H516" s="217">
        <v>41305.0</v>
      </c>
      <c r="X516" s="275"/>
    </row>
    <row r="517">
      <c r="A517" s="293" t="s">
        <v>8820</v>
      </c>
      <c r="B517" s="211" t="s">
        <v>8822</v>
      </c>
      <c r="C517" s="211" t="s">
        <v>7292</v>
      </c>
      <c r="D517" s="211" t="s">
        <v>6119</v>
      </c>
      <c r="E517" s="212">
        <v>110.0</v>
      </c>
      <c r="F517" s="212">
        <v>100.0</v>
      </c>
      <c r="G517" s="210">
        <v>7247.0</v>
      </c>
      <c r="H517" s="213">
        <v>41295.0</v>
      </c>
      <c r="X517" s="275"/>
    </row>
    <row r="518">
      <c r="A518" s="293" t="s">
        <v>8825</v>
      </c>
      <c r="B518" s="228" t="s">
        <v>3173</v>
      </c>
      <c r="C518" s="228" t="s">
        <v>7596</v>
      </c>
      <c r="D518" s="228" t="s">
        <v>6119</v>
      </c>
      <c r="E518" s="229">
        <v>125.19</v>
      </c>
      <c r="F518" s="229">
        <v>90.0</v>
      </c>
      <c r="G518" s="230"/>
      <c r="H518" s="231">
        <v>41242.0</v>
      </c>
      <c r="X518" s="275"/>
    </row>
    <row r="519">
      <c r="A519" s="293" t="s">
        <v>8836</v>
      </c>
      <c r="B519" s="211" t="s">
        <v>8596</v>
      </c>
      <c r="C519" s="211" t="s">
        <v>8837</v>
      </c>
      <c r="D519" s="211" t="s">
        <v>6119</v>
      </c>
      <c r="E519" s="212">
        <v>150.0</v>
      </c>
      <c r="F519" s="212">
        <v>145.0</v>
      </c>
      <c r="G519" s="227"/>
      <c r="H519" s="213">
        <v>41309.0</v>
      </c>
      <c r="X519" s="275"/>
    </row>
    <row r="520">
      <c r="A520" s="293" t="s">
        <v>8840</v>
      </c>
      <c r="B520" s="211" t="s">
        <v>6999</v>
      </c>
      <c r="C520" s="211" t="s">
        <v>4969</v>
      </c>
      <c r="D520" s="211" t="s">
        <v>6119</v>
      </c>
      <c r="E520" s="212">
        <v>234.35</v>
      </c>
      <c r="F520" s="212">
        <v>150.0</v>
      </c>
      <c r="G520" s="210">
        <v>7248.0</v>
      </c>
      <c r="H520" s="213">
        <v>41305.0</v>
      </c>
      <c r="X520" s="275"/>
    </row>
    <row r="521">
      <c r="A521" s="293" t="s">
        <v>8841</v>
      </c>
      <c r="B521" s="211" t="s">
        <v>8843</v>
      </c>
      <c r="C521" s="211" t="s">
        <v>858</v>
      </c>
      <c r="D521" s="211" t="s">
        <v>6119</v>
      </c>
      <c r="E521" s="212">
        <v>100.0</v>
      </c>
      <c r="F521" s="212">
        <v>70.0</v>
      </c>
      <c r="G521" s="227"/>
      <c r="H521" s="213">
        <v>41322.0</v>
      </c>
      <c r="X521" s="275"/>
    </row>
    <row r="522">
      <c r="A522" s="293" t="s">
        <v>8845</v>
      </c>
      <c r="B522" s="228" t="s">
        <v>8846</v>
      </c>
      <c r="C522" s="228" t="s">
        <v>8847</v>
      </c>
      <c r="D522" s="228" t="s">
        <v>6119</v>
      </c>
      <c r="E522" s="229">
        <v>67.5</v>
      </c>
      <c r="F522" s="229">
        <v>67.5</v>
      </c>
      <c r="G522" s="230"/>
      <c r="H522" s="231">
        <v>41220.0</v>
      </c>
      <c r="X522" s="275"/>
    </row>
    <row r="523">
      <c r="A523" s="293" t="s">
        <v>8848</v>
      </c>
      <c r="B523" s="228" t="s">
        <v>616</v>
      </c>
      <c r="C523" s="228" t="s">
        <v>5934</v>
      </c>
      <c r="D523" s="228" t="s">
        <v>6119</v>
      </c>
      <c r="E523" s="229">
        <v>55.0</v>
      </c>
      <c r="F523" s="229">
        <v>55.0</v>
      </c>
      <c r="G523" s="230"/>
      <c r="H523" s="231">
        <v>41315.0</v>
      </c>
      <c r="X523" s="275"/>
    </row>
    <row r="524">
      <c r="A524" s="293" t="s">
        <v>8850</v>
      </c>
      <c r="B524" s="211" t="s">
        <v>8851</v>
      </c>
      <c r="C524" s="211" t="s">
        <v>5095</v>
      </c>
      <c r="D524" s="211" t="s">
        <v>6019</v>
      </c>
      <c r="E524" s="212">
        <v>1050.0</v>
      </c>
      <c r="F524" s="212">
        <v>1050.0</v>
      </c>
      <c r="G524" s="210">
        <v>7183.0</v>
      </c>
      <c r="H524" s="213">
        <v>41370.0</v>
      </c>
      <c r="X524" s="275"/>
    </row>
    <row r="525">
      <c r="A525" s="293" t="s">
        <v>8852</v>
      </c>
      <c r="B525" s="214" t="s">
        <v>8853</v>
      </c>
      <c r="C525" s="214" t="s">
        <v>8311</v>
      </c>
      <c r="D525" s="214" t="s">
        <v>6019</v>
      </c>
      <c r="E525" s="215">
        <v>1560.0</v>
      </c>
      <c r="F525" s="215">
        <v>1000.0</v>
      </c>
      <c r="G525" s="216">
        <v>7184.0</v>
      </c>
      <c r="H525" s="217">
        <v>41392.0</v>
      </c>
      <c r="X525" s="275"/>
    </row>
    <row r="526">
      <c r="A526" s="293" t="s">
        <v>8854</v>
      </c>
      <c r="B526" s="214" t="s">
        <v>7699</v>
      </c>
      <c r="C526" s="214" t="s">
        <v>2813</v>
      </c>
      <c r="D526" s="214" t="s">
        <v>6019</v>
      </c>
      <c r="E526" s="215">
        <v>280.0</v>
      </c>
      <c r="F526" s="215">
        <v>280.0</v>
      </c>
      <c r="G526" s="216">
        <v>7185.0</v>
      </c>
      <c r="H526" s="217">
        <v>41326.0</v>
      </c>
      <c r="X526" s="275"/>
    </row>
    <row r="527">
      <c r="A527" s="293" t="s">
        <v>8855</v>
      </c>
      <c r="B527" s="214" t="s">
        <v>8856</v>
      </c>
      <c r="C527" s="214" t="s">
        <v>8857</v>
      </c>
      <c r="D527" s="214" t="s">
        <v>6019</v>
      </c>
      <c r="E527" s="215">
        <v>1500.0</v>
      </c>
      <c r="F527" s="215">
        <v>1000.0</v>
      </c>
      <c r="G527" s="216">
        <v>7186.0</v>
      </c>
      <c r="H527" s="217">
        <v>41371.0</v>
      </c>
      <c r="X527" s="275"/>
    </row>
    <row r="528">
      <c r="A528" s="293" t="s">
        <v>8858</v>
      </c>
      <c r="B528" s="214" t="s">
        <v>8859</v>
      </c>
      <c r="C528" s="247"/>
      <c r="D528" s="214" t="s">
        <v>6019</v>
      </c>
      <c r="E528" s="215">
        <v>1000.0</v>
      </c>
      <c r="F528" s="215">
        <v>1000.0</v>
      </c>
      <c r="G528" s="216">
        <v>7287.0</v>
      </c>
      <c r="H528" s="217">
        <v>41328.0</v>
      </c>
      <c r="X528" s="275"/>
    </row>
    <row r="529">
      <c r="A529" s="293" t="s">
        <v>8860</v>
      </c>
      <c r="B529" s="214" t="s">
        <v>8861</v>
      </c>
      <c r="C529" s="214" t="s">
        <v>271</v>
      </c>
      <c r="D529" s="214" t="s">
        <v>6019</v>
      </c>
      <c r="E529" s="215">
        <v>1000.0</v>
      </c>
      <c r="F529" s="215">
        <v>1000.0</v>
      </c>
      <c r="G529" s="216">
        <v>7235.0</v>
      </c>
      <c r="H529" s="217">
        <v>41335.0</v>
      </c>
      <c r="X529" s="275"/>
    </row>
    <row r="530">
      <c r="A530" s="293" t="s">
        <v>8862</v>
      </c>
      <c r="B530" s="214" t="s">
        <v>8863</v>
      </c>
      <c r="C530" s="214" t="s">
        <v>8864</v>
      </c>
      <c r="D530" s="214" t="s">
        <v>6019</v>
      </c>
      <c r="E530" s="215">
        <v>95.0</v>
      </c>
      <c r="F530" s="215">
        <v>95.0</v>
      </c>
      <c r="G530" s="216">
        <v>7187.0</v>
      </c>
      <c r="H530" s="217">
        <v>41367.0</v>
      </c>
      <c r="X530" s="275"/>
    </row>
    <row r="531">
      <c r="A531" s="293" t="s">
        <v>8865</v>
      </c>
      <c r="B531" s="214" t="s">
        <v>8866</v>
      </c>
      <c r="C531" s="214" t="s">
        <v>8864</v>
      </c>
      <c r="D531" s="214" t="s">
        <v>6019</v>
      </c>
      <c r="E531" s="215">
        <v>100.0</v>
      </c>
      <c r="F531" s="215">
        <v>100.0</v>
      </c>
      <c r="G531" s="216">
        <v>7187.0</v>
      </c>
      <c r="H531" s="217">
        <v>41396.0</v>
      </c>
      <c r="X531" s="275"/>
    </row>
    <row r="532">
      <c r="A532" s="293" t="s">
        <v>8867</v>
      </c>
      <c r="B532" s="214" t="s">
        <v>8868</v>
      </c>
      <c r="C532" s="214" t="s">
        <v>8864</v>
      </c>
      <c r="D532" s="214" t="s">
        <v>6019</v>
      </c>
      <c r="E532" s="215">
        <v>200.0</v>
      </c>
      <c r="F532" s="215">
        <v>100.0</v>
      </c>
      <c r="G532" s="216">
        <v>7187.0</v>
      </c>
      <c r="H532" s="217">
        <v>41334.0</v>
      </c>
      <c r="X532" s="275"/>
    </row>
    <row r="533">
      <c r="A533" s="293" t="s">
        <v>8869</v>
      </c>
      <c r="B533" s="214" t="s">
        <v>8870</v>
      </c>
      <c r="C533" s="214" t="s">
        <v>8871</v>
      </c>
      <c r="D533" s="214" t="s">
        <v>6019</v>
      </c>
      <c r="E533" s="215">
        <v>370.0</v>
      </c>
      <c r="F533" s="215">
        <v>370.0</v>
      </c>
      <c r="G533" s="216">
        <v>7187.0</v>
      </c>
      <c r="H533" s="217">
        <v>41396.0</v>
      </c>
      <c r="X533" s="275"/>
    </row>
    <row r="534">
      <c r="A534" s="293" t="s">
        <v>8872</v>
      </c>
      <c r="B534" s="214" t="s">
        <v>8873</v>
      </c>
      <c r="C534" s="214" t="s">
        <v>2853</v>
      </c>
      <c r="D534" s="214" t="s">
        <v>6019</v>
      </c>
      <c r="E534" s="215">
        <v>1015.0</v>
      </c>
      <c r="F534" s="215">
        <v>1015.0</v>
      </c>
      <c r="G534" s="247"/>
      <c r="H534" s="217">
        <v>41342.0</v>
      </c>
      <c r="X534" s="275"/>
    </row>
    <row r="535">
      <c r="A535" s="293" t="s">
        <v>8874</v>
      </c>
      <c r="B535" s="214" t="s">
        <v>8875</v>
      </c>
      <c r="C535" s="214" t="s">
        <v>516</v>
      </c>
      <c r="D535" s="214" t="s">
        <v>6019</v>
      </c>
      <c r="E535" s="215">
        <v>150.0</v>
      </c>
      <c r="F535" s="215">
        <v>130.0</v>
      </c>
      <c r="G535" s="216">
        <v>7188.0</v>
      </c>
      <c r="H535" s="217">
        <v>41369.0</v>
      </c>
      <c r="X535" s="275"/>
    </row>
    <row r="536">
      <c r="A536" s="293" t="s">
        <v>8876</v>
      </c>
      <c r="B536" s="214" t="s">
        <v>8877</v>
      </c>
      <c r="C536" s="214" t="s">
        <v>516</v>
      </c>
      <c r="D536" s="214" t="s">
        <v>6019</v>
      </c>
      <c r="E536" s="215">
        <v>500.0</v>
      </c>
      <c r="F536" s="215">
        <v>395.0</v>
      </c>
      <c r="G536" s="216">
        <v>7188.0</v>
      </c>
      <c r="H536" s="217">
        <v>41384.0</v>
      </c>
      <c r="X536" s="275"/>
    </row>
    <row r="537">
      <c r="A537" s="293" t="s">
        <v>8878</v>
      </c>
      <c r="B537" s="214" t="s">
        <v>7659</v>
      </c>
      <c r="C537" s="214" t="s">
        <v>516</v>
      </c>
      <c r="D537" s="214" t="s">
        <v>6019</v>
      </c>
      <c r="E537" s="215">
        <v>750.0</v>
      </c>
      <c r="F537" s="215">
        <v>640.0</v>
      </c>
      <c r="G537" s="216">
        <v>7188.0</v>
      </c>
      <c r="H537" s="217">
        <v>41391.0</v>
      </c>
      <c r="X537" s="275"/>
    </row>
    <row r="538">
      <c r="A538" s="293" t="s">
        <v>8879</v>
      </c>
      <c r="B538" s="214" t="s">
        <v>8880</v>
      </c>
      <c r="C538" s="214" t="s">
        <v>516</v>
      </c>
      <c r="D538" s="214" t="s">
        <v>6019</v>
      </c>
      <c r="E538" s="215">
        <v>150.0</v>
      </c>
      <c r="F538" s="215">
        <v>245.0</v>
      </c>
      <c r="G538" s="216">
        <v>7188.0</v>
      </c>
      <c r="H538" s="217">
        <v>41340.0</v>
      </c>
      <c r="X538" s="275"/>
    </row>
    <row r="539">
      <c r="A539" s="293" t="s">
        <v>8881</v>
      </c>
      <c r="B539" s="214" t="s">
        <v>8882</v>
      </c>
      <c r="C539" s="214" t="s">
        <v>516</v>
      </c>
      <c r="D539" s="214" t="s">
        <v>6019</v>
      </c>
      <c r="E539" s="215">
        <v>310.0</v>
      </c>
      <c r="F539" s="215">
        <v>360.0</v>
      </c>
      <c r="G539" s="216">
        <v>7188.0</v>
      </c>
      <c r="H539" s="217">
        <v>41394.0</v>
      </c>
      <c r="X539" s="275"/>
    </row>
    <row r="540">
      <c r="A540" s="293" t="s">
        <v>8883</v>
      </c>
      <c r="B540" s="214" t="s">
        <v>8884</v>
      </c>
      <c r="C540" s="214" t="s">
        <v>516</v>
      </c>
      <c r="D540" s="214" t="s">
        <v>6019</v>
      </c>
      <c r="E540" s="215">
        <v>270.0</v>
      </c>
      <c r="F540" s="215">
        <v>335.0</v>
      </c>
      <c r="G540" s="216">
        <v>7188.0</v>
      </c>
      <c r="H540" s="217">
        <v>41342.0</v>
      </c>
      <c r="X540" s="275"/>
    </row>
    <row r="541">
      <c r="A541" s="293" t="s">
        <v>8885</v>
      </c>
      <c r="B541" s="214" t="s">
        <v>8886</v>
      </c>
      <c r="C541" s="214" t="s">
        <v>8887</v>
      </c>
      <c r="D541" s="214" t="s">
        <v>6019</v>
      </c>
      <c r="E541" s="215">
        <v>45.0</v>
      </c>
      <c r="F541" s="215">
        <v>45.0</v>
      </c>
      <c r="G541" s="247"/>
      <c r="H541" s="217">
        <v>41328.0</v>
      </c>
      <c r="X541" s="275"/>
    </row>
    <row r="542">
      <c r="A542" s="293" t="s">
        <v>8888</v>
      </c>
      <c r="B542" s="214" t="s">
        <v>8889</v>
      </c>
      <c r="C542" s="214" t="s">
        <v>2813</v>
      </c>
      <c r="D542" s="214" t="s">
        <v>6019</v>
      </c>
      <c r="E542" s="215">
        <v>150.0</v>
      </c>
      <c r="F542" s="215">
        <v>95.0</v>
      </c>
      <c r="G542" s="216">
        <v>7185.0</v>
      </c>
      <c r="H542" s="217">
        <v>41375.0</v>
      </c>
      <c r="X542" s="275"/>
    </row>
    <row r="543">
      <c r="A543" s="293" t="s">
        <v>8890</v>
      </c>
      <c r="B543" s="214" t="s">
        <v>8891</v>
      </c>
      <c r="C543" s="214" t="s">
        <v>2813</v>
      </c>
      <c r="D543" s="214" t="s">
        <v>6019</v>
      </c>
      <c r="E543" s="215">
        <v>200.0</v>
      </c>
      <c r="F543" s="215">
        <v>200.0</v>
      </c>
      <c r="G543" s="216">
        <v>7185.0</v>
      </c>
      <c r="H543" s="217">
        <v>41382.0</v>
      </c>
      <c r="X543" s="275"/>
    </row>
    <row r="544">
      <c r="A544" s="293" t="s">
        <v>8892</v>
      </c>
      <c r="B544" s="214" t="s">
        <v>8893</v>
      </c>
      <c r="C544" s="214" t="s">
        <v>2813</v>
      </c>
      <c r="D544" s="214" t="s">
        <v>6019</v>
      </c>
      <c r="E544" s="215">
        <v>330.0</v>
      </c>
      <c r="F544" s="215">
        <v>330.0</v>
      </c>
      <c r="G544" s="216">
        <v>7185.0</v>
      </c>
      <c r="H544" s="217">
        <v>41395.0</v>
      </c>
      <c r="X544" s="275"/>
    </row>
    <row r="545">
      <c r="A545" s="293" t="s">
        <v>8894</v>
      </c>
      <c r="B545" s="214" t="s">
        <v>8895</v>
      </c>
      <c r="C545" s="214" t="s">
        <v>8896</v>
      </c>
      <c r="D545" s="214" t="s">
        <v>6019</v>
      </c>
      <c r="E545" s="215">
        <v>45.0</v>
      </c>
      <c r="F545" s="215">
        <v>40.0</v>
      </c>
      <c r="G545" s="216">
        <v>7189.0</v>
      </c>
      <c r="H545" s="217">
        <v>41347.0</v>
      </c>
      <c r="X545" s="275"/>
    </row>
    <row r="546">
      <c r="A546" s="293" t="s">
        <v>8897</v>
      </c>
      <c r="B546" s="214" t="s">
        <v>8898</v>
      </c>
      <c r="C546" s="214" t="s">
        <v>8896</v>
      </c>
      <c r="D546" s="214" t="s">
        <v>6019</v>
      </c>
      <c r="E546" s="215">
        <v>40.0</v>
      </c>
      <c r="F546" s="215">
        <v>40.0</v>
      </c>
      <c r="G546" s="216">
        <v>7189.0</v>
      </c>
      <c r="H546" s="217">
        <v>41361.0</v>
      </c>
      <c r="X546" s="275"/>
    </row>
    <row r="547">
      <c r="A547" s="293" t="s">
        <v>8899</v>
      </c>
      <c r="B547" s="214" t="s">
        <v>8900</v>
      </c>
      <c r="C547" s="214" t="s">
        <v>8896</v>
      </c>
      <c r="D547" s="214" t="s">
        <v>6019</v>
      </c>
      <c r="E547" s="215">
        <v>45.0</v>
      </c>
      <c r="F547" s="215">
        <v>40.0</v>
      </c>
      <c r="G547" s="216">
        <v>7189.0</v>
      </c>
      <c r="H547" s="217">
        <v>41375.0</v>
      </c>
      <c r="X547" s="275"/>
    </row>
    <row r="548">
      <c r="A548" s="293" t="s">
        <v>8901</v>
      </c>
      <c r="B548" s="214" t="s">
        <v>8902</v>
      </c>
      <c r="C548" s="214" t="s">
        <v>8896</v>
      </c>
      <c r="D548" s="214" t="s">
        <v>6019</v>
      </c>
      <c r="E548" s="215">
        <v>20.0</v>
      </c>
      <c r="F548" s="215">
        <v>20.0</v>
      </c>
      <c r="G548" s="216">
        <v>7189.0</v>
      </c>
      <c r="H548" s="217">
        <v>41360.0</v>
      </c>
      <c r="X548" s="275"/>
    </row>
    <row r="549">
      <c r="A549" s="293" t="s">
        <v>8903</v>
      </c>
      <c r="B549" s="214" t="s">
        <v>8904</v>
      </c>
      <c r="C549" s="214" t="s">
        <v>8896</v>
      </c>
      <c r="D549" s="214" t="s">
        <v>6019</v>
      </c>
      <c r="E549" s="215">
        <v>115.0</v>
      </c>
      <c r="F549" s="215">
        <v>115.0</v>
      </c>
      <c r="G549" s="216">
        <v>7189.0</v>
      </c>
      <c r="H549" s="217">
        <v>41384.0</v>
      </c>
      <c r="X549" s="275"/>
    </row>
    <row r="550">
      <c r="A550" s="293" t="s">
        <v>8905</v>
      </c>
      <c r="B550" s="214" t="s">
        <v>8906</v>
      </c>
      <c r="C550" s="214" t="s">
        <v>8896</v>
      </c>
      <c r="D550" s="214" t="s">
        <v>6019</v>
      </c>
      <c r="E550" s="215">
        <v>115.0</v>
      </c>
      <c r="F550" s="215">
        <v>85.0</v>
      </c>
      <c r="G550" s="216">
        <v>7189.0</v>
      </c>
      <c r="H550" s="217">
        <v>41343.0</v>
      </c>
      <c r="X550" s="275"/>
    </row>
    <row r="551">
      <c r="A551" s="293" t="s">
        <v>8907</v>
      </c>
      <c r="B551" s="214" t="s">
        <v>8908</v>
      </c>
      <c r="C551" s="214" t="s">
        <v>8909</v>
      </c>
      <c r="D551" s="214" t="s">
        <v>6019</v>
      </c>
      <c r="E551" s="215">
        <v>1320.0</v>
      </c>
      <c r="F551" s="215">
        <v>400.0</v>
      </c>
      <c r="G551" s="216">
        <v>7190.0</v>
      </c>
      <c r="H551" s="217">
        <v>41370.0</v>
      </c>
      <c r="X551" s="275"/>
    </row>
    <row r="552">
      <c r="A552" s="293" t="s">
        <v>8910</v>
      </c>
      <c r="B552" s="214" t="s">
        <v>8911</v>
      </c>
      <c r="C552" s="214" t="s">
        <v>127</v>
      </c>
      <c r="D552" s="214" t="s">
        <v>6019</v>
      </c>
      <c r="E552" s="215">
        <v>140.0</v>
      </c>
      <c r="F552" s="215">
        <v>140.0</v>
      </c>
      <c r="G552" s="247"/>
      <c r="H552" s="217">
        <v>41369.0</v>
      </c>
      <c r="X552" s="275"/>
    </row>
    <row r="553">
      <c r="A553" s="293" t="s">
        <v>8912</v>
      </c>
      <c r="B553" s="214" t="s">
        <v>8913</v>
      </c>
      <c r="C553" s="214" t="s">
        <v>8374</v>
      </c>
      <c r="D553" s="214" t="s">
        <v>6019</v>
      </c>
      <c r="E553" s="215">
        <v>200.0</v>
      </c>
      <c r="F553" s="215">
        <v>0.0</v>
      </c>
      <c r="G553" s="247"/>
      <c r="H553" s="217">
        <v>41319.0</v>
      </c>
      <c r="X553" s="275"/>
    </row>
    <row r="554">
      <c r="A554" s="293" t="s">
        <v>8914</v>
      </c>
      <c r="B554" s="214" t="s">
        <v>8915</v>
      </c>
      <c r="C554" s="214" t="s">
        <v>8374</v>
      </c>
      <c r="D554" s="214" t="s">
        <v>6019</v>
      </c>
      <c r="E554" s="215">
        <v>3500.0</v>
      </c>
      <c r="F554" s="215">
        <v>1834.0</v>
      </c>
      <c r="G554" s="216">
        <v>7423.0</v>
      </c>
      <c r="H554" s="217">
        <v>41342.0</v>
      </c>
      <c r="X554" s="275"/>
    </row>
    <row r="555">
      <c r="A555" s="293" t="s">
        <v>8917</v>
      </c>
      <c r="B555" s="214" t="s">
        <v>8918</v>
      </c>
      <c r="C555" s="214" t="s">
        <v>8919</v>
      </c>
      <c r="D555" s="214" t="s">
        <v>6019</v>
      </c>
      <c r="E555" s="215">
        <v>800.0</v>
      </c>
      <c r="F555" s="215">
        <v>630.0</v>
      </c>
      <c r="G555" s="216">
        <v>7187.0</v>
      </c>
      <c r="H555" s="217">
        <v>41396.0</v>
      </c>
      <c r="X555" s="275"/>
    </row>
    <row r="556">
      <c r="A556" s="293" t="s">
        <v>8920</v>
      </c>
      <c r="B556" s="214" t="s">
        <v>8921</v>
      </c>
      <c r="C556" s="214" t="s">
        <v>8796</v>
      </c>
      <c r="D556" s="214" t="s">
        <v>6019</v>
      </c>
      <c r="E556" s="215">
        <v>230.0</v>
      </c>
      <c r="F556" s="215">
        <v>180.0</v>
      </c>
      <c r="G556" s="216">
        <v>7191.0</v>
      </c>
      <c r="H556" s="217">
        <v>41336.0</v>
      </c>
      <c r="X556" s="275"/>
    </row>
    <row r="557">
      <c r="A557" s="293" t="s">
        <v>8925</v>
      </c>
      <c r="B557" s="214" t="s">
        <v>8926</v>
      </c>
      <c r="C557" s="214" t="s">
        <v>1530</v>
      </c>
      <c r="D557" s="214" t="s">
        <v>6019</v>
      </c>
      <c r="E557" s="215">
        <v>2000.0</v>
      </c>
      <c r="F557" s="215">
        <v>2000.0</v>
      </c>
      <c r="G557" s="216">
        <v>7192.0</v>
      </c>
      <c r="H557" s="217">
        <v>41383.0</v>
      </c>
      <c r="X557" s="275"/>
    </row>
    <row r="558">
      <c r="A558" s="293" t="s">
        <v>8927</v>
      </c>
      <c r="B558" s="214" t="s">
        <v>8929</v>
      </c>
      <c r="C558" s="214" t="s">
        <v>8799</v>
      </c>
      <c r="D558" s="214" t="s">
        <v>6019</v>
      </c>
      <c r="E558" s="215">
        <v>150.0</v>
      </c>
      <c r="F558" s="215">
        <v>120.0</v>
      </c>
      <c r="G558" s="216">
        <v>7193.0</v>
      </c>
      <c r="H558" s="217">
        <v>41338.0</v>
      </c>
      <c r="X558" s="275"/>
    </row>
    <row r="559">
      <c r="A559" s="293" t="s">
        <v>8932</v>
      </c>
      <c r="B559" s="214" t="s">
        <v>8933</v>
      </c>
      <c r="C559" s="214" t="s">
        <v>294</v>
      </c>
      <c r="D559" s="214" t="s">
        <v>6019</v>
      </c>
      <c r="E559" s="215">
        <v>2299.0</v>
      </c>
      <c r="F559" s="215">
        <v>1738.0</v>
      </c>
      <c r="G559" s="216">
        <v>7302.0</v>
      </c>
      <c r="H559" s="217">
        <v>41328.0</v>
      </c>
      <c r="X559" s="275"/>
    </row>
    <row r="560">
      <c r="A560" s="293" t="s">
        <v>8935</v>
      </c>
      <c r="B560" s="223" t="s">
        <v>8937</v>
      </c>
      <c r="C560" s="223" t="s">
        <v>7413</v>
      </c>
      <c r="D560" s="223" t="s">
        <v>6019</v>
      </c>
      <c r="E560" s="224">
        <v>60.0</v>
      </c>
      <c r="F560" s="224">
        <v>60.0</v>
      </c>
      <c r="G560" s="225">
        <v>7194.0</v>
      </c>
      <c r="H560" s="226">
        <v>41390.0</v>
      </c>
      <c r="X560" s="275"/>
    </row>
    <row r="561">
      <c r="A561" s="293" t="s">
        <v>8938</v>
      </c>
      <c r="B561" s="223" t="s">
        <v>8939</v>
      </c>
      <c r="C561" s="223" t="s">
        <v>7413</v>
      </c>
      <c r="D561" s="223" t="s">
        <v>6019</v>
      </c>
      <c r="E561" s="224">
        <v>150.0</v>
      </c>
      <c r="F561" s="224">
        <v>150.0</v>
      </c>
      <c r="G561" s="225">
        <v>7194.0</v>
      </c>
      <c r="H561" s="226">
        <v>41362.0</v>
      </c>
      <c r="X561" s="275"/>
    </row>
    <row r="562">
      <c r="A562" s="293" t="s">
        <v>8942</v>
      </c>
      <c r="B562" s="211" t="s">
        <v>7092</v>
      </c>
      <c r="C562" s="211" t="s">
        <v>7413</v>
      </c>
      <c r="D562" s="211" t="s">
        <v>6019</v>
      </c>
      <c r="E562" s="212">
        <v>60.0</v>
      </c>
      <c r="F562" s="212">
        <v>60.0</v>
      </c>
      <c r="G562" s="210">
        <v>7194.0</v>
      </c>
      <c r="H562" s="213">
        <v>41376.0</v>
      </c>
      <c r="X562" s="275"/>
    </row>
    <row r="563">
      <c r="A563" s="293" t="s">
        <v>8943</v>
      </c>
      <c r="B563" s="211" t="s">
        <v>8944</v>
      </c>
      <c r="C563" s="211" t="s">
        <v>7413</v>
      </c>
      <c r="D563" s="211" t="s">
        <v>6019</v>
      </c>
      <c r="E563" s="212">
        <v>60.0</v>
      </c>
      <c r="F563" s="212">
        <v>60.0</v>
      </c>
      <c r="G563" s="210">
        <v>7194.0</v>
      </c>
      <c r="H563" s="213">
        <v>41314.0</v>
      </c>
      <c r="X563" s="275"/>
    </row>
    <row r="564">
      <c r="A564" s="293" t="s">
        <v>8945</v>
      </c>
      <c r="B564" s="211" t="s">
        <v>8807</v>
      </c>
      <c r="C564" s="211" t="s">
        <v>7413</v>
      </c>
      <c r="D564" s="211" t="s">
        <v>6019</v>
      </c>
      <c r="E564" s="212">
        <v>30.0</v>
      </c>
      <c r="F564" s="212">
        <v>30.0</v>
      </c>
      <c r="G564" s="210">
        <v>7194.0</v>
      </c>
      <c r="H564" s="213">
        <v>41327.0</v>
      </c>
      <c r="X564" s="275"/>
    </row>
    <row r="565">
      <c r="A565" s="293" t="s">
        <v>8947</v>
      </c>
      <c r="B565" s="214" t="s">
        <v>8949</v>
      </c>
      <c r="C565" s="214" t="s">
        <v>8950</v>
      </c>
      <c r="D565" s="214" t="s">
        <v>6019</v>
      </c>
      <c r="E565" s="215">
        <v>2000.0</v>
      </c>
      <c r="F565" s="215">
        <v>2000.0</v>
      </c>
      <c r="G565" s="216">
        <v>7195.0</v>
      </c>
      <c r="H565" s="217">
        <v>41395.0</v>
      </c>
      <c r="X565" s="275"/>
    </row>
    <row r="566">
      <c r="A566" s="293" t="s">
        <v>8951</v>
      </c>
      <c r="B566" s="214" t="s">
        <v>8952</v>
      </c>
      <c r="C566" s="214" t="s">
        <v>7596</v>
      </c>
      <c r="D566" s="214" t="s">
        <v>6019</v>
      </c>
      <c r="E566" s="215">
        <v>83.91</v>
      </c>
      <c r="F566" s="215">
        <v>60.0</v>
      </c>
      <c r="G566" s="216">
        <v>7196.0</v>
      </c>
      <c r="H566" s="217">
        <v>41334.0</v>
      </c>
      <c r="X566" s="275"/>
    </row>
    <row r="567">
      <c r="A567" s="293" t="s">
        <v>8955</v>
      </c>
      <c r="B567" s="214" t="s">
        <v>8956</v>
      </c>
      <c r="C567" s="214" t="s">
        <v>7596</v>
      </c>
      <c r="D567" s="214" t="s">
        <v>6019</v>
      </c>
      <c r="E567" s="215">
        <v>400.0</v>
      </c>
      <c r="F567" s="215">
        <v>0.0</v>
      </c>
      <c r="G567" s="216">
        <v>7196.0</v>
      </c>
      <c r="H567" s="217">
        <v>41330.0</v>
      </c>
      <c r="X567" s="275"/>
    </row>
    <row r="568">
      <c r="A568" s="293" t="s">
        <v>8957</v>
      </c>
      <c r="B568" s="214" t="s">
        <v>8958</v>
      </c>
      <c r="C568" s="214" t="s">
        <v>7596</v>
      </c>
      <c r="D568" s="214" t="s">
        <v>6019</v>
      </c>
      <c r="E568" s="215">
        <v>410.0</v>
      </c>
      <c r="F568" s="215">
        <v>130.0</v>
      </c>
      <c r="G568" s="216">
        <v>7196.0</v>
      </c>
      <c r="H568" s="217">
        <v>41385.0</v>
      </c>
      <c r="X568" s="275"/>
    </row>
    <row r="569">
      <c r="A569" s="293" t="s">
        <v>8959</v>
      </c>
      <c r="B569" s="214" t="s">
        <v>8960</v>
      </c>
      <c r="C569" s="214" t="s">
        <v>1604</v>
      </c>
      <c r="D569" s="214" t="s">
        <v>6019</v>
      </c>
      <c r="E569" s="215">
        <v>2000.0</v>
      </c>
      <c r="F569" s="215">
        <v>2000.0</v>
      </c>
      <c r="G569" s="216">
        <v>7197.0</v>
      </c>
      <c r="H569" s="217">
        <v>41404.0</v>
      </c>
      <c r="X569" s="275"/>
    </row>
    <row r="570">
      <c r="A570" s="293" t="s">
        <v>8961</v>
      </c>
      <c r="B570" s="214" t="s">
        <v>8962</v>
      </c>
      <c r="C570" s="214" t="s">
        <v>8963</v>
      </c>
      <c r="D570" s="214" t="s">
        <v>6019</v>
      </c>
      <c r="E570" s="215">
        <v>3000.0</v>
      </c>
      <c r="F570" s="215">
        <v>2000.0</v>
      </c>
      <c r="G570" s="216">
        <v>7198.0</v>
      </c>
      <c r="H570" s="217">
        <v>41410.0</v>
      </c>
      <c r="X570" s="275"/>
    </row>
    <row r="571">
      <c r="A571" s="293" t="s">
        <v>8964</v>
      </c>
      <c r="B571" s="214" t="s">
        <v>8965</v>
      </c>
      <c r="C571" s="214" t="s">
        <v>8966</v>
      </c>
      <c r="D571" s="214" t="s">
        <v>6019</v>
      </c>
      <c r="E571" s="215">
        <v>1000.0</v>
      </c>
      <c r="F571" s="215">
        <v>600.0</v>
      </c>
      <c r="G571" s="216">
        <v>7181.0</v>
      </c>
      <c r="H571" s="217">
        <v>41342.0</v>
      </c>
      <c r="X571" s="275"/>
    </row>
    <row r="572">
      <c r="A572" s="293" t="s">
        <v>8969</v>
      </c>
      <c r="B572" s="214" t="s">
        <v>6752</v>
      </c>
      <c r="C572" s="214" t="s">
        <v>764</v>
      </c>
      <c r="D572" s="214" t="s">
        <v>6019</v>
      </c>
      <c r="E572" s="215">
        <v>220.0</v>
      </c>
      <c r="F572" s="215">
        <v>220.0</v>
      </c>
      <c r="G572" s="216">
        <v>7200.0</v>
      </c>
      <c r="H572" s="217">
        <v>41397.0</v>
      </c>
      <c r="X572" s="275"/>
    </row>
    <row r="573">
      <c r="A573" s="293" t="s">
        <v>8972</v>
      </c>
      <c r="B573" s="214" t="s">
        <v>8973</v>
      </c>
      <c r="C573" s="214" t="s">
        <v>8974</v>
      </c>
      <c r="D573" s="214" t="s">
        <v>6019</v>
      </c>
      <c r="E573" s="215">
        <v>800.0</v>
      </c>
      <c r="F573" s="215">
        <v>800.0</v>
      </c>
      <c r="G573" s="216">
        <v>7201.0</v>
      </c>
      <c r="H573" s="217">
        <v>41397.0</v>
      </c>
      <c r="X573" s="275"/>
    </row>
    <row r="574">
      <c r="A574" s="293" t="s">
        <v>8977</v>
      </c>
      <c r="B574" s="218" t="s">
        <v>8978</v>
      </c>
      <c r="C574" s="218" t="s">
        <v>271</v>
      </c>
      <c r="D574" s="218" t="s">
        <v>6019</v>
      </c>
      <c r="E574" s="219">
        <v>1000.0</v>
      </c>
      <c r="F574" s="219">
        <v>1000.0</v>
      </c>
      <c r="G574" s="220"/>
      <c r="H574" s="221">
        <v>41349.0</v>
      </c>
      <c r="X574" s="275"/>
    </row>
    <row r="575">
      <c r="A575" s="293" t="s">
        <v>8979</v>
      </c>
      <c r="B575" s="214" t="s">
        <v>8981</v>
      </c>
      <c r="C575" s="214" t="s">
        <v>8498</v>
      </c>
      <c r="D575" s="214" t="s">
        <v>6019</v>
      </c>
      <c r="E575" s="215">
        <v>400.0</v>
      </c>
      <c r="F575" s="215">
        <v>400.0</v>
      </c>
      <c r="G575" s="216">
        <v>7203.0</v>
      </c>
      <c r="H575" s="217">
        <v>41380.0</v>
      </c>
      <c r="X575" s="275"/>
    </row>
    <row r="576">
      <c r="A576" s="293" t="s">
        <v>8983</v>
      </c>
      <c r="B576" s="214" t="s">
        <v>8984</v>
      </c>
      <c r="C576" s="214" t="s">
        <v>8498</v>
      </c>
      <c r="D576" s="214" t="s">
        <v>6019</v>
      </c>
      <c r="E576" s="215">
        <v>750.0</v>
      </c>
      <c r="F576" s="215">
        <v>400.0</v>
      </c>
      <c r="G576" s="216">
        <v>7203.0</v>
      </c>
      <c r="H576" s="217">
        <v>41344.0</v>
      </c>
      <c r="X576" s="275"/>
    </row>
    <row r="577">
      <c r="A577" s="293" t="s">
        <v>8986</v>
      </c>
      <c r="B577" s="214" t="s">
        <v>8987</v>
      </c>
      <c r="C577" s="214" t="s">
        <v>8498</v>
      </c>
      <c r="D577" s="214" t="s">
        <v>6019</v>
      </c>
      <c r="E577" s="215">
        <v>1000.0</v>
      </c>
      <c r="F577" s="215">
        <v>225.0</v>
      </c>
      <c r="G577" s="216">
        <v>7203.0</v>
      </c>
      <c r="H577" s="217">
        <v>40964.0</v>
      </c>
      <c r="X577" s="275"/>
    </row>
    <row r="578">
      <c r="A578" s="293" t="s">
        <v>8988</v>
      </c>
      <c r="B578" s="214" t="s">
        <v>8989</v>
      </c>
      <c r="C578" s="214" t="s">
        <v>6405</v>
      </c>
      <c r="D578" s="214" t="s">
        <v>6019</v>
      </c>
      <c r="E578" s="215">
        <v>255.0</v>
      </c>
      <c r="F578" s="215">
        <v>165.0</v>
      </c>
      <c r="G578" s="216">
        <v>7204.0</v>
      </c>
      <c r="H578" s="217">
        <v>41385.0</v>
      </c>
      <c r="X578" s="275"/>
    </row>
    <row r="579">
      <c r="A579" s="293" t="s">
        <v>8991</v>
      </c>
      <c r="B579" s="214" t="s">
        <v>8992</v>
      </c>
      <c r="C579" s="214" t="s">
        <v>6405</v>
      </c>
      <c r="D579" s="214" t="s">
        <v>6019</v>
      </c>
      <c r="E579" s="215">
        <v>125.0</v>
      </c>
      <c r="F579" s="215">
        <v>125.0</v>
      </c>
      <c r="G579" s="216">
        <v>7204.0</v>
      </c>
      <c r="H579" s="217">
        <v>41341.0</v>
      </c>
      <c r="X579" s="275"/>
    </row>
    <row r="580">
      <c r="A580" s="293" t="s">
        <v>8995</v>
      </c>
      <c r="B580" s="214" t="s">
        <v>8996</v>
      </c>
      <c r="C580" s="214" t="s">
        <v>6405</v>
      </c>
      <c r="D580" s="214" t="s">
        <v>6019</v>
      </c>
      <c r="E580" s="215">
        <v>250.0</v>
      </c>
      <c r="F580" s="215">
        <v>250.0</v>
      </c>
      <c r="G580" s="216">
        <v>7204.0</v>
      </c>
      <c r="H580" s="217">
        <v>41394.0</v>
      </c>
      <c r="X580" s="275"/>
    </row>
    <row r="581">
      <c r="A581" s="293" t="s">
        <v>8997</v>
      </c>
      <c r="B581" s="214" t="s">
        <v>8998</v>
      </c>
      <c r="C581" s="214" t="s">
        <v>6405</v>
      </c>
      <c r="D581" s="214" t="s">
        <v>6019</v>
      </c>
      <c r="E581" s="215">
        <v>650.0</v>
      </c>
      <c r="F581" s="215">
        <v>650.0</v>
      </c>
      <c r="G581" s="216">
        <v>7204.0</v>
      </c>
      <c r="H581" s="217">
        <v>41368.0</v>
      </c>
      <c r="X581" s="275"/>
    </row>
    <row r="582">
      <c r="A582" s="293" t="s">
        <v>9001</v>
      </c>
      <c r="B582" s="214" t="s">
        <v>9002</v>
      </c>
      <c r="C582" s="214" t="s">
        <v>6405</v>
      </c>
      <c r="D582" s="214" t="s">
        <v>6019</v>
      </c>
      <c r="E582" s="215">
        <v>350.0</v>
      </c>
      <c r="F582" s="215">
        <v>350.0</v>
      </c>
      <c r="G582" s="216">
        <v>7204.0</v>
      </c>
      <c r="H582" s="217">
        <v>41394.0</v>
      </c>
      <c r="X582" s="275"/>
    </row>
    <row r="583">
      <c r="A583" s="293" t="s">
        <v>9003</v>
      </c>
      <c r="B583" s="211" t="s">
        <v>9004</v>
      </c>
      <c r="C583" s="211" t="s">
        <v>9005</v>
      </c>
      <c r="D583" s="211" t="s">
        <v>6019</v>
      </c>
      <c r="E583" s="212">
        <v>240.0</v>
      </c>
      <c r="F583" s="212">
        <v>240.0</v>
      </c>
      <c r="G583" s="210">
        <v>7205.0</v>
      </c>
      <c r="H583" s="213">
        <v>41341.0</v>
      </c>
      <c r="X583" s="275"/>
    </row>
    <row r="584">
      <c r="A584" s="293" t="s">
        <v>9006</v>
      </c>
      <c r="B584" s="214" t="s">
        <v>5583</v>
      </c>
      <c r="C584" s="214" t="s">
        <v>9005</v>
      </c>
      <c r="D584" s="214" t="s">
        <v>6019</v>
      </c>
      <c r="E584" s="215">
        <v>100.0</v>
      </c>
      <c r="F584" s="215">
        <v>50.0</v>
      </c>
      <c r="G584" s="216">
        <v>7205.0</v>
      </c>
      <c r="H584" s="217">
        <v>41362.0</v>
      </c>
      <c r="X584" s="275"/>
    </row>
    <row r="585">
      <c r="A585" s="293" t="s">
        <v>9009</v>
      </c>
      <c r="B585" s="223" t="s">
        <v>9010</v>
      </c>
      <c r="C585" s="223" t="s">
        <v>858</v>
      </c>
      <c r="D585" s="223" t="s">
        <v>6019</v>
      </c>
      <c r="E585" s="224">
        <v>200.0</v>
      </c>
      <c r="F585" s="224">
        <v>200.0</v>
      </c>
      <c r="G585" s="225">
        <v>7205.0</v>
      </c>
      <c r="H585" s="226">
        <v>41381.0</v>
      </c>
      <c r="X585" s="275"/>
    </row>
    <row r="586">
      <c r="A586" s="293" t="s">
        <v>9013</v>
      </c>
      <c r="B586" s="211" t="s">
        <v>9014</v>
      </c>
      <c r="C586" s="211" t="s">
        <v>858</v>
      </c>
      <c r="D586" s="211" t="s">
        <v>6019</v>
      </c>
      <c r="E586" s="212">
        <v>60.0</v>
      </c>
      <c r="F586" s="212">
        <v>40.0</v>
      </c>
      <c r="G586" s="210">
        <v>7205.0</v>
      </c>
      <c r="H586" s="213">
        <v>41388.0</v>
      </c>
      <c r="X586" s="275"/>
    </row>
    <row r="587">
      <c r="A587" s="293" t="s">
        <v>9015</v>
      </c>
      <c r="B587" s="214" t="s">
        <v>9016</v>
      </c>
      <c r="C587" s="214" t="s">
        <v>7610</v>
      </c>
      <c r="D587" s="214" t="s">
        <v>6019</v>
      </c>
      <c r="E587" s="215">
        <v>250.0</v>
      </c>
      <c r="F587" s="215">
        <v>250.0</v>
      </c>
      <c r="G587" s="216">
        <v>7206.0</v>
      </c>
      <c r="H587" s="217">
        <v>41395.0</v>
      </c>
      <c r="X587" s="275"/>
    </row>
    <row r="588">
      <c r="A588" s="294" t="s">
        <v>9018</v>
      </c>
      <c r="B588" s="211" t="s">
        <v>9019</v>
      </c>
      <c r="C588" s="211" t="s">
        <v>8887</v>
      </c>
      <c r="D588" s="211" t="s">
        <v>6119</v>
      </c>
      <c r="E588" s="212">
        <v>39.53</v>
      </c>
      <c r="F588" s="212">
        <v>39.53</v>
      </c>
      <c r="G588" s="210">
        <v>7249.0</v>
      </c>
      <c r="H588" s="227"/>
      <c r="X588" s="275"/>
    </row>
    <row r="589">
      <c r="A589" s="294" t="s">
        <v>9020</v>
      </c>
      <c r="B589" s="214" t="s">
        <v>9021</v>
      </c>
      <c r="C589" s="214" t="s">
        <v>6047</v>
      </c>
      <c r="D589" s="214" t="s">
        <v>6019</v>
      </c>
      <c r="E589" s="215">
        <v>600.0</v>
      </c>
      <c r="F589" s="215">
        <v>500.0</v>
      </c>
      <c r="G589" s="216">
        <v>7236.0</v>
      </c>
      <c r="H589" s="247"/>
      <c r="X589" s="275"/>
    </row>
    <row r="590">
      <c r="A590" s="294" t="s">
        <v>9024</v>
      </c>
      <c r="B590" s="211" t="s">
        <v>9025</v>
      </c>
      <c r="C590" s="211" t="s">
        <v>6850</v>
      </c>
      <c r="D590" s="211" t="s">
        <v>6119</v>
      </c>
      <c r="E590" s="212">
        <v>384.08</v>
      </c>
      <c r="F590" s="212">
        <v>200.0</v>
      </c>
      <c r="G590" s="210">
        <v>7245.0</v>
      </c>
      <c r="H590" s="227"/>
      <c r="X590" s="275"/>
    </row>
    <row r="591">
      <c r="A591" s="294" t="s">
        <v>9026</v>
      </c>
      <c r="B591" s="211" t="s">
        <v>9027</v>
      </c>
      <c r="C591" s="211" t="s">
        <v>6850</v>
      </c>
      <c r="D591" s="211" t="s">
        <v>6119</v>
      </c>
      <c r="E591" s="212">
        <v>210.0</v>
      </c>
      <c r="F591" s="212">
        <v>120.0</v>
      </c>
      <c r="G591" s="210">
        <v>7245.0</v>
      </c>
      <c r="H591" s="227"/>
      <c r="X591" s="275"/>
    </row>
    <row r="592">
      <c r="A592" s="294" t="s">
        <v>9028</v>
      </c>
      <c r="B592" s="211" t="s">
        <v>9029</v>
      </c>
      <c r="C592" s="211" t="s">
        <v>6850</v>
      </c>
      <c r="D592" s="211" t="s">
        <v>6119</v>
      </c>
      <c r="E592" s="212">
        <v>165.58</v>
      </c>
      <c r="F592" s="212">
        <v>120.0</v>
      </c>
      <c r="G592" s="210">
        <v>7245.0</v>
      </c>
      <c r="H592" s="227"/>
      <c r="X592" s="275"/>
    </row>
    <row r="593">
      <c r="A593" s="294" t="s">
        <v>9030</v>
      </c>
      <c r="B593" s="211" t="s">
        <v>9031</v>
      </c>
      <c r="C593" s="211" t="s">
        <v>7284</v>
      </c>
      <c r="D593" s="211" t="s">
        <v>6119</v>
      </c>
      <c r="E593" s="212">
        <v>27.97</v>
      </c>
      <c r="F593" s="212">
        <v>20.0</v>
      </c>
      <c r="G593" s="210">
        <v>7250.0</v>
      </c>
      <c r="H593" s="227"/>
      <c r="X593" s="275"/>
    </row>
    <row r="594">
      <c r="A594" s="294" t="s">
        <v>9032</v>
      </c>
      <c r="B594" s="211" t="s">
        <v>9033</v>
      </c>
      <c r="C594" s="211" t="s">
        <v>764</v>
      </c>
      <c r="D594" s="211" t="s">
        <v>6119</v>
      </c>
      <c r="E594" s="212">
        <v>51.96</v>
      </c>
      <c r="F594" s="212">
        <v>51.96</v>
      </c>
      <c r="G594" s="210">
        <v>7251.0</v>
      </c>
      <c r="H594" s="227"/>
      <c r="X594" s="275"/>
    </row>
    <row r="595">
      <c r="A595" s="294" t="s">
        <v>9034</v>
      </c>
      <c r="B595" s="211" t="s">
        <v>9035</v>
      </c>
      <c r="C595" s="211" t="s">
        <v>837</v>
      </c>
      <c r="D595" s="211" t="s">
        <v>6119</v>
      </c>
      <c r="E595" s="212">
        <v>32.52</v>
      </c>
      <c r="F595" s="212">
        <v>32.52</v>
      </c>
      <c r="G595" s="210">
        <v>7252.0</v>
      </c>
      <c r="H595" s="227"/>
      <c r="X595" s="275"/>
    </row>
    <row r="596">
      <c r="A596" s="294" t="s">
        <v>9036</v>
      </c>
      <c r="B596" s="211" t="s">
        <v>9037</v>
      </c>
      <c r="C596" s="211" t="s">
        <v>837</v>
      </c>
      <c r="D596" s="211" t="s">
        <v>6119</v>
      </c>
      <c r="E596" s="212">
        <v>61.73</v>
      </c>
      <c r="F596" s="212">
        <v>20.0</v>
      </c>
      <c r="G596" s="210">
        <v>7252.0</v>
      </c>
      <c r="H596" s="227"/>
      <c r="X596" s="275"/>
    </row>
    <row r="597">
      <c r="A597" s="294" t="s">
        <v>9038</v>
      </c>
      <c r="B597" s="211" t="s">
        <v>9039</v>
      </c>
      <c r="C597" s="211" t="s">
        <v>902</v>
      </c>
      <c r="D597" s="211" t="s">
        <v>6119</v>
      </c>
      <c r="E597" s="212">
        <v>102.19</v>
      </c>
      <c r="F597" s="212">
        <v>102.19</v>
      </c>
      <c r="G597" s="210">
        <v>7253.0</v>
      </c>
      <c r="H597" s="227"/>
      <c r="X597" s="275"/>
    </row>
    <row r="598">
      <c r="A598" s="294" t="s">
        <v>9040</v>
      </c>
      <c r="B598" s="211" t="s">
        <v>9041</v>
      </c>
      <c r="C598" s="211" t="s">
        <v>902</v>
      </c>
      <c r="D598" s="211" t="s">
        <v>6119</v>
      </c>
      <c r="E598" s="212">
        <v>135.0</v>
      </c>
      <c r="F598" s="212">
        <v>120.0</v>
      </c>
      <c r="G598" s="210">
        <v>7253.0</v>
      </c>
      <c r="H598" s="227"/>
      <c r="X598" s="275"/>
    </row>
    <row r="599">
      <c r="A599" s="294" t="s">
        <v>9042</v>
      </c>
      <c r="B599" s="211" t="s">
        <v>9043</v>
      </c>
      <c r="C599" s="211" t="s">
        <v>7963</v>
      </c>
      <c r="D599" s="211" t="s">
        <v>6119</v>
      </c>
      <c r="E599" s="212">
        <v>90.87</v>
      </c>
      <c r="F599" s="212">
        <v>90.87</v>
      </c>
      <c r="G599" s="210">
        <v>7254.0</v>
      </c>
      <c r="H599" s="227"/>
      <c r="X599" s="275"/>
    </row>
    <row r="600">
      <c r="A600" s="294" t="s">
        <v>9044</v>
      </c>
      <c r="B600" s="214" t="s">
        <v>9045</v>
      </c>
      <c r="C600" s="214" t="s">
        <v>1539</v>
      </c>
      <c r="D600" s="214" t="s">
        <v>6019</v>
      </c>
      <c r="E600" s="215">
        <v>250.0</v>
      </c>
      <c r="F600" s="215">
        <v>240.0</v>
      </c>
      <c r="G600" s="216">
        <v>7214.0</v>
      </c>
      <c r="H600" s="247"/>
      <c r="X600" s="275"/>
    </row>
    <row r="601">
      <c r="A601" s="294" t="s">
        <v>9046</v>
      </c>
      <c r="B601" s="214" t="s">
        <v>4810</v>
      </c>
      <c r="C601" s="214" t="s">
        <v>4589</v>
      </c>
      <c r="D601" s="214" t="s">
        <v>6019</v>
      </c>
      <c r="E601" s="215">
        <v>2000.0</v>
      </c>
      <c r="F601" s="215">
        <v>2000.0</v>
      </c>
      <c r="G601" s="216">
        <v>7215.0</v>
      </c>
      <c r="H601" s="247"/>
      <c r="X601" s="275"/>
    </row>
    <row r="602">
      <c r="A602" s="294" t="s">
        <v>9047</v>
      </c>
      <c r="B602" s="214" t="s">
        <v>6269</v>
      </c>
      <c r="C602" s="214" t="s">
        <v>2022</v>
      </c>
      <c r="D602" s="214" t="s">
        <v>6019</v>
      </c>
      <c r="E602" s="215">
        <v>2000.0</v>
      </c>
      <c r="F602" s="215">
        <v>2000.0</v>
      </c>
      <c r="G602" s="216">
        <v>7216.0</v>
      </c>
      <c r="H602" s="247"/>
      <c r="X602" s="275"/>
    </row>
    <row r="603">
      <c r="A603" s="294" t="s">
        <v>9048</v>
      </c>
      <c r="B603" s="214" t="s">
        <v>9049</v>
      </c>
      <c r="C603" s="214" t="s">
        <v>9050</v>
      </c>
      <c r="D603" s="214" t="s">
        <v>6019</v>
      </c>
      <c r="E603" s="215">
        <v>1000.0</v>
      </c>
      <c r="F603" s="215">
        <v>1000.0</v>
      </c>
      <c r="G603" s="216">
        <v>7217.0</v>
      </c>
      <c r="H603" s="247"/>
      <c r="X603" s="275"/>
    </row>
    <row r="604">
      <c r="A604" s="294" t="s">
        <v>9051</v>
      </c>
      <c r="B604" s="214" t="s">
        <v>9052</v>
      </c>
      <c r="C604" s="214" t="s">
        <v>1497</v>
      </c>
      <c r="D604" s="214" t="s">
        <v>6019</v>
      </c>
      <c r="E604" s="215">
        <v>500.0</v>
      </c>
      <c r="F604" s="215">
        <v>375.0</v>
      </c>
      <c r="G604" s="216">
        <v>7218.0</v>
      </c>
      <c r="H604" s="247"/>
      <c r="X604" s="275"/>
    </row>
    <row r="605">
      <c r="A605" s="294" t="s">
        <v>9053</v>
      </c>
      <c r="B605" s="214" t="s">
        <v>9054</v>
      </c>
      <c r="C605" s="214" t="s">
        <v>1497</v>
      </c>
      <c r="D605" s="214" t="s">
        <v>6019</v>
      </c>
      <c r="E605" s="215">
        <v>500.0</v>
      </c>
      <c r="F605" s="215">
        <v>200.0</v>
      </c>
      <c r="G605" s="216">
        <v>7218.0</v>
      </c>
      <c r="H605" s="247"/>
      <c r="X605" s="275"/>
    </row>
    <row r="606">
      <c r="A606" s="294" t="s">
        <v>9055</v>
      </c>
      <c r="B606" s="214" t="s">
        <v>9056</v>
      </c>
      <c r="C606" s="214" t="s">
        <v>9057</v>
      </c>
      <c r="D606" s="214" t="s">
        <v>6019</v>
      </c>
      <c r="E606" s="215">
        <v>100.0</v>
      </c>
      <c r="F606" s="215">
        <v>90.0</v>
      </c>
      <c r="G606" s="216">
        <v>7219.0</v>
      </c>
      <c r="H606" s="247"/>
      <c r="X606" s="275"/>
    </row>
    <row r="607">
      <c r="A607" s="294" t="s">
        <v>9058</v>
      </c>
      <c r="B607" s="214" t="s">
        <v>9059</v>
      </c>
      <c r="C607" s="214" t="s">
        <v>7732</v>
      </c>
      <c r="D607" s="214" t="s">
        <v>6019</v>
      </c>
      <c r="E607" s="215">
        <v>1000.0</v>
      </c>
      <c r="F607" s="215">
        <v>1000.0</v>
      </c>
      <c r="G607" s="216">
        <v>7220.0</v>
      </c>
      <c r="H607" s="247"/>
      <c r="X607" s="275"/>
    </row>
    <row r="608">
      <c r="A608" s="294" t="s">
        <v>9060</v>
      </c>
      <c r="B608" s="214" t="s">
        <v>9061</v>
      </c>
      <c r="C608" s="214" t="s">
        <v>6767</v>
      </c>
      <c r="D608" s="214" t="s">
        <v>6019</v>
      </c>
      <c r="E608" s="215">
        <v>150.0</v>
      </c>
      <c r="F608" s="215">
        <v>0.0</v>
      </c>
      <c r="G608" s="214" t="s">
        <v>6289</v>
      </c>
      <c r="H608" s="247"/>
      <c r="X608" s="275"/>
    </row>
    <row r="609">
      <c r="A609" s="294" t="s">
        <v>9062</v>
      </c>
      <c r="B609" s="214" t="s">
        <v>9063</v>
      </c>
      <c r="C609" s="214" t="s">
        <v>289</v>
      </c>
      <c r="D609" s="214" t="s">
        <v>6019</v>
      </c>
      <c r="E609" s="215">
        <v>100.0</v>
      </c>
      <c r="F609" s="215">
        <v>100.0</v>
      </c>
      <c r="G609" s="216">
        <v>7221.0</v>
      </c>
      <c r="H609" s="247"/>
      <c r="X609" s="275"/>
    </row>
    <row r="610">
      <c r="A610" s="294" t="s">
        <v>9064</v>
      </c>
      <c r="B610" s="214" t="s">
        <v>9065</v>
      </c>
      <c r="C610" s="214" t="s">
        <v>9066</v>
      </c>
      <c r="D610" s="214" t="s">
        <v>6019</v>
      </c>
      <c r="E610" s="215">
        <v>1000.0</v>
      </c>
      <c r="F610" s="215">
        <v>750.0</v>
      </c>
      <c r="G610" s="216">
        <v>7222.0</v>
      </c>
      <c r="H610" s="247"/>
      <c r="X610" s="275"/>
    </row>
    <row r="611">
      <c r="A611" s="294" t="s">
        <v>9067</v>
      </c>
      <c r="B611" s="211" t="s">
        <v>5536</v>
      </c>
      <c r="C611" s="211" t="s">
        <v>3331</v>
      </c>
      <c r="D611" s="211" t="s">
        <v>6019</v>
      </c>
      <c r="E611" s="212">
        <v>1345.8</v>
      </c>
      <c r="F611" s="212">
        <v>1010.0</v>
      </c>
      <c r="G611" s="210">
        <v>7223.0</v>
      </c>
      <c r="H611" s="227"/>
      <c r="X611" s="275"/>
    </row>
    <row r="612">
      <c r="A612" s="294" t="s">
        <v>9068</v>
      </c>
      <c r="B612" s="214" t="s">
        <v>4738</v>
      </c>
      <c r="C612" s="214" t="s">
        <v>4738</v>
      </c>
      <c r="D612" s="214" t="s">
        <v>6019</v>
      </c>
      <c r="E612" s="215">
        <v>2000.0</v>
      </c>
      <c r="F612" s="215">
        <v>2000.0</v>
      </c>
      <c r="G612" s="216">
        <v>7224.0</v>
      </c>
      <c r="H612" s="247"/>
      <c r="X612" s="275"/>
    </row>
    <row r="613">
      <c r="A613" s="294" t="s">
        <v>9069</v>
      </c>
      <c r="B613" s="211" t="s">
        <v>9070</v>
      </c>
      <c r="C613" s="211" t="s">
        <v>271</v>
      </c>
      <c r="D613" s="211" t="s">
        <v>6019</v>
      </c>
      <c r="E613" s="212">
        <v>961.02</v>
      </c>
      <c r="F613" s="212">
        <v>961.02</v>
      </c>
      <c r="G613" s="211" t="s">
        <v>6289</v>
      </c>
      <c r="H613" s="227"/>
      <c r="X613" s="275"/>
    </row>
    <row r="614">
      <c r="A614" s="294" t="s">
        <v>9071</v>
      </c>
      <c r="B614" s="214" t="s">
        <v>9072</v>
      </c>
      <c r="C614" s="214" t="s">
        <v>9073</v>
      </c>
      <c r="D614" s="214" t="s">
        <v>6019</v>
      </c>
      <c r="E614" s="215">
        <v>2500.0</v>
      </c>
      <c r="F614" s="215">
        <v>922.0</v>
      </c>
      <c r="G614" s="216">
        <v>7225.0</v>
      </c>
      <c r="H614" s="247"/>
      <c r="X614" s="275"/>
    </row>
    <row r="615">
      <c r="A615" s="294" t="s">
        <v>9074</v>
      </c>
      <c r="B615" s="214" t="s">
        <v>9075</v>
      </c>
      <c r="C615" s="214" t="s">
        <v>9076</v>
      </c>
      <c r="D615" s="214" t="s">
        <v>6019</v>
      </c>
      <c r="E615" s="215">
        <v>2500.0</v>
      </c>
      <c r="F615" s="215">
        <v>1000.0</v>
      </c>
      <c r="G615" s="216">
        <v>7226.0</v>
      </c>
      <c r="H615" s="247"/>
      <c r="X615" s="275"/>
    </row>
    <row r="616">
      <c r="A616" s="294" t="s">
        <v>9077</v>
      </c>
      <c r="B616" s="214" t="s">
        <v>9078</v>
      </c>
      <c r="C616" s="214" t="s">
        <v>8389</v>
      </c>
      <c r="D616" s="214" t="s">
        <v>6019</v>
      </c>
      <c r="E616" s="215">
        <v>400.0</v>
      </c>
      <c r="F616" s="215">
        <v>400.0</v>
      </c>
      <c r="G616" s="216">
        <v>7227.0</v>
      </c>
      <c r="H616" s="247"/>
      <c r="X616" s="275"/>
    </row>
    <row r="617">
      <c r="A617" s="274" t="s">
        <v>9079</v>
      </c>
      <c r="B617" s="214" t="s">
        <v>9080</v>
      </c>
      <c r="C617" s="214" t="s">
        <v>92</v>
      </c>
      <c r="D617" s="214" t="s">
        <v>5778</v>
      </c>
      <c r="E617" s="215">
        <v>3822.2</v>
      </c>
      <c r="F617" s="215">
        <v>0.0</v>
      </c>
      <c r="G617" s="247"/>
      <c r="H617" s="217">
        <v>41385.0</v>
      </c>
      <c r="X617" s="275"/>
    </row>
    <row r="618">
      <c r="A618" s="274" t="s">
        <v>9081</v>
      </c>
      <c r="B618" s="214" t="s">
        <v>9082</v>
      </c>
      <c r="C618" s="214" t="s">
        <v>786</v>
      </c>
      <c r="D618" s="214" t="s">
        <v>5778</v>
      </c>
      <c r="E618" s="215">
        <v>5670.0</v>
      </c>
      <c r="F618" s="215">
        <v>2315.0</v>
      </c>
      <c r="G618" s="216">
        <v>7285.0</v>
      </c>
      <c r="H618" s="217">
        <v>41377.0</v>
      </c>
      <c r="X618" s="275"/>
    </row>
    <row r="619">
      <c r="A619" s="274" t="s">
        <v>9084</v>
      </c>
      <c r="B619" s="214" t="s">
        <v>9085</v>
      </c>
      <c r="C619" s="214" t="s">
        <v>1159</v>
      </c>
      <c r="D619" s="214" t="s">
        <v>5778</v>
      </c>
      <c r="E619" s="215">
        <v>2000.0</v>
      </c>
      <c r="F619" s="215">
        <v>0.0</v>
      </c>
      <c r="G619" s="247"/>
      <c r="H619" s="217">
        <v>41370.0</v>
      </c>
      <c r="X619" s="275"/>
    </row>
    <row r="620">
      <c r="A620" s="274" t="s">
        <v>9086</v>
      </c>
      <c r="B620" s="214" t="s">
        <v>9088</v>
      </c>
      <c r="C620" s="214" t="s">
        <v>1359</v>
      </c>
      <c r="D620" s="214" t="s">
        <v>5778</v>
      </c>
      <c r="E620" s="215">
        <v>500.0</v>
      </c>
      <c r="F620" s="215">
        <v>0.0</v>
      </c>
      <c r="G620" s="247"/>
      <c r="H620" s="217">
        <v>41397.0</v>
      </c>
      <c r="X620" s="275"/>
    </row>
    <row r="621">
      <c r="A621" s="274" t="s">
        <v>9090</v>
      </c>
      <c r="B621" s="214" t="s">
        <v>8135</v>
      </c>
      <c r="C621" s="214" t="s">
        <v>2770</v>
      </c>
      <c r="D621" s="214" t="s">
        <v>5778</v>
      </c>
      <c r="E621" s="215">
        <v>1915.0</v>
      </c>
      <c r="F621" s="215">
        <v>0.0</v>
      </c>
      <c r="G621" s="247"/>
      <c r="H621" s="217">
        <v>41363.0</v>
      </c>
      <c r="X621" s="275"/>
    </row>
    <row r="622">
      <c r="A622" s="274" t="s">
        <v>9091</v>
      </c>
      <c r="B622" s="214" t="s">
        <v>9092</v>
      </c>
      <c r="C622" s="214" t="s">
        <v>9093</v>
      </c>
      <c r="D622" s="214" t="s">
        <v>5778</v>
      </c>
      <c r="E622" s="215">
        <v>1025.0</v>
      </c>
      <c r="F622" s="215">
        <v>0.0</v>
      </c>
      <c r="G622" s="247"/>
      <c r="H622" s="217">
        <v>41392.0</v>
      </c>
      <c r="X622" s="275"/>
    </row>
    <row r="623">
      <c r="A623" s="274" t="s">
        <v>9096</v>
      </c>
      <c r="B623" s="214" t="s">
        <v>9097</v>
      </c>
      <c r="C623" s="214" t="s">
        <v>9098</v>
      </c>
      <c r="D623" s="214" t="s">
        <v>5778</v>
      </c>
      <c r="E623" s="215">
        <v>2935.0</v>
      </c>
      <c r="F623" s="215">
        <v>2535.0</v>
      </c>
      <c r="G623" s="216">
        <v>7233.0</v>
      </c>
      <c r="H623" s="217">
        <v>41361.0</v>
      </c>
      <c r="X623" s="275"/>
    </row>
    <row r="624">
      <c r="A624" s="274" t="s">
        <v>9101</v>
      </c>
      <c r="B624" s="214" t="s">
        <v>5552</v>
      </c>
      <c r="C624" s="214" t="s">
        <v>9102</v>
      </c>
      <c r="D624" s="214" t="s">
        <v>5778</v>
      </c>
      <c r="E624" s="215">
        <v>3200.0</v>
      </c>
      <c r="F624" s="215">
        <v>0.0</v>
      </c>
      <c r="G624" s="247"/>
      <c r="H624" s="217">
        <v>41392.0</v>
      </c>
      <c r="X624" s="275"/>
    </row>
    <row r="625">
      <c r="A625" s="274" t="s">
        <v>9103</v>
      </c>
      <c r="B625" s="214" t="s">
        <v>9104</v>
      </c>
      <c r="C625" s="214" t="s">
        <v>127</v>
      </c>
      <c r="D625" s="214" t="s">
        <v>5778</v>
      </c>
      <c r="E625" s="215">
        <v>5056.93</v>
      </c>
      <c r="F625" s="215">
        <v>2400.0</v>
      </c>
      <c r="G625" s="216">
        <v>7256.0</v>
      </c>
      <c r="H625" s="217">
        <v>41349.0</v>
      </c>
      <c r="X625" s="275"/>
    </row>
    <row r="626">
      <c r="A626" s="274" t="s">
        <v>9107</v>
      </c>
      <c r="B626" s="214" t="s">
        <v>9108</v>
      </c>
      <c r="C626" s="214" t="s">
        <v>1200</v>
      </c>
      <c r="D626" s="214" t="s">
        <v>5778</v>
      </c>
      <c r="E626" s="215">
        <v>4000.0</v>
      </c>
      <c r="F626" s="215">
        <v>2250.0</v>
      </c>
      <c r="G626" s="247"/>
      <c r="H626" s="217">
        <v>41377.0</v>
      </c>
      <c r="X626" s="275"/>
    </row>
    <row r="627">
      <c r="A627" s="274" t="s">
        <v>9109</v>
      </c>
      <c r="B627" s="214" t="s">
        <v>9111</v>
      </c>
      <c r="C627" s="214" t="s">
        <v>565</v>
      </c>
      <c r="D627" s="214" t="s">
        <v>5778</v>
      </c>
      <c r="E627" s="215">
        <v>1565.0</v>
      </c>
      <c r="F627" s="215">
        <v>0.0</v>
      </c>
      <c r="G627" s="247"/>
      <c r="H627" s="217">
        <v>41342.0</v>
      </c>
      <c r="X627" s="275"/>
    </row>
    <row r="628">
      <c r="A628" s="274" t="s">
        <v>9113</v>
      </c>
      <c r="B628" s="214" t="s">
        <v>9114</v>
      </c>
      <c r="C628" s="214" t="s">
        <v>9115</v>
      </c>
      <c r="D628" s="214" t="s">
        <v>5778</v>
      </c>
      <c r="E628" s="215">
        <v>5000.0</v>
      </c>
      <c r="F628" s="215">
        <v>0.0</v>
      </c>
      <c r="G628" s="247"/>
      <c r="H628" s="217">
        <v>41357.0</v>
      </c>
      <c r="X628" s="275"/>
    </row>
    <row r="629">
      <c r="A629" s="274" t="s">
        <v>9116</v>
      </c>
      <c r="B629" s="214" t="s">
        <v>9117</v>
      </c>
      <c r="C629" s="214" t="s">
        <v>8561</v>
      </c>
      <c r="D629" s="214" t="s">
        <v>5778</v>
      </c>
      <c r="E629" s="215">
        <v>1000.0</v>
      </c>
      <c r="F629" s="215">
        <v>500.0</v>
      </c>
      <c r="G629" s="216">
        <v>7234.0</v>
      </c>
      <c r="H629" s="217">
        <v>41342.0</v>
      </c>
      <c r="X629" s="275"/>
    </row>
    <row r="630">
      <c r="A630" s="274" t="s">
        <v>9119</v>
      </c>
      <c r="B630" s="214" t="s">
        <v>9120</v>
      </c>
      <c r="C630" s="214" t="s">
        <v>496</v>
      </c>
      <c r="D630" s="214" t="s">
        <v>5778</v>
      </c>
      <c r="E630" s="215">
        <v>1215.0</v>
      </c>
      <c r="F630" s="215">
        <v>0.0</v>
      </c>
      <c r="G630" s="247"/>
      <c r="H630" s="217">
        <v>41384.0</v>
      </c>
      <c r="X630" s="275"/>
    </row>
    <row r="631">
      <c r="A631" s="274" t="s">
        <v>9122</v>
      </c>
      <c r="B631" s="214" t="s">
        <v>9123</v>
      </c>
      <c r="C631" s="214" t="s">
        <v>294</v>
      </c>
      <c r="D631" s="214" t="s">
        <v>5778</v>
      </c>
      <c r="E631" s="215">
        <v>2149.0</v>
      </c>
      <c r="F631" s="215">
        <v>0.0</v>
      </c>
      <c r="G631" s="247"/>
      <c r="H631" s="217">
        <v>41328.0</v>
      </c>
      <c r="X631" s="275"/>
    </row>
    <row r="632">
      <c r="A632" s="274" t="s">
        <v>9127</v>
      </c>
      <c r="B632" s="214" t="s">
        <v>9128</v>
      </c>
      <c r="C632" s="214" t="s">
        <v>1815</v>
      </c>
      <c r="D632" s="214" t="s">
        <v>5778</v>
      </c>
      <c r="E632" s="215">
        <v>4350.0</v>
      </c>
      <c r="F632" s="215">
        <v>0.0</v>
      </c>
      <c r="G632" s="247"/>
      <c r="H632" s="217">
        <v>41370.0</v>
      </c>
      <c r="X632" s="275"/>
    </row>
    <row r="633">
      <c r="A633" s="274" t="s">
        <v>9129</v>
      </c>
      <c r="B633" s="211" t="s">
        <v>9130</v>
      </c>
      <c r="C633" s="211" t="s">
        <v>9131</v>
      </c>
      <c r="D633" s="214" t="s">
        <v>5778</v>
      </c>
      <c r="E633" s="212">
        <v>57.14</v>
      </c>
      <c r="F633" s="212">
        <v>57.14</v>
      </c>
      <c r="G633" s="210">
        <v>7303.0</v>
      </c>
      <c r="H633" s="213">
        <v>41315.0</v>
      </c>
      <c r="X633" s="275"/>
    </row>
    <row r="634">
      <c r="A634" s="293" t="s">
        <v>9135</v>
      </c>
      <c r="B634" s="228" t="s">
        <v>9136</v>
      </c>
      <c r="C634" s="228" t="s">
        <v>6692</v>
      </c>
      <c r="D634" s="228" t="s">
        <v>6119</v>
      </c>
      <c r="E634" s="229">
        <v>320.0</v>
      </c>
      <c r="F634" s="229">
        <v>0.0</v>
      </c>
      <c r="G634" s="230"/>
      <c r="H634" s="286">
        <v>41316.0</v>
      </c>
      <c r="X634" s="275"/>
    </row>
    <row r="635">
      <c r="A635" s="293" t="s">
        <v>9137</v>
      </c>
      <c r="B635" s="211" t="s">
        <v>9139</v>
      </c>
      <c r="C635" s="211" t="s">
        <v>1815</v>
      </c>
      <c r="D635" s="211" t="s">
        <v>6119</v>
      </c>
      <c r="E635" s="212">
        <v>113.54</v>
      </c>
      <c r="F635" s="212">
        <v>93.0</v>
      </c>
      <c r="G635" s="227"/>
      <c r="H635" s="285">
        <v>41313.0</v>
      </c>
      <c r="X635" s="275"/>
    </row>
    <row r="636">
      <c r="A636" s="293" t="s">
        <v>9140</v>
      </c>
      <c r="B636" s="211" t="s">
        <v>9141</v>
      </c>
      <c r="C636" s="211" t="s">
        <v>1815</v>
      </c>
      <c r="D636" s="211" t="s">
        <v>6119</v>
      </c>
      <c r="E636" s="212">
        <v>149.05</v>
      </c>
      <c r="F636" s="212">
        <v>149.05</v>
      </c>
      <c r="G636" s="227"/>
      <c r="H636" s="210">
        <v>41320.0</v>
      </c>
      <c r="X636" s="275"/>
    </row>
    <row r="637">
      <c r="A637" s="293" t="s">
        <v>9144</v>
      </c>
      <c r="B637" s="211" t="s">
        <v>9145</v>
      </c>
      <c r="C637" s="211" t="s">
        <v>9146</v>
      </c>
      <c r="D637" s="211" t="s">
        <v>6119</v>
      </c>
      <c r="E637" s="212">
        <v>42.0</v>
      </c>
      <c r="F637" s="212">
        <v>42.0</v>
      </c>
      <c r="G637" s="210">
        <v>7304.0</v>
      </c>
      <c r="H637" s="210">
        <v>41239.0</v>
      </c>
      <c r="X637" s="275"/>
    </row>
    <row r="638">
      <c r="A638" s="293" t="s">
        <v>9148</v>
      </c>
      <c r="B638" s="211" t="s">
        <v>7849</v>
      </c>
      <c r="C638" s="211" t="s">
        <v>9146</v>
      </c>
      <c r="D638" s="211" t="s">
        <v>6119</v>
      </c>
      <c r="E638" s="212">
        <v>148.38</v>
      </c>
      <c r="F638" s="212">
        <v>148.38</v>
      </c>
      <c r="G638" s="210">
        <v>7304.0</v>
      </c>
      <c r="H638" s="210">
        <v>41190.0</v>
      </c>
      <c r="X638" s="275"/>
    </row>
    <row r="639">
      <c r="A639" s="293" t="s">
        <v>9151</v>
      </c>
      <c r="B639" s="211" t="s">
        <v>9152</v>
      </c>
      <c r="C639" s="211" t="s">
        <v>9146</v>
      </c>
      <c r="D639" s="211" t="s">
        <v>6119</v>
      </c>
      <c r="E639" s="212">
        <v>112.39</v>
      </c>
      <c r="F639" s="212">
        <v>90.0</v>
      </c>
      <c r="G639" s="210">
        <v>7304.0</v>
      </c>
      <c r="H639" s="210">
        <v>41249.0</v>
      </c>
      <c r="X639" s="275"/>
    </row>
    <row r="640">
      <c r="A640" s="293" t="s">
        <v>9153</v>
      </c>
      <c r="B640" s="211" t="s">
        <v>5357</v>
      </c>
      <c r="C640" s="211" t="s">
        <v>9146</v>
      </c>
      <c r="D640" s="211" t="s">
        <v>6119</v>
      </c>
      <c r="E640" s="212">
        <v>800.95</v>
      </c>
      <c r="F640" s="212">
        <v>300.0</v>
      </c>
      <c r="G640" s="210">
        <v>7304.0</v>
      </c>
      <c r="H640" s="210">
        <v>41228.0</v>
      </c>
      <c r="X640" s="275"/>
    </row>
    <row r="641">
      <c r="A641" s="293" t="s">
        <v>9156</v>
      </c>
      <c r="B641" s="211" t="s">
        <v>542</v>
      </c>
      <c r="C641" s="211" t="s">
        <v>1200</v>
      </c>
      <c r="D641" s="211" t="s">
        <v>6119</v>
      </c>
      <c r="E641" s="212">
        <v>230.34</v>
      </c>
      <c r="F641" s="212">
        <v>230.34</v>
      </c>
      <c r="G641" s="211" t="s">
        <v>9157</v>
      </c>
      <c r="H641" s="285">
        <v>41324.0</v>
      </c>
      <c r="X641" s="275"/>
    </row>
    <row r="642">
      <c r="A642" s="293" t="s">
        <v>9158</v>
      </c>
      <c r="B642" s="211" t="s">
        <v>9159</v>
      </c>
      <c r="C642" s="211" t="s">
        <v>7546</v>
      </c>
      <c r="D642" s="211" t="s">
        <v>6119</v>
      </c>
      <c r="E642" s="212">
        <v>173.11</v>
      </c>
      <c r="F642" s="212">
        <v>173.11</v>
      </c>
      <c r="G642" s="210">
        <v>7347.0</v>
      </c>
      <c r="H642" s="285">
        <v>41326.0</v>
      </c>
      <c r="X642" s="275"/>
    </row>
    <row r="643">
      <c r="A643" s="293" t="s">
        <v>9162</v>
      </c>
      <c r="B643" s="211" t="s">
        <v>9163</v>
      </c>
      <c r="C643" s="211" t="s">
        <v>7546</v>
      </c>
      <c r="D643" s="211" t="s">
        <v>6119</v>
      </c>
      <c r="E643" s="212">
        <v>86.95</v>
      </c>
      <c r="F643" s="212">
        <v>86.95</v>
      </c>
      <c r="G643" s="210">
        <v>7347.0</v>
      </c>
      <c r="H643" s="285">
        <v>41329.0</v>
      </c>
      <c r="X643" s="275"/>
    </row>
    <row r="644">
      <c r="A644" s="293" t="s">
        <v>9164</v>
      </c>
      <c r="B644" s="228" t="s">
        <v>9165</v>
      </c>
      <c r="C644" s="228" t="s">
        <v>6047</v>
      </c>
      <c r="D644" s="228" t="s">
        <v>6119</v>
      </c>
      <c r="E644" s="229">
        <v>69.87</v>
      </c>
      <c r="F644" s="229">
        <v>69.87</v>
      </c>
      <c r="G644" s="230"/>
      <c r="H644" s="286">
        <v>41329.0</v>
      </c>
      <c r="X644" s="275"/>
    </row>
    <row r="645">
      <c r="A645" s="293" t="s">
        <v>9167</v>
      </c>
      <c r="B645" s="211" t="s">
        <v>9169</v>
      </c>
      <c r="C645" s="211" t="s">
        <v>587</v>
      </c>
      <c r="D645" s="211" t="s">
        <v>6119</v>
      </c>
      <c r="E645" s="212">
        <v>68.37</v>
      </c>
      <c r="F645" s="212">
        <v>68.37</v>
      </c>
      <c r="G645" s="210">
        <v>7348.0</v>
      </c>
      <c r="H645" s="285">
        <v>41324.0</v>
      </c>
      <c r="X645" s="275"/>
    </row>
    <row r="646">
      <c r="A646" s="293" t="s">
        <v>9170</v>
      </c>
      <c r="B646" s="211" t="s">
        <v>9171</v>
      </c>
      <c r="C646" s="211" t="s">
        <v>587</v>
      </c>
      <c r="D646" s="211" t="s">
        <v>6119</v>
      </c>
      <c r="E646" s="212">
        <v>100.0</v>
      </c>
      <c r="F646" s="212">
        <v>90.0</v>
      </c>
      <c r="G646" s="210">
        <v>7348.0</v>
      </c>
      <c r="H646" s="285">
        <v>41343.0</v>
      </c>
      <c r="X646" s="275"/>
    </row>
    <row r="647">
      <c r="A647" s="293" t="s">
        <v>9173</v>
      </c>
      <c r="B647" s="214" t="s">
        <v>9174</v>
      </c>
      <c r="C647" s="214" t="s">
        <v>8186</v>
      </c>
      <c r="D647" s="214" t="s">
        <v>6019</v>
      </c>
      <c r="E647" s="215">
        <v>205.43</v>
      </c>
      <c r="F647" s="215">
        <v>180.0</v>
      </c>
      <c r="G647" s="247"/>
      <c r="H647" s="284">
        <v>41315.0</v>
      </c>
      <c r="X647" s="275"/>
    </row>
    <row r="648">
      <c r="A648" s="293" t="s">
        <v>9176</v>
      </c>
      <c r="B648" s="211" t="s">
        <v>9177</v>
      </c>
      <c r="C648" s="211" t="s">
        <v>304</v>
      </c>
      <c r="D648" s="211" t="s">
        <v>6119</v>
      </c>
      <c r="E648" s="212">
        <v>50.0</v>
      </c>
      <c r="F648" s="212">
        <v>0.0</v>
      </c>
      <c r="G648" s="211" t="s">
        <v>6289</v>
      </c>
      <c r="H648" s="285">
        <v>41323.0</v>
      </c>
      <c r="X648" s="275"/>
    </row>
    <row r="649">
      <c r="A649" s="293" t="s">
        <v>9179</v>
      </c>
      <c r="B649" s="228" t="s">
        <v>9181</v>
      </c>
      <c r="C649" s="228" t="s">
        <v>6767</v>
      </c>
      <c r="D649" s="228" t="s">
        <v>6119</v>
      </c>
      <c r="E649" s="229">
        <v>500.0</v>
      </c>
      <c r="F649" s="229">
        <v>500.0</v>
      </c>
      <c r="G649" s="230"/>
      <c r="H649" s="286">
        <v>41308.0</v>
      </c>
      <c r="X649" s="275"/>
    </row>
    <row r="650">
      <c r="A650" s="293" t="s">
        <v>9183</v>
      </c>
      <c r="B650" s="211" t="s">
        <v>9184</v>
      </c>
      <c r="C650" s="211" t="s">
        <v>9185</v>
      </c>
      <c r="D650" s="211" t="s">
        <v>6119</v>
      </c>
      <c r="E650" s="212">
        <v>85.67</v>
      </c>
      <c r="F650" s="212">
        <v>75.0</v>
      </c>
      <c r="G650" s="210">
        <v>7349.0</v>
      </c>
      <c r="H650" s="285">
        <v>41327.0</v>
      </c>
      <c r="X650" s="275"/>
    </row>
    <row r="651">
      <c r="A651" s="293" t="s">
        <v>9186</v>
      </c>
      <c r="B651" s="218" t="s">
        <v>9187</v>
      </c>
      <c r="C651" s="218" t="s">
        <v>195</v>
      </c>
      <c r="D651" s="218" t="s">
        <v>6119</v>
      </c>
      <c r="E651" s="219">
        <v>95.99</v>
      </c>
      <c r="F651" s="219">
        <v>95.99</v>
      </c>
      <c r="G651" s="220"/>
      <c r="H651" s="301">
        <v>41307.0</v>
      </c>
      <c r="X651" s="275"/>
    </row>
    <row r="652">
      <c r="A652" s="293" t="s">
        <v>9190</v>
      </c>
      <c r="B652" s="218" t="s">
        <v>9191</v>
      </c>
      <c r="C652" s="218" t="s">
        <v>195</v>
      </c>
      <c r="D652" s="218" t="s">
        <v>6119</v>
      </c>
      <c r="E652" s="219">
        <v>107.44</v>
      </c>
      <c r="F652" s="219">
        <v>107.44</v>
      </c>
      <c r="G652" s="232">
        <v>7297.0</v>
      </c>
      <c r="H652" s="232">
        <v>41338.0</v>
      </c>
      <c r="X652" s="275"/>
    </row>
    <row r="653">
      <c r="A653" s="293" t="s">
        <v>9194</v>
      </c>
      <c r="B653" s="211" t="s">
        <v>9195</v>
      </c>
      <c r="C653" s="211" t="s">
        <v>2322</v>
      </c>
      <c r="D653" s="211" t="s">
        <v>6119</v>
      </c>
      <c r="E653" s="212">
        <v>49.07</v>
      </c>
      <c r="F653" s="212">
        <v>34.0</v>
      </c>
      <c r="G653" s="210">
        <v>7291.0</v>
      </c>
      <c r="H653" s="285">
        <v>41326.0</v>
      </c>
      <c r="X653" s="275"/>
    </row>
    <row r="654">
      <c r="A654" s="293" t="s">
        <v>9197</v>
      </c>
      <c r="B654" s="214" t="s">
        <v>9198</v>
      </c>
      <c r="C654" s="214" t="s">
        <v>2322</v>
      </c>
      <c r="D654" s="214" t="s">
        <v>6019</v>
      </c>
      <c r="E654" s="215">
        <v>21.0</v>
      </c>
      <c r="F654" s="215">
        <v>21.0</v>
      </c>
      <c r="G654" s="216">
        <v>7291.0</v>
      </c>
      <c r="H654" s="216">
        <v>41326.0</v>
      </c>
      <c r="X654" s="275"/>
    </row>
    <row r="655">
      <c r="A655" s="293" t="s">
        <v>9199</v>
      </c>
      <c r="B655" s="214" t="s">
        <v>9200</v>
      </c>
      <c r="C655" s="214" t="s">
        <v>2322</v>
      </c>
      <c r="D655" s="214" t="s">
        <v>6019</v>
      </c>
      <c r="E655" s="215">
        <v>170.0</v>
      </c>
      <c r="F655" s="215">
        <v>90.0</v>
      </c>
      <c r="G655" s="216">
        <v>7291.0</v>
      </c>
      <c r="H655" s="216">
        <v>41206.0</v>
      </c>
      <c r="X655" s="275"/>
    </row>
    <row r="656">
      <c r="A656" s="293" t="s">
        <v>9203</v>
      </c>
      <c r="B656" s="211" t="s">
        <v>9204</v>
      </c>
      <c r="C656" s="211" t="s">
        <v>2770</v>
      </c>
      <c r="D656" s="211" t="s">
        <v>6119</v>
      </c>
      <c r="E656" s="212">
        <v>57.37</v>
      </c>
      <c r="F656" s="212">
        <v>0.0</v>
      </c>
      <c r="G656" s="211" t="s">
        <v>6289</v>
      </c>
      <c r="H656" s="285">
        <v>41311.0</v>
      </c>
      <c r="X656" s="275"/>
    </row>
    <row r="657">
      <c r="A657" s="293" t="s">
        <v>9205</v>
      </c>
      <c r="B657" s="211" t="s">
        <v>9206</v>
      </c>
      <c r="C657" s="211" t="s">
        <v>2770</v>
      </c>
      <c r="D657" s="211" t="s">
        <v>6119</v>
      </c>
      <c r="E657" s="212">
        <v>32.99</v>
      </c>
      <c r="F657" s="212">
        <v>32.99</v>
      </c>
      <c r="G657" s="210">
        <v>7356.0</v>
      </c>
      <c r="H657" s="285">
        <v>41395.0</v>
      </c>
      <c r="X657" s="275"/>
    </row>
    <row r="658">
      <c r="A658" s="293" t="s">
        <v>9207</v>
      </c>
      <c r="B658" s="211" t="s">
        <v>9209</v>
      </c>
      <c r="C658" s="211" t="s">
        <v>2770</v>
      </c>
      <c r="D658" s="211" t="s">
        <v>6119</v>
      </c>
      <c r="E658" s="212">
        <v>189.69</v>
      </c>
      <c r="F658" s="212">
        <v>60.0</v>
      </c>
      <c r="G658" s="210">
        <v>7356.0</v>
      </c>
      <c r="H658" s="285">
        <v>41370.0</v>
      </c>
      <c r="X658" s="275"/>
    </row>
    <row r="659">
      <c r="A659" s="293" t="s">
        <v>9211</v>
      </c>
      <c r="B659" s="211" t="s">
        <v>9212</v>
      </c>
      <c r="C659" s="211" t="s">
        <v>764</v>
      </c>
      <c r="D659" s="211" t="s">
        <v>6119</v>
      </c>
      <c r="E659" s="212">
        <v>20.52</v>
      </c>
      <c r="F659" s="212">
        <v>20.52</v>
      </c>
      <c r="G659" s="210">
        <v>7288.0</v>
      </c>
      <c r="H659" s="285">
        <v>41328.0</v>
      </c>
      <c r="X659" s="275"/>
    </row>
    <row r="660">
      <c r="A660" s="293" t="s">
        <v>9214</v>
      </c>
      <c r="B660" s="211" t="s">
        <v>3691</v>
      </c>
      <c r="C660" s="211" t="s">
        <v>764</v>
      </c>
      <c r="D660" s="211" t="s">
        <v>6119</v>
      </c>
      <c r="E660" s="212">
        <v>35.1</v>
      </c>
      <c r="F660" s="212">
        <v>35.1</v>
      </c>
      <c r="G660" s="210">
        <v>7288.0</v>
      </c>
      <c r="H660" s="285">
        <v>41315.0</v>
      </c>
      <c r="X660" s="275"/>
    </row>
    <row r="661">
      <c r="A661" s="293" t="s">
        <v>9216</v>
      </c>
      <c r="B661" s="228" t="s">
        <v>9217</v>
      </c>
      <c r="C661" s="228" t="s">
        <v>9218</v>
      </c>
      <c r="D661" s="228" t="s">
        <v>6119</v>
      </c>
      <c r="E661" s="229">
        <v>102.0</v>
      </c>
      <c r="F661" s="229">
        <v>102.0</v>
      </c>
      <c r="G661" s="230"/>
      <c r="H661" s="233">
        <v>41334.0</v>
      </c>
      <c r="X661" s="275"/>
    </row>
    <row r="662">
      <c r="A662" s="293" t="s">
        <v>9219</v>
      </c>
      <c r="B662" s="218" t="s">
        <v>9220</v>
      </c>
      <c r="C662" s="218" t="s">
        <v>195</v>
      </c>
      <c r="D662" s="218" t="s">
        <v>6119</v>
      </c>
      <c r="E662" s="219">
        <v>65.0</v>
      </c>
      <c r="F662" s="219">
        <v>65.0</v>
      </c>
      <c r="G662" s="232">
        <v>7297.0</v>
      </c>
      <c r="H662" s="232">
        <v>41306.0</v>
      </c>
      <c r="X662" s="275"/>
    </row>
    <row r="663">
      <c r="A663" s="293" t="s">
        <v>9221</v>
      </c>
      <c r="B663" s="211" t="s">
        <v>9222</v>
      </c>
      <c r="C663" s="211" t="s">
        <v>9223</v>
      </c>
      <c r="D663" s="211" t="s">
        <v>6119</v>
      </c>
      <c r="E663" s="212">
        <v>60.0</v>
      </c>
      <c r="F663" s="212">
        <v>60.0</v>
      </c>
      <c r="G663" s="227"/>
      <c r="H663" s="285">
        <v>41318.0</v>
      </c>
      <c r="X663" s="275"/>
    </row>
    <row r="664">
      <c r="A664" s="293" t="s">
        <v>9224</v>
      </c>
      <c r="B664" s="228" t="s">
        <v>9225</v>
      </c>
      <c r="C664" s="228" t="s">
        <v>837</v>
      </c>
      <c r="D664" s="228" t="s">
        <v>6119</v>
      </c>
      <c r="E664" s="229">
        <v>24.0</v>
      </c>
      <c r="F664" s="229">
        <v>0.0</v>
      </c>
      <c r="G664" s="230"/>
      <c r="H664" s="286">
        <v>41307.0</v>
      </c>
      <c r="X664" s="275"/>
    </row>
    <row r="665">
      <c r="A665" s="293" t="s">
        <v>9226</v>
      </c>
      <c r="B665" s="211" t="s">
        <v>6685</v>
      </c>
      <c r="C665" s="211" t="s">
        <v>837</v>
      </c>
      <c r="D665" s="211" t="s">
        <v>6119</v>
      </c>
      <c r="E665" s="212">
        <v>79.97</v>
      </c>
      <c r="F665" s="212">
        <v>79.97</v>
      </c>
      <c r="G665" s="227"/>
      <c r="H665" s="285">
        <v>41330.0</v>
      </c>
      <c r="X665" s="275"/>
    </row>
    <row r="666">
      <c r="A666" s="293" t="s">
        <v>9227</v>
      </c>
      <c r="B666" s="211" t="s">
        <v>9228</v>
      </c>
      <c r="C666" s="211" t="s">
        <v>837</v>
      </c>
      <c r="D666" s="211" t="s">
        <v>6119</v>
      </c>
      <c r="E666" s="212">
        <v>51.8</v>
      </c>
      <c r="F666" s="212">
        <v>51.8</v>
      </c>
      <c r="G666" s="227"/>
      <c r="H666" s="285">
        <v>41315.0</v>
      </c>
      <c r="X666" s="275"/>
    </row>
    <row r="667">
      <c r="A667" s="293" t="s">
        <v>9229</v>
      </c>
      <c r="B667" s="211" t="s">
        <v>9230</v>
      </c>
      <c r="C667" s="211" t="s">
        <v>1892</v>
      </c>
      <c r="D667" s="211" t="s">
        <v>6119</v>
      </c>
      <c r="E667" s="212">
        <v>150.95</v>
      </c>
      <c r="F667" s="212">
        <v>150.0</v>
      </c>
      <c r="G667" s="227"/>
      <c r="H667" s="285">
        <v>41329.0</v>
      </c>
      <c r="X667" s="275"/>
    </row>
    <row r="668">
      <c r="A668" s="293" t="s">
        <v>9231</v>
      </c>
      <c r="B668" s="211" t="s">
        <v>9232</v>
      </c>
      <c r="C668" s="211" t="s">
        <v>9233</v>
      </c>
      <c r="D668" s="211" t="s">
        <v>6119</v>
      </c>
      <c r="E668" s="212">
        <v>200.0</v>
      </c>
      <c r="F668" s="212">
        <v>82.51</v>
      </c>
      <c r="G668" s="210">
        <v>7377.0</v>
      </c>
      <c r="H668" s="285">
        <v>41327.0</v>
      </c>
      <c r="X668" s="275"/>
    </row>
    <row r="669">
      <c r="A669" s="293" t="s">
        <v>9234</v>
      </c>
      <c r="B669" s="211" t="s">
        <v>110</v>
      </c>
      <c r="C669" s="211" t="s">
        <v>2935</v>
      </c>
      <c r="D669" s="211" t="s">
        <v>6119</v>
      </c>
      <c r="E669" s="212">
        <v>159.69</v>
      </c>
      <c r="F669" s="212">
        <v>45.0</v>
      </c>
      <c r="G669" s="227"/>
      <c r="H669" s="285">
        <v>41318.0</v>
      </c>
      <c r="X669" s="275"/>
    </row>
    <row r="670">
      <c r="A670" s="293" t="s">
        <v>9235</v>
      </c>
      <c r="B670" s="211" t="s">
        <v>9236</v>
      </c>
      <c r="C670" s="211" t="s">
        <v>886</v>
      </c>
      <c r="D670" s="211" t="s">
        <v>6119</v>
      </c>
      <c r="E670" s="212">
        <v>529.0</v>
      </c>
      <c r="F670" s="212">
        <v>529.0</v>
      </c>
      <c r="G670" s="210">
        <v>7337.0</v>
      </c>
      <c r="H670" s="210">
        <v>41335.0</v>
      </c>
      <c r="X670" s="275"/>
    </row>
    <row r="671">
      <c r="A671" s="293" t="s">
        <v>9237</v>
      </c>
      <c r="B671" s="211" t="s">
        <v>9238</v>
      </c>
      <c r="C671" s="211" t="s">
        <v>886</v>
      </c>
      <c r="D671" s="211" t="s">
        <v>6119</v>
      </c>
      <c r="E671" s="212">
        <v>825.84</v>
      </c>
      <c r="F671" s="212">
        <v>825.84</v>
      </c>
      <c r="G671" s="210">
        <v>7337.0</v>
      </c>
      <c r="H671" s="210">
        <v>41335.0</v>
      </c>
      <c r="X671" s="275"/>
    </row>
    <row r="672">
      <c r="A672" s="293" t="s">
        <v>9239</v>
      </c>
      <c r="B672" s="211" t="s">
        <v>9240</v>
      </c>
      <c r="C672" s="211" t="s">
        <v>886</v>
      </c>
      <c r="D672" s="211" t="s">
        <v>6119</v>
      </c>
      <c r="E672" s="212">
        <v>84.25</v>
      </c>
      <c r="F672" s="212">
        <v>70.0</v>
      </c>
      <c r="G672" s="210">
        <v>7337.0</v>
      </c>
      <c r="H672" s="210">
        <v>41329.0</v>
      </c>
      <c r="X672" s="275"/>
    </row>
    <row r="673">
      <c r="A673" s="293" t="s">
        <v>9241</v>
      </c>
      <c r="B673" s="211" t="s">
        <v>9242</v>
      </c>
      <c r="C673" s="211" t="s">
        <v>886</v>
      </c>
      <c r="D673" s="211" t="s">
        <v>6119</v>
      </c>
      <c r="E673" s="212">
        <v>645.25</v>
      </c>
      <c r="F673" s="212">
        <v>645.25</v>
      </c>
      <c r="G673" s="210">
        <v>7337.0</v>
      </c>
      <c r="H673" s="210">
        <v>37664.0</v>
      </c>
      <c r="X673" s="275"/>
    </row>
    <row r="674">
      <c r="A674" s="293" t="s">
        <v>9243</v>
      </c>
      <c r="B674" s="211" t="s">
        <v>9244</v>
      </c>
      <c r="C674" s="211" t="s">
        <v>1410</v>
      </c>
      <c r="D674" s="211" t="s">
        <v>6119</v>
      </c>
      <c r="E674" s="212">
        <v>304.0</v>
      </c>
      <c r="F674" s="212">
        <v>256.0</v>
      </c>
      <c r="G674" s="227"/>
      <c r="H674" s="285">
        <v>41400.0</v>
      </c>
      <c r="X674" s="275"/>
    </row>
    <row r="675">
      <c r="A675" s="293" t="s">
        <v>9245</v>
      </c>
      <c r="B675" s="211" t="s">
        <v>9246</v>
      </c>
      <c r="C675" s="211" t="s">
        <v>395</v>
      </c>
      <c r="D675" s="211" t="s">
        <v>6119</v>
      </c>
      <c r="E675" s="212">
        <v>99.8</v>
      </c>
      <c r="F675" s="212">
        <v>99.8</v>
      </c>
      <c r="G675" s="227"/>
      <c r="H675" s="285">
        <v>41351.0</v>
      </c>
      <c r="X675" s="275"/>
    </row>
    <row r="676">
      <c r="A676" s="293" t="s">
        <v>9247</v>
      </c>
      <c r="B676" s="211" t="s">
        <v>7966</v>
      </c>
      <c r="C676" s="211" t="s">
        <v>7491</v>
      </c>
      <c r="D676" s="211" t="s">
        <v>6119</v>
      </c>
      <c r="E676" s="212">
        <v>53.0</v>
      </c>
      <c r="F676" s="212">
        <v>53.0</v>
      </c>
      <c r="G676" s="227"/>
      <c r="H676" s="285">
        <v>41336.0</v>
      </c>
      <c r="X676" s="275"/>
    </row>
    <row r="677">
      <c r="A677" s="293" t="s">
        <v>9248</v>
      </c>
      <c r="B677" s="228" t="s">
        <v>7966</v>
      </c>
      <c r="C677" s="228" t="s">
        <v>7491</v>
      </c>
      <c r="D677" s="228" t="s">
        <v>6119</v>
      </c>
      <c r="E677" s="229">
        <v>35.0</v>
      </c>
      <c r="F677" s="229">
        <v>35.0</v>
      </c>
      <c r="G677" s="230"/>
      <c r="H677" s="233">
        <v>41336.0</v>
      </c>
      <c r="X677" s="275"/>
    </row>
    <row r="678">
      <c r="A678" s="293" t="s">
        <v>9249</v>
      </c>
      <c r="B678" s="228" t="s">
        <v>9250</v>
      </c>
      <c r="C678" s="228" t="s">
        <v>6692</v>
      </c>
      <c r="D678" s="228" t="s">
        <v>6119</v>
      </c>
      <c r="E678" s="229">
        <v>255.0</v>
      </c>
      <c r="F678" s="229">
        <v>0.0</v>
      </c>
      <c r="G678" s="230"/>
      <c r="H678" s="286">
        <v>41327.0</v>
      </c>
      <c r="X678" s="275"/>
    </row>
    <row r="679">
      <c r="A679" s="293" t="s">
        <v>9251</v>
      </c>
      <c r="B679" s="214" t="s">
        <v>5421</v>
      </c>
      <c r="C679" s="214" t="s">
        <v>9146</v>
      </c>
      <c r="D679" s="214" t="s">
        <v>6019</v>
      </c>
      <c r="E679" s="215">
        <v>2800.0</v>
      </c>
      <c r="F679" s="215">
        <v>1000.0</v>
      </c>
      <c r="G679" s="216">
        <v>7258.0</v>
      </c>
      <c r="H679" s="216">
        <v>41363.0</v>
      </c>
      <c r="X679" s="275"/>
    </row>
    <row r="680">
      <c r="A680" s="293" t="s">
        <v>9252</v>
      </c>
      <c r="B680" s="214" t="s">
        <v>9253</v>
      </c>
      <c r="C680" s="214" t="s">
        <v>9254</v>
      </c>
      <c r="D680" s="214" t="s">
        <v>6019</v>
      </c>
      <c r="E680" s="215">
        <v>295.0</v>
      </c>
      <c r="F680" s="215">
        <v>0.0</v>
      </c>
      <c r="G680" s="214" t="s">
        <v>6289</v>
      </c>
      <c r="H680" s="284">
        <v>41345.0</v>
      </c>
      <c r="X680" s="275"/>
    </row>
    <row r="681">
      <c r="A681" s="293" t="s">
        <v>9255</v>
      </c>
      <c r="B681" s="214" t="s">
        <v>9256</v>
      </c>
      <c r="C681" s="214" t="s">
        <v>1855</v>
      </c>
      <c r="D681" s="214" t="s">
        <v>6019</v>
      </c>
      <c r="E681" s="215">
        <v>2000.0</v>
      </c>
      <c r="F681" s="215">
        <v>2000.0</v>
      </c>
      <c r="G681" s="216">
        <v>7259.0</v>
      </c>
      <c r="H681" s="284">
        <v>41406.0</v>
      </c>
      <c r="X681" s="275"/>
    </row>
    <row r="682">
      <c r="A682" s="293" t="s">
        <v>9257</v>
      </c>
      <c r="B682" s="214" t="s">
        <v>9258</v>
      </c>
      <c r="C682" s="214" t="s">
        <v>1797</v>
      </c>
      <c r="D682" s="214" t="s">
        <v>6019</v>
      </c>
      <c r="E682" s="215">
        <v>100.0</v>
      </c>
      <c r="F682" s="215">
        <v>100.0</v>
      </c>
      <c r="G682" s="216">
        <v>7260.0</v>
      </c>
      <c r="H682" s="284">
        <v>41392.0</v>
      </c>
      <c r="X682" s="275"/>
    </row>
    <row r="683">
      <c r="A683" s="293" t="s">
        <v>9259</v>
      </c>
      <c r="B683" s="214" t="s">
        <v>9260</v>
      </c>
      <c r="C683" s="214" t="s">
        <v>1707</v>
      </c>
      <c r="D683" s="214" t="s">
        <v>6019</v>
      </c>
      <c r="E683" s="215">
        <v>1760.0</v>
      </c>
      <c r="F683" s="215">
        <v>1760.0</v>
      </c>
      <c r="G683" s="216">
        <v>7261.0</v>
      </c>
      <c r="H683" s="284">
        <v>41412.0</v>
      </c>
      <c r="X683" s="275"/>
    </row>
    <row r="684">
      <c r="A684" s="293" t="s">
        <v>9261</v>
      </c>
      <c r="B684" s="214" t="s">
        <v>9085</v>
      </c>
      <c r="C684" s="214" t="s">
        <v>1159</v>
      </c>
      <c r="D684" s="214" t="s">
        <v>6019</v>
      </c>
      <c r="E684" s="215">
        <v>2000.0</v>
      </c>
      <c r="F684" s="215">
        <v>1000.0</v>
      </c>
      <c r="G684" s="216">
        <v>7262.0</v>
      </c>
      <c r="H684" s="284">
        <v>41370.0</v>
      </c>
      <c r="X684" s="275"/>
    </row>
    <row r="685">
      <c r="A685" s="293" t="s">
        <v>9262</v>
      </c>
      <c r="B685" s="214" t="s">
        <v>9263</v>
      </c>
      <c r="C685" s="214" t="s">
        <v>1159</v>
      </c>
      <c r="D685" s="214" t="s">
        <v>6019</v>
      </c>
      <c r="E685" s="215">
        <v>200.0</v>
      </c>
      <c r="F685" s="215">
        <v>90.0</v>
      </c>
      <c r="G685" s="216">
        <v>7262.0</v>
      </c>
      <c r="H685" s="284">
        <v>41348.0</v>
      </c>
      <c r="X685" s="275"/>
    </row>
    <row r="686">
      <c r="A686" s="293" t="s">
        <v>9264</v>
      </c>
      <c r="B686" s="214" t="s">
        <v>7557</v>
      </c>
      <c r="C686" s="214" t="s">
        <v>7557</v>
      </c>
      <c r="D686" s="214" t="s">
        <v>6019</v>
      </c>
      <c r="E686" s="215">
        <v>2000.0</v>
      </c>
      <c r="F686" s="215">
        <v>2000.0</v>
      </c>
      <c r="G686" s="216">
        <v>7263.0</v>
      </c>
      <c r="H686" s="284">
        <v>41379.0</v>
      </c>
      <c r="X686" s="275"/>
    </row>
    <row r="687">
      <c r="A687" s="293" t="s">
        <v>9267</v>
      </c>
      <c r="B687" s="214" t="s">
        <v>9269</v>
      </c>
      <c r="C687" s="214" t="s">
        <v>9270</v>
      </c>
      <c r="D687" s="214" t="s">
        <v>6019</v>
      </c>
      <c r="E687" s="215">
        <v>3000.0</v>
      </c>
      <c r="F687" s="215">
        <v>500.0</v>
      </c>
      <c r="G687" s="216">
        <v>7264.0</v>
      </c>
      <c r="H687" s="284">
        <v>41422.0</v>
      </c>
      <c r="X687" s="275"/>
    </row>
    <row r="688">
      <c r="A688" s="293" t="s">
        <v>9271</v>
      </c>
      <c r="B688" s="214" t="s">
        <v>9092</v>
      </c>
      <c r="C688" s="214" t="s">
        <v>9093</v>
      </c>
      <c r="D688" s="214" t="s">
        <v>6019</v>
      </c>
      <c r="E688" s="215">
        <v>1025.0</v>
      </c>
      <c r="F688" s="215">
        <v>465.0</v>
      </c>
      <c r="G688" s="216">
        <v>7265.0</v>
      </c>
      <c r="H688" s="284">
        <v>41392.0</v>
      </c>
      <c r="X688" s="275"/>
    </row>
    <row r="689">
      <c r="A689" s="293" t="s">
        <v>9272</v>
      </c>
      <c r="B689" s="214" t="s">
        <v>9273</v>
      </c>
      <c r="C689" s="214" t="s">
        <v>2580</v>
      </c>
      <c r="D689" s="214" t="s">
        <v>6019</v>
      </c>
      <c r="E689" s="215">
        <v>1634.0</v>
      </c>
      <c r="F689" s="215">
        <v>1000.0</v>
      </c>
      <c r="G689" s="216">
        <v>7266.0</v>
      </c>
      <c r="H689" s="284">
        <v>41375.0</v>
      </c>
      <c r="X689" s="275"/>
    </row>
    <row r="690">
      <c r="A690" s="293" t="s">
        <v>9274</v>
      </c>
      <c r="B690" s="214" t="s">
        <v>9275</v>
      </c>
      <c r="C690" s="214" t="s">
        <v>6524</v>
      </c>
      <c r="D690" s="214" t="s">
        <v>6019</v>
      </c>
      <c r="E690" s="215">
        <v>2000.0</v>
      </c>
      <c r="F690" s="215">
        <v>2000.0</v>
      </c>
      <c r="G690" s="216">
        <v>7267.0</v>
      </c>
      <c r="H690" s="284">
        <v>41386.0</v>
      </c>
      <c r="X690" s="275"/>
    </row>
    <row r="691">
      <c r="A691" s="293" t="s">
        <v>9276</v>
      </c>
      <c r="B691" s="218" t="s">
        <v>1647</v>
      </c>
      <c r="C691" s="218" t="s">
        <v>1647</v>
      </c>
      <c r="D691" s="218" t="s">
        <v>6019</v>
      </c>
      <c r="E691" s="219">
        <v>1500.0</v>
      </c>
      <c r="F691" s="219">
        <v>100.0</v>
      </c>
      <c r="G691" s="220"/>
      <c r="H691" s="301">
        <v>41368.0</v>
      </c>
      <c r="X691" s="275"/>
    </row>
    <row r="692">
      <c r="A692" s="293" t="s">
        <v>9277</v>
      </c>
      <c r="B692" s="214" t="s">
        <v>9278</v>
      </c>
      <c r="C692" s="214" t="s">
        <v>8186</v>
      </c>
      <c r="D692" s="214" t="s">
        <v>6019</v>
      </c>
      <c r="E692" s="215">
        <v>500.0</v>
      </c>
      <c r="F692" s="215">
        <v>500.0</v>
      </c>
      <c r="G692" s="216">
        <v>7268.0</v>
      </c>
      <c r="H692" s="284">
        <v>41342.0</v>
      </c>
      <c r="X692" s="275"/>
    </row>
    <row r="693">
      <c r="A693" s="293" t="s">
        <v>9279</v>
      </c>
      <c r="B693" s="214" t="s">
        <v>9280</v>
      </c>
      <c r="C693" s="214" t="s">
        <v>304</v>
      </c>
      <c r="D693" s="214" t="s">
        <v>6019</v>
      </c>
      <c r="E693" s="215">
        <v>145.0</v>
      </c>
      <c r="F693" s="215">
        <v>145.0</v>
      </c>
      <c r="G693" s="216">
        <v>7269.0</v>
      </c>
      <c r="H693" s="284">
        <v>41376.0</v>
      </c>
      <c r="X693" s="275"/>
    </row>
    <row r="694">
      <c r="A694" s="293" t="s">
        <v>9281</v>
      </c>
      <c r="B694" s="214" t="s">
        <v>9282</v>
      </c>
      <c r="C694" s="214" t="s">
        <v>304</v>
      </c>
      <c r="D694" s="214" t="s">
        <v>6019</v>
      </c>
      <c r="E694" s="215">
        <v>190.0</v>
      </c>
      <c r="F694" s="215">
        <v>115.0</v>
      </c>
      <c r="G694" s="216">
        <v>7269.0</v>
      </c>
      <c r="H694" s="284">
        <v>41395.0</v>
      </c>
      <c r="X694" s="275"/>
    </row>
    <row r="695">
      <c r="A695" s="293" t="s">
        <v>9283</v>
      </c>
      <c r="B695" s="214" t="s">
        <v>4889</v>
      </c>
      <c r="C695" s="214" t="s">
        <v>1886</v>
      </c>
      <c r="D695" s="214" t="s">
        <v>6019</v>
      </c>
      <c r="E695" s="215">
        <v>1000.0</v>
      </c>
      <c r="F695" s="215">
        <v>1000.0</v>
      </c>
      <c r="G695" s="216">
        <v>7270.0</v>
      </c>
      <c r="H695" s="284">
        <v>41425.0</v>
      </c>
      <c r="X695" s="275"/>
    </row>
    <row r="696">
      <c r="A696" s="293" t="s">
        <v>9284</v>
      </c>
      <c r="B696" s="214" t="s">
        <v>9285</v>
      </c>
      <c r="C696" s="214" t="s">
        <v>9286</v>
      </c>
      <c r="D696" s="214" t="s">
        <v>6019</v>
      </c>
      <c r="E696" s="215">
        <v>455.0</v>
      </c>
      <c r="F696" s="215">
        <v>415.0</v>
      </c>
      <c r="G696" s="216">
        <v>7271.0</v>
      </c>
      <c r="H696" s="284">
        <v>41394.0</v>
      </c>
      <c r="X696" s="275"/>
    </row>
    <row r="697">
      <c r="A697" s="293" t="s">
        <v>9287</v>
      </c>
      <c r="B697" s="218" t="s">
        <v>9288</v>
      </c>
      <c r="C697" s="218" t="s">
        <v>6306</v>
      </c>
      <c r="D697" s="218" t="s">
        <v>6019</v>
      </c>
      <c r="E697" s="219">
        <v>843.0</v>
      </c>
      <c r="F697" s="219">
        <v>843.0</v>
      </c>
      <c r="G697" s="220"/>
      <c r="H697" s="232">
        <v>41359.0</v>
      </c>
      <c r="X697" s="275"/>
    </row>
    <row r="698">
      <c r="A698" s="293" t="s">
        <v>9289</v>
      </c>
      <c r="B698" s="214" t="s">
        <v>9290</v>
      </c>
      <c r="C698" s="214" t="s">
        <v>1761</v>
      </c>
      <c r="D698" s="214" t="s">
        <v>6019</v>
      </c>
      <c r="E698" s="215">
        <v>2500.0</v>
      </c>
      <c r="F698" s="215">
        <v>2000.0</v>
      </c>
      <c r="G698" s="216">
        <v>7273.0</v>
      </c>
      <c r="H698" s="284">
        <v>41377.0</v>
      </c>
      <c r="X698" s="275"/>
    </row>
    <row r="699">
      <c r="A699" s="293" t="s">
        <v>9291</v>
      </c>
      <c r="B699" s="214" t="s">
        <v>9292</v>
      </c>
      <c r="C699" s="214" t="s">
        <v>1638</v>
      </c>
      <c r="D699" s="214" t="s">
        <v>6019</v>
      </c>
      <c r="E699" s="215">
        <v>4048.0</v>
      </c>
      <c r="F699" s="215">
        <v>2000.0</v>
      </c>
      <c r="G699" s="216">
        <v>7274.0</v>
      </c>
      <c r="H699" s="284">
        <v>41400.0</v>
      </c>
      <c r="X699" s="275"/>
    </row>
    <row r="700">
      <c r="A700" s="293" t="s">
        <v>9293</v>
      </c>
      <c r="B700" s="214" t="s">
        <v>9088</v>
      </c>
      <c r="C700" s="214" t="s">
        <v>1359</v>
      </c>
      <c r="D700" s="214" t="s">
        <v>6019</v>
      </c>
      <c r="E700" s="215">
        <v>300.0</v>
      </c>
      <c r="F700" s="215">
        <v>250.0</v>
      </c>
      <c r="G700" s="216">
        <v>7275.0</v>
      </c>
      <c r="H700" s="284">
        <v>41397.0</v>
      </c>
      <c r="X700" s="275"/>
    </row>
    <row r="701">
      <c r="A701" s="293" t="s">
        <v>9294</v>
      </c>
      <c r="B701" s="214" t="s">
        <v>8135</v>
      </c>
      <c r="C701" s="214" t="s">
        <v>2770</v>
      </c>
      <c r="D701" s="214" t="s">
        <v>6019</v>
      </c>
      <c r="E701" s="215">
        <v>1915.0</v>
      </c>
      <c r="F701" s="215">
        <v>1000.0</v>
      </c>
      <c r="G701" s="216">
        <v>7276.0</v>
      </c>
      <c r="H701" s="284">
        <v>41363.0</v>
      </c>
      <c r="X701" s="275"/>
    </row>
    <row r="702">
      <c r="A702" s="293" t="s">
        <v>9295</v>
      </c>
      <c r="B702" s="214" t="s">
        <v>4810</v>
      </c>
      <c r="C702" s="214" t="s">
        <v>6514</v>
      </c>
      <c r="D702" s="214" t="s">
        <v>6019</v>
      </c>
      <c r="E702" s="215">
        <v>3700.0</v>
      </c>
      <c r="F702" s="215">
        <v>2000.0</v>
      </c>
      <c r="G702" s="216">
        <v>7277.0</v>
      </c>
      <c r="H702" s="284">
        <v>41393.0</v>
      </c>
      <c r="X702" s="275"/>
    </row>
    <row r="703">
      <c r="A703" s="293" t="s">
        <v>9296</v>
      </c>
      <c r="B703" s="214" t="s">
        <v>9297</v>
      </c>
      <c r="C703" s="214" t="s">
        <v>4969</v>
      </c>
      <c r="D703" s="214" t="s">
        <v>6019</v>
      </c>
      <c r="E703" s="215">
        <v>300.0</v>
      </c>
      <c r="F703" s="215">
        <v>120.0</v>
      </c>
      <c r="G703" s="216">
        <v>7278.0</v>
      </c>
      <c r="H703" s="284">
        <v>41397.0</v>
      </c>
      <c r="X703" s="275"/>
    </row>
    <row r="704">
      <c r="A704" s="293" t="s">
        <v>9298</v>
      </c>
      <c r="B704" s="214" t="s">
        <v>9300</v>
      </c>
      <c r="C704" s="214" t="s">
        <v>1411</v>
      </c>
      <c r="D704" s="214" t="s">
        <v>6019</v>
      </c>
      <c r="E704" s="215">
        <v>360.0</v>
      </c>
      <c r="F704" s="215">
        <v>345.0</v>
      </c>
      <c r="G704" s="216">
        <v>7279.0</v>
      </c>
      <c r="H704" s="284">
        <v>41347.0</v>
      </c>
      <c r="X704" s="275"/>
    </row>
    <row r="705">
      <c r="A705" s="293" t="s">
        <v>9302</v>
      </c>
      <c r="B705" s="214" t="s">
        <v>9303</v>
      </c>
      <c r="C705" s="214" t="s">
        <v>837</v>
      </c>
      <c r="D705" s="214" t="s">
        <v>6019</v>
      </c>
      <c r="E705" s="215">
        <v>445.0</v>
      </c>
      <c r="F705" s="215">
        <v>240.0</v>
      </c>
      <c r="G705" s="216">
        <v>7280.0</v>
      </c>
      <c r="H705" s="284">
        <v>41341.0</v>
      </c>
      <c r="X705" s="275"/>
    </row>
    <row r="706">
      <c r="A706" s="293" t="s">
        <v>9306</v>
      </c>
      <c r="B706" s="214" t="s">
        <v>9307</v>
      </c>
      <c r="C706" s="214" t="s">
        <v>837</v>
      </c>
      <c r="D706" s="214" t="s">
        <v>6019</v>
      </c>
      <c r="E706" s="215">
        <v>160.0</v>
      </c>
      <c r="F706" s="215">
        <v>160.0</v>
      </c>
      <c r="G706" s="216">
        <v>7280.0</v>
      </c>
      <c r="H706" s="284">
        <v>41397.0</v>
      </c>
      <c r="X706" s="275"/>
    </row>
    <row r="707">
      <c r="A707" s="293" t="s">
        <v>9309</v>
      </c>
      <c r="B707" s="214" t="s">
        <v>9310</v>
      </c>
      <c r="C707" s="214" t="s">
        <v>9312</v>
      </c>
      <c r="D707" s="214" t="s">
        <v>6019</v>
      </c>
      <c r="E707" s="215">
        <v>850.0</v>
      </c>
      <c r="F707" s="215">
        <v>850.0</v>
      </c>
      <c r="G707" s="216">
        <v>7281.0</v>
      </c>
      <c r="H707" s="216">
        <v>41364.0</v>
      </c>
      <c r="X707" s="275"/>
    </row>
    <row r="708">
      <c r="A708" s="293" t="s">
        <v>9313</v>
      </c>
      <c r="B708" s="214" t="s">
        <v>9314</v>
      </c>
      <c r="C708" s="214" t="s">
        <v>1103</v>
      </c>
      <c r="D708" s="214" t="s">
        <v>6019</v>
      </c>
      <c r="E708" s="215">
        <v>600.0</v>
      </c>
      <c r="F708" s="215">
        <v>315.0</v>
      </c>
      <c r="G708" s="247"/>
      <c r="H708" s="284">
        <v>41412.0</v>
      </c>
      <c r="X708" s="275"/>
    </row>
    <row r="709">
      <c r="A709" s="293" t="s">
        <v>9315</v>
      </c>
      <c r="B709" s="214" t="s">
        <v>9316</v>
      </c>
      <c r="C709" s="214" t="s">
        <v>191</v>
      </c>
      <c r="D709" s="214" t="s">
        <v>6019</v>
      </c>
      <c r="E709" s="215">
        <v>2100.0</v>
      </c>
      <c r="F709" s="215">
        <v>225.0</v>
      </c>
      <c r="G709" s="216">
        <v>7282.0</v>
      </c>
      <c r="H709" s="284">
        <v>41371.0</v>
      </c>
      <c r="X709" s="275"/>
    </row>
    <row r="710">
      <c r="A710" s="293" t="s">
        <v>9317</v>
      </c>
      <c r="B710" s="214" t="s">
        <v>9318</v>
      </c>
      <c r="C710" s="214" t="s">
        <v>8847</v>
      </c>
      <c r="D710" s="214" t="s">
        <v>6019</v>
      </c>
      <c r="E710" s="215">
        <v>60.0</v>
      </c>
      <c r="F710" s="215">
        <v>60.0</v>
      </c>
      <c r="G710" s="216">
        <v>7283.0</v>
      </c>
      <c r="H710" s="284">
        <v>41390.0</v>
      </c>
      <c r="X710" s="275"/>
    </row>
    <row r="711">
      <c r="A711" s="293" t="s">
        <v>9319</v>
      </c>
      <c r="B711" s="214" t="s">
        <v>9320</v>
      </c>
      <c r="C711" s="214" t="s">
        <v>8847</v>
      </c>
      <c r="D711" s="214" t="s">
        <v>6019</v>
      </c>
      <c r="E711" s="215">
        <v>1000.0</v>
      </c>
      <c r="F711" s="215">
        <v>0.0</v>
      </c>
      <c r="G711" s="216">
        <v>7283.0</v>
      </c>
      <c r="H711" s="284">
        <v>41377.0</v>
      </c>
      <c r="X711" s="275"/>
    </row>
    <row r="712">
      <c r="A712" s="293" t="s">
        <v>9321</v>
      </c>
      <c r="B712" s="214" t="s">
        <v>9322</v>
      </c>
      <c r="C712" s="214" t="s">
        <v>8847</v>
      </c>
      <c r="D712" s="214" t="s">
        <v>6019</v>
      </c>
      <c r="E712" s="215">
        <v>100.0</v>
      </c>
      <c r="F712" s="215">
        <v>90.0</v>
      </c>
      <c r="G712" s="216">
        <v>7283.0</v>
      </c>
      <c r="H712" s="284">
        <v>41337.0</v>
      </c>
      <c r="X712" s="275"/>
    </row>
    <row r="713">
      <c r="A713" s="293" t="s">
        <v>9323</v>
      </c>
      <c r="B713" s="214" t="s">
        <v>4993</v>
      </c>
      <c r="C713" s="214" t="s">
        <v>4993</v>
      </c>
      <c r="D713" s="214" t="s">
        <v>6019</v>
      </c>
      <c r="E713" s="215">
        <v>2000.0</v>
      </c>
      <c r="F713" s="215">
        <v>2000.0</v>
      </c>
      <c r="G713" s="216">
        <v>7284.0</v>
      </c>
      <c r="H713" s="247"/>
      <c r="X713" s="275"/>
    </row>
    <row r="714">
      <c r="A714" s="294" t="s">
        <v>9324</v>
      </c>
      <c r="B714" s="211" t="s">
        <v>3038</v>
      </c>
      <c r="C714" s="211" t="s">
        <v>95</v>
      </c>
      <c r="D714" s="211" t="s">
        <v>6119</v>
      </c>
      <c r="E714" s="212">
        <v>79.07</v>
      </c>
      <c r="F714" s="212">
        <v>79.07</v>
      </c>
      <c r="G714" s="210">
        <v>7338.0</v>
      </c>
      <c r="H714" s="213">
        <v>41321.0</v>
      </c>
      <c r="X714" s="275"/>
    </row>
    <row r="715">
      <c r="A715" s="294" t="s">
        <v>9325</v>
      </c>
      <c r="B715" s="211" t="s">
        <v>9326</v>
      </c>
      <c r="C715" s="211" t="s">
        <v>2521</v>
      </c>
      <c r="D715" s="211" t="s">
        <v>6119</v>
      </c>
      <c r="E715" s="212">
        <v>54.86</v>
      </c>
      <c r="F715" s="212">
        <v>54.86</v>
      </c>
      <c r="G715" s="210">
        <v>7392.0</v>
      </c>
      <c r="H715" s="213">
        <v>41328.0</v>
      </c>
      <c r="X715" s="275"/>
    </row>
    <row r="716">
      <c r="A716" s="294" t="s">
        <v>9327</v>
      </c>
      <c r="B716" s="211" t="s">
        <v>9328</v>
      </c>
      <c r="C716" s="211" t="s">
        <v>7564</v>
      </c>
      <c r="D716" s="211" t="s">
        <v>6119</v>
      </c>
      <c r="E716" s="212">
        <v>27.72</v>
      </c>
      <c r="F716" s="212">
        <v>27.72</v>
      </c>
      <c r="G716" s="227"/>
      <c r="H716" s="213">
        <v>41322.0</v>
      </c>
      <c r="X716" s="275"/>
    </row>
    <row r="717">
      <c r="A717" s="294" t="s">
        <v>9329</v>
      </c>
      <c r="B717" s="228" t="s">
        <v>9330</v>
      </c>
      <c r="C717" s="228" t="s">
        <v>938</v>
      </c>
      <c r="D717" s="228" t="s">
        <v>6119</v>
      </c>
      <c r="E717" s="229">
        <v>118.85</v>
      </c>
      <c r="F717" s="229">
        <v>0.0</v>
      </c>
      <c r="G717" s="230"/>
      <c r="H717" s="231">
        <v>41349.0</v>
      </c>
      <c r="X717" s="275"/>
    </row>
    <row r="718">
      <c r="A718" s="294" t="s">
        <v>9331</v>
      </c>
      <c r="B718" s="211" t="s">
        <v>9332</v>
      </c>
      <c r="C718" s="211" t="s">
        <v>9333</v>
      </c>
      <c r="D718" s="211" t="s">
        <v>6019</v>
      </c>
      <c r="E718" s="212">
        <v>575.0</v>
      </c>
      <c r="F718" s="212">
        <v>500.0</v>
      </c>
      <c r="G718" s="210">
        <v>7341.0</v>
      </c>
      <c r="H718" s="213">
        <v>41327.0</v>
      </c>
      <c r="X718" s="275"/>
    </row>
    <row r="719">
      <c r="A719" s="294" t="s">
        <v>9334</v>
      </c>
      <c r="B719" s="228" t="s">
        <v>9335</v>
      </c>
      <c r="C719" s="228" t="s">
        <v>4793</v>
      </c>
      <c r="D719" s="228" t="s">
        <v>6119</v>
      </c>
      <c r="E719" s="229">
        <v>1150.0</v>
      </c>
      <c r="F719" s="229">
        <v>1150.0</v>
      </c>
      <c r="G719" s="230"/>
      <c r="H719" s="231">
        <v>41301.0</v>
      </c>
      <c r="X719" s="275"/>
    </row>
    <row r="720">
      <c r="A720" s="294" t="s">
        <v>9336</v>
      </c>
      <c r="B720" s="228" t="s">
        <v>9337</v>
      </c>
      <c r="C720" s="228" t="s">
        <v>9338</v>
      </c>
      <c r="D720" s="228" t="s">
        <v>6119</v>
      </c>
      <c r="E720" s="229">
        <v>175.06</v>
      </c>
      <c r="F720" s="229">
        <v>106.0</v>
      </c>
      <c r="G720" s="230"/>
      <c r="H720" s="231">
        <v>41319.0</v>
      </c>
      <c r="X720" s="275"/>
    </row>
    <row r="721">
      <c r="A721" s="294" t="s">
        <v>9339</v>
      </c>
      <c r="B721" s="228" t="s">
        <v>6918</v>
      </c>
      <c r="C721" s="228" t="s">
        <v>9340</v>
      </c>
      <c r="D721" s="228" t="s">
        <v>6119</v>
      </c>
      <c r="E721" s="229">
        <v>165.0</v>
      </c>
      <c r="F721" s="229">
        <v>165.0</v>
      </c>
      <c r="G721" s="230"/>
      <c r="H721" s="231">
        <v>41395.0</v>
      </c>
      <c r="X721" s="275"/>
    </row>
    <row r="722">
      <c r="A722" s="294" t="s">
        <v>9341</v>
      </c>
      <c r="B722" s="211" t="s">
        <v>9342</v>
      </c>
      <c r="C722" s="211" t="s">
        <v>7732</v>
      </c>
      <c r="D722" s="211" t="s">
        <v>6019</v>
      </c>
      <c r="E722" s="212">
        <v>927.84</v>
      </c>
      <c r="F722" s="212">
        <v>807.84</v>
      </c>
      <c r="G722" s="210">
        <v>7340.0</v>
      </c>
      <c r="H722" s="213">
        <v>41322.0</v>
      </c>
      <c r="X722" s="275"/>
    </row>
    <row r="723">
      <c r="A723" s="294" t="s">
        <v>9343</v>
      </c>
      <c r="B723" s="211" t="s">
        <v>9344</v>
      </c>
      <c r="C723" s="211" t="s">
        <v>1359</v>
      </c>
      <c r="D723" s="211" t="s">
        <v>6119</v>
      </c>
      <c r="E723" s="212">
        <v>51.0</v>
      </c>
      <c r="F723" s="212">
        <v>51.0</v>
      </c>
      <c r="G723" s="227"/>
      <c r="H723" s="213">
        <v>41337.0</v>
      </c>
      <c r="X723" s="275"/>
    </row>
    <row r="724">
      <c r="A724" s="294" t="s">
        <v>9345</v>
      </c>
      <c r="B724" s="228" t="s">
        <v>9346</v>
      </c>
      <c r="C724" s="228" t="s">
        <v>9347</v>
      </c>
      <c r="D724" s="228" t="s">
        <v>6119</v>
      </c>
      <c r="E724" s="229">
        <v>1945.0</v>
      </c>
      <c r="F724" s="229">
        <v>1115.0</v>
      </c>
      <c r="G724" s="230"/>
      <c r="H724" s="231">
        <v>41370.0</v>
      </c>
      <c r="X724" s="275"/>
    </row>
    <row r="725">
      <c r="A725" s="294" t="s">
        <v>9348</v>
      </c>
      <c r="B725" s="211" t="s">
        <v>4577</v>
      </c>
      <c r="C725" s="211" t="s">
        <v>208</v>
      </c>
      <c r="D725" s="211" t="s">
        <v>6119</v>
      </c>
      <c r="E725" s="212">
        <v>240.0</v>
      </c>
      <c r="F725" s="212">
        <v>240.0</v>
      </c>
      <c r="G725" s="210">
        <v>7384.0</v>
      </c>
      <c r="H725" s="213">
        <v>41348.0</v>
      </c>
      <c r="X725" s="275"/>
    </row>
    <row r="726">
      <c r="A726" s="294" t="s">
        <v>9349</v>
      </c>
      <c r="B726" s="228" t="s">
        <v>9350</v>
      </c>
      <c r="C726" s="228" t="s">
        <v>9351</v>
      </c>
      <c r="D726" s="228" t="s">
        <v>6119</v>
      </c>
      <c r="E726" s="229">
        <v>7.79</v>
      </c>
      <c r="F726" s="229">
        <v>7.79</v>
      </c>
      <c r="G726" s="230"/>
      <c r="H726" s="231">
        <v>41328.0</v>
      </c>
      <c r="X726" s="275"/>
    </row>
    <row r="727">
      <c r="A727" s="294" t="s">
        <v>9352</v>
      </c>
      <c r="B727" s="228" t="s">
        <v>9353</v>
      </c>
      <c r="C727" s="228" t="s">
        <v>9351</v>
      </c>
      <c r="D727" s="228" t="s">
        <v>6119</v>
      </c>
      <c r="E727" s="229">
        <v>20.64</v>
      </c>
      <c r="F727" s="229">
        <v>20.64</v>
      </c>
      <c r="G727" s="230"/>
      <c r="H727" s="231">
        <v>41334.0</v>
      </c>
      <c r="X727" s="275"/>
    </row>
    <row r="728">
      <c r="A728" s="294" t="s">
        <v>9354</v>
      </c>
      <c r="B728" s="211" t="s">
        <v>9355</v>
      </c>
      <c r="C728" s="211" t="s">
        <v>9351</v>
      </c>
      <c r="D728" s="211" t="s">
        <v>6119</v>
      </c>
      <c r="E728" s="212">
        <v>84.36</v>
      </c>
      <c r="F728" s="212">
        <v>71.0</v>
      </c>
      <c r="G728" s="210">
        <v>7394.0</v>
      </c>
      <c r="H728" s="213">
        <v>41332.0</v>
      </c>
      <c r="X728" s="275"/>
    </row>
    <row r="729">
      <c r="A729" s="294" t="s">
        <v>9356</v>
      </c>
      <c r="B729" s="211" t="s">
        <v>9355</v>
      </c>
      <c r="C729" s="211" t="s">
        <v>9351</v>
      </c>
      <c r="D729" s="211" t="s">
        <v>6119</v>
      </c>
      <c r="E729" s="212">
        <v>75.44</v>
      </c>
      <c r="F729" s="212">
        <v>75.44</v>
      </c>
      <c r="G729" s="210">
        <v>7394.0</v>
      </c>
      <c r="H729" s="213">
        <v>41324.0</v>
      </c>
      <c r="X729" s="275"/>
    </row>
    <row r="730">
      <c r="A730" s="294" t="s">
        <v>9357</v>
      </c>
      <c r="B730" s="211" t="s">
        <v>9358</v>
      </c>
      <c r="C730" s="211" t="s">
        <v>9351</v>
      </c>
      <c r="D730" s="211" t="s">
        <v>6119</v>
      </c>
      <c r="E730" s="212">
        <v>57.0</v>
      </c>
      <c r="F730" s="212">
        <v>0.0</v>
      </c>
      <c r="G730" s="211" t="s">
        <v>6289</v>
      </c>
      <c r="H730" s="213">
        <v>41324.0</v>
      </c>
      <c r="X730" s="275"/>
    </row>
    <row r="731">
      <c r="A731" s="294" t="s">
        <v>9359</v>
      </c>
      <c r="B731" s="211" t="s">
        <v>9358</v>
      </c>
      <c r="C731" s="211" t="s">
        <v>9351</v>
      </c>
      <c r="D731" s="211" t="s">
        <v>6119</v>
      </c>
      <c r="E731" s="212">
        <v>62.0</v>
      </c>
      <c r="F731" s="212">
        <v>0.0</v>
      </c>
      <c r="G731" s="211" t="s">
        <v>6289</v>
      </c>
      <c r="H731" s="213">
        <v>41331.0</v>
      </c>
      <c r="X731" s="275"/>
    </row>
    <row r="732">
      <c r="A732" s="294" t="s">
        <v>9360</v>
      </c>
      <c r="B732" s="211" t="s">
        <v>9358</v>
      </c>
      <c r="C732" s="211" t="s">
        <v>9351</v>
      </c>
      <c r="D732" s="211" t="s">
        <v>6119</v>
      </c>
      <c r="E732" s="212">
        <v>22.0</v>
      </c>
      <c r="F732" s="212">
        <v>0.0</v>
      </c>
      <c r="G732" s="211" t="s">
        <v>6289</v>
      </c>
      <c r="H732" s="213">
        <v>41331.0</v>
      </c>
      <c r="X732" s="275"/>
    </row>
    <row r="733">
      <c r="A733" s="294" t="s">
        <v>9361</v>
      </c>
      <c r="B733" s="211" t="s">
        <v>9355</v>
      </c>
      <c r="C733" s="211" t="s">
        <v>9351</v>
      </c>
      <c r="D733" s="211" t="s">
        <v>6119</v>
      </c>
      <c r="E733" s="212">
        <v>71.0</v>
      </c>
      <c r="F733" s="212">
        <v>71.0</v>
      </c>
      <c r="G733" s="210">
        <v>7394.0</v>
      </c>
      <c r="H733" s="213">
        <v>41318.0</v>
      </c>
      <c r="X733" s="275"/>
    </row>
    <row r="734">
      <c r="A734" s="294" t="s">
        <v>9362</v>
      </c>
      <c r="B734" s="211" t="s">
        <v>9363</v>
      </c>
      <c r="C734" s="211" t="s">
        <v>886</v>
      </c>
      <c r="D734" s="211" t="s">
        <v>6119</v>
      </c>
      <c r="E734" s="212">
        <v>181.98</v>
      </c>
      <c r="F734" s="212">
        <v>181.98</v>
      </c>
      <c r="G734" s="210">
        <v>7395.0</v>
      </c>
      <c r="H734" s="213">
        <v>41328.0</v>
      </c>
      <c r="X734" s="275"/>
    </row>
    <row r="735">
      <c r="A735" s="294" t="s">
        <v>9364</v>
      </c>
      <c r="B735" s="218" t="s">
        <v>9365</v>
      </c>
      <c r="C735" s="218" t="s">
        <v>9366</v>
      </c>
      <c r="D735" s="218" t="s">
        <v>6019</v>
      </c>
      <c r="E735" s="219">
        <v>1000.0</v>
      </c>
      <c r="F735" s="219">
        <v>300.0</v>
      </c>
      <c r="G735" s="220"/>
      <c r="H735" s="221">
        <v>41374.0</v>
      </c>
      <c r="X735" s="275"/>
    </row>
    <row r="736">
      <c r="A736" s="294" t="s">
        <v>9367</v>
      </c>
      <c r="B736" s="223" t="s">
        <v>9368</v>
      </c>
      <c r="C736" s="223" t="s">
        <v>1539</v>
      </c>
      <c r="D736" s="223" t="s">
        <v>6019</v>
      </c>
      <c r="E736" s="224">
        <v>267.0</v>
      </c>
      <c r="F736" s="224">
        <v>261.78</v>
      </c>
      <c r="G736" s="225">
        <v>7321.0</v>
      </c>
      <c r="H736" s="226">
        <v>41363.0</v>
      </c>
      <c r="X736" s="275"/>
    </row>
    <row r="737">
      <c r="A737" s="294" t="s">
        <v>9369</v>
      </c>
      <c r="B737" s="214" t="s">
        <v>4344</v>
      </c>
      <c r="C737" s="214" t="s">
        <v>9370</v>
      </c>
      <c r="D737" s="214" t="s">
        <v>6019</v>
      </c>
      <c r="E737" s="215">
        <v>4350.0</v>
      </c>
      <c r="F737" s="215">
        <v>800.0</v>
      </c>
      <c r="G737" s="216">
        <v>7299.0</v>
      </c>
      <c r="H737" s="217">
        <v>41370.0</v>
      </c>
      <c r="X737" s="275"/>
    </row>
    <row r="738">
      <c r="A738" s="294" t="s">
        <v>9371</v>
      </c>
      <c r="B738" s="214" t="s">
        <v>9253</v>
      </c>
      <c r="C738" s="214" t="s">
        <v>9372</v>
      </c>
      <c r="D738" s="214" t="s">
        <v>6019</v>
      </c>
      <c r="E738" s="215">
        <v>295.0</v>
      </c>
      <c r="F738" s="215">
        <v>295.0</v>
      </c>
      <c r="G738" s="216">
        <v>7295.0</v>
      </c>
      <c r="H738" s="217">
        <v>41372.0</v>
      </c>
      <c r="X738" s="275"/>
    </row>
    <row r="739">
      <c r="A739" s="294" t="s">
        <v>9373</v>
      </c>
      <c r="B739" s="211" t="s">
        <v>9335</v>
      </c>
      <c r="C739" s="211" t="s">
        <v>9374</v>
      </c>
      <c r="D739" s="211" t="s">
        <v>6019</v>
      </c>
      <c r="E739" s="212">
        <v>1700.0</v>
      </c>
      <c r="F739" s="212">
        <v>1500.0</v>
      </c>
      <c r="G739" s="210">
        <v>7322.0</v>
      </c>
      <c r="H739" s="213">
        <v>41394.0</v>
      </c>
      <c r="X739" s="275"/>
    </row>
    <row r="740">
      <c r="A740" s="294" t="s">
        <v>9375</v>
      </c>
      <c r="B740" s="214" t="s">
        <v>9376</v>
      </c>
      <c r="C740" s="214" t="s">
        <v>183</v>
      </c>
      <c r="D740" s="214" t="s">
        <v>6019</v>
      </c>
      <c r="E740" s="215">
        <v>497.2</v>
      </c>
      <c r="F740" s="215">
        <v>497.2</v>
      </c>
      <c r="G740" s="216">
        <v>7300.0</v>
      </c>
      <c r="H740" s="217">
        <v>41335.0</v>
      </c>
      <c r="X740" s="275"/>
    </row>
    <row r="741">
      <c r="A741" s="294" t="s">
        <v>9377</v>
      </c>
      <c r="B741" s="214" t="s">
        <v>616</v>
      </c>
      <c r="C741" s="214" t="s">
        <v>2521</v>
      </c>
      <c r="D741" s="214" t="s">
        <v>6019</v>
      </c>
      <c r="E741" s="215">
        <v>100.0</v>
      </c>
      <c r="F741" s="215">
        <v>80.0</v>
      </c>
      <c r="G741" s="247"/>
      <c r="H741" s="217">
        <v>41342.0</v>
      </c>
      <c r="X741" s="275"/>
    </row>
    <row r="742">
      <c r="A742" s="294" t="s">
        <v>9378</v>
      </c>
      <c r="B742" s="218" t="s">
        <v>9379</v>
      </c>
      <c r="C742" s="218" t="s">
        <v>1747</v>
      </c>
      <c r="D742" s="218" t="s">
        <v>6019</v>
      </c>
      <c r="E742" s="219">
        <v>2000.0</v>
      </c>
      <c r="F742" s="219">
        <v>2000.0</v>
      </c>
      <c r="G742" s="220"/>
      <c r="H742" s="221">
        <v>41426.0</v>
      </c>
      <c r="X742" s="275"/>
    </row>
    <row r="743">
      <c r="A743" s="294" t="s">
        <v>9380</v>
      </c>
      <c r="B743" s="214" t="s">
        <v>6466</v>
      </c>
      <c r="C743" s="214" t="s">
        <v>6466</v>
      </c>
      <c r="D743" s="214" t="s">
        <v>6019</v>
      </c>
      <c r="E743" s="215">
        <v>2000.0</v>
      </c>
      <c r="F743" s="215">
        <v>2000.0</v>
      </c>
      <c r="G743" s="216">
        <v>7352.0</v>
      </c>
      <c r="H743" s="217">
        <v>41407.0</v>
      </c>
      <c r="X743" s="275"/>
    </row>
    <row r="744">
      <c r="A744" s="294" t="s">
        <v>9381</v>
      </c>
      <c r="B744" s="214" t="s">
        <v>9382</v>
      </c>
      <c r="C744" s="214" t="s">
        <v>9383</v>
      </c>
      <c r="D744" s="214" t="s">
        <v>6019</v>
      </c>
      <c r="E744" s="215">
        <v>150.0</v>
      </c>
      <c r="F744" s="215">
        <v>50.0</v>
      </c>
      <c r="G744" s="247"/>
      <c r="H744" s="217">
        <v>41363.0</v>
      </c>
      <c r="X744" s="275"/>
    </row>
    <row r="745">
      <c r="A745" s="294" t="s">
        <v>9384</v>
      </c>
      <c r="B745" s="214" t="s">
        <v>9385</v>
      </c>
      <c r="C745" s="214" t="s">
        <v>9386</v>
      </c>
      <c r="D745" s="214" t="s">
        <v>6019</v>
      </c>
      <c r="E745" s="215">
        <v>1510.0</v>
      </c>
      <c r="F745" s="215">
        <v>210.0</v>
      </c>
      <c r="G745" s="247"/>
      <c r="H745" s="217">
        <v>41363.0</v>
      </c>
      <c r="X745" s="275"/>
    </row>
    <row r="746">
      <c r="A746" s="294" t="s">
        <v>9387</v>
      </c>
      <c r="B746" s="214" t="s">
        <v>9388</v>
      </c>
      <c r="C746" s="214" t="s">
        <v>271</v>
      </c>
      <c r="D746" s="214" t="s">
        <v>6019</v>
      </c>
      <c r="E746" s="215">
        <v>1000.0</v>
      </c>
      <c r="F746" s="215">
        <v>1000.0</v>
      </c>
      <c r="G746" s="216">
        <v>7320.0</v>
      </c>
      <c r="H746" s="217">
        <v>41391.0</v>
      </c>
      <c r="X746" s="275"/>
    </row>
    <row r="747">
      <c r="A747" s="294" t="s">
        <v>9389</v>
      </c>
      <c r="B747" s="214" t="s">
        <v>9390</v>
      </c>
      <c r="C747" s="214" t="s">
        <v>271</v>
      </c>
      <c r="D747" s="214" t="s">
        <v>6019</v>
      </c>
      <c r="E747" s="215">
        <v>1000.0</v>
      </c>
      <c r="F747" s="215">
        <v>1000.0</v>
      </c>
      <c r="G747" s="216">
        <v>7294.0</v>
      </c>
      <c r="H747" s="217">
        <v>41376.0</v>
      </c>
      <c r="X747" s="275"/>
    </row>
    <row r="748">
      <c r="A748" s="294" t="s">
        <v>9391</v>
      </c>
      <c r="B748" s="214" t="s">
        <v>9073</v>
      </c>
      <c r="C748" s="214" t="s">
        <v>9072</v>
      </c>
      <c r="D748" s="214" t="s">
        <v>6019</v>
      </c>
      <c r="E748" s="215">
        <v>478.0</v>
      </c>
      <c r="F748" s="215">
        <v>399.99</v>
      </c>
      <c r="G748" s="247"/>
      <c r="H748" s="217">
        <v>41362.0</v>
      </c>
      <c r="X748" s="275"/>
    </row>
    <row r="749">
      <c r="A749" s="294" t="s">
        <v>9392</v>
      </c>
      <c r="B749" s="214" t="s">
        <v>9393</v>
      </c>
      <c r="C749" s="214" t="s">
        <v>837</v>
      </c>
      <c r="D749" s="214" t="s">
        <v>6019</v>
      </c>
      <c r="E749" s="215">
        <v>1000.0</v>
      </c>
      <c r="F749" s="215">
        <v>500.0</v>
      </c>
      <c r="G749" s="216">
        <v>7422.0</v>
      </c>
      <c r="H749" s="217">
        <v>41362.0</v>
      </c>
      <c r="X749" s="275"/>
    </row>
    <row r="750">
      <c r="A750" s="294" t="s">
        <v>9394</v>
      </c>
      <c r="B750" s="211" t="s">
        <v>9395</v>
      </c>
      <c r="C750" s="211" t="s">
        <v>837</v>
      </c>
      <c r="D750" s="211" t="s">
        <v>6019</v>
      </c>
      <c r="E750" s="212">
        <v>160.0</v>
      </c>
      <c r="F750" s="212">
        <v>86.0</v>
      </c>
      <c r="G750" s="210">
        <v>7422.0</v>
      </c>
      <c r="H750" s="213">
        <v>41361.0</v>
      </c>
      <c r="X750" s="275"/>
    </row>
    <row r="751">
      <c r="A751" s="294" t="s">
        <v>9396</v>
      </c>
      <c r="B751" s="214" t="s">
        <v>3548</v>
      </c>
      <c r="C751" s="214" t="s">
        <v>6112</v>
      </c>
      <c r="D751" s="214" t="s">
        <v>6019</v>
      </c>
      <c r="E751" s="215">
        <v>375.0</v>
      </c>
      <c r="F751" s="215">
        <v>315.0</v>
      </c>
      <c r="G751" s="247"/>
      <c r="H751" s="217">
        <v>41363.0</v>
      </c>
      <c r="X751" s="275"/>
    </row>
    <row r="752">
      <c r="A752" s="294" t="s">
        <v>9397</v>
      </c>
      <c r="B752" s="211" t="s">
        <v>9398</v>
      </c>
      <c r="C752" s="211" t="s">
        <v>116</v>
      </c>
      <c r="D752" s="211" t="s">
        <v>6119</v>
      </c>
      <c r="E752" s="212">
        <v>158.67</v>
      </c>
      <c r="F752" s="212">
        <v>100.0</v>
      </c>
      <c r="G752" s="210">
        <v>7339.0</v>
      </c>
      <c r="H752" s="227"/>
      <c r="X752" s="275"/>
    </row>
    <row r="753">
      <c r="A753" s="294" t="s">
        <v>9399</v>
      </c>
      <c r="B753" s="211" t="s">
        <v>9400</v>
      </c>
      <c r="C753" s="211" t="s">
        <v>1200</v>
      </c>
      <c r="D753" s="211" t="s">
        <v>6119</v>
      </c>
      <c r="E753" s="212">
        <v>78.98</v>
      </c>
      <c r="F753" s="212">
        <v>78.98</v>
      </c>
      <c r="G753" s="210">
        <v>7293.0</v>
      </c>
      <c r="H753" s="227"/>
      <c r="X753" s="275"/>
    </row>
    <row r="754">
      <c r="A754" s="294" t="s">
        <v>9401</v>
      </c>
      <c r="B754" s="211" t="s">
        <v>9402</v>
      </c>
      <c r="C754" s="211" t="s">
        <v>9351</v>
      </c>
      <c r="D754" s="211" t="s">
        <v>6119</v>
      </c>
      <c r="E754" s="212">
        <v>23.0</v>
      </c>
      <c r="F754" s="212">
        <v>23.0</v>
      </c>
      <c r="G754" s="210">
        <v>7339.0</v>
      </c>
      <c r="H754" s="227"/>
      <c r="X754" s="275"/>
    </row>
    <row r="755">
      <c r="A755" s="294" t="s">
        <v>9403</v>
      </c>
      <c r="B755" s="211" t="s">
        <v>9404</v>
      </c>
      <c r="C755" s="211" t="s">
        <v>340</v>
      </c>
      <c r="D755" s="211" t="s">
        <v>6019</v>
      </c>
      <c r="E755" s="212">
        <v>224.86</v>
      </c>
      <c r="F755" s="212">
        <v>224.86</v>
      </c>
      <c r="G755" s="210">
        <v>7355.0</v>
      </c>
      <c r="H755" s="227"/>
      <c r="X755" s="275"/>
    </row>
    <row r="756">
      <c r="A756" s="294" t="s">
        <v>9405</v>
      </c>
      <c r="B756" s="211" t="s">
        <v>9406</v>
      </c>
      <c r="C756" s="211" t="s">
        <v>1200</v>
      </c>
      <c r="D756" s="211" t="s">
        <v>6119</v>
      </c>
      <c r="E756" s="212">
        <v>215.39</v>
      </c>
      <c r="F756" s="212">
        <v>165.0</v>
      </c>
      <c r="G756" s="210">
        <v>7293.0</v>
      </c>
      <c r="H756" s="227"/>
      <c r="X756" s="275"/>
    </row>
    <row r="757">
      <c r="A757" s="294" t="s">
        <v>9407</v>
      </c>
      <c r="B757" s="211" t="s">
        <v>9408</v>
      </c>
      <c r="C757" s="211" t="s">
        <v>1200</v>
      </c>
      <c r="D757" s="211" t="s">
        <v>6119</v>
      </c>
      <c r="E757" s="212">
        <v>180.56</v>
      </c>
      <c r="F757" s="212">
        <v>167.56</v>
      </c>
      <c r="G757" s="210">
        <v>7293.0</v>
      </c>
      <c r="H757" s="227"/>
      <c r="X757" s="275"/>
    </row>
    <row r="758">
      <c r="A758" s="294" t="s">
        <v>9409</v>
      </c>
      <c r="B758" s="214" t="s">
        <v>9410</v>
      </c>
      <c r="C758" s="214" t="s">
        <v>9411</v>
      </c>
      <c r="D758" s="214" t="s">
        <v>6019</v>
      </c>
      <c r="E758" s="215">
        <v>2319.57</v>
      </c>
      <c r="F758" s="215">
        <v>1000.0</v>
      </c>
      <c r="G758" s="216">
        <v>7357.0</v>
      </c>
      <c r="H758" s="247"/>
      <c r="X758" s="275"/>
    </row>
    <row r="759">
      <c r="A759" s="294" t="s">
        <v>9412</v>
      </c>
      <c r="B759" s="214" t="s">
        <v>9413</v>
      </c>
      <c r="C759" s="214" t="s">
        <v>939</v>
      </c>
      <c r="D759" s="214" t="s">
        <v>6019</v>
      </c>
      <c r="E759" s="215">
        <v>194.0</v>
      </c>
      <c r="F759" s="215">
        <v>194.0</v>
      </c>
      <c r="G759" s="216">
        <v>7386.0</v>
      </c>
      <c r="H759" s="247"/>
      <c r="X759" s="275"/>
    </row>
    <row r="760">
      <c r="A760" s="294" t="s">
        <v>9414</v>
      </c>
      <c r="B760" s="211" t="s">
        <v>9415</v>
      </c>
      <c r="C760" s="211" t="s">
        <v>9416</v>
      </c>
      <c r="D760" s="211" t="s">
        <v>6119</v>
      </c>
      <c r="E760" s="212">
        <v>89.0</v>
      </c>
      <c r="F760" s="212">
        <v>89.0</v>
      </c>
      <c r="G760" s="210">
        <v>7351.0</v>
      </c>
      <c r="H760" s="227"/>
      <c r="X760" s="275"/>
    </row>
    <row r="761">
      <c r="A761" s="294" t="s">
        <v>9417</v>
      </c>
      <c r="B761" s="211" t="s">
        <v>9418</v>
      </c>
      <c r="C761" s="211" t="s">
        <v>1012</v>
      </c>
      <c r="D761" s="211" t="s">
        <v>6119</v>
      </c>
      <c r="E761" s="212">
        <v>349.25</v>
      </c>
      <c r="F761" s="212">
        <v>330.0</v>
      </c>
      <c r="G761" s="210">
        <v>7339.0</v>
      </c>
      <c r="H761" s="227"/>
      <c r="X761" s="275"/>
    </row>
    <row r="762">
      <c r="A762" s="294" t="s">
        <v>9419</v>
      </c>
      <c r="B762" s="211" t="s">
        <v>9420</v>
      </c>
      <c r="C762" s="211" t="s">
        <v>9421</v>
      </c>
      <c r="D762" s="211" t="s">
        <v>6119</v>
      </c>
      <c r="E762" s="212">
        <v>35.95</v>
      </c>
      <c r="F762" s="212">
        <v>35.95</v>
      </c>
      <c r="G762" s="227"/>
      <c r="H762" s="227"/>
      <c r="X762" s="275"/>
    </row>
    <row r="763">
      <c r="A763" s="294" t="s">
        <v>9422</v>
      </c>
      <c r="B763" s="211" t="s">
        <v>9423</v>
      </c>
      <c r="C763" s="211" t="s">
        <v>9424</v>
      </c>
      <c r="D763" s="211" t="s">
        <v>6119</v>
      </c>
      <c r="E763" s="212">
        <v>22.23</v>
      </c>
      <c r="F763" s="212">
        <v>22.23</v>
      </c>
      <c r="G763" s="227"/>
      <c r="H763" s="227"/>
      <c r="X763" s="275"/>
    </row>
    <row r="764">
      <c r="A764" s="294" t="s">
        <v>9425</v>
      </c>
      <c r="B764" s="211" t="s">
        <v>9426</v>
      </c>
      <c r="C764" s="211" t="s">
        <v>1053</v>
      </c>
      <c r="D764" s="211" t="s">
        <v>6119</v>
      </c>
      <c r="E764" s="212">
        <v>169.34</v>
      </c>
      <c r="F764" s="212">
        <v>169.34</v>
      </c>
      <c r="G764" s="210">
        <v>7398.0</v>
      </c>
      <c r="H764" s="227"/>
      <c r="X764" s="275"/>
    </row>
    <row r="765">
      <c r="A765" s="294" t="s">
        <v>9427</v>
      </c>
      <c r="B765" s="211" t="s">
        <v>9428</v>
      </c>
      <c r="C765" s="211" t="s">
        <v>8186</v>
      </c>
      <c r="D765" s="211" t="s">
        <v>6119</v>
      </c>
      <c r="E765" s="212">
        <v>2000.0</v>
      </c>
      <c r="F765" s="212">
        <v>1660.0</v>
      </c>
      <c r="G765" s="210">
        <v>7399.0</v>
      </c>
      <c r="H765" s="227"/>
      <c r="X765" s="275"/>
    </row>
    <row r="766">
      <c r="A766" s="294" t="s">
        <v>9429</v>
      </c>
      <c r="B766" s="211" t="s">
        <v>9430</v>
      </c>
      <c r="C766" s="211" t="s">
        <v>95</v>
      </c>
      <c r="D766" s="211" t="s">
        <v>6119</v>
      </c>
      <c r="E766" s="212">
        <v>200.0</v>
      </c>
      <c r="F766" s="212">
        <v>200.0</v>
      </c>
      <c r="G766" s="210">
        <v>7338.0</v>
      </c>
      <c r="H766" s="227"/>
      <c r="X766" s="275"/>
    </row>
    <row r="767">
      <c r="A767" s="294" t="s">
        <v>9431</v>
      </c>
      <c r="B767" s="211" t="s">
        <v>7308</v>
      </c>
      <c r="C767" s="211" t="s">
        <v>95</v>
      </c>
      <c r="D767" s="211" t="s">
        <v>6119</v>
      </c>
      <c r="E767" s="212">
        <v>40.42</v>
      </c>
      <c r="F767" s="212">
        <v>40.42</v>
      </c>
      <c r="G767" s="210">
        <v>7338.0</v>
      </c>
      <c r="H767" s="227"/>
      <c r="X767" s="275"/>
    </row>
    <row r="768">
      <c r="A768" s="294" t="s">
        <v>9432</v>
      </c>
      <c r="B768" s="211" t="s">
        <v>9433</v>
      </c>
      <c r="C768" s="211" t="s">
        <v>9434</v>
      </c>
      <c r="D768" s="211" t="s">
        <v>6119</v>
      </c>
      <c r="E768" s="212">
        <v>475.0</v>
      </c>
      <c r="F768" s="212">
        <v>425.0</v>
      </c>
      <c r="G768" s="210">
        <v>7297.0</v>
      </c>
      <c r="H768" s="227"/>
      <c r="X768" s="275"/>
    </row>
    <row r="769">
      <c r="A769" s="294" t="s">
        <v>9435</v>
      </c>
      <c r="B769" s="211" t="s">
        <v>9436</v>
      </c>
      <c r="C769" s="211" t="s">
        <v>452</v>
      </c>
      <c r="D769" s="211" t="s">
        <v>6119</v>
      </c>
      <c r="E769" s="212">
        <v>115.69</v>
      </c>
      <c r="F769" s="212">
        <v>115.69</v>
      </c>
      <c r="G769" s="227"/>
      <c r="H769" s="227"/>
      <c r="X769" s="275"/>
    </row>
    <row r="770">
      <c r="A770" s="294" t="s">
        <v>9437</v>
      </c>
      <c r="B770" s="228" t="s">
        <v>9438</v>
      </c>
      <c r="C770" s="228" t="s">
        <v>9438</v>
      </c>
      <c r="D770" s="228" t="s">
        <v>6119</v>
      </c>
      <c r="E770" s="229">
        <v>500.0</v>
      </c>
      <c r="F770" s="229">
        <v>60.0</v>
      </c>
      <c r="G770" s="230"/>
      <c r="H770" s="230"/>
      <c r="X770" s="275"/>
    </row>
    <row r="771">
      <c r="A771" s="294" t="s">
        <v>9439</v>
      </c>
      <c r="B771" s="211" t="s">
        <v>9440</v>
      </c>
      <c r="C771" s="211" t="s">
        <v>7268</v>
      </c>
      <c r="D771" s="211" t="s">
        <v>6119</v>
      </c>
      <c r="E771" s="212">
        <v>96.58</v>
      </c>
      <c r="F771" s="212">
        <v>96.58</v>
      </c>
      <c r="G771" s="227"/>
      <c r="H771" s="227"/>
      <c r="X771" s="275"/>
    </row>
    <row r="772">
      <c r="A772" s="294" t="s">
        <v>9441</v>
      </c>
      <c r="B772" s="211" t="s">
        <v>9442</v>
      </c>
      <c r="C772" s="211" t="s">
        <v>837</v>
      </c>
      <c r="D772" s="211" t="s">
        <v>6119</v>
      </c>
      <c r="E772" s="212">
        <v>10.99</v>
      </c>
      <c r="F772" s="212">
        <v>10.99</v>
      </c>
      <c r="G772" s="227"/>
      <c r="H772" s="227"/>
      <c r="X772" s="275"/>
    </row>
    <row r="773">
      <c r="A773" s="294" t="s">
        <v>9443</v>
      </c>
      <c r="B773" s="214" t="s">
        <v>9444</v>
      </c>
      <c r="C773" s="214" t="s">
        <v>8561</v>
      </c>
      <c r="D773" s="214" t="s">
        <v>6019</v>
      </c>
      <c r="E773" s="215">
        <v>200.0</v>
      </c>
      <c r="F773" s="215">
        <v>185.0</v>
      </c>
      <c r="G773" s="247"/>
      <c r="H773" s="247"/>
      <c r="X773" s="275"/>
    </row>
    <row r="774">
      <c r="A774" s="294" t="s">
        <v>9445</v>
      </c>
      <c r="B774" s="214" t="s">
        <v>9446</v>
      </c>
      <c r="C774" s="214" t="s">
        <v>7638</v>
      </c>
      <c r="D774" s="214" t="s">
        <v>6019</v>
      </c>
      <c r="E774" s="215">
        <v>220.0</v>
      </c>
      <c r="F774" s="215">
        <v>200.0</v>
      </c>
      <c r="G774" s="247"/>
      <c r="H774" s="247"/>
      <c r="X774" s="275"/>
    </row>
    <row r="775">
      <c r="A775" s="294" t="s">
        <v>9447</v>
      </c>
      <c r="B775" s="214" t="s">
        <v>318</v>
      </c>
      <c r="C775" s="214" t="s">
        <v>9448</v>
      </c>
      <c r="D775" s="214" t="s">
        <v>6019</v>
      </c>
      <c r="E775" s="215">
        <v>500.0</v>
      </c>
      <c r="F775" s="215">
        <v>475.0</v>
      </c>
      <c r="G775" s="247"/>
      <c r="H775" s="247"/>
      <c r="X775" s="275"/>
    </row>
    <row r="776">
      <c r="A776" s="294" t="s">
        <v>9449</v>
      </c>
      <c r="B776" s="214" t="s">
        <v>9450</v>
      </c>
      <c r="C776" s="214" t="s">
        <v>6832</v>
      </c>
      <c r="D776" s="214" t="s">
        <v>6019</v>
      </c>
      <c r="E776" s="215">
        <v>493.0</v>
      </c>
      <c r="F776" s="215">
        <v>282.2</v>
      </c>
      <c r="G776" s="247"/>
      <c r="H776" s="247"/>
      <c r="X776" s="275"/>
    </row>
    <row r="777">
      <c r="A777" s="294" t="s">
        <v>9451</v>
      </c>
      <c r="B777" s="214" t="s">
        <v>4504</v>
      </c>
      <c r="C777" s="214" t="s">
        <v>6832</v>
      </c>
      <c r="D777" s="214" t="s">
        <v>6019</v>
      </c>
      <c r="E777" s="215">
        <v>95.0</v>
      </c>
      <c r="F777" s="215">
        <v>95.0</v>
      </c>
      <c r="G777" s="247"/>
      <c r="H777" s="247"/>
      <c r="X777" s="275"/>
    </row>
    <row r="778">
      <c r="A778" s="294" t="s">
        <v>9452</v>
      </c>
      <c r="B778" s="214" t="s">
        <v>9453</v>
      </c>
      <c r="C778" s="214" t="s">
        <v>7917</v>
      </c>
      <c r="D778" s="214" t="s">
        <v>6019</v>
      </c>
      <c r="E778" s="215">
        <v>846.0</v>
      </c>
      <c r="F778" s="215">
        <v>56.0</v>
      </c>
      <c r="G778" s="247"/>
      <c r="H778" s="247"/>
      <c r="X778" s="275"/>
    </row>
    <row r="779">
      <c r="A779" s="294" t="s">
        <v>9454</v>
      </c>
      <c r="B779" s="214" t="s">
        <v>2976</v>
      </c>
      <c r="C779" s="214" t="s">
        <v>2977</v>
      </c>
      <c r="D779" s="214" t="s">
        <v>6019</v>
      </c>
      <c r="E779" s="215">
        <v>1000.0</v>
      </c>
      <c r="F779" s="215">
        <v>500.0</v>
      </c>
      <c r="G779" s="216">
        <v>7311.0</v>
      </c>
      <c r="H779" s="247"/>
      <c r="X779" s="275"/>
    </row>
    <row r="780">
      <c r="A780" s="294" t="s">
        <v>9455</v>
      </c>
      <c r="B780" s="214" t="s">
        <v>9456</v>
      </c>
      <c r="C780" s="214" t="s">
        <v>7491</v>
      </c>
      <c r="D780" s="214" t="s">
        <v>6019</v>
      </c>
      <c r="E780" s="215">
        <v>196.74</v>
      </c>
      <c r="F780" s="215">
        <v>100.0</v>
      </c>
      <c r="G780" s="247"/>
      <c r="H780" s="247"/>
      <c r="X780" s="275"/>
    </row>
    <row r="781">
      <c r="A781" s="294" t="s">
        <v>9457</v>
      </c>
      <c r="B781" s="214" t="s">
        <v>9458</v>
      </c>
      <c r="C781" s="214" t="s">
        <v>899</v>
      </c>
      <c r="D781" s="214" t="s">
        <v>6019</v>
      </c>
      <c r="E781" s="215">
        <v>175.0</v>
      </c>
      <c r="F781" s="215">
        <v>90.0</v>
      </c>
      <c r="G781" s="247"/>
      <c r="H781" s="247"/>
      <c r="X781" s="275"/>
    </row>
    <row r="782">
      <c r="A782" s="294" t="s">
        <v>9459</v>
      </c>
      <c r="B782" s="214" t="s">
        <v>616</v>
      </c>
      <c r="C782" s="214" t="s">
        <v>9460</v>
      </c>
      <c r="D782" s="214" t="s">
        <v>6019</v>
      </c>
      <c r="E782" s="215">
        <v>150.0</v>
      </c>
      <c r="F782" s="215">
        <v>56.0</v>
      </c>
      <c r="G782" s="216">
        <v>7314.0</v>
      </c>
      <c r="H782" s="247"/>
      <c r="X782" s="275"/>
    </row>
    <row r="783">
      <c r="A783" s="294" t="s">
        <v>9461</v>
      </c>
      <c r="B783" s="211" t="s">
        <v>9462</v>
      </c>
      <c r="C783" s="211" t="s">
        <v>934</v>
      </c>
      <c r="D783" s="211" t="s">
        <v>6019</v>
      </c>
      <c r="E783" s="212">
        <v>500.0</v>
      </c>
      <c r="F783" s="212">
        <v>500.0</v>
      </c>
      <c r="G783" s="210">
        <v>7315.0</v>
      </c>
      <c r="H783" s="227"/>
      <c r="X783" s="275"/>
    </row>
    <row r="784">
      <c r="A784" s="294" t="s">
        <v>9463</v>
      </c>
      <c r="B784" s="214" t="s">
        <v>9464</v>
      </c>
      <c r="C784" s="214" t="s">
        <v>191</v>
      </c>
      <c r="D784" s="214" t="s">
        <v>6019</v>
      </c>
      <c r="E784" s="215">
        <v>260.0</v>
      </c>
      <c r="F784" s="215">
        <v>180.0</v>
      </c>
      <c r="G784" s="247"/>
      <c r="H784" s="247"/>
      <c r="X784" s="275"/>
    </row>
    <row r="785">
      <c r="A785" s="294" t="s">
        <v>9465</v>
      </c>
      <c r="B785" s="214" t="s">
        <v>6975</v>
      </c>
      <c r="C785" s="214" t="s">
        <v>2813</v>
      </c>
      <c r="D785" s="214" t="s">
        <v>6019</v>
      </c>
      <c r="E785" s="215">
        <v>100.0</v>
      </c>
      <c r="F785" s="215">
        <v>100.0</v>
      </c>
      <c r="G785" s="216">
        <v>7317.0</v>
      </c>
      <c r="H785" s="247"/>
      <c r="X785" s="275"/>
    </row>
    <row r="786">
      <c r="A786" s="294" t="s">
        <v>9466</v>
      </c>
      <c r="B786" s="214" t="s">
        <v>9467</v>
      </c>
      <c r="C786" s="214" t="s">
        <v>7573</v>
      </c>
      <c r="D786" s="214" t="s">
        <v>6019</v>
      </c>
      <c r="E786" s="215">
        <v>124.0</v>
      </c>
      <c r="F786" s="215">
        <v>85.0</v>
      </c>
      <c r="G786" s="216">
        <v>7318.0</v>
      </c>
      <c r="H786" s="247"/>
      <c r="X786" s="275"/>
    </row>
    <row r="787">
      <c r="A787" s="294" t="s">
        <v>9468</v>
      </c>
      <c r="B787" s="228" t="s">
        <v>9469</v>
      </c>
      <c r="C787" s="228" t="s">
        <v>3442</v>
      </c>
      <c r="D787" s="228" t="s">
        <v>8205</v>
      </c>
      <c r="E787" s="229">
        <v>2512.79</v>
      </c>
      <c r="F787" s="229">
        <v>1000.0</v>
      </c>
      <c r="G787" s="233">
        <v>7301.0</v>
      </c>
      <c r="H787" s="230"/>
      <c r="X787" s="275"/>
    </row>
    <row r="788">
      <c r="A788" s="294" t="s">
        <v>9470</v>
      </c>
      <c r="B788" s="211" t="s">
        <v>9471</v>
      </c>
      <c r="C788" s="211" t="s">
        <v>1012</v>
      </c>
      <c r="D788" s="211" t="s">
        <v>8205</v>
      </c>
      <c r="E788" s="212">
        <v>175.0</v>
      </c>
      <c r="F788" s="212">
        <v>100.0</v>
      </c>
      <c r="G788" s="210">
        <v>7402.0</v>
      </c>
      <c r="H788" s="227"/>
      <c r="X788" s="275"/>
    </row>
    <row r="789">
      <c r="A789" s="294" t="s">
        <v>9472</v>
      </c>
      <c r="B789" s="228" t="s">
        <v>6344</v>
      </c>
      <c r="C789" s="228" t="s">
        <v>1012</v>
      </c>
      <c r="D789" s="228" t="s">
        <v>8205</v>
      </c>
      <c r="E789" s="229">
        <v>125.0</v>
      </c>
      <c r="F789" s="229">
        <v>104.0</v>
      </c>
      <c r="G789" s="230"/>
      <c r="H789" s="230"/>
      <c r="X789" s="275"/>
    </row>
    <row r="790">
      <c r="A790" s="294" t="s">
        <v>9473</v>
      </c>
      <c r="B790" s="214" t="s">
        <v>9474</v>
      </c>
      <c r="C790" s="214" t="s">
        <v>9416</v>
      </c>
      <c r="D790" s="214" t="s">
        <v>9475</v>
      </c>
      <c r="E790" s="215">
        <v>88.29</v>
      </c>
      <c r="F790" s="215">
        <v>88.29</v>
      </c>
      <c r="G790" s="216">
        <v>7351.0</v>
      </c>
      <c r="H790" s="247"/>
      <c r="X790" s="275"/>
    </row>
    <row r="791">
      <c r="A791" s="294" t="s">
        <v>9476</v>
      </c>
      <c r="B791" s="211" t="s">
        <v>5056</v>
      </c>
      <c r="C791" s="211" t="s">
        <v>9477</v>
      </c>
      <c r="D791" s="211" t="s">
        <v>8205</v>
      </c>
      <c r="E791" s="212">
        <v>100.65</v>
      </c>
      <c r="F791" s="212">
        <v>100.65</v>
      </c>
      <c r="G791" s="210">
        <v>7356.0</v>
      </c>
      <c r="H791" s="227"/>
      <c r="X791" s="275"/>
    </row>
    <row r="792">
      <c r="A792" s="294" t="s">
        <v>9478</v>
      </c>
      <c r="B792" s="214" t="s">
        <v>9479</v>
      </c>
      <c r="C792" s="214" t="s">
        <v>9480</v>
      </c>
      <c r="D792" s="214" t="s">
        <v>9481</v>
      </c>
      <c r="E792" s="215">
        <v>455.0</v>
      </c>
      <c r="F792" s="215">
        <v>0.0</v>
      </c>
      <c r="G792" s="247"/>
      <c r="H792" s="247"/>
      <c r="X792" s="275"/>
    </row>
    <row r="793">
      <c r="A793" s="294" t="s">
        <v>9482</v>
      </c>
      <c r="B793" s="211" t="s">
        <v>9483</v>
      </c>
      <c r="C793" s="211" t="s">
        <v>2770</v>
      </c>
      <c r="D793" s="211" t="s">
        <v>8205</v>
      </c>
      <c r="E793" s="212">
        <v>64.75</v>
      </c>
      <c r="F793" s="212">
        <v>60.0</v>
      </c>
      <c r="G793" s="210">
        <v>7356.0</v>
      </c>
      <c r="H793" s="227"/>
      <c r="X793" s="275"/>
    </row>
    <row r="794">
      <c r="A794" s="294" t="s">
        <v>9484</v>
      </c>
      <c r="B794" s="211" t="s">
        <v>8772</v>
      </c>
      <c r="C794" s="211" t="s">
        <v>938</v>
      </c>
      <c r="D794" s="211" t="s">
        <v>8205</v>
      </c>
      <c r="E794" s="212">
        <v>78.72</v>
      </c>
      <c r="F794" s="212">
        <v>70.0</v>
      </c>
      <c r="G794" s="210">
        <v>7385.0</v>
      </c>
      <c r="H794" s="227"/>
      <c r="X794" s="275"/>
    </row>
    <row r="795">
      <c r="A795" s="294" t="s">
        <v>9485</v>
      </c>
      <c r="B795" s="211" t="s">
        <v>9486</v>
      </c>
      <c r="C795" s="211" t="s">
        <v>3442</v>
      </c>
      <c r="D795" s="211" t="s">
        <v>8205</v>
      </c>
      <c r="E795" s="212">
        <v>3000.0</v>
      </c>
      <c r="F795" s="212">
        <v>0.0</v>
      </c>
      <c r="G795" s="211" t="s">
        <v>6289</v>
      </c>
      <c r="H795" s="227"/>
      <c r="X795" s="275"/>
    </row>
    <row r="796">
      <c r="A796" s="294" t="s">
        <v>9487</v>
      </c>
      <c r="B796" s="223" t="s">
        <v>9488</v>
      </c>
      <c r="C796" s="223" t="s">
        <v>9489</v>
      </c>
      <c r="D796" s="223" t="s">
        <v>9475</v>
      </c>
      <c r="E796" s="224">
        <v>670.0</v>
      </c>
      <c r="F796" s="224">
        <v>500.0</v>
      </c>
      <c r="G796" s="225">
        <v>7420.0</v>
      </c>
      <c r="H796" s="302"/>
      <c r="X796" s="275"/>
    </row>
    <row r="797">
      <c r="A797" s="274" t="s">
        <v>9490</v>
      </c>
      <c r="B797" s="214" t="s">
        <v>9491</v>
      </c>
      <c r="C797" s="214" t="s">
        <v>899</v>
      </c>
      <c r="D797" s="214" t="s">
        <v>6019</v>
      </c>
      <c r="E797" s="215">
        <v>600.0</v>
      </c>
      <c r="F797" s="215">
        <v>500.0</v>
      </c>
      <c r="G797" s="247"/>
      <c r="H797" s="217">
        <v>41404.0</v>
      </c>
      <c r="X797" s="275"/>
    </row>
    <row r="798">
      <c r="A798" s="274" t="s">
        <v>9492</v>
      </c>
      <c r="B798" s="214" t="s">
        <v>9493</v>
      </c>
      <c r="C798" s="214" t="s">
        <v>9493</v>
      </c>
      <c r="D798" s="214" t="s">
        <v>6019</v>
      </c>
      <c r="E798" s="215">
        <v>2000.0</v>
      </c>
      <c r="F798" s="215">
        <v>0.0</v>
      </c>
      <c r="G798" s="247"/>
      <c r="H798" s="217">
        <v>41409.0</v>
      </c>
      <c r="X798" s="275"/>
    </row>
    <row r="799">
      <c r="A799" s="274" t="s">
        <v>9494</v>
      </c>
      <c r="B799" s="214" t="s">
        <v>9495</v>
      </c>
      <c r="C799" s="214" t="s">
        <v>837</v>
      </c>
      <c r="D799" s="214" t="s">
        <v>6019</v>
      </c>
      <c r="E799" s="215">
        <v>600.0</v>
      </c>
      <c r="F799" s="215">
        <v>600.0</v>
      </c>
      <c r="G799" s="247"/>
      <c r="H799" s="217">
        <v>41387.0</v>
      </c>
      <c r="X799" s="275"/>
    </row>
    <row r="800">
      <c r="A800" s="274" t="s">
        <v>9496</v>
      </c>
      <c r="B800" s="214" t="s">
        <v>9497</v>
      </c>
      <c r="C800" s="214" t="s">
        <v>9498</v>
      </c>
      <c r="D800" s="214" t="s">
        <v>6019</v>
      </c>
      <c r="E800" s="215">
        <v>680.0</v>
      </c>
      <c r="F800" s="215">
        <v>440.0</v>
      </c>
      <c r="G800" s="247"/>
      <c r="H800" s="217">
        <v>41384.0</v>
      </c>
      <c r="X800" s="275"/>
    </row>
    <row r="801">
      <c r="A801" s="274" t="s">
        <v>9499</v>
      </c>
      <c r="B801" s="214" t="s">
        <v>9500</v>
      </c>
      <c r="C801" s="214" t="s">
        <v>8374</v>
      </c>
      <c r="D801" s="214" t="s">
        <v>6019</v>
      </c>
      <c r="E801" s="215">
        <v>1625.0</v>
      </c>
      <c r="F801" s="215">
        <v>1232.0</v>
      </c>
      <c r="G801" s="247"/>
      <c r="H801" s="217">
        <v>41371.0</v>
      </c>
      <c r="X801" s="275"/>
    </row>
    <row r="802">
      <c r="A802" s="274" t="s">
        <v>9501</v>
      </c>
      <c r="B802" s="214" t="s">
        <v>6472</v>
      </c>
      <c r="C802" s="214" t="s">
        <v>1983</v>
      </c>
      <c r="D802" s="214" t="s">
        <v>6019</v>
      </c>
      <c r="E802" s="215">
        <v>2000.0</v>
      </c>
      <c r="F802" s="215">
        <v>0.0</v>
      </c>
      <c r="G802" s="247"/>
      <c r="H802" s="217">
        <v>41394.0</v>
      </c>
      <c r="X802" s="275"/>
    </row>
    <row r="803">
      <c r="A803" s="274" t="s">
        <v>9502</v>
      </c>
      <c r="B803" s="214" t="s">
        <v>9503</v>
      </c>
      <c r="C803" s="214" t="s">
        <v>2648</v>
      </c>
      <c r="D803" s="214" t="s">
        <v>6019</v>
      </c>
      <c r="E803" s="215">
        <v>240.0</v>
      </c>
      <c r="F803" s="215">
        <v>200.0</v>
      </c>
      <c r="G803" s="216">
        <v>7327.0</v>
      </c>
      <c r="H803" s="217">
        <v>41384.0</v>
      </c>
      <c r="X803" s="275"/>
    </row>
    <row r="804">
      <c r="A804" s="274" t="s">
        <v>9504</v>
      </c>
      <c r="B804" s="214" t="s">
        <v>9505</v>
      </c>
      <c r="C804" s="214" t="s">
        <v>6306</v>
      </c>
      <c r="D804" s="214" t="s">
        <v>6019</v>
      </c>
      <c r="E804" s="215">
        <v>693.0</v>
      </c>
      <c r="F804" s="215">
        <v>465.0</v>
      </c>
      <c r="G804" s="247"/>
      <c r="H804" s="217">
        <v>41394.0</v>
      </c>
      <c r="X804" s="275"/>
    </row>
    <row r="805">
      <c r="A805" s="274" t="s">
        <v>9506</v>
      </c>
      <c r="B805" s="214" t="s">
        <v>9063</v>
      </c>
      <c r="C805" s="214" t="s">
        <v>289</v>
      </c>
      <c r="D805" s="214" t="s">
        <v>6019</v>
      </c>
      <c r="E805" s="215">
        <v>100.0</v>
      </c>
      <c r="F805" s="215">
        <v>100.0</v>
      </c>
      <c r="G805" s="247"/>
      <c r="H805" s="217">
        <v>41379.0</v>
      </c>
      <c r="X805" s="275"/>
    </row>
    <row r="806">
      <c r="A806" s="274" t="s">
        <v>9507</v>
      </c>
      <c r="B806" s="218" t="s">
        <v>9508</v>
      </c>
      <c r="C806" s="218" t="s">
        <v>7353</v>
      </c>
      <c r="D806" s="218" t="s">
        <v>6019</v>
      </c>
      <c r="E806" s="219">
        <v>100.0</v>
      </c>
      <c r="F806" s="219">
        <v>200.0</v>
      </c>
      <c r="G806" s="220"/>
      <c r="H806" s="221">
        <v>41385.0</v>
      </c>
      <c r="X806" s="275"/>
    </row>
    <row r="807">
      <c r="A807" s="274" t="s">
        <v>9509</v>
      </c>
      <c r="B807" s="214" t="s">
        <v>9510</v>
      </c>
      <c r="C807" s="214" t="s">
        <v>2568</v>
      </c>
      <c r="D807" s="214" t="s">
        <v>6019</v>
      </c>
      <c r="E807" s="215">
        <v>4660.0</v>
      </c>
      <c r="F807" s="215">
        <v>1000.0</v>
      </c>
      <c r="G807" s="247"/>
      <c r="H807" s="217">
        <v>41391.0</v>
      </c>
      <c r="X807" s="275"/>
    </row>
    <row r="808">
      <c r="A808" s="274" t="s">
        <v>9511</v>
      </c>
      <c r="B808" s="214" t="s">
        <v>8547</v>
      </c>
      <c r="C808" s="214" t="s">
        <v>1200</v>
      </c>
      <c r="D808" s="214" t="s">
        <v>6019</v>
      </c>
      <c r="E808" s="215">
        <v>1860.0</v>
      </c>
      <c r="F808" s="215">
        <v>917.0</v>
      </c>
      <c r="G808" s="247"/>
      <c r="H808" s="217">
        <v>41384.0</v>
      </c>
      <c r="X808" s="275"/>
    </row>
    <row r="809">
      <c r="A809" s="274" t="s">
        <v>9512</v>
      </c>
      <c r="B809" s="214" t="s">
        <v>9513</v>
      </c>
      <c r="C809" s="214" t="s">
        <v>939</v>
      </c>
      <c r="D809" s="214" t="s">
        <v>6019</v>
      </c>
      <c r="E809" s="215">
        <v>590.0</v>
      </c>
      <c r="F809" s="215">
        <v>590.0</v>
      </c>
      <c r="G809" s="247"/>
      <c r="H809" s="217">
        <v>41371.0</v>
      </c>
      <c r="X809" s="275"/>
    </row>
    <row r="810">
      <c r="A810" s="274" t="s">
        <v>9514</v>
      </c>
      <c r="B810" s="214" t="s">
        <v>4122</v>
      </c>
      <c r="C810" s="214" t="s">
        <v>154</v>
      </c>
      <c r="D810" s="214" t="s">
        <v>6019</v>
      </c>
      <c r="E810" s="215">
        <v>400.0</v>
      </c>
      <c r="F810" s="215">
        <v>400.0</v>
      </c>
      <c r="G810" s="216">
        <v>7333.0</v>
      </c>
      <c r="H810" s="217">
        <v>41384.0</v>
      </c>
      <c r="X810" s="275"/>
    </row>
    <row r="811">
      <c r="A811" s="274" t="s">
        <v>9515</v>
      </c>
      <c r="B811" s="228" t="s">
        <v>9516</v>
      </c>
      <c r="C811" s="228" t="s">
        <v>8374</v>
      </c>
      <c r="D811" s="228" t="s">
        <v>6119</v>
      </c>
      <c r="E811" s="229">
        <v>66.01</v>
      </c>
      <c r="F811" s="229">
        <v>66.01</v>
      </c>
      <c r="G811" s="230"/>
      <c r="H811" s="231">
        <v>41364.0</v>
      </c>
      <c r="X811" s="275"/>
    </row>
    <row r="812">
      <c r="A812" s="274" t="s">
        <v>9517</v>
      </c>
      <c r="B812" s="228" t="s">
        <v>9518</v>
      </c>
      <c r="C812" s="228" t="s">
        <v>837</v>
      </c>
      <c r="D812" s="228" t="s">
        <v>6119</v>
      </c>
      <c r="E812" s="229">
        <v>80.85</v>
      </c>
      <c r="F812" s="229">
        <v>80.85</v>
      </c>
      <c r="G812" s="230"/>
      <c r="H812" s="231">
        <v>41340.0</v>
      </c>
      <c r="X812" s="275"/>
    </row>
    <row r="813">
      <c r="A813" s="274" t="s">
        <v>9519</v>
      </c>
      <c r="B813" s="214" t="s">
        <v>9520</v>
      </c>
      <c r="C813" s="214" t="s">
        <v>3610</v>
      </c>
      <c r="D813" s="214" t="s">
        <v>6019</v>
      </c>
      <c r="E813" s="215">
        <v>285.56</v>
      </c>
      <c r="F813" s="215">
        <v>285.56</v>
      </c>
      <c r="G813" s="216">
        <v>7354.0</v>
      </c>
      <c r="H813" s="217">
        <v>41362.0</v>
      </c>
      <c r="X813" s="275"/>
    </row>
    <row r="814">
      <c r="A814" s="274" t="s">
        <v>9521</v>
      </c>
      <c r="B814" s="228" t="s">
        <v>9522</v>
      </c>
      <c r="C814" s="228" t="s">
        <v>1200</v>
      </c>
      <c r="D814" s="228" t="s">
        <v>6119</v>
      </c>
      <c r="E814" s="229">
        <v>143.7</v>
      </c>
      <c r="F814" s="229">
        <v>143.7</v>
      </c>
      <c r="G814" s="230"/>
      <c r="H814" s="231">
        <v>41362.0</v>
      </c>
      <c r="X814" s="275"/>
    </row>
    <row r="815">
      <c r="A815" s="274" t="s">
        <v>9523</v>
      </c>
      <c r="B815" s="228" t="s">
        <v>9524</v>
      </c>
      <c r="C815" s="228" t="s">
        <v>7298</v>
      </c>
      <c r="D815" s="228" t="s">
        <v>6119</v>
      </c>
      <c r="E815" s="229">
        <v>53.66</v>
      </c>
      <c r="F815" s="229">
        <v>48.67</v>
      </c>
      <c r="G815" s="230"/>
      <c r="H815" s="231">
        <v>41362.0</v>
      </c>
      <c r="X815" s="275"/>
    </row>
    <row r="816">
      <c r="A816" s="274" t="s">
        <v>9525</v>
      </c>
      <c r="B816" s="211" t="s">
        <v>9526</v>
      </c>
      <c r="C816" s="211" t="s">
        <v>8796</v>
      </c>
      <c r="D816" s="211" t="s">
        <v>6119</v>
      </c>
      <c r="E816" s="212">
        <v>73.18</v>
      </c>
      <c r="F816" s="212">
        <v>73.18</v>
      </c>
      <c r="G816" s="210">
        <v>7403.0</v>
      </c>
      <c r="H816" s="213">
        <v>41364.0</v>
      </c>
      <c r="X816" s="275"/>
    </row>
    <row r="817">
      <c r="A817" s="274" t="s">
        <v>9527</v>
      </c>
      <c r="B817" s="211" t="s">
        <v>9206</v>
      </c>
      <c r="C817" s="211" t="s">
        <v>2770</v>
      </c>
      <c r="D817" s="211" t="s">
        <v>6119</v>
      </c>
      <c r="E817" s="212">
        <v>16.25</v>
      </c>
      <c r="F817" s="212">
        <v>16.25</v>
      </c>
      <c r="G817" s="210">
        <v>7356.0</v>
      </c>
      <c r="H817" s="213">
        <v>41346.0</v>
      </c>
      <c r="X817" s="275"/>
    </row>
    <row r="818">
      <c r="A818" s="274" t="s">
        <v>9528</v>
      </c>
      <c r="B818" s="214" t="s">
        <v>9529</v>
      </c>
      <c r="C818" s="214" t="s">
        <v>2322</v>
      </c>
      <c r="D818" s="214" t="s">
        <v>6019</v>
      </c>
      <c r="E818" s="215">
        <v>42.97</v>
      </c>
      <c r="F818" s="215">
        <v>42.97</v>
      </c>
      <c r="G818" s="216">
        <v>7421.0</v>
      </c>
      <c r="H818" s="217">
        <v>41340.0</v>
      </c>
      <c r="X818" s="275"/>
    </row>
    <row r="819">
      <c r="A819" s="274" t="s">
        <v>9530</v>
      </c>
      <c r="B819" s="214" t="s">
        <v>9531</v>
      </c>
      <c r="C819" s="214" t="s">
        <v>2322</v>
      </c>
      <c r="D819" s="214" t="s">
        <v>6019</v>
      </c>
      <c r="E819" s="215">
        <v>52.98</v>
      </c>
      <c r="F819" s="215">
        <v>51.0</v>
      </c>
      <c r="G819" s="216">
        <v>7421.0</v>
      </c>
      <c r="H819" s="217">
        <v>41359.0</v>
      </c>
      <c r="X819" s="275"/>
    </row>
    <row r="820">
      <c r="A820" s="274" t="s">
        <v>9532</v>
      </c>
      <c r="B820" s="228" t="s">
        <v>9533</v>
      </c>
      <c r="C820" s="228" t="s">
        <v>6828</v>
      </c>
      <c r="D820" s="228" t="s">
        <v>6119</v>
      </c>
      <c r="E820" s="229">
        <v>1853.3</v>
      </c>
      <c r="F820" s="229">
        <v>1000.0</v>
      </c>
      <c r="G820" s="230"/>
      <c r="H820" s="231">
        <v>41342.0</v>
      </c>
      <c r="X820" s="275"/>
    </row>
    <row r="821">
      <c r="A821" s="274" t="s">
        <v>9534</v>
      </c>
      <c r="B821" s="228" t="s">
        <v>9535</v>
      </c>
      <c r="C821" s="228" t="s">
        <v>7485</v>
      </c>
      <c r="D821" s="228" t="s">
        <v>6119</v>
      </c>
      <c r="E821" s="229">
        <v>276.67</v>
      </c>
      <c r="F821" s="229">
        <v>276.67</v>
      </c>
      <c r="G821" s="230"/>
      <c r="H821" s="231">
        <v>41342.0</v>
      </c>
      <c r="X821" s="275"/>
    </row>
    <row r="822">
      <c r="A822" s="274" t="s">
        <v>9536</v>
      </c>
      <c r="B822" s="228" t="s">
        <v>9537</v>
      </c>
      <c r="C822" s="228" t="s">
        <v>7564</v>
      </c>
      <c r="D822" s="228" t="s">
        <v>6119</v>
      </c>
      <c r="E822" s="229">
        <v>58.58</v>
      </c>
      <c r="F822" s="229">
        <v>48.08</v>
      </c>
      <c r="G822" s="230"/>
      <c r="H822" s="231">
        <v>41358.0</v>
      </c>
      <c r="X822" s="275"/>
    </row>
    <row r="823">
      <c r="A823" s="274" t="s">
        <v>9538</v>
      </c>
      <c r="B823" s="228" t="s">
        <v>9539</v>
      </c>
      <c r="C823" s="228" t="s">
        <v>764</v>
      </c>
      <c r="D823" s="228" t="s">
        <v>6119</v>
      </c>
      <c r="E823" s="229">
        <v>65.8</v>
      </c>
      <c r="F823" s="229">
        <v>0.0</v>
      </c>
      <c r="G823" s="230"/>
      <c r="H823" s="231">
        <v>41356.0</v>
      </c>
      <c r="X823" s="275"/>
    </row>
    <row r="824">
      <c r="A824" s="274" t="s">
        <v>9540</v>
      </c>
      <c r="B824" s="211" t="s">
        <v>9541</v>
      </c>
      <c r="C824" s="211" t="s">
        <v>6692</v>
      </c>
      <c r="D824" s="211" t="s">
        <v>6119</v>
      </c>
      <c r="E824" s="212">
        <v>190.0</v>
      </c>
      <c r="F824" s="212">
        <v>190.0</v>
      </c>
      <c r="G824" s="210">
        <v>7418.0</v>
      </c>
      <c r="H824" s="213">
        <v>41344.0</v>
      </c>
      <c r="X824" s="275"/>
    </row>
    <row r="825">
      <c r="A825" s="274" t="s">
        <v>9542</v>
      </c>
      <c r="B825" s="211" t="s">
        <v>9543</v>
      </c>
      <c r="C825" s="211" t="s">
        <v>764</v>
      </c>
      <c r="D825" s="211" t="s">
        <v>6119</v>
      </c>
      <c r="E825" s="212">
        <v>79.85</v>
      </c>
      <c r="F825" s="212">
        <v>79.85</v>
      </c>
      <c r="G825" s="210">
        <v>7358.0</v>
      </c>
      <c r="H825" s="213">
        <v>41346.0</v>
      </c>
      <c r="X825" s="275"/>
    </row>
    <row r="826">
      <c r="A826" s="274" t="s">
        <v>9544</v>
      </c>
      <c r="B826" s="214" t="s">
        <v>9545</v>
      </c>
      <c r="C826" s="214" t="s">
        <v>9546</v>
      </c>
      <c r="D826" s="214" t="s">
        <v>6019</v>
      </c>
      <c r="E826" s="215">
        <v>40.0</v>
      </c>
      <c r="F826" s="215">
        <v>5.0</v>
      </c>
      <c r="G826" s="247"/>
      <c r="H826" s="217">
        <v>41364.0</v>
      </c>
      <c r="X826" s="275"/>
    </row>
    <row r="827">
      <c r="A827" s="274" t="s">
        <v>9547</v>
      </c>
      <c r="B827" s="211" t="s">
        <v>9548</v>
      </c>
      <c r="C827" s="211" t="s">
        <v>1200</v>
      </c>
      <c r="D827" s="211" t="s">
        <v>6119</v>
      </c>
      <c r="E827" s="212">
        <v>165.0</v>
      </c>
      <c r="F827" s="212">
        <v>165.0</v>
      </c>
      <c r="G827" s="210">
        <v>7293.0</v>
      </c>
      <c r="H827" s="213">
        <v>41323.0</v>
      </c>
      <c r="X827" s="275"/>
    </row>
    <row r="828">
      <c r="A828" s="274" t="s">
        <v>9549</v>
      </c>
      <c r="B828" s="214" t="s">
        <v>9550</v>
      </c>
      <c r="C828" s="214" t="s">
        <v>9551</v>
      </c>
      <c r="D828" s="214" t="s">
        <v>6019</v>
      </c>
      <c r="E828" s="215">
        <v>20.0</v>
      </c>
      <c r="F828" s="215">
        <v>15.0</v>
      </c>
      <c r="G828" s="216">
        <v>7342.0</v>
      </c>
      <c r="H828" s="247"/>
      <c r="X828" s="275"/>
    </row>
    <row r="829">
      <c r="A829" s="274" t="s">
        <v>9552</v>
      </c>
      <c r="B829" s="214" t="s">
        <v>9553</v>
      </c>
      <c r="C829" s="214" t="s">
        <v>9554</v>
      </c>
      <c r="D829" s="214" t="s">
        <v>6019</v>
      </c>
      <c r="E829" s="215">
        <v>480.0</v>
      </c>
      <c r="F829" s="215">
        <v>480.0</v>
      </c>
      <c r="G829" s="216">
        <v>7344.0</v>
      </c>
      <c r="H829" s="247"/>
      <c r="X829" s="275"/>
    </row>
    <row r="830">
      <c r="A830" s="294" t="s">
        <v>9555</v>
      </c>
      <c r="B830" s="211" t="s">
        <v>9556</v>
      </c>
      <c r="C830" s="211" t="s">
        <v>1012</v>
      </c>
      <c r="D830" s="211" t="s">
        <v>6119</v>
      </c>
      <c r="E830" s="212">
        <v>112.5</v>
      </c>
      <c r="F830" s="212">
        <v>110.0</v>
      </c>
      <c r="G830" s="210">
        <v>7402.0</v>
      </c>
      <c r="H830" s="213">
        <v>41361.0</v>
      </c>
      <c r="X830" s="275"/>
    </row>
    <row r="831">
      <c r="A831" s="294" t="s">
        <v>9557</v>
      </c>
      <c r="B831" s="228" t="s">
        <v>9558</v>
      </c>
      <c r="C831" s="228" t="s">
        <v>1200</v>
      </c>
      <c r="D831" s="228" t="s">
        <v>9559</v>
      </c>
      <c r="E831" s="229">
        <v>169.34</v>
      </c>
      <c r="F831" s="229">
        <v>169.34</v>
      </c>
      <c r="G831" s="230"/>
      <c r="H831" s="231">
        <v>41345.0</v>
      </c>
      <c r="X831" s="275"/>
    </row>
    <row r="832">
      <c r="A832" s="294" t="s">
        <v>9560</v>
      </c>
      <c r="B832" s="228" t="s">
        <v>9400</v>
      </c>
      <c r="C832" s="228" t="s">
        <v>1200</v>
      </c>
      <c r="D832" s="228" t="s">
        <v>9559</v>
      </c>
      <c r="E832" s="229">
        <v>79.89</v>
      </c>
      <c r="F832" s="229">
        <v>79.89</v>
      </c>
      <c r="G832" s="230"/>
      <c r="H832" s="231">
        <v>41338.0</v>
      </c>
      <c r="X832" s="275"/>
    </row>
    <row r="833">
      <c r="A833" s="294" t="s">
        <v>9561</v>
      </c>
      <c r="B833" s="211" t="s">
        <v>9562</v>
      </c>
      <c r="C833" s="211" t="s">
        <v>75</v>
      </c>
      <c r="D833" s="211" t="s">
        <v>6119</v>
      </c>
      <c r="E833" s="212">
        <v>58.74</v>
      </c>
      <c r="F833" s="212">
        <v>58.74</v>
      </c>
      <c r="G833" s="227"/>
      <c r="H833" s="213">
        <v>41365.0</v>
      </c>
      <c r="X833" s="275"/>
    </row>
    <row r="834">
      <c r="A834" s="294" t="s">
        <v>9563</v>
      </c>
      <c r="B834" s="228" t="s">
        <v>9564</v>
      </c>
      <c r="C834" s="228" t="s">
        <v>2143</v>
      </c>
      <c r="D834" s="228" t="s">
        <v>9565</v>
      </c>
      <c r="E834" s="229">
        <v>30.0</v>
      </c>
      <c r="F834" s="229">
        <v>30.0</v>
      </c>
      <c r="G834" s="230"/>
      <c r="H834" s="231">
        <v>41363.0</v>
      </c>
      <c r="X834" s="275"/>
    </row>
    <row r="835">
      <c r="A835" s="294" t="s">
        <v>9566</v>
      </c>
      <c r="B835" s="228" t="s">
        <v>9567</v>
      </c>
      <c r="C835" s="228" t="s">
        <v>2143</v>
      </c>
      <c r="D835" s="228" t="s">
        <v>6119</v>
      </c>
      <c r="E835" s="229">
        <v>20.0</v>
      </c>
      <c r="F835" s="229">
        <v>20.0</v>
      </c>
      <c r="G835" s="230"/>
      <c r="H835" s="231">
        <v>41341.0</v>
      </c>
      <c r="X835" s="275"/>
    </row>
    <row r="836">
      <c r="A836" s="294" t="s">
        <v>9568</v>
      </c>
      <c r="B836" s="228" t="s">
        <v>9569</v>
      </c>
      <c r="C836" s="228" t="s">
        <v>2143</v>
      </c>
      <c r="D836" s="228" t="s">
        <v>6119</v>
      </c>
      <c r="E836" s="229">
        <v>137.19</v>
      </c>
      <c r="F836" s="229">
        <v>137.19</v>
      </c>
      <c r="G836" s="230"/>
      <c r="H836" s="231">
        <v>41362.0</v>
      </c>
      <c r="X836" s="275"/>
    </row>
    <row r="837">
      <c r="A837" s="294" t="s">
        <v>9570</v>
      </c>
      <c r="B837" s="214" t="s">
        <v>9571</v>
      </c>
      <c r="C837" s="214" t="s">
        <v>7383</v>
      </c>
      <c r="D837" s="214" t="s">
        <v>6019</v>
      </c>
      <c r="E837" s="215">
        <v>300.0</v>
      </c>
      <c r="F837" s="215">
        <v>135.0</v>
      </c>
      <c r="G837" s="247"/>
      <c r="H837" s="217">
        <v>41384.0</v>
      </c>
      <c r="X837" s="275"/>
    </row>
    <row r="838">
      <c r="A838" s="294" t="s">
        <v>9572</v>
      </c>
      <c r="B838" s="211" t="s">
        <v>9573</v>
      </c>
      <c r="C838" s="211" t="s">
        <v>7298</v>
      </c>
      <c r="D838" s="211" t="s">
        <v>6119</v>
      </c>
      <c r="E838" s="212">
        <v>59.0</v>
      </c>
      <c r="F838" s="212">
        <v>59.0</v>
      </c>
      <c r="G838" s="227"/>
      <c r="H838" s="213">
        <v>41369.0</v>
      </c>
      <c r="X838" s="275"/>
    </row>
    <row r="839">
      <c r="A839" s="294" t="s">
        <v>9574</v>
      </c>
      <c r="B839" s="211" t="s">
        <v>9575</v>
      </c>
      <c r="C839" s="211" t="s">
        <v>9576</v>
      </c>
      <c r="D839" s="211" t="s">
        <v>6119</v>
      </c>
      <c r="E839" s="212">
        <v>874.0</v>
      </c>
      <c r="F839" s="212">
        <v>750.0</v>
      </c>
      <c r="G839" s="210">
        <v>7419.0</v>
      </c>
      <c r="H839" s="213">
        <v>41382.0</v>
      </c>
      <c r="X839" s="275"/>
    </row>
    <row r="840">
      <c r="A840" s="294" t="s">
        <v>9577</v>
      </c>
      <c r="B840" s="211" t="s">
        <v>9578</v>
      </c>
      <c r="C840" s="211" t="s">
        <v>8796</v>
      </c>
      <c r="D840" s="211" t="s">
        <v>6119</v>
      </c>
      <c r="E840" s="212">
        <v>23.33</v>
      </c>
      <c r="F840" s="212">
        <v>23.33</v>
      </c>
      <c r="G840" s="210">
        <v>7403.0</v>
      </c>
      <c r="H840" s="213">
        <v>41371.0</v>
      </c>
      <c r="X840" s="275"/>
    </row>
    <row r="841">
      <c r="A841" s="294" t="s">
        <v>9579</v>
      </c>
      <c r="B841" s="228" t="s">
        <v>9580</v>
      </c>
      <c r="C841" s="228" t="s">
        <v>2521</v>
      </c>
      <c r="D841" s="228" t="s">
        <v>6119</v>
      </c>
      <c r="E841" s="229">
        <v>119.43</v>
      </c>
      <c r="F841" s="229">
        <v>119.43</v>
      </c>
      <c r="G841" s="230"/>
      <c r="H841" s="231">
        <v>41371.0</v>
      </c>
      <c r="X841" s="275"/>
    </row>
    <row r="842">
      <c r="A842" s="294" t="s">
        <v>9581</v>
      </c>
      <c r="B842" s="228" t="s">
        <v>9582</v>
      </c>
      <c r="C842" s="228" t="s">
        <v>2521</v>
      </c>
      <c r="D842" s="228" t="s">
        <v>6119</v>
      </c>
      <c r="E842" s="229">
        <v>93.2</v>
      </c>
      <c r="F842" s="229">
        <v>93.2</v>
      </c>
      <c r="G842" s="230"/>
      <c r="H842" s="231">
        <v>41357.0</v>
      </c>
      <c r="X842" s="275"/>
    </row>
    <row r="843">
      <c r="A843" s="294" t="s">
        <v>9583</v>
      </c>
      <c r="B843" s="211" t="s">
        <v>9584</v>
      </c>
      <c r="C843" s="211" t="s">
        <v>6280</v>
      </c>
      <c r="D843" s="211" t="s">
        <v>6119</v>
      </c>
      <c r="E843" s="212">
        <v>397.0</v>
      </c>
      <c r="F843" s="212">
        <v>304.5</v>
      </c>
      <c r="G843" s="227"/>
      <c r="H843" s="213">
        <v>41362.0</v>
      </c>
      <c r="X843" s="275"/>
    </row>
    <row r="844">
      <c r="A844" s="294" t="s">
        <v>9585</v>
      </c>
      <c r="B844" s="211" t="s">
        <v>9586</v>
      </c>
      <c r="C844" s="211" t="s">
        <v>4050</v>
      </c>
      <c r="D844" s="211" t="s">
        <v>6119</v>
      </c>
      <c r="E844" s="212">
        <v>58.66</v>
      </c>
      <c r="F844" s="212">
        <v>58.66</v>
      </c>
      <c r="G844" s="227"/>
      <c r="H844" s="213">
        <v>41367.0</v>
      </c>
      <c r="X844" s="275"/>
    </row>
    <row r="845">
      <c r="A845" s="294" t="s">
        <v>9587</v>
      </c>
      <c r="B845" s="211" t="s">
        <v>9588</v>
      </c>
      <c r="C845" s="211" t="s">
        <v>4050</v>
      </c>
      <c r="D845" s="211" t="s">
        <v>6119</v>
      </c>
      <c r="E845" s="212">
        <v>399.98</v>
      </c>
      <c r="F845" s="212">
        <v>399.98</v>
      </c>
      <c r="G845" s="227"/>
      <c r="H845" s="213">
        <v>41365.0</v>
      </c>
      <c r="X845" s="275"/>
    </row>
    <row r="846">
      <c r="A846" s="294" t="s">
        <v>9589</v>
      </c>
      <c r="B846" s="211" t="s">
        <v>4231</v>
      </c>
      <c r="C846" s="211" t="s">
        <v>5840</v>
      </c>
      <c r="D846" s="211" t="s">
        <v>6119</v>
      </c>
      <c r="E846" s="212">
        <v>1226.87</v>
      </c>
      <c r="F846" s="212">
        <v>826.0</v>
      </c>
      <c r="G846" s="210">
        <v>7408.0</v>
      </c>
      <c r="H846" s="213">
        <v>41363.0</v>
      </c>
      <c r="X846" s="275"/>
    </row>
    <row r="847">
      <c r="A847" s="294" t="s">
        <v>9590</v>
      </c>
      <c r="B847" s="211" t="s">
        <v>4100</v>
      </c>
      <c r="C847" s="211" t="s">
        <v>1438</v>
      </c>
      <c r="D847" s="211" t="s">
        <v>6119</v>
      </c>
      <c r="E847" s="212">
        <v>102.01</v>
      </c>
      <c r="F847" s="212">
        <v>102.01</v>
      </c>
      <c r="G847" s="210">
        <v>7358.0</v>
      </c>
      <c r="H847" s="213">
        <v>41370.0</v>
      </c>
      <c r="X847" s="275"/>
    </row>
    <row r="848">
      <c r="A848" s="294" t="s">
        <v>9591</v>
      </c>
      <c r="B848" s="211" t="s">
        <v>9592</v>
      </c>
      <c r="C848" s="211" t="s">
        <v>195</v>
      </c>
      <c r="D848" s="211" t="s">
        <v>6119</v>
      </c>
      <c r="E848" s="212">
        <v>98.63</v>
      </c>
      <c r="F848" s="212">
        <v>98.63</v>
      </c>
      <c r="G848" s="210">
        <v>7359.0</v>
      </c>
      <c r="H848" s="213">
        <v>41368.0</v>
      </c>
      <c r="X848" s="275"/>
    </row>
    <row r="849">
      <c r="A849" s="294" t="s">
        <v>9593</v>
      </c>
      <c r="B849" s="211" t="s">
        <v>8916</v>
      </c>
      <c r="C849" s="211" t="s">
        <v>195</v>
      </c>
      <c r="D849" s="211" t="s">
        <v>6119</v>
      </c>
      <c r="E849" s="212">
        <v>98.63</v>
      </c>
      <c r="F849" s="212">
        <v>98.63</v>
      </c>
      <c r="G849" s="210">
        <v>7359.0</v>
      </c>
      <c r="H849" s="213">
        <v>41366.0</v>
      </c>
      <c r="X849" s="275"/>
    </row>
    <row r="850">
      <c r="A850" s="294" t="s">
        <v>9594</v>
      </c>
      <c r="B850" s="214" t="s">
        <v>9595</v>
      </c>
      <c r="C850" s="214" t="s">
        <v>195</v>
      </c>
      <c r="D850" s="214" t="s">
        <v>6019</v>
      </c>
      <c r="E850" s="215">
        <v>180.0</v>
      </c>
      <c r="F850" s="215">
        <v>150.0</v>
      </c>
      <c r="G850" s="216">
        <v>7359.0</v>
      </c>
      <c r="H850" s="217">
        <v>41365.0</v>
      </c>
      <c r="X850" s="275"/>
    </row>
    <row r="851">
      <c r="A851" s="294" t="s">
        <v>9596</v>
      </c>
      <c r="B851" s="211" t="s">
        <v>3697</v>
      </c>
      <c r="C851" s="211" t="s">
        <v>195</v>
      </c>
      <c r="D851" s="211" t="s">
        <v>6119</v>
      </c>
      <c r="E851" s="212">
        <v>222.93</v>
      </c>
      <c r="F851" s="212">
        <v>222.93</v>
      </c>
      <c r="G851" s="210">
        <v>7359.0</v>
      </c>
      <c r="H851" s="213">
        <v>41372.0</v>
      </c>
      <c r="X851" s="275"/>
    </row>
    <row r="852">
      <c r="A852" s="294" t="s">
        <v>9597</v>
      </c>
      <c r="B852" s="218" t="s">
        <v>9598</v>
      </c>
      <c r="C852" s="218" t="s">
        <v>9599</v>
      </c>
      <c r="D852" s="218" t="s">
        <v>6119</v>
      </c>
      <c r="E852" s="219">
        <v>360.0</v>
      </c>
      <c r="F852" s="219">
        <v>0.0</v>
      </c>
      <c r="G852" s="220"/>
      <c r="H852" s="221">
        <v>41335.0</v>
      </c>
      <c r="X852" s="275"/>
    </row>
    <row r="853">
      <c r="A853" s="294" t="s">
        <v>9600</v>
      </c>
      <c r="B853" s="228" t="s">
        <v>9601</v>
      </c>
      <c r="C853" s="228" t="s">
        <v>9599</v>
      </c>
      <c r="D853" s="228" t="s">
        <v>6119</v>
      </c>
      <c r="E853" s="229">
        <v>200.0</v>
      </c>
      <c r="F853" s="229">
        <v>0.0</v>
      </c>
      <c r="G853" s="230"/>
      <c r="H853" s="231">
        <v>41327.0</v>
      </c>
      <c r="X853" s="275"/>
    </row>
    <row r="854">
      <c r="A854" s="294" t="s">
        <v>9602</v>
      </c>
      <c r="B854" s="211" t="s">
        <v>9603</v>
      </c>
      <c r="C854" s="211" t="s">
        <v>9421</v>
      </c>
      <c r="D854" s="211" t="s">
        <v>6119</v>
      </c>
      <c r="E854" s="212">
        <v>115.54</v>
      </c>
      <c r="F854" s="212">
        <v>60.0</v>
      </c>
      <c r="G854" s="227"/>
      <c r="H854" s="213">
        <v>41364.0</v>
      </c>
      <c r="X854" s="275"/>
    </row>
    <row r="855">
      <c r="A855" s="294" t="s">
        <v>9604</v>
      </c>
      <c r="B855" s="211" t="s">
        <v>9605</v>
      </c>
      <c r="C855" s="211" t="s">
        <v>9606</v>
      </c>
      <c r="D855" s="211" t="s">
        <v>9559</v>
      </c>
      <c r="E855" s="212">
        <v>90.0</v>
      </c>
      <c r="F855" s="212">
        <v>90.0</v>
      </c>
      <c r="G855" s="210">
        <v>7384.0</v>
      </c>
      <c r="H855" s="213">
        <v>41342.0</v>
      </c>
      <c r="X855" s="275"/>
    </row>
    <row r="856">
      <c r="A856" s="294" t="s">
        <v>9607</v>
      </c>
      <c r="B856" s="211" t="s">
        <v>9355</v>
      </c>
      <c r="C856" s="211" t="s">
        <v>9351</v>
      </c>
      <c r="D856" s="211" t="s">
        <v>6119</v>
      </c>
      <c r="E856" s="212">
        <v>59.78</v>
      </c>
      <c r="F856" s="212">
        <v>0.0</v>
      </c>
      <c r="G856" s="211" t="s">
        <v>6289</v>
      </c>
      <c r="H856" s="213">
        <v>41359.0</v>
      </c>
      <c r="X856" s="275"/>
    </row>
    <row r="857">
      <c r="A857" s="294" t="s">
        <v>9608</v>
      </c>
      <c r="B857" s="211" t="s">
        <v>9355</v>
      </c>
      <c r="C857" s="211" t="s">
        <v>9351</v>
      </c>
      <c r="D857" s="211" t="s">
        <v>6119</v>
      </c>
      <c r="E857" s="212">
        <v>65.75</v>
      </c>
      <c r="F857" s="212">
        <v>0.0</v>
      </c>
      <c r="G857" s="211" t="s">
        <v>6289</v>
      </c>
      <c r="H857" s="213">
        <v>41367.0</v>
      </c>
      <c r="X857" s="275"/>
    </row>
    <row r="858">
      <c r="A858" s="294" t="s">
        <v>9609</v>
      </c>
      <c r="B858" s="214" t="s">
        <v>9610</v>
      </c>
      <c r="C858" s="214" t="s">
        <v>1200</v>
      </c>
      <c r="D858" s="214" t="s">
        <v>6019</v>
      </c>
      <c r="E858" s="215">
        <v>150.0</v>
      </c>
      <c r="F858" s="215">
        <v>150.0</v>
      </c>
      <c r="G858" s="216">
        <v>7378.0</v>
      </c>
      <c r="H858" s="217">
        <v>41385.0</v>
      </c>
      <c r="X858" s="275"/>
    </row>
    <row r="859">
      <c r="A859" s="294" t="s">
        <v>9611</v>
      </c>
      <c r="B859" s="214" t="s">
        <v>9612</v>
      </c>
      <c r="C859" s="214" t="s">
        <v>1200</v>
      </c>
      <c r="D859" s="214" t="s">
        <v>6019</v>
      </c>
      <c r="E859" s="215">
        <v>1000.0</v>
      </c>
      <c r="F859" s="215">
        <v>900.0</v>
      </c>
      <c r="G859" s="216">
        <v>7378.0</v>
      </c>
      <c r="H859" s="217">
        <v>41384.0</v>
      </c>
      <c r="X859" s="275"/>
    </row>
    <row r="860">
      <c r="A860" s="294" t="s">
        <v>9613</v>
      </c>
      <c r="B860" s="214" t="s">
        <v>9614</v>
      </c>
      <c r="C860" s="214" t="s">
        <v>1200</v>
      </c>
      <c r="D860" s="214" t="s">
        <v>6019</v>
      </c>
      <c r="E860" s="215">
        <v>210.0</v>
      </c>
      <c r="F860" s="215">
        <v>210.0</v>
      </c>
      <c r="G860" s="216">
        <v>7378.0</v>
      </c>
      <c r="H860" s="217">
        <v>41383.0</v>
      </c>
      <c r="X860" s="275"/>
    </row>
    <row r="861">
      <c r="A861" s="294" t="s">
        <v>9615</v>
      </c>
      <c r="B861" s="211" t="s">
        <v>1619</v>
      </c>
      <c r="C861" s="211" t="s">
        <v>1619</v>
      </c>
      <c r="D861" s="211" t="s">
        <v>6019</v>
      </c>
      <c r="E861" s="212">
        <v>1500.0</v>
      </c>
      <c r="F861" s="212">
        <v>1500.0</v>
      </c>
      <c r="G861" s="210">
        <v>7334.0</v>
      </c>
      <c r="H861" s="213">
        <v>41395.0</v>
      </c>
      <c r="X861" s="275"/>
    </row>
    <row r="862">
      <c r="A862" s="294" t="s">
        <v>9616</v>
      </c>
      <c r="B862" s="214" t="s">
        <v>9617</v>
      </c>
      <c r="C862" s="214" t="s">
        <v>1983</v>
      </c>
      <c r="D862" s="214" t="s">
        <v>6019</v>
      </c>
      <c r="E862" s="215">
        <v>730.0</v>
      </c>
      <c r="F862" s="215">
        <v>465.0</v>
      </c>
      <c r="G862" s="247"/>
      <c r="H862" s="217">
        <v>41390.0</v>
      </c>
      <c r="X862" s="275"/>
    </row>
    <row r="863">
      <c r="A863" s="294" t="s">
        <v>9618</v>
      </c>
      <c r="B863" s="214" t="s">
        <v>9619</v>
      </c>
      <c r="C863" s="214" t="s">
        <v>1518</v>
      </c>
      <c r="D863" s="214" t="s">
        <v>6019</v>
      </c>
      <c r="E863" s="215">
        <v>1509.89</v>
      </c>
      <c r="F863" s="215">
        <v>450.0</v>
      </c>
      <c r="G863" s="216">
        <v>7371.0</v>
      </c>
      <c r="H863" s="217">
        <v>41395.0</v>
      </c>
      <c r="X863" s="275"/>
    </row>
    <row r="864">
      <c r="A864" s="294" t="s">
        <v>9620</v>
      </c>
      <c r="B864" s="214" t="s">
        <v>9621</v>
      </c>
      <c r="C864" s="214" t="s">
        <v>8796</v>
      </c>
      <c r="D864" s="214" t="s">
        <v>6019</v>
      </c>
      <c r="E864" s="215">
        <v>120.0</v>
      </c>
      <c r="F864" s="215">
        <v>120.0</v>
      </c>
      <c r="G864" s="216">
        <v>7366.0</v>
      </c>
      <c r="H864" s="217">
        <v>41392.0</v>
      </c>
      <c r="X864" s="275"/>
    </row>
    <row r="865">
      <c r="A865" s="294" t="s">
        <v>9622</v>
      </c>
      <c r="B865" s="214" t="s">
        <v>9623</v>
      </c>
      <c r="C865" s="214" t="s">
        <v>294</v>
      </c>
      <c r="D865" s="214" t="s">
        <v>6019</v>
      </c>
      <c r="E865" s="215">
        <v>1400.0</v>
      </c>
      <c r="F865" s="215">
        <v>912.0</v>
      </c>
      <c r="G865" s="247"/>
      <c r="H865" s="217">
        <v>41395.0</v>
      </c>
      <c r="X865" s="275"/>
    </row>
    <row r="866">
      <c r="A866" s="294" t="s">
        <v>9624</v>
      </c>
      <c r="B866" s="214" t="s">
        <v>9625</v>
      </c>
      <c r="C866" s="214" t="s">
        <v>2348</v>
      </c>
      <c r="D866" s="214" t="s">
        <v>6019</v>
      </c>
      <c r="E866" s="215">
        <v>959.0</v>
      </c>
      <c r="F866" s="215">
        <v>500.0</v>
      </c>
      <c r="G866" s="247"/>
      <c r="H866" s="217">
        <v>41381.0</v>
      </c>
      <c r="X866" s="275"/>
    </row>
    <row r="867">
      <c r="A867" s="294" t="s">
        <v>9626</v>
      </c>
      <c r="B867" s="214" t="s">
        <v>9627</v>
      </c>
      <c r="C867" s="214" t="s">
        <v>425</v>
      </c>
      <c r="D867" s="214" t="s">
        <v>6019</v>
      </c>
      <c r="E867" s="215">
        <v>1000.0</v>
      </c>
      <c r="F867" s="215">
        <v>500.0</v>
      </c>
      <c r="G867" s="247"/>
      <c r="H867" s="247"/>
      <c r="X867" s="275"/>
    </row>
    <row r="868">
      <c r="A868" s="294" t="s">
        <v>9628</v>
      </c>
      <c r="B868" s="214" t="s">
        <v>9629</v>
      </c>
      <c r="C868" s="214" t="s">
        <v>9057</v>
      </c>
      <c r="D868" s="214" t="s">
        <v>6019</v>
      </c>
      <c r="E868" s="215">
        <v>200.0</v>
      </c>
      <c r="F868" s="215">
        <v>200.0</v>
      </c>
      <c r="G868" s="247"/>
      <c r="H868" s="217">
        <v>41392.0</v>
      </c>
      <c r="X868" s="275"/>
    </row>
    <row r="869">
      <c r="A869" s="294" t="s">
        <v>9630</v>
      </c>
      <c r="B869" s="214" t="s">
        <v>9631</v>
      </c>
      <c r="C869" s="214" t="s">
        <v>9632</v>
      </c>
      <c r="D869" s="214" t="s">
        <v>6019</v>
      </c>
      <c r="E869" s="215">
        <v>200.0</v>
      </c>
      <c r="F869" s="215">
        <v>70.0</v>
      </c>
      <c r="G869" s="247"/>
      <c r="H869" s="217">
        <v>41390.0</v>
      </c>
      <c r="X869" s="275"/>
    </row>
    <row r="870">
      <c r="A870" s="294" t="s">
        <v>9633</v>
      </c>
      <c r="B870" s="214" t="s">
        <v>9634</v>
      </c>
      <c r="C870" s="214" t="s">
        <v>9632</v>
      </c>
      <c r="D870" s="214" t="s">
        <v>6019</v>
      </c>
      <c r="E870" s="215">
        <v>100.0</v>
      </c>
      <c r="F870" s="215">
        <v>0.0</v>
      </c>
      <c r="G870" s="247"/>
      <c r="H870" s="217">
        <v>41377.0</v>
      </c>
      <c r="X870" s="275"/>
    </row>
    <row r="871">
      <c r="A871" s="294" t="s">
        <v>9635</v>
      </c>
      <c r="B871" s="214" t="s">
        <v>3774</v>
      </c>
      <c r="C871" s="214" t="s">
        <v>3774</v>
      </c>
      <c r="D871" s="214" t="s">
        <v>6019</v>
      </c>
      <c r="E871" s="215">
        <v>2342.5</v>
      </c>
      <c r="F871" s="215">
        <v>1350.0</v>
      </c>
      <c r="G871" s="247"/>
      <c r="H871" s="217">
        <v>41392.0</v>
      </c>
      <c r="X871" s="275"/>
    </row>
    <row r="872">
      <c r="A872" s="294" t="s">
        <v>9636</v>
      </c>
      <c r="B872" s="214" t="s">
        <v>9637</v>
      </c>
      <c r="C872" s="214" t="s">
        <v>1143</v>
      </c>
      <c r="D872" s="214" t="s">
        <v>6019</v>
      </c>
      <c r="E872" s="215">
        <v>500.0</v>
      </c>
      <c r="F872" s="215">
        <v>500.0</v>
      </c>
      <c r="G872" s="247"/>
      <c r="H872" s="217">
        <v>41390.0</v>
      </c>
      <c r="X872" s="275"/>
    </row>
    <row r="873">
      <c r="A873" s="294" t="s">
        <v>9638</v>
      </c>
      <c r="B873" s="214" t="s">
        <v>9639</v>
      </c>
      <c r="C873" s="214" t="s">
        <v>4969</v>
      </c>
      <c r="D873" s="214" t="s">
        <v>6019</v>
      </c>
      <c r="E873" s="215">
        <v>100.0</v>
      </c>
      <c r="F873" s="215">
        <v>0.0</v>
      </c>
      <c r="G873" s="247"/>
      <c r="H873" s="217">
        <v>41384.0</v>
      </c>
      <c r="X873" s="275"/>
    </row>
    <row r="874">
      <c r="A874" s="294" t="s">
        <v>9640</v>
      </c>
      <c r="B874" s="214" t="s">
        <v>9641</v>
      </c>
      <c r="C874" s="214" t="s">
        <v>764</v>
      </c>
      <c r="D874" s="214" t="s">
        <v>6019</v>
      </c>
      <c r="E874" s="215">
        <v>50.0</v>
      </c>
      <c r="F874" s="215">
        <v>50.0</v>
      </c>
      <c r="G874" s="247"/>
      <c r="H874" s="217">
        <v>41391.0</v>
      </c>
      <c r="X874" s="275"/>
    </row>
    <row r="875">
      <c r="A875" s="294" t="s">
        <v>9642</v>
      </c>
      <c r="B875" s="223" t="s">
        <v>3816</v>
      </c>
      <c r="C875" s="223" t="s">
        <v>764</v>
      </c>
      <c r="D875" s="223" t="s">
        <v>6019</v>
      </c>
      <c r="E875" s="224">
        <v>50.0</v>
      </c>
      <c r="F875" s="224">
        <v>0.0</v>
      </c>
      <c r="G875" s="302"/>
      <c r="H875" s="226">
        <v>41385.0</v>
      </c>
      <c r="X875" s="275"/>
    </row>
    <row r="876">
      <c r="A876" s="294" t="s">
        <v>9643</v>
      </c>
      <c r="B876" s="223" t="s">
        <v>9644</v>
      </c>
      <c r="C876" s="223" t="s">
        <v>764</v>
      </c>
      <c r="D876" s="223" t="s">
        <v>6019</v>
      </c>
      <c r="E876" s="224">
        <v>50.0</v>
      </c>
      <c r="F876" s="224">
        <v>0.0</v>
      </c>
      <c r="G876" s="302"/>
      <c r="H876" s="226">
        <v>41384.0</v>
      </c>
      <c r="X876" s="275"/>
    </row>
    <row r="877">
      <c r="A877" s="294" t="s">
        <v>9645</v>
      </c>
      <c r="B877" s="214" t="s">
        <v>9646</v>
      </c>
      <c r="C877" s="214" t="s">
        <v>9599</v>
      </c>
      <c r="D877" s="214" t="s">
        <v>6019</v>
      </c>
      <c r="E877" s="215">
        <v>250.0</v>
      </c>
      <c r="F877" s="215">
        <v>0.0</v>
      </c>
      <c r="G877" s="247"/>
      <c r="H877" s="217">
        <v>41374.0</v>
      </c>
      <c r="X877" s="275"/>
    </row>
    <row r="878">
      <c r="A878" s="294" t="s">
        <v>9647</v>
      </c>
      <c r="B878" s="214" t="s">
        <v>9648</v>
      </c>
      <c r="C878" s="214" t="s">
        <v>9599</v>
      </c>
      <c r="D878" s="214" t="s">
        <v>6019</v>
      </c>
      <c r="E878" s="215">
        <v>270.0</v>
      </c>
      <c r="F878" s="215">
        <v>150.0</v>
      </c>
      <c r="G878" s="247"/>
      <c r="H878" s="217">
        <v>41374.0</v>
      </c>
      <c r="X878" s="275"/>
    </row>
    <row r="879">
      <c r="A879" s="294" t="s">
        <v>9649</v>
      </c>
      <c r="B879" s="214" t="s">
        <v>9650</v>
      </c>
      <c r="C879" s="214" t="s">
        <v>9599</v>
      </c>
      <c r="D879" s="214" t="s">
        <v>6019</v>
      </c>
      <c r="E879" s="215">
        <v>100.0</v>
      </c>
      <c r="F879" s="215">
        <v>60.0</v>
      </c>
      <c r="G879" s="247"/>
      <c r="H879" s="217">
        <v>41377.0</v>
      </c>
      <c r="X879" s="275"/>
    </row>
    <row r="880">
      <c r="A880" s="294" t="s">
        <v>9651</v>
      </c>
      <c r="B880" s="214" t="s">
        <v>3712</v>
      </c>
      <c r="C880" s="214" t="s">
        <v>565</v>
      </c>
      <c r="D880" s="214" t="s">
        <v>6019</v>
      </c>
      <c r="E880" s="215">
        <v>315.0</v>
      </c>
      <c r="F880" s="215">
        <v>255.0</v>
      </c>
      <c r="G880" s="247"/>
      <c r="H880" s="217">
        <v>41376.0</v>
      </c>
      <c r="X880" s="275"/>
    </row>
    <row r="881">
      <c r="A881" s="294" t="s">
        <v>9652</v>
      </c>
      <c r="B881" s="214" t="s">
        <v>9653</v>
      </c>
      <c r="C881" s="214" t="s">
        <v>2331</v>
      </c>
      <c r="D881" s="214" t="s">
        <v>6019</v>
      </c>
      <c r="E881" s="215">
        <v>920.0</v>
      </c>
      <c r="F881" s="215">
        <v>420.0</v>
      </c>
      <c r="G881" s="247"/>
      <c r="H881" s="217">
        <v>41391.0</v>
      </c>
      <c r="X881" s="275"/>
    </row>
    <row r="882">
      <c r="A882" s="294" t="s">
        <v>9654</v>
      </c>
      <c r="B882" s="214" t="s">
        <v>9655</v>
      </c>
      <c r="C882" s="214" t="s">
        <v>6943</v>
      </c>
      <c r="D882" s="214" t="s">
        <v>6019</v>
      </c>
      <c r="E882" s="215">
        <v>650.0</v>
      </c>
      <c r="F882" s="215">
        <v>500.0</v>
      </c>
      <c r="G882" s="247"/>
      <c r="H882" s="217">
        <v>41400.0</v>
      </c>
      <c r="X882" s="275"/>
    </row>
    <row r="883">
      <c r="A883" s="294" t="s">
        <v>9656</v>
      </c>
      <c r="B883" s="214" t="s">
        <v>9450</v>
      </c>
      <c r="C883" s="214" t="s">
        <v>496</v>
      </c>
      <c r="D883" s="214" t="s">
        <v>6019</v>
      </c>
      <c r="E883" s="215">
        <v>1215.0</v>
      </c>
      <c r="F883" s="215">
        <v>1015.0</v>
      </c>
      <c r="G883" s="216">
        <v>7376.0</v>
      </c>
      <c r="H883" s="217">
        <v>41384.0</v>
      </c>
      <c r="X883" s="275"/>
    </row>
    <row r="884">
      <c r="A884" s="294" t="s">
        <v>9657</v>
      </c>
      <c r="B884" s="247"/>
      <c r="C884" s="214" t="s">
        <v>195</v>
      </c>
      <c r="D884" s="247"/>
      <c r="E884" s="215">
        <v>564.4</v>
      </c>
      <c r="F884" s="215">
        <v>282.2</v>
      </c>
      <c r="G884" s="247"/>
      <c r="H884" s="247"/>
      <c r="X884" s="275"/>
    </row>
    <row r="885">
      <c r="A885" s="293" t="s">
        <v>9658</v>
      </c>
      <c r="B885" s="228" t="s">
        <v>616</v>
      </c>
      <c r="C885" s="228" t="s">
        <v>1815</v>
      </c>
      <c r="D885" s="228" t="s">
        <v>6119</v>
      </c>
      <c r="E885" s="229">
        <v>90.4</v>
      </c>
      <c r="F885" s="229">
        <v>90.4</v>
      </c>
      <c r="G885" s="230"/>
      <c r="H885" s="231">
        <v>41374.0</v>
      </c>
      <c r="X885" s="275"/>
    </row>
    <row r="886">
      <c r="A886" s="293" t="s">
        <v>9659</v>
      </c>
      <c r="B886" s="228" t="s">
        <v>9660</v>
      </c>
      <c r="C886" s="228" t="s">
        <v>5600</v>
      </c>
      <c r="D886" s="228" t="s">
        <v>6119</v>
      </c>
      <c r="E886" s="229">
        <v>278.77</v>
      </c>
      <c r="F886" s="229">
        <v>186.0</v>
      </c>
      <c r="G886" s="230"/>
      <c r="H886" s="231">
        <v>41361.0</v>
      </c>
      <c r="X886" s="275"/>
    </row>
    <row r="887">
      <c r="A887" s="293" t="s">
        <v>9661</v>
      </c>
      <c r="B887" s="228" t="s">
        <v>9662</v>
      </c>
      <c r="C887" s="228" t="s">
        <v>9663</v>
      </c>
      <c r="D887" s="228" t="s">
        <v>6119</v>
      </c>
      <c r="E887" s="229">
        <v>22.95</v>
      </c>
      <c r="F887" s="229">
        <v>22.95</v>
      </c>
      <c r="G887" s="230"/>
      <c r="H887" s="231">
        <v>41358.0</v>
      </c>
      <c r="X887" s="275"/>
    </row>
    <row r="888">
      <c r="A888" s="293" t="s">
        <v>9664</v>
      </c>
      <c r="B888" s="228" t="s">
        <v>9665</v>
      </c>
      <c r="C888" s="228" t="s">
        <v>9663</v>
      </c>
      <c r="D888" s="228" t="s">
        <v>6119</v>
      </c>
      <c r="E888" s="229">
        <v>195.0</v>
      </c>
      <c r="F888" s="229">
        <v>195.0</v>
      </c>
      <c r="G888" s="230"/>
      <c r="H888" s="231">
        <v>41367.0</v>
      </c>
      <c r="X888" s="275"/>
    </row>
    <row r="889">
      <c r="A889" s="293" t="s">
        <v>9666</v>
      </c>
      <c r="B889" s="228" t="s">
        <v>9667</v>
      </c>
      <c r="C889" s="228" t="s">
        <v>9668</v>
      </c>
      <c r="D889" s="228" t="s">
        <v>6119</v>
      </c>
      <c r="E889" s="229">
        <v>53.25</v>
      </c>
      <c r="F889" s="229">
        <v>53.25</v>
      </c>
      <c r="G889" s="230"/>
      <c r="H889" s="231">
        <v>41368.0</v>
      </c>
      <c r="X889" s="275"/>
    </row>
    <row r="890">
      <c r="A890" s="293" t="s">
        <v>9669</v>
      </c>
      <c r="B890" s="228" t="s">
        <v>9670</v>
      </c>
      <c r="C890" s="228" t="s">
        <v>7546</v>
      </c>
      <c r="D890" s="228" t="s">
        <v>6119</v>
      </c>
      <c r="E890" s="229">
        <v>224.71</v>
      </c>
      <c r="F890" s="229">
        <v>160.0</v>
      </c>
      <c r="G890" s="230"/>
      <c r="H890" s="231">
        <v>41361.0</v>
      </c>
      <c r="X890" s="275"/>
    </row>
    <row r="891">
      <c r="A891" s="293" t="s">
        <v>9671</v>
      </c>
      <c r="B891" s="228" t="s">
        <v>9672</v>
      </c>
      <c r="C891" s="228" t="s">
        <v>7546</v>
      </c>
      <c r="D891" s="228" t="s">
        <v>6119</v>
      </c>
      <c r="E891" s="229">
        <v>190.0</v>
      </c>
      <c r="F891" s="229">
        <v>190.0</v>
      </c>
      <c r="G891" s="230"/>
      <c r="H891" s="231">
        <v>41385.0</v>
      </c>
      <c r="X891" s="275"/>
    </row>
    <row r="892">
      <c r="A892" s="293" t="s">
        <v>9673</v>
      </c>
      <c r="B892" s="228" t="s">
        <v>9376</v>
      </c>
      <c r="C892" s="228" t="s">
        <v>9674</v>
      </c>
      <c r="D892" s="228" t="s">
        <v>6119</v>
      </c>
      <c r="E892" s="229">
        <v>600.0</v>
      </c>
      <c r="F892" s="229">
        <v>271.24</v>
      </c>
      <c r="G892" s="230"/>
      <c r="H892" s="231">
        <v>41371.0</v>
      </c>
      <c r="X892" s="275"/>
    </row>
    <row r="893">
      <c r="A893" s="293" t="s">
        <v>9675</v>
      </c>
      <c r="B893" s="228" t="s">
        <v>9676</v>
      </c>
      <c r="C893" s="228" t="s">
        <v>2521</v>
      </c>
      <c r="D893" s="228" t="s">
        <v>6119</v>
      </c>
      <c r="E893" s="229">
        <v>21.42</v>
      </c>
      <c r="F893" s="229">
        <v>0.0</v>
      </c>
      <c r="G893" s="230"/>
      <c r="H893" s="231">
        <v>41377.0</v>
      </c>
      <c r="X893" s="275"/>
    </row>
    <row r="894">
      <c r="A894" s="293" t="s">
        <v>9677</v>
      </c>
      <c r="B894" s="228" t="s">
        <v>9678</v>
      </c>
      <c r="C894" s="228" t="s">
        <v>9679</v>
      </c>
      <c r="D894" s="228" t="s">
        <v>6119</v>
      </c>
      <c r="E894" s="229">
        <v>60.0</v>
      </c>
      <c r="F894" s="229">
        <v>60.0</v>
      </c>
      <c r="G894" s="230"/>
      <c r="H894" s="231">
        <v>41370.0</v>
      </c>
      <c r="X894" s="275"/>
    </row>
    <row r="895">
      <c r="A895" s="293" t="s">
        <v>9680</v>
      </c>
      <c r="B895" s="228" t="s">
        <v>9681</v>
      </c>
      <c r="C895" s="228" t="s">
        <v>7665</v>
      </c>
      <c r="D895" s="228" t="s">
        <v>6119</v>
      </c>
      <c r="E895" s="229">
        <v>165.0</v>
      </c>
      <c r="F895" s="229">
        <v>120.0</v>
      </c>
      <c r="G895" s="230"/>
      <c r="H895" s="231">
        <v>41384.0</v>
      </c>
      <c r="X895" s="275"/>
    </row>
    <row r="896">
      <c r="A896" s="293" t="s">
        <v>9682</v>
      </c>
      <c r="B896" s="228" t="s">
        <v>9683</v>
      </c>
      <c r="C896" s="228" t="s">
        <v>2770</v>
      </c>
      <c r="D896" s="228" t="s">
        <v>6119</v>
      </c>
      <c r="E896" s="229">
        <v>82.07</v>
      </c>
      <c r="F896" s="229">
        <v>60.0</v>
      </c>
      <c r="G896" s="230"/>
      <c r="H896" s="231">
        <v>41376.0</v>
      </c>
      <c r="X896" s="275"/>
    </row>
    <row r="897">
      <c r="A897" s="293" t="s">
        <v>9684</v>
      </c>
      <c r="B897" s="228" t="s">
        <v>9685</v>
      </c>
      <c r="C897" s="228" t="s">
        <v>820</v>
      </c>
      <c r="D897" s="228" t="s">
        <v>6119</v>
      </c>
      <c r="E897" s="229">
        <v>250.0</v>
      </c>
      <c r="F897" s="229">
        <v>300.0</v>
      </c>
      <c r="G897" s="230"/>
      <c r="H897" s="231">
        <v>41360.0</v>
      </c>
      <c r="X897" s="275"/>
    </row>
    <row r="898">
      <c r="A898" s="293" t="s">
        <v>9696</v>
      </c>
      <c r="B898" s="228" t="s">
        <v>9697</v>
      </c>
      <c r="C898" s="228" t="s">
        <v>208</v>
      </c>
      <c r="D898" s="228" t="s">
        <v>6119</v>
      </c>
      <c r="E898" s="229">
        <v>30.0</v>
      </c>
      <c r="F898" s="229">
        <v>30.0</v>
      </c>
      <c r="G898" s="230"/>
      <c r="H898" s="231">
        <v>41378.0</v>
      </c>
      <c r="X898" s="275"/>
    </row>
    <row r="899">
      <c r="A899" s="293" t="s">
        <v>9698</v>
      </c>
      <c r="B899" s="228" t="s">
        <v>9355</v>
      </c>
      <c r="C899" s="228" t="s">
        <v>9351</v>
      </c>
      <c r="D899" s="228" t="s">
        <v>6119</v>
      </c>
      <c r="E899" s="229">
        <v>42.0</v>
      </c>
      <c r="F899" s="229">
        <v>0.0</v>
      </c>
      <c r="G899" s="230"/>
      <c r="H899" s="231">
        <v>41374.0</v>
      </c>
      <c r="X899" s="275"/>
    </row>
    <row r="900">
      <c r="A900" s="293" t="s">
        <v>9699</v>
      </c>
      <c r="B900" s="228" t="s">
        <v>9700</v>
      </c>
      <c r="C900" s="230"/>
      <c r="D900" s="228" t="s">
        <v>6119</v>
      </c>
      <c r="E900" s="229">
        <v>127.35</v>
      </c>
      <c r="F900" s="229">
        <v>127.35</v>
      </c>
      <c r="G900" s="230"/>
      <c r="H900" s="231">
        <v>41408.0</v>
      </c>
      <c r="X900" s="275"/>
    </row>
    <row r="901">
      <c r="A901" s="293" t="s">
        <v>9701</v>
      </c>
      <c r="B901" s="214" t="s">
        <v>9702</v>
      </c>
      <c r="C901" s="214" t="s">
        <v>1815</v>
      </c>
      <c r="D901" s="214" t="s">
        <v>6019</v>
      </c>
      <c r="E901" s="215">
        <v>80.0</v>
      </c>
      <c r="F901" s="215">
        <v>80.0</v>
      </c>
      <c r="G901" s="247"/>
      <c r="H901" s="217">
        <v>41395.0</v>
      </c>
      <c r="X901" s="275"/>
    </row>
    <row r="902">
      <c r="A902" s="293" t="s">
        <v>9703</v>
      </c>
      <c r="B902" s="214" t="s">
        <v>9704</v>
      </c>
      <c r="C902" s="214" t="s">
        <v>1815</v>
      </c>
      <c r="D902" s="214" t="s">
        <v>6019</v>
      </c>
      <c r="E902" s="215">
        <v>300.0</v>
      </c>
      <c r="F902" s="215">
        <v>300.0</v>
      </c>
      <c r="G902" s="247"/>
      <c r="H902" s="217">
        <v>41394.0</v>
      </c>
      <c r="X902" s="275"/>
    </row>
    <row r="903">
      <c r="A903" s="293" t="s">
        <v>9705</v>
      </c>
      <c r="B903" s="214" t="s">
        <v>9706</v>
      </c>
      <c r="C903" s="214" t="s">
        <v>2521</v>
      </c>
      <c r="D903" s="214" t="s">
        <v>6019</v>
      </c>
      <c r="E903" s="215">
        <v>127.43</v>
      </c>
      <c r="F903" s="215">
        <v>0.0</v>
      </c>
      <c r="G903" s="214" t="s">
        <v>6289</v>
      </c>
      <c r="H903" s="217">
        <v>41363.0</v>
      </c>
      <c r="X903" s="275"/>
    </row>
    <row r="904">
      <c r="A904" s="293" t="s">
        <v>9707</v>
      </c>
      <c r="B904" s="214" t="s">
        <v>9708</v>
      </c>
      <c r="C904" s="214" t="s">
        <v>304</v>
      </c>
      <c r="D904" s="214" t="s">
        <v>6019</v>
      </c>
      <c r="E904" s="215">
        <v>125.0</v>
      </c>
      <c r="F904" s="215">
        <v>50.0</v>
      </c>
      <c r="G904" s="247"/>
      <c r="H904" s="217">
        <v>41384.0</v>
      </c>
      <c r="X904" s="275"/>
    </row>
    <row r="905">
      <c r="A905" s="293" t="s">
        <v>9709</v>
      </c>
      <c r="B905" s="214" t="s">
        <v>9710</v>
      </c>
      <c r="C905" s="214" t="s">
        <v>304</v>
      </c>
      <c r="D905" s="214" t="s">
        <v>6019</v>
      </c>
      <c r="E905" s="215">
        <v>620.0</v>
      </c>
      <c r="F905" s="215">
        <v>240.0</v>
      </c>
      <c r="G905" s="247"/>
      <c r="H905" s="217">
        <v>41391.0</v>
      </c>
      <c r="X905" s="275"/>
    </row>
    <row r="906">
      <c r="A906" s="293" t="s">
        <v>9711</v>
      </c>
      <c r="B906" s="214" t="s">
        <v>9712</v>
      </c>
      <c r="C906" s="214" t="s">
        <v>304</v>
      </c>
      <c r="D906" s="214" t="s">
        <v>6019</v>
      </c>
      <c r="E906" s="215">
        <v>1275.0</v>
      </c>
      <c r="F906" s="215">
        <v>645.0</v>
      </c>
      <c r="G906" s="247"/>
      <c r="H906" s="217">
        <v>41384.0</v>
      </c>
      <c r="X906" s="275"/>
    </row>
    <row r="907">
      <c r="A907" s="293" t="s">
        <v>9713</v>
      </c>
      <c r="B907" s="214" t="s">
        <v>9714</v>
      </c>
      <c r="C907" s="214" t="s">
        <v>9714</v>
      </c>
      <c r="D907" s="214" t="s">
        <v>6019</v>
      </c>
      <c r="E907" s="215">
        <v>500.0</v>
      </c>
      <c r="F907" s="215">
        <v>0.0</v>
      </c>
      <c r="G907" s="214" t="s">
        <v>6289</v>
      </c>
      <c r="H907" s="217">
        <v>41407.0</v>
      </c>
      <c r="X907" s="275"/>
    </row>
    <row r="908">
      <c r="A908" s="293" t="s">
        <v>9715</v>
      </c>
      <c r="B908" s="214" t="s">
        <v>9716</v>
      </c>
      <c r="C908" s="214" t="s">
        <v>4969</v>
      </c>
      <c r="D908" s="214" t="s">
        <v>6019</v>
      </c>
      <c r="E908" s="215">
        <v>300.0</v>
      </c>
      <c r="F908" s="215">
        <v>0.0</v>
      </c>
      <c r="G908" s="214" t="s">
        <v>6289</v>
      </c>
      <c r="H908" s="217">
        <v>41389.0</v>
      </c>
      <c r="X908" s="275"/>
    </row>
    <row r="909">
      <c r="A909" s="293" t="s">
        <v>9717</v>
      </c>
      <c r="B909" s="214" t="s">
        <v>9718</v>
      </c>
      <c r="C909" s="214" t="s">
        <v>764</v>
      </c>
      <c r="D909" s="214" t="s">
        <v>6019</v>
      </c>
      <c r="E909" s="215">
        <v>40.0</v>
      </c>
      <c r="F909" s="215">
        <v>40.0</v>
      </c>
      <c r="G909" s="247"/>
      <c r="H909" s="217">
        <v>41398.0</v>
      </c>
      <c r="X909" s="275"/>
    </row>
    <row r="910">
      <c r="A910" s="293" t="s">
        <v>9719</v>
      </c>
      <c r="B910" s="214" t="s">
        <v>9720</v>
      </c>
      <c r="C910" s="214" t="s">
        <v>340</v>
      </c>
      <c r="D910" s="214" t="s">
        <v>6019</v>
      </c>
      <c r="E910" s="215">
        <v>1000.0</v>
      </c>
      <c r="F910" s="215">
        <v>1000.0</v>
      </c>
      <c r="G910" s="247"/>
      <c r="H910" s="217">
        <v>41399.0</v>
      </c>
      <c r="X910" s="275"/>
    </row>
    <row r="911">
      <c r="A911" s="293" t="s">
        <v>9721</v>
      </c>
      <c r="B911" s="214" t="s">
        <v>9722</v>
      </c>
      <c r="C911" s="214" t="s">
        <v>9723</v>
      </c>
      <c r="D911" s="214" t="s">
        <v>6019</v>
      </c>
      <c r="E911" s="215">
        <v>1000.0</v>
      </c>
      <c r="F911" s="215">
        <v>0.0</v>
      </c>
      <c r="G911" s="214" t="s">
        <v>6289</v>
      </c>
      <c r="H911" s="217">
        <v>41393.0</v>
      </c>
      <c r="X911" s="275"/>
    </row>
    <row r="912">
      <c r="A912" s="293" t="s">
        <v>9724</v>
      </c>
      <c r="B912" s="214" t="s">
        <v>9725</v>
      </c>
      <c r="C912" s="214" t="s">
        <v>9726</v>
      </c>
      <c r="D912" s="214" t="s">
        <v>6019</v>
      </c>
      <c r="E912" s="215">
        <v>360.0</v>
      </c>
      <c r="F912" s="215">
        <v>160.0</v>
      </c>
      <c r="G912" s="247"/>
      <c r="H912" s="217">
        <v>41396.0</v>
      </c>
      <c r="X912" s="275"/>
    </row>
    <row r="913">
      <c r="A913" s="293" t="s">
        <v>9727</v>
      </c>
      <c r="B913" s="214" t="s">
        <v>9728</v>
      </c>
      <c r="C913" s="214" t="s">
        <v>1001</v>
      </c>
      <c r="D913" s="214" t="s">
        <v>6019</v>
      </c>
      <c r="E913" s="215">
        <v>1865.0</v>
      </c>
      <c r="F913" s="215">
        <v>950.0</v>
      </c>
      <c r="G913" s="216">
        <v>7413.0</v>
      </c>
      <c r="H913" s="217">
        <v>41363.0</v>
      </c>
      <c r="X913" s="275"/>
    </row>
    <row r="914">
      <c r="A914" s="293" t="s">
        <v>9729</v>
      </c>
      <c r="B914" s="214" t="s">
        <v>9730</v>
      </c>
      <c r="C914" s="214" t="s">
        <v>1001</v>
      </c>
      <c r="D914" s="214" t="s">
        <v>6019</v>
      </c>
      <c r="E914" s="215">
        <v>1015.0</v>
      </c>
      <c r="F914" s="215">
        <v>185.0</v>
      </c>
      <c r="G914" s="216">
        <v>7413.0</v>
      </c>
      <c r="H914" s="217">
        <v>41391.0</v>
      </c>
      <c r="X914" s="275"/>
    </row>
    <row r="915">
      <c r="A915" s="293" t="s">
        <v>9731</v>
      </c>
      <c r="B915" s="214" t="s">
        <v>9732</v>
      </c>
      <c r="C915" s="214" t="s">
        <v>7491</v>
      </c>
      <c r="D915" s="214" t="s">
        <v>6019</v>
      </c>
      <c r="E915" s="215">
        <v>190.0</v>
      </c>
      <c r="F915" s="215">
        <v>130.0</v>
      </c>
      <c r="G915" s="247"/>
      <c r="H915" s="217">
        <v>41392.0</v>
      </c>
      <c r="X915" s="275"/>
    </row>
    <row r="916">
      <c r="A916" s="293" t="s">
        <v>9733</v>
      </c>
      <c r="B916" s="214" t="s">
        <v>9734</v>
      </c>
      <c r="C916" s="214" t="s">
        <v>8421</v>
      </c>
      <c r="D916" s="214" t="s">
        <v>6019</v>
      </c>
      <c r="E916" s="215">
        <v>120.0</v>
      </c>
      <c r="F916" s="215">
        <v>0.0</v>
      </c>
      <c r="G916" s="247"/>
      <c r="H916" s="217">
        <v>41400.0</v>
      </c>
      <c r="X916" s="275"/>
    </row>
    <row r="917">
      <c r="A917" s="293" t="s">
        <v>9735</v>
      </c>
      <c r="B917" s="214" t="s">
        <v>9736</v>
      </c>
      <c r="C917" s="214" t="s">
        <v>8421</v>
      </c>
      <c r="D917" s="214" t="s">
        <v>6019</v>
      </c>
      <c r="E917" s="215">
        <v>120.0</v>
      </c>
      <c r="F917" s="215">
        <v>80.0</v>
      </c>
      <c r="G917" s="216">
        <v>7424.0</v>
      </c>
      <c r="H917" s="217">
        <v>41390.0</v>
      </c>
      <c r="X917" s="275"/>
    </row>
    <row r="918">
      <c r="A918" s="293" t="s">
        <v>9737</v>
      </c>
      <c r="B918" s="228" t="s">
        <v>9738</v>
      </c>
      <c r="C918" s="228" t="s">
        <v>9739</v>
      </c>
      <c r="D918" s="228" t="s">
        <v>6119</v>
      </c>
      <c r="E918" s="229">
        <v>3500.0</v>
      </c>
      <c r="F918" s="229">
        <v>1834.0</v>
      </c>
      <c r="G918" s="230"/>
      <c r="H918" s="231">
        <v>41342.0</v>
      </c>
      <c r="X918" s="275"/>
    </row>
    <row r="919">
      <c r="A919" s="293" t="s">
        <v>9740</v>
      </c>
      <c r="B919" s="228" t="s">
        <v>9741</v>
      </c>
      <c r="C919" s="228" t="s">
        <v>1012</v>
      </c>
      <c r="D919" s="228" t="s">
        <v>6119</v>
      </c>
      <c r="E919" s="229">
        <v>160.0</v>
      </c>
      <c r="F919" s="229">
        <v>93.62</v>
      </c>
      <c r="G919" s="230"/>
      <c r="H919" s="231">
        <v>41376.0</v>
      </c>
      <c r="X919" s="275"/>
    </row>
    <row r="920">
      <c r="A920" s="293" t="s">
        <v>9742</v>
      </c>
      <c r="B920" s="228" t="s">
        <v>9368</v>
      </c>
      <c r="C920" s="228" t="s">
        <v>1539</v>
      </c>
      <c r="D920" s="228" t="s">
        <v>6119</v>
      </c>
      <c r="E920" s="229">
        <v>591.1</v>
      </c>
      <c r="F920" s="229">
        <v>471.45</v>
      </c>
      <c r="G920" s="230"/>
      <c r="H920" s="231">
        <v>41363.0</v>
      </c>
      <c r="X920" s="275"/>
    </row>
    <row r="921">
      <c r="A921" s="293" t="s">
        <v>9743</v>
      </c>
      <c r="B921" s="228" t="s">
        <v>9744</v>
      </c>
      <c r="C921" s="228" t="s">
        <v>9745</v>
      </c>
      <c r="D921" s="228" t="s">
        <v>6119</v>
      </c>
      <c r="E921" s="229">
        <v>150.0</v>
      </c>
      <c r="F921" s="229">
        <v>119.87</v>
      </c>
      <c r="G921" s="230"/>
      <c r="H921" s="231">
        <v>41376.0</v>
      </c>
      <c r="X921" s="275"/>
    </row>
    <row r="922">
      <c r="A922" s="293" t="s">
        <v>9746</v>
      </c>
      <c r="B922" s="228" t="s">
        <v>9747</v>
      </c>
      <c r="C922" s="228" t="s">
        <v>1200</v>
      </c>
      <c r="D922" s="228" t="s">
        <v>6119</v>
      </c>
      <c r="E922" s="229">
        <v>169.15</v>
      </c>
      <c r="F922" s="229">
        <v>0.0</v>
      </c>
      <c r="G922" s="230"/>
      <c r="H922" s="231">
        <v>41377.0</v>
      </c>
      <c r="X922" s="275"/>
    </row>
    <row r="923">
      <c r="A923" s="293" t="s">
        <v>9748</v>
      </c>
      <c r="B923" s="228" t="s">
        <v>9749</v>
      </c>
      <c r="C923" s="228" t="s">
        <v>8796</v>
      </c>
      <c r="D923" s="228" t="s">
        <v>6119</v>
      </c>
      <c r="E923" s="229">
        <v>30.0</v>
      </c>
      <c r="F923" s="229">
        <v>29.66</v>
      </c>
      <c r="G923" s="230"/>
      <c r="H923" s="231">
        <v>41385.0</v>
      </c>
      <c r="X923" s="275"/>
    </row>
    <row r="924">
      <c r="A924" s="293" t="s">
        <v>9750</v>
      </c>
      <c r="B924" s="228" t="s">
        <v>9751</v>
      </c>
      <c r="C924" s="228" t="s">
        <v>9752</v>
      </c>
      <c r="D924" s="228" t="s">
        <v>6119</v>
      </c>
      <c r="E924" s="229">
        <v>300.0</v>
      </c>
      <c r="F924" s="229">
        <v>300.0</v>
      </c>
      <c r="G924" s="230"/>
      <c r="H924" s="231">
        <v>41391.0</v>
      </c>
      <c r="X924" s="275"/>
    </row>
    <row r="925">
      <c r="A925" s="293" t="s">
        <v>9753</v>
      </c>
      <c r="B925" s="228" t="s">
        <v>9754</v>
      </c>
      <c r="C925" s="228" t="s">
        <v>587</v>
      </c>
      <c r="D925" s="228" t="s">
        <v>6119</v>
      </c>
      <c r="E925" s="229">
        <v>150.0</v>
      </c>
      <c r="F925" s="229">
        <v>150.0</v>
      </c>
      <c r="G925" s="230"/>
      <c r="H925" s="231">
        <v>41364.0</v>
      </c>
      <c r="X925" s="275"/>
    </row>
    <row r="926">
      <c r="A926" s="293" t="s">
        <v>9755</v>
      </c>
      <c r="B926" s="228" t="s">
        <v>7267</v>
      </c>
      <c r="C926" s="228" t="s">
        <v>7268</v>
      </c>
      <c r="D926" s="228" t="s">
        <v>6119</v>
      </c>
      <c r="E926" s="229">
        <v>82.77</v>
      </c>
      <c r="F926" s="229">
        <v>82.77</v>
      </c>
      <c r="G926" s="230"/>
      <c r="H926" s="231">
        <v>41371.0</v>
      </c>
      <c r="X926" s="275"/>
    </row>
    <row r="927">
      <c r="A927" s="293" t="s">
        <v>9756</v>
      </c>
      <c r="B927" s="228" t="s">
        <v>9757</v>
      </c>
      <c r="C927" s="228" t="s">
        <v>92</v>
      </c>
      <c r="D927" s="228" t="s">
        <v>6119</v>
      </c>
      <c r="E927" s="229">
        <v>189.94</v>
      </c>
      <c r="F927" s="229">
        <v>189.94</v>
      </c>
      <c r="G927" s="230"/>
      <c r="H927" s="231">
        <v>41376.0</v>
      </c>
      <c r="X927" s="275"/>
    </row>
    <row r="928">
      <c r="A928" s="293" t="s">
        <v>9758</v>
      </c>
      <c r="B928" s="228" t="s">
        <v>9759</v>
      </c>
      <c r="C928" s="228" t="s">
        <v>92</v>
      </c>
      <c r="D928" s="228" t="s">
        <v>6119</v>
      </c>
      <c r="E928" s="229">
        <v>114.2</v>
      </c>
      <c r="F928" s="229">
        <v>114.2</v>
      </c>
      <c r="G928" s="230"/>
      <c r="H928" s="231">
        <v>41363.0</v>
      </c>
      <c r="X928" s="275"/>
    </row>
    <row r="929">
      <c r="A929" s="293" t="s">
        <v>9760</v>
      </c>
      <c r="B929" s="228" t="s">
        <v>354</v>
      </c>
      <c r="C929" s="228" t="s">
        <v>92</v>
      </c>
      <c r="D929" s="228" t="s">
        <v>6119</v>
      </c>
      <c r="E929" s="229">
        <v>128.28</v>
      </c>
      <c r="F929" s="229">
        <v>128.28</v>
      </c>
      <c r="G929" s="230"/>
      <c r="H929" s="231">
        <v>41369.0</v>
      </c>
      <c r="X929" s="275"/>
    </row>
    <row r="930">
      <c r="A930" s="293" t="s">
        <v>9761</v>
      </c>
      <c r="B930" s="228" t="s">
        <v>9762</v>
      </c>
      <c r="C930" s="228" t="s">
        <v>1497</v>
      </c>
      <c r="D930" s="228" t="s">
        <v>6119</v>
      </c>
      <c r="E930" s="229">
        <v>55.99</v>
      </c>
      <c r="F930" s="229">
        <v>0.0</v>
      </c>
      <c r="G930" s="230"/>
      <c r="H930" s="231">
        <v>41390.0</v>
      </c>
      <c r="X930" s="275"/>
    </row>
    <row r="931">
      <c r="A931" s="293" t="s">
        <v>9763</v>
      </c>
      <c r="B931" s="228" t="s">
        <v>9764</v>
      </c>
      <c r="C931" s="228" t="s">
        <v>5840</v>
      </c>
      <c r="D931" s="228" t="s">
        <v>6119</v>
      </c>
      <c r="E931" s="229">
        <v>425.0</v>
      </c>
      <c r="F931" s="229">
        <v>0.0</v>
      </c>
      <c r="G931" s="230"/>
      <c r="H931" s="231">
        <v>41390.0</v>
      </c>
      <c r="X931" s="275"/>
    </row>
    <row r="932">
      <c r="A932" s="293" t="s">
        <v>9765</v>
      </c>
      <c r="B932" s="228" t="s">
        <v>9766</v>
      </c>
      <c r="C932" s="228" t="s">
        <v>5840</v>
      </c>
      <c r="D932" s="228" t="s">
        <v>6119</v>
      </c>
      <c r="E932" s="229">
        <v>1133.61</v>
      </c>
      <c r="F932" s="229">
        <v>912.7</v>
      </c>
      <c r="G932" s="230"/>
      <c r="H932" s="231">
        <v>41385.0</v>
      </c>
      <c r="X932" s="275"/>
    </row>
    <row r="933">
      <c r="A933" s="293" t="s">
        <v>9767</v>
      </c>
      <c r="B933" s="228" t="s">
        <v>9768</v>
      </c>
      <c r="C933" s="228" t="s">
        <v>6065</v>
      </c>
      <c r="D933" s="228" t="s">
        <v>6119</v>
      </c>
      <c r="E933" s="229">
        <v>16.0</v>
      </c>
      <c r="F933" s="229">
        <v>15.34</v>
      </c>
      <c r="G933" s="230"/>
      <c r="H933" s="231">
        <v>41380.0</v>
      </c>
      <c r="X933" s="275"/>
    </row>
    <row r="934">
      <c r="A934" s="293" t="s">
        <v>9769</v>
      </c>
      <c r="B934" s="228" t="s">
        <v>9770</v>
      </c>
      <c r="C934" s="228" t="s">
        <v>304</v>
      </c>
      <c r="D934" s="228" t="s">
        <v>6119</v>
      </c>
      <c r="E934" s="229">
        <v>32.81</v>
      </c>
      <c r="F934" s="229">
        <v>32.81</v>
      </c>
      <c r="G934" s="230"/>
      <c r="H934" s="231">
        <v>41346.0</v>
      </c>
      <c r="X934" s="275"/>
    </row>
    <row r="935">
      <c r="A935" s="293" t="s">
        <v>9771</v>
      </c>
      <c r="B935" s="228" t="s">
        <v>707</v>
      </c>
      <c r="C935" s="228" t="s">
        <v>9772</v>
      </c>
      <c r="D935" s="228" t="s">
        <v>6119</v>
      </c>
      <c r="E935" s="229">
        <v>54.84</v>
      </c>
      <c r="F935" s="229">
        <v>54.84</v>
      </c>
      <c r="G935" s="230"/>
      <c r="H935" s="231">
        <v>41375.0</v>
      </c>
      <c r="X935" s="275"/>
    </row>
    <row r="936">
      <c r="A936" s="293" t="s">
        <v>9773</v>
      </c>
      <c r="B936" s="228" t="s">
        <v>616</v>
      </c>
      <c r="C936" s="228" t="s">
        <v>9772</v>
      </c>
      <c r="D936" s="228" t="s">
        <v>6119</v>
      </c>
      <c r="E936" s="229">
        <v>56.0</v>
      </c>
      <c r="F936" s="229">
        <v>56.0</v>
      </c>
      <c r="G936" s="230"/>
      <c r="H936" s="231">
        <v>41370.0</v>
      </c>
      <c r="X936" s="275"/>
    </row>
    <row r="937">
      <c r="A937" s="293" t="s">
        <v>9774</v>
      </c>
      <c r="B937" s="228" t="s">
        <v>9775</v>
      </c>
      <c r="C937" s="228" t="s">
        <v>289</v>
      </c>
      <c r="D937" s="228" t="s">
        <v>6119</v>
      </c>
      <c r="E937" s="229">
        <v>200.0</v>
      </c>
      <c r="F937" s="229">
        <v>200.0</v>
      </c>
      <c r="G937" s="230"/>
      <c r="H937" s="231">
        <v>41396.0</v>
      </c>
      <c r="X937" s="275"/>
    </row>
    <row r="938">
      <c r="A938" s="293" t="s">
        <v>9776</v>
      </c>
      <c r="B938" s="228" t="s">
        <v>9777</v>
      </c>
      <c r="C938" s="228" t="s">
        <v>195</v>
      </c>
      <c r="D938" s="228" t="s">
        <v>6119</v>
      </c>
      <c r="E938" s="229">
        <v>98.21</v>
      </c>
      <c r="F938" s="229">
        <v>98.21</v>
      </c>
      <c r="G938" s="230"/>
      <c r="H938" s="231">
        <v>41380.0</v>
      </c>
      <c r="X938" s="275"/>
    </row>
    <row r="939">
      <c r="A939" s="293" t="s">
        <v>9778</v>
      </c>
      <c r="B939" s="228" t="s">
        <v>9779</v>
      </c>
      <c r="C939" s="228" t="s">
        <v>2725</v>
      </c>
      <c r="D939" s="228" t="s">
        <v>6119</v>
      </c>
      <c r="E939" s="229">
        <v>130.38</v>
      </c>
      <c r="F939" s="229">
        <v>75.0</v>
      </c>
      <c r="G939" s="230"/>
      <c r="H939" s="231">
        <v>41382.0</v>
      </c>
      <c r="X939" s="275"/>
    </row>
    <row r="940">
      <c r="A940" s="293" t="s">
        <v>9780</v>
      </c>
      <c r="B940" s="228" t="s">
        <v>9781</v>
      </c>
      <c r="C940" s="228" t="s">
        <v>9782</v>
      </c>
      <c r="D940" s="228" t="s">
        <v>6119</v>
      </c>
      <c r="E940" s="229">
        <v>125.0</v>
      </c>
      <c r="F940" s="229">
        <v>125.0</v>
      </c>
      <c r="G940" s="230"/>
      <c r="H940" s="231">
        <v>41392.0</v>
      </c>
      <c r="X940" s="275"/>
    </row>
    <row r="941">
      <c r="A941" s="293" t="s">
        <v>9783</v>
      </c>
      <c r="B941" s="228" t="s">
        <v>9781</v>
      </c>
      <c r="C941" s="228" t="s">
        <v>9782</v>
      </c>
      <c r="D941" s="228" t="s">
        <v>6119</v>
      </c>
      <c r="E941" s="229">
        <v>800.0</v>
      </c>
      <c r="F941" s="229">
        <v>800.0</v>
      </c>
      <c r="G941" s="230"/>
      <c r="H941" s="231">
        <v>41392.0</v>
      </c>
      <c r="X941" s="275"/>
    </row>
    <row r="942">
      <c r="A942" s="293" t="s">
        <v>9784</v>
      </c>
      <c r="B942" s="228" t="s">
        <v>9785</v>
      </c>
      <c r="C942" s="228" t="s">
        <v>9786</v>
      </c>
      <c r="D942" s="228" t="s">
        <v>6119</v>
      </c>
      <c r="E942" s="229">
        <v>2348.5</v>
      </c>
      <c r="F942" s="229">
        <v>0.0</v>
      </c>
      <c r="G942" s="230"/>
      <c r="H942" s="231">
        <v>41335.0</v>
      </c>
      <c r="X942" s="275"/>
    </row>
    <row r="943">
      <c r="A943" s="293" t="s">
        <v>9787</v>
      </c>
      <c r="B943" s="228" t="s">
        <v>9788</v>
      </c>
      <c r="C943" s="228" t="s">
        <v>2322</v>
      </c>
      <c r="D943" s="228" t="s">
        <v>6119</v>
      </c>
      <c r="E943" s="229">
        <v>461.78</v>
      </c>
      <c r="F943" s="229">
        <v>249.12</v>
      </c>
      <c r="G943" s="230"/>
      <c r="H943" s="231">
        <v>41377.0</v>
      </c>
      <c r="X943" s="275"/>
    </row>
    <row r="944">
      <c r="A944" s="293" t="s">
        <v>9789</v>
      </c>
      <c r="B944" s="228" t="s">
        <v>9790</v>
      </c>
      <c r="C944" s="228" t="s">
        <v>2322</v>
      </c>
      <c r="D944" s="228" t="s">
        <v>6119</v>
      </c>
      <c r="E944" s="229">
        <v>23.99</v>
      </c>
      <c r="F944" s="229">
        <v>23.99</v>
      </c>
      <c r="G944" s="230"/>
      <c r="H944" s="231">
        <v>41388.0</v>
      </c>
      <c r="X944" s="275"/>
    </row>
    <row r="945">
      <c r="A945" s="293" t="s">
        <v>9791</v>
      </c>
      <c r="B945" s="228" t="s">
        <v>9792</v>
      </c>
      <c r="C945" s="228" t="s">
        <v>9793</v>
      </c>
      <c r="D945" s="228" t="s">
        <v>6119</v>
      </c>
      <c r="E945" s="229">
        <v>96.03</v>
      </c>
      <c r="F945" s="229">
        <v>60.0</v>
      </c>
      <c r="G945" s="230"/>
      <c r="H945" s="231">
        <v>41392.0</v>
      </c>
      <c r="X945" s="275"/>
    </row>
    <row r="946">
      <c r="A946" s="293" t="s">
        <v>9794</v>
      </c>
      <c r="B946" s="228" t="s">
        <v>9681</v>
      </c>
      <c r="C946" s="228" t="s">
        <v>7665</v>
      </c>
      <c r="D946" s="228" t="s">
        <v>6119</v>
      </c>
      <c r="E946" s="229">
        <v>165.0</v>
      </c>
      <c r="F946" s="229">
        <v>0.0</v>
      </c>
      <c r="G946" s="230"/>
      <c r="H946" s="231">
        <v>41384.0</v>
      </c>
      <c r="X946" s="275"/>
    </row>
    <row r="947">
      <c r="A947" s="293" t="s">
        <v>9795</v>
      </c>
      <c r="B947" s="228" t="s">
        <v>9796</v>
      </c>
      <c r="C947" s="228" t="s">
        <v>2770</v>
      </c>
      <c r="D947" s="228" t="s">
        <v>6119</v>
      </c>
      <c r="E947" s="229">
        <v>62.27</v>
      </c>
      <c r="F947" s="229">
        <v>60.0</v>
      </c>
      <c r="G947" s="230"/>
      <c r="H947" s="231">
        <v>41371.0</v>
      </c>
      <c r="X947" s="275"/>
    </row>
    <row r="948">
      <c r="A948" s="293" t="s">
        <v>9797</v>
      </c>
      <c r="B948" s="228" t="s">
        <v>9798</v>
      </c>
      <c r="C948" s="228" t="s">
        <v>71</v>
      </c>
      <c r="D948" s="228" t="s">
        <v>6119</v>
      </c>
      <c r="E948" s="229">
        <v>15.58</v>
      </c>
      <c r="F948" s="229">
        <v>15.58</v>
      </c>
      <c r="G948" s="230"/>
      <c r="H948" s="231">
        <v>41376.0</v>
      </c>
      <c r="X948" s="275"/>
    </row>
    <row r="949">
      <c r="A949" s="293" t="s">
        <v>9799</v>
      </c>
      <c r="B949" s="228" t="s">
        <v>9800</v>
      </c>
      <c r="C949" s="228" t="s">
        <v>764</v>
      </c>
      <c r="D949" s="228" t="s">
        <v>6119</v>
      </c>
      <c r="E949" s="229">
        <v>9.95</v>
      </c>
      <c r="F949" s="229">
        <v>9.95</v>
      </c>
      <c r="G949" s="230"/>
      <c r="H949" s="231">
        <v>41403.0</v>
      </c>
      <c r="X949" s="275"/>
    </row>
    <row r="950">
      <c r="A950" s="293" t="s">
        <v>9801</v>
      </c>
      <c r="B950" s="228" t="s">
        <v>9802</v>
      </c>
      <c r="C950" s="228" t="s">
        <v>9803</v>
      </c>
      <c r="D950" s="228" t="s">
        <v>6119</v>
      </c>
      <c r="E950" s="229">
        <v>700.0</v>
      </c>
      <c r="F950" s="229">
        <v>700.0</v>
      </c>
      <c r="G950" s="230"/>
      <c r="H950" s="231">
        <v>41376.0</v>
      </c>
      <c r="X950" s="275"/>
    </row>
    <row r="951">
      <c r="A951" s="293" t="s">
        <v>9804</v>
      </c>
      <c r="B951" s="228" t="s">
        <v>9805</v>
      </c>
      <c r="C951" s="228" t="s">
        <v>837</v>
      </c>
      <c r="D951" s="228" t="s">
        <v>6119</v>
      </c>
      <c r="E951" s="229">
        <v>60.0</v>
      </c>
      <c r="F951" s="229">
        <v>60.0</v>
      </c>
      <c r="G951" s="230"/>
      <c r="H951" s="231">
        <v>41391.0</v>
      </c>
      <c r="X951" s="275"/>
    </row>
    <row r="952">
      <c r="A952" s="293" t="s">
        <v>9806</v>
      </c>
      <c r="B952" s="228" t="s">
        <v>7052</v>
      </c>
      <c r="C952" s="228" t="s">
        <v>837</v>
      </c>
      <c r="D952" s="228" t="s">
        <v>6119</v>
      </c>
      <c r="E952" s="229">
        <v>104.03</v>
      </c>
      <c r="F952" s="229">
        <v>0.0</v>
      </c>
      <c r="G952" s="230"/>
      <c r="H952" s="231">
        <v>41374.0</v>
      </c>
      <c r="X952" s="275"/>
    </row>
    <row r="953">
      <c r="A953" s="293" t="s">
        <v>9807</v>
      </c>
      <c r="B953" s="228" t="s">
        <v>9450</v>
      </c>
      <c r="C953" s="228" t="s">
        <v>496</v>
      </c>
      <c r="D953" s="228" t="s">
        <v>6119</v>
      </c>
      <c r="E953" s="229">
        <v>493.0</v>
      </c>
      <c r="F953" s="229">
        <v>282.0</v>
      </c>
      <c r="G953" s="230"/>
      <c r="H953" s="231">
        <v>41315.0</v>
      </c>
      <c r="X953" s="275"/>
    </row>
    <row r="954">
      <c r="A954" s="293" t="s">
        <v>9808</v>
      </c>
      <c r="B954" s="211" t="s">
        <v>616</v>
      </c>
      <c r="C954" s="211" t="s">
        <v>9351</v>
      </c>
      <c r="D954" s="211" t="s">
        <v>6119</v>
      </c>
      <c r="E954" s="212">
        <v>200.0</v>
      </c>
      <c r="F954" s="212">
        <v>80.0</v>
      </c>
      <c r="G954" s="227"/>
      <c r="H954" s="213">
        <v>41391.0</v>
      </c>
      <c r="X954" s="275"/>
    </row>
    <row r="955">
      <c r="A955" s="293" t="s">
        <v>9809</v>
      </c>
      <c r="B955" s="211" t="s">
        <v>9810</v>
      </c>
      <c r="C955" s="211" t="s">
        <v>9351</v>
      </c>
      <c r="D955" s="211" t="s">
        <v>6119</v>
      </c>
      <c r="E955" s="212">
        <v>250.0</v>
      </c>
      <c r="F955" s="212">
        <v>250.0</v>
      </c>
      <c r="G955" s="227"/>
      <c r="H955" s="213">
        <v>41386.0</v>
      </c>
      <c r="X955" s="275"/>
    </row>
    <row r="956">
      <c r="A956" s="293" t="s">
        <v>9811</v>
      </c>
      <c r="B956" s="228" t="s">
        <v>9812</v>
      </c>
      <c r="C956" s="228" t="s">
        <v>9813</v>
      </c>
      <c r="D956" s="228" t="s">
        <v>6119</v>
      </c>
      <c r="E956" s="229">
        <v>14.28</v>
      </c>
      <c r="F956" s="229">
        <v>14.28</v>
      </c>
      <c r="G956" s="230"/>
      <c r="H956" s="231">
        <v>41387.0</v>
      </c>
      <c r="X956" s="275"/>
    </row>
    <row r="957">
      <c r="A957" s="293" t="s">
        <v>9814</v>
      </c>
      <c r="B957" s="228" t="s">
        <v>9815</v>
      </c>
      <c r="C957" s="228" t="s">
        <v>2402</v>
      </c>
      <c r="D957" s="228" t="s">
        <v>6119</v>
      </c>
      <c r="E957" s="229">
        <v>51.63</v>
      </c>
      <c r="F957" s="229">
        <v>51.63</v>
      </c>
      <c r="G957" s="230"/>
      <c r="H957" s="231">
        <v>41380.0</v>
      </c>
      <c r="X957" s="275"/>
    </row>
    <row r="958">
      <c r="A958" s="293" t="s">
        <v>9816</v>
      </c>
      <c r="B958" s="228" t="s">
        <v>9817</v>
      </c>
      <c r="C958" s="228" t="s">
        <v>2402</v>
      </c>
      <c r="D958" s="228" t="s">
        <v>6119</v>
      </c>
      <c r="E958" s="229">
        <v>44.14</v>
      </c>
      <c r="F958" s="229">
        <v>44.14</v>
      </c>
      <c r="G958" s="230"/>
      <c r="H958" s="231">
        <v>41378.0</v>
      </c>
      <c r="X958" s="275"/>
    </row>
    <row r="959">
      <c r="A959" s="293" t="s">
        <v>9818</v>
      </c>
      <c r="B959" s="228" t="s">
        <v>9819</v>
      </c>
      <c r="C959" s="228" t="s">
        <v>886</v>
      </c>
      <c r="D959" s="228" t="s">
        <v>6119</v>
      </c>
      <c r="E959" s="229">
        <v>102.71</v>
      </c>
      <c r="F959" s="229">
        <v>102.71</v>
      </c>
      <c r="G959" s="230"/>
      <c r="H959" s="231">
        <v>41378.0</v>
      </c>
      <c r="X959" s="275"/>
    </row>
    <row r="960">
      <c r="A960" s="293" t="s">
        <v>9820</v>
      </c>
      <c r="B960" s="228" t="s">
        <v>9821</v>
      </c>
      <c r="C960" s="228" t="s">
        <v>886</v>
      </c>
      <c r="D960" s="228" t="s">
        <v>6119</v>
      </c>
      <c r="E960" s="229">
        <v>388.94</v>
      </c>
      <c r="F960" s="229">
        <v>388.94</v>
      </c>
      <c r="G960" s="230"/>
      <c r="H960" s="231">
        <v>41376.0</v>
      </c>
      <c r="X960" s="275"/>
    </row>
    <row r="961">
      <c r="A961" s="293" t="s">
        <v>9822</v>
      </c>
      <c r="B961" s="228" t="s">
        <v>9823</v>
      </c>
      <c r="C961" s="228" t="s">
        <v>886</v>
      </c>
      <c r="D961" s="228" t="s">
        <v>6119</v>
      </c>
      <c r="E961" s="229">
        <v>300.0</v>
      </c>
      <c r="F961" s="229">
        <v>300.0</v>
      </c>
      <c r="G961" s="230"/>
      <c r="H961" s="231">
        <v>41377.0</v>
      </c>
      <c r="X961" s="275"/>
    </row>
    <row r="962">
      <c r="A962" s="293" t="s">
        <v>9824</v>
      </c>
      <c r="B962" s="228" t="s">
        <v>9825</v>
      </c>
      <c r="C962" s="228" t="s">
        <v>886</v>
      </c>
      <c r="D962" s="228" t="s">
        <v>6119</v>
      </c>
      <c r="E962" s="229">
        <v>600.0</v>
      </c>
      <c r="F962" s="229">
        <v>600.0</v>
      </c>
      <c r="G962" s="230"/>
      <c r="H962" s="231">
        <v>41371.0</v>
      </c>
      <c r="X962" s="275"/>
    </row>
    <row r="963">
      <c r="A963" s="293" t="s">
        <v>9826</v>
      </c>
      <c r="B963" s="228" t="s">
        <v>9827</v>
      </c>
      <c r="C963" s="228" t="s">
        <v>9828</v>
      </c>
      <c r="D963" s="228" t="s">
        <v>6119</v>
      </c>
      <c r="E963" s="229">
        <v>781.96</v>
      </c>
      <c r="F963" s="229">
        <v>0.0</v>
      </c>
      <c r="G963" s="230"/>
      <c r="H963" s="231">
        <v>41698.0</v>
      </c>
      <c r="X963" s="275"/>
    </row>
    <row r="964">
      <c r="A964" s="293" t="s">
        <v>9829</v>
      </c>
      <c r="B964" s="228" t="s">
        <v>9830</v>
      </c>
      <c r="C964" s="228" t="s">
        <v>902</v>
      </c>
      <c r="D964" s="228" t="s">
        <v>6119</v>
      </c>
      <c r="E964" s="229">
        <v>103.91</v>
      </c>
      <c r="F964" s="229">
        <v>103.91</v>
      </c>
      <c r="G964" s="230"/>
      <c r="H964" s="231">
        <v>41392.0</v>
      </c>
      <c r="X964" s="275"/>
    </row>
    <row r="965">
      <c r="A965" s="293" t="s">
        <v>9831</v>
      </c>
      <c r="B965" s="228" t="s">
        <v>9832</v>
      </c>
      <c r="C965" s="228" t="s">
        <v>902</v>
      </c>
      <c r="D965" s="228" t="s">
        <v>6119</v>
      </c>
      <c r="E965" s="229">
        <v>90.0</v>
      </c>
      <c r="F965" s="229">
        <v>90.0</v>
      </c>
      <c r="G965" s="230"/>
      <c r="H965" s="231">
        <v>41392.0</v>
      </c>
      <c r="X965" s="275"/>
    </row>
    <row r="966">
      <c r="A966" s="293" t="s">
        <v>9833</v>
      </c>
      <c r="B966" s="228" t="s">
        <v>7332</v>
      </c>
      <c r="C966" s="228" t="s">
        <v>902</v>
      </c>
      <c r="D966" s="228" t="s">
        <v>6119</v>
      </c>
      <c r="E966" s="229">
        <v>97.96</v>
      </c>
      <c r="F966" s="229">
        <v>97.96</v>
      </c>
      <c r="G966" s="230"/>
      <c r="H966" s="231">
        <v>41392.0</v>
      </c>
      <c r="X966" s="275"/>
    </row>
    <row r="967">
      <c r="A967" s="293" t="s">
        <v>9834</v>
      </c>
      <c r="B967" s="228" t="s">
        <v>9835</v>
      </c>
      <c r="C967" s="228" t="s">
        <v>902</v>
      </c>
      <c r="D967" s="228" t="s">
        <v>6119</v>
      </c>
      <c r="E967" s="229">
        <v>81.17</v>
      </c>
      <c r="F967" s="229">
        <v>81.17</v>
      </c>
      <c r="G967" s="230"/>
      <c r="H967" s="231">
        <v>41392.0</v>
      </c>
      <c r="X967" s="275"/>
    </row>
    <row r="968">
      <c r="A968" s="293" t="s">
        <v>9836</v>
      </c>
      <c r="B968" s="228" t="s">
        <v>612</v>
      </c>
      <c r="C968" s="228" t="s">
        <v>902</v>
      </c>
      <c r="D968" s="228" t="s">
        <v>6119</v>
      </c>
      <c r="E968" s="229">
        <v>87.1</v>
      </c>
      <c r="F968" s="229">
        <v>87.1</v>
      </c>
      <c r="G968" s="230"/>
      <c r="H968" s="231">
        <v>41392.0</v>
      </c>
      <c r="X968" s="275"/>
    </row>
    <row r="969">
      <c r="A969" s="293" t="s">
        <v>9837</v>
      </c>
      <c r="B969" s="228" t="s">
        <v>9838</v>
      </c>
      <c r="C969" s="228" t="s">
        <v>902</v>
      </c>
      <c r="D969" s="228" t="s">
        <v>6119</v>
      </c>
      <c r="E969" s="229">
        <v>58.59</v>
      </c>
      <c r="F969" s="229">
        <v>58.59</v>
      </c>
      <c r="G969" s="230"/>
      <c r="H969" s="231">
        <v>41392.0</v>
      </c>
      <c r="X969" s="275"/>
    </row>
    <row r="970">
      <c r="A970" s="293" t="s">
        <v>9839</v>
      </c>
      <c r="B970" s="211" t="s">
        <v>5926</v>
      </c>
      <c r="C970" s="211" t="s">
        <v>692</v>
      </c>
      <c r="D970" s="211" t="s">
        <v>6119</v>
      </c>
      <c r="E970" s="212">
        <v>240.0</v>
      </c>
      <c r="F970" s="212">
        <v>240.0</v>
      </c>
      <c r="G970" s="227"/>
      <c r="H970" s="213">
        <v>41362.0</v>
      </c>
      <c r="X970" s="275"/>
    </row>
    <row r="971">
      <c r="A971" s="293" t="s">
        <v>9840</v>
      </c>
      <c r="B971" s="211" t="s">
        <v>9841</v>
      </c>
      <c r="C971" s="211" t="s">
        <v>692</v>
      </c>
      <c r="D971" s="211" t="s">
        <v>6119</v>
      </c>
      <c r="E971" s="212">
        <v>108.0</v>
      </c>
      <c r="F971" s="212">
        <v>90.0</v>
      </c>
      <c r="G971" s="227"/>
      <c r="H971" s="213">
        <v>41362.0</v>
      </c>
      <c r="X971" s="275"/>
    </row>
    <row r="972">
      <c r="A972" s="293" t="s">
        <v>9842</v>
      </c>
      <c r="B972" s="211" t="s">
        <v>9843</v>
      </c>
      <c r="C972" s="211" t="s">
        <v>692</v>
      </c>
      <c r="D972" s="211" t="s">
        <v>6119</v>
      </c>
      <c r="E972" s="212">
        <v>100.0</v>
      </c>
      <c r="F972" s="212">
        <v>100.0</v>
      </c>
      <c r="G972" s="227"/>
      <c r="H972" s="213">
        <v>41362.0</v>
      </c>
      <c r="X972" s="275"/>
    </row>
    <row r="973">
      <c r="A973" s="293" t="s">
        <v>9844</v>
      </c>
      <c r="B973" s="228" t="s">
        <v>9845</v>
      </c>
      <c r="C973" s="228" t="s">
        <v>7744</v>
      </c>
      <c r="D973" s="228" t="s">
        <v>6119</v>
      </c>
      <c r="E973" s="229">
        <v>40.0</v>
      </c>
      <c r="F973" s="229">
        <v>40.0</v>
      </c>
      <c r="G973" s="230"/>
      <c r="H973" s="231">
        <v>41381.0</v>
      </c>
      <c r="X973" s="275"/>
    </row>
    <row r="974">
      <c r="A974" s="293" t="s">
        <v>9846</v>
      </c>
      <c r="B974" s="214" t="s">
        <v>9847</v>
      </c>
      <c r="C974" s="214" t="s">
        <v>1012</v>
      </c>
      <c r="D974" s="214" t="s">
        <v>6019</v>
      </c>
      <c r="E974" s="215">
        <v>120.0</v>
      </c>
      <c r="F974" s="215">
        <v>0.0</v>
      </c>
      <c r="G974" s="247"/>
      <c r="H974" s="217">
        <v>41394.0</v>
      </c>
      <c r="X974" s="275"/>
    </row>
    <row r="975">
      <c r="A975" s="293" t="s">
        <v>9848</v>
      </c>
      <c r="B975" s="214" t="s">
        <v>9849</v>
      </c>
      <c r="C975" s="214" t="s">
        <v>1012</v>
      </c>
      <c r="D975" s="214" t="s">
        <v>6019</v>
      </c>
      <c r="E975" s="215">
        <v>66.65</v>
      </c>
      <c r="F975" s="215">
        <v>66.65</v>
      </c>
      <c r="G975" s="247"/>
      <c r="H975" s="217">
        <v>41391.0</v>
      </c>
      <c r="X975" s="275"/>
    </row>
    <row r="976">
      <c r="A976" s="293" t="s">
        <v>9850</v>
      </c>
      <c r="B976" s="214" t="s">
        <v>9851</v>
      </c>
      <c r="C976" s="214" t="s">
        <v>6692</v>
      </c>
      <c r="D976" s="214" t="s">
        <v>6019</v>
      </c>
      <c r="E976" s="215">
        <v>1850.0</v>
      </c>
      <c r="F976" s="215">
        <v>1103.0</v>
      </c>
      <c r="G976" s="247"/>
      <c r="H976" s="217">
        <v>41394.0</v>
      </c>
      <c r="X976" s="275"/>
    </row>
    <row r="977">
      <c r="A977" s="293" t="s">
        <v>9852</v>
      </c>
      <c r="B977" s="214" t="s">
        <v>9853</v>
      </c>
      <c r="C977" s="214" t="s">
        <v>127</v>
      </c>
      <c r="D977" s="214" t="s">
        <v>6019</v>
      </c>
      <c r="E977" s="215">
        <v>475.0</v>
      </c>
      <c r="F977" s="215">
        <v>280.0</v>
      </c>
      <c r="G977" s="247"/>
      <c r="H977" s="217">
        <v>41386.0</v>
      </c>
      <c r="X977" s="275"/>
    </row>
    <row r="978">
      <c r="A978" s="293" t="s">
        <v>9854</v>
      </c>
      <c r="B978" s="214" t="s">
        <v>9855</v>
      </c>
      <c r="C978" s="214" t="s">
        <v>2521</v>
      </c>
      <c r="D978" s="214" t="s">
        <v>6019</v>
      </c>
      <c r="E978" s="215">
        <v>120.0</v>
      </c>
      <c r="F978" s="215">
        <v>92.59</v>
      </c>
      <c r="G978" s="247"/>
      <c r="H978" s="217">
        <v>41389.0</v>
      </c>
      <c r="X978" s="275"/>
    </row>
    <row r="979">
      <c r="A979" s="293" t="s">
        <v>9856</v>
      </c>
      <c r="B979" s="214" t="s">
        <v>7345</v>
      </c>
      <c r="C979" s="214" t="s">
        <v>2521</v>
      </c>
      <c r="D979" s="214" t="s">
        <v>6019</v>
      </c>
      <c r="E979" s="215">
        <v>100.0</v>
      </c>
      <c r="F979" s="215">
        <v>0.0</v>
      </c>
      <c r="G979" s="247"/>
      <c r="H979" s="217">
        <v>41393.0</v>
      </c>
      <c r="X979" s="275"/>
    </row>
    <row r="980">
      <c r="A980" s="293" t="s">
        <v>9857</v>
      </c>
      <c r="B980" s="211" t="s">
        <v>9858</v>
      </c>
      <c r="C980" s="211" t="s">
        <v>938</v>
      </c>
      <c r="D980" s="211" t="s">
        <v>6019</v>
      </c>
      <c r="E980" s="212">
        <v>140.0</v>
      </c>
      <c r="F980" s="212">
        <v>0.0</v>
      </c>
      <c r="G980" s="227"/>
      <c r="H980" s="213">
        <v>41390.0</v>
      </c>
      <c r="X980" s="275"/>
    </row>
    <row r="981">
      <c r="A981" s="293" t="s">
        <v>9859</v>
      </c>
      <c r="B981" s="214" t="s">
        <v>9860</v>
      </c>
      <c r="C981" s="214" t="s">
        <v>9861</v>
      </c>
      <c r="D981" s="214" t="s">
        <v>6019</v>
      </c>
      <c r="E981" s="215">
        <v>208.95</v>
      </c>
      <c r="F981" s="215">
        <v>0.0</v>
      </c>
      <c r="G981" s="247"/>
      <c r="H981" s="217">
        <v>41406.0</v>
      </c>
      <c r="X981" s="275"/>
    </row>
    <row r="982">
      <c r="A982" s="293" t="s">
        <v>9862</v>
      </c>
      <c r="B982" s="214" t="s">
        <v>616</v>
      </c>
      <c r="C982" s="214" t="s">
        <v>5840</v>
      </c>
      <c r="D982" s="214" t="s">
        <v>6019</v>
      </c>
      <c r="E982" s="215">
        <v>320.0</v>
      </c>
      <c r="F982" s="215">
        <v>0.0</v>
      </c>
      <c r="G982" s="247"/>
      <c r="H982" s="217">
        <v>41390.0</v>
      </c>
      <c r="X982" s="275"/>
    </row>
    <row r="983">
      <c r="A983" s="293" t="s">
        <v>9863</v>
      </c>
      <c r="B983" s="214" t="s">
        <v>9864</v>
      </c>
      <c r="C983" s="214" t="s">
        <v>9865</v>
      </c>
      <c r="D983" s="214" t="s">
        <v>6019</v>
      </c>
      <c r="E983" s="215">
        <v>150.0</v>
      </c>
      <c r="F983" s="215">
        <v>0.0</v>
      </c>
      <c r="G983" s="247"/>
      <c r="H983" s="217">
        <v>41400.0</v>
      </c>
      <c r="X983" s="275"/>
    </row>
    <row r="984">
      <c r="A984" s="293" t="s">
        <v>9866</v>
      </c>
      <c r="B984" s="214" t="s">
        <v>6369</v>
      </c>
      <c r="C984" s="214" t="s">
        <v>3316</v>
      </c>
      <c r="D984" s="214" t="s">
        <v>6019</v>
      </c>
      <c r="E984" s="215">
        <v>120.0</v>
      </c>
      <c r="F984" s="215">
        <v>0.0</v>
      </c>
      <c r="G984" s="247"/>
      <c r="H984" s="217">
        <v>41392.0</v>
      </c>
      <c r="X984" s="275"/>
    </row>
    <row r="985">
      <c r="A985" s="293" t="s">
        <v>9867</v>
      </c>
      <c r="B985" s="211" t="s">
        <v>9868</v>
      </c>
      <c r="C985" s="211" t="s">
        <v>195</v>
      </c>
      <c r="D985" s="211" t="s">
        <v>6019</v>
      </c>
      <c r="E985" s="212">
        <v>174.27</v>
      </c>
      <c r="F985" s="212">
        <v>120.0</v>
      </c>
      <c r="G985" s="227"/>
      <c r="H985" s="213">
        <v>41394.0</v>
      </c>
      <c r="X985" s="275"/>
    </row>
    <row r="986">
      <c r="A986" s="293" t="s">
        <v>9869</v>
      </c>
      <c r="B986" s="214" t="s">
        <v>9870</v>
      </c>
      <c r="C986" s="214" t="s">
        <v>9871</v>
      </c>
      <c r="D986" s="214" t="s">
        <v>6019</v>
      </c>
      <c r="E986" s="215">
        <v>200.0</v>
      </c>
      <c r="F986" s="215">
        <v>0.0</v>
      </c>
      <c r="G986" s="247"/>
      <c r="H986" s="217">
        <v>41393.0</v>
      </c>
      <c r="X986" s="275"/>
    </row>
    <row r="987">
      <c r="A987" s="293" t="s">
        <v>9872</v>
      </c>
      <c r="B987" s="214" t="s">
        <v>9873</v>
      </c>
      <c r="C987" s="214" t="s">
        <v>9874</v>
      </c>
      <c r="D987" s="214" t="s">
        <v>6019</v>
      </c>
      <c r="E987" s="215">
        <v>1500.0</v>
      </c>
      <c r="F987" s="215">
        <v>0.0</v>
      </c>
      <c r="G987" s="247"/>
      <c r="H987" s="217">
        <v>41612.0</v>
      </c>
      <c r="X987" s="275"/>
    </row>
    <row r="988">
      <c r="A988" s="293" t="s">
        <v>9875</v>
      </c>
      <c r="B988" s="214" t="s">
        <v>6858</v>
      </c>
      <c r="C988" s="214" t="s">
        <v>71</v>
      </c>
      <c r="D988" s="214" t="s">
        <v>6019</v>
      </c>
      <c r="E988" s="215">
        <v>100.0</v>
      </c>
      <c r="F988" s="215">
        <v>0.0</v>
      </c>
      <c r="G988" s="247"/>
      <c r="H988" s="217">
        <v>41390.0</v>
      </c>
      <c r="X988" s="275"/>
    </row>
    <row r="989">
      <c r="A989" s="293" t="s">
        <v>9876</v>
      </c>
      <c r="B989" s="214" t="s">
        <v>9877</v>
      </c>
      <c r="C989" s="214" t="s">
        <v>9878</v>
      </c>
      <c r="D989" s="214" t="s">
        <v>6019</v>
      </c>
      <c r="E989" s="215">
        <v>86.0</v>
      </c>
      <c r="F989" s="215">
        <v>0.0</v>
      </c>
      <c r="G989" s="247"/>
      <c r="H989" s="217">
        <v>41392.0</v>
      </c>
      <c r="X989" s="275"/>
    </row>
    <row r="990">
      <c r="A990" s="293" t="s">
        <v>9879</v>
      </c>
      <c r="B990" s="214" t="s">
        <v>9880</v>
      </c>
      <c r="C990" s="214" t="s">
        <v>4038</v>
      </c>
      <c r="D990" s="214" t="s">
        <v>6019</v>
      </c>
      <c r="E990" s="215">
        <v>54.56</v>
      </c>
      <c r="F990" s="215">
        <v>54.56</v>
      </c>
      <c r="G990" s="247"/>
      <c r="H990" s="217">
        <v>41390.0</v>
      </c>
      <c r="X990" s="275"/>
    </row>
    <row r="991">
      <c r="A991" s="293" t="s">
        <v>9881</v>
      </c>
      <c r="B991" s="214" t="s">
        <v>9882</v>
      </c>
      <c r="C991" s="214" t="s">
        <v>1103</v>
      </c>
      <c r="D991" s="214" t="s">
        <v>6019</v>
      </c>
      <c r="E991" s="215">
        <v>33.52</v>
      </c>
      <c r="F991" s="215">
        <v>33.52</v>
      </c>
      <c r="G991" s="247"/>
      <c r="H991" s="217">
        <v>41391.0</v>
      </c>
      <c r="X991" s="275"/>
    </row>
    <row r="992">
      <c r="A992" s="293" t="s">
        <v>9883</v>
      </c>
      <c r="B992" s="214" t="s">
        <v>9884</v>
      </c>
      <c r="C992" s="214" t="s">
        <v>9885</v>
      </c>
      <c r="D992" s="214" t="s">
        <v>6019</v>
      </c>
      <c r="E992" s="215">
        <v>2000.0</v>
      </c>
      <c r="F992" s="215">
        <v>2000.0</v>
      </c>
      <c r="G992" s="247"/>
      <c r="H992" s="217">
        <v>41395.0</v>
      </c>
      <c r="X992" s="275"/>
    </row>
    <row r="993">
      <c r="A993" s="293" t="s">
        <v>9886</v>
      </c>
      <c r="B993" s="214" t="s">
        <v>9619</v>
      </c>
      <c r="C993" s="214" t="s">
        <v>1518</v>
      </c>
      <c r="D993" s="214" t="s">
        <v>6019</v>
      </c>
      <c r="E993" s="215">
        <v>1509.89</v>
      </c>
      <c r="F993" s="215">
        <v>1050.0</v>
      </c>
      <c r="G993" s="247"/>
      <c r="H993" s="217">
        <v>41395.0</v>
      </c>
      <c r="X993" s="275"/>
    </row>
    <row r="994">
      <c r="A994" s="293" t="s">
        <v>9887</v>
      </c>
      <c r="B994" s="214" t="s">
        <v>9714</v>
      </c>
      <c r="C994" s="214" t="s">
        <v>9714</v>
      </c>
      <c r="D994" s="214" t="s">
        <v>6019</v>
      </c>
      <c r="E994" s="215">
        <v>500.0</v>
      </c>
      <c r="F994" s="215">
        <v>500.0</v>
      </c>
      <c r="G994" s="247"/>
      <c r="H994" s="217">
        <v>41407.0</v>
      </c>
      <c r="X994" s="275"/>
    </row>
    <row r="995">
      <c r="A995" s="293" t="s">
        <v>9888</v>
      </c>
      <c r="B995" s="214" t="s">
        <v>6472</v>
      </c>
      <c r="C995" s="214" t="s">
        <v>1983</v>
      </c>
      <c r="D995" s="214" t="s">
        <v>6019</v>
      </c>
      <c r="E995" s="215">
        <v>2000.0</v>
      </c>
      <c r="F995" s="215">
        <v>2000.0</v>
      </c>
      <c r="G995" s="247"/>
      <c r="H995" s="217">
        <v>41395.0</v>
      </c>
      <c r="X995" s="275"/>
    </row>
    <row r="996">
      <c r="A996" s="293" t="s">
        <v>9889</v>
      </c>
      <c r="B996" s="214" t="s">
        <v>9493</v>
      </c>
      <c r="C996" s="214" t="s">
        <v>9493</v>
      </c>
      <c r="D996" s="214" t="s">
        <v>6019</v>
      </c>
      <c r="E996" s="215">
        <v>2000.0</v>
      </c>
      <c r="F996" s="215">
        <v>2000.0</v>
      </c>
      <c r="G996" s="247"/>
      <c r="H996" s="217">
        <v>41395.0</v>
      </c>
      <c r="X996" s="275"/>
    </row>
    <row r="997">
      <c r="A997" s="293" t="s">
        <v>9890</v>
      </c>
      <c r="B997" s="214" t="s">
        <v>9891</v>
      </c>
      <c r="C997" s="214" t="s">
        <v>9891</v>
      </c>
      <c r="D997" s="214" t="s">
        <v>6019</v>
      </c>
      <c r="E997" s="215">
        <v>1500.0</v>
      </c>
      <c r="F997" s="215">
        <v>1500.0</v>
      </c>
      <c r="G997" s="247"/>
      <c r="H997" s="217">
        <v>41395.0</v>
      </c>
      <c r="X997" s="275"/>
    </row>
    <row r="998">
      <c r="A998" s="293" t="s">
        <v>9892</v>
      </c>
      <c r="B998" s="214" t="s">
        <v>8350</v>
      </c>
      <c r="C998" s="214" t="s">
        <v>8350</v>
      </c>
      <c r="D998" s="214" t="s">
        <v>6019</v>
      </c>
      <c r="E998" s="215">
        <v>2000.0</v>
      </c>
      <c r="F998" s="215">
        <v>2000.0</v>
      </c>
      <c r="G998" s="247"/>
      <c r="H998" s="217">
        <v>41395.0</v>
      </c>
      <c r="X998" s="275"/>
    </row>
    <row r="999">
      <c r="A999" s="293" t="s">
        <v>9893</v>
      </c>
      <c r="B999" s="214" t="s">
        <v>9894</v>
      </c>
      <c r="C999" s="214" t="s">
        <v>9894</v>
      </c>
      <c r="D999" s="214" t="s">
        <v>6019</v>
      </c>
      <c r="E999" s="215">
        <v>1500.0</v>
      </c>
      <c r="F999" s="215">
        <v>1500.0</v>
      </c>
      <c r="G999" s="247"/>
      <c r="H999" s="217">
        <v>41395.0</v>
      </c>
      <c r="X999" s="275"/>
    </row>
    <row r="1000">
      <c r="A1000" s="293" t="s">
        <v>9895</v>
      </c>
      <c r="B1000" s="214" t="s">
        <v>6149</v>
      </c>
      <c r="C1000" s="214" t="s">
        <v>6149</v>
      </c>
      <c r="D1000" s="214" t="s">
        <v>6019</v>
      </c>
      <c r="E1000" s="215">
        <v>12000.0</v>
      </c>
      <c r="F1000" s="215">
        <v>4584.0</v>
      </c>
      <c r="G1000" s="247"/>
      <c r="H1000" s="217">
        <v>41395.0</v>
      </c>
      <c r="X1000" s="275"/>
    </row>
    <row r="1001">
      <c r="A1001" s="293" t="s">
        <v>9896</v>
      </c>
      <c r="B1001" s="214" t="s">
        <v>9897</v>
      </c>
      <c r="C1001" s="247"/>
      <c r="D1001" s="214" t="s">
        <v>6019</v>
      </c>
      <c r="E1001" s="215">
        <v>1000.0</v>
      </c>
      <c r="F1001" s="215">
        <v>1000.0</v>
      </c>
      <c r="G1001" s="247"/>
      <c r="H1001" s="217">
        <v>41393.0</v>
      </c>
      <c r="X1001" s="275"/>
    </row>
    <row r="1002">
      <c r="A1002" s="293" t="s">
        <v>9898</v>
      </c>
      <c r="B1002" s="228" t="s">
        <v>9899</v>
      </c>
      <c r="C1002" s="228" t="s">
        <v>3442</v>
      </c>
      <c r="D1002" s="228" t="s">
        <v>6119</v>
      </c>
      <c r="E1002" s="229">
        <v>1000.0</v>
      </c>
      <c r="F1002" s="229">
        <v>1000.0</v>
      </c>
      <c r="G1002" s="230"/>
      <c r="H1002" s="231">
        <v>41244.0</v>
      </c>
      <c r="X1002" s="275"/>
    </row>
    <row r="1003">
      <c r="A1003" s="293" t="s">
        <v>9900</v>
      </c>
      <c r="B1003" s="214" t="s">
        <v>9479</v>
      </c>
      <c r="C1003" s="214" t="s">
        <v>9901</v>
      </c>
      <c r="D1003" s="214" t="s">
        <v>6019</v>
      </c>
      <c r="E1003" s="215">
        <v>210.0</v>
      </c>
      <c r="F1003" s="215">
        <v>210.0</v>
      </c>
      <c r="G1003" s="247"/>
      <c r="H1003" s="217">
        <v>41399.0</v>
      </c>
      <c r="X1003" s="275"/>
    </row>
    <row r="1004">
      <c r="A1004" s="293" t="s">
        <v>9902</v>
      </c>
      <c r="B1004" s="214" t="s">
        <v>9903</v>
      </c>
      <c r="C1004" s="214" t="s">
        <v>638</v>
      </c>
      <c r="D1004" s="214" t="s">
        <v>6019</v>
      </c>
      <c r="E1004" s="215">
        <v>1000.0</v>
      </c>
      <c r="F1004" s="215">
        <v>1000.0</v>
      </c>
      <c r="G1004" s="247"/>
      <c r="H1004" s="217">
        <v>41395.0</v>
      </c>
      <c r="X1004" s="275"/>
    </row>
    <row r="1005">
      <c r="A1005" s="293" t="s">
        <v>9905</v>
      </c>
      <c r="B1005" s="228" t="s">
        <v>3603</v>
      </c>
      <c r="C1005" s="228" t="s">
        <v>9906</v>
      </c>
      <c r="D1005" s="228" t="s">
        <v>6119</v>
      </c>
      <c r="E1005" s="229">
        <v>1000.0</v>
      </c>
      <c r="F1005" s="229">
        <v>1000.0</v>
      </c>
      <c r="G1005" s="230"/>
      <c r="H1005" s="231">
        <v>41385.0</v>
      </c>
      <c r="X1005" s="275"/>
    </row>
  </sheetData>
  <conditionalFormatting sqref="3:1005">
    <cfRule type="expression" dxfId="2" priority="1">
      <formula>ISODD(ROW())</formula>
    </cfRule>
  </conditionalFormatting>
  <conditionalFormatting sqref="3:1005">
    <cfRule type="expression" dxfId="11" priority="2">
      <formula>ISEVEN(ROW())</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65.86"/>
  </cols>
  <sheetData>
    <row r="1"/>
    <row r="2">
      <c r="C2" t="str">
        <f>COUNTIF(B2:B1000, "&gt;500")</f>
        <v>162</v>
      </c>
      <c r="D2" s="27" t="s">
        <v>9299</v>
      </c>
    </row>
    <row r="3">
      <c r="D3" s="27" t="s">
        <v>9301</v>
      </c>
    </row>
    <row r="4">
      <c r="D4" s="27" t="s">
        <v>9304</v>
      </c>
      <c r="E4" s="27" t="s">
        <v>9305</v>
      </c>
    </row>
    <row r="5">
      <c r="D5" s="27" t="s">
        <v>9308</v>
      </c>
    </row>
    <row r="6">
      <c r="D6" s="27" t="s">
        <v>9311</v>
      </c>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27BA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2.71"/>
    <col customWidth="1" min="2" max="2" width="10.0"/>
    <col customWidth="1" min="3" max="3" width="24.14"/>
    <col customWidth="1" min="5" max="5" width="11.43"/>
    <col customWidth="1" min="6" max="6" width="11.57"/>
    <col customWidth="1" min="7" max="7" width="11.71"/>
    <col customWidth="1" min="8" max="8" width="15.14"/>
  </cols>
  <sheetData>
    <row r="1">
      <c r="A1" s="303" t="s">
        <v>4</v>
      </c>
      <c r="B1" s="303" t="s">
        <v>6014</v>
      </c>
      <c r="C1" s="303" t="s">
        <v>6015</v>
      </c>
      <c r="D1" s="303" t="s">
        <v>6016</v>
      </c>
      <c r="E1" s="303" t="s">
        <v>12</v>
      </c>
      <c r="F1" s="303" t="s">
        <v>7319</v>
      </c>
      <c r="G1" s="303" t="s">
        <v>6017</v>
      </c>
      <c r="H1" s="303" t="s">
        <v>43</v>
      </c>
    </row>
    <row r="2">
      <c r="A2" s="303"/>
      <c r="B2" s="303"/>
      <c r="C2" s="303"/>
      <c r="D2" s="303"/>
      <c r="E2" s="304" t="str">
        <f t="shared" ref="E2:F2" si="1">SUM(E3:E1053)</f>
        <v>$488,568.63</v>
      </c>
      <c r="F2" s="304" t="str">
        <f t="shared" si="1"/>
        <v>$311,258.48</v>
      </c>
      <c r="G2" s="303"/>
      <c r="H2" s="303"/>
    </row>
    <row r="3">
      <c r="A3" s="305" t="s">
        <v>467</v>
      </c>
      <c r="B3" s="305" t="s">
        <v>9686</v>
      </c>
      <c r="C3" s="305" t="s">
        <v>1815</v>
      </c>
      <c r="D3" s="305" t="s">
        <v>954</v>
      </c>
      <c r="E3" s="306">
        <v>25.36</v>
      </c>
      <c r="F3" s="306">
        <v>25.36</v>
      </c>
      <c r="G3" s="307">
        <v>6379.0</v>
      </c>
      <c r="H3" s="308">
        <v>40800.0</v>
      </c>
    </row>
    <row r="4">
      <c r="A4" s="305" t="s">
        <v>564</v>
      </c>
      <c r="B4" s="305" t="s">
        <v>616</v>
      </c>
      <c r="C4" s="305" t="s">
        <v>6089</v>
      </c>
      <c r="D4" s="305" t="s">
        <v>954</v>
      </c>
      <c r="E4" s="306">
        <v>125.0</v>
      </c>
      <c r="F4" s="306">
        <v>95.49</v>
      </c>
      <c r="G4" s="307">
        <v>6169.0</v>
      </c>
      <c r="H4" s="308">
        <v>40802.0</v>
      </c>
    </row>
    <row r="5">
      <c r="A5" s="305" t="s">
        <v>631</v>
      </c>
      <c r="B5" s="305" t="s">
        <v>7492</v>
      </c>
      <c r="C5" s="305" t="s">
        <v>6089</v>
      </c>
      <c r="D5" s="305" t="s">
        <v>954</v>
      </c>
      <c r="E5" s="306">
        <v>150.0</v>
      </c>
      <c r="F5" s="306">
        <v>140.0</v>
      </c>
      <c r="G5" s="307">
        <v>6169.0</v>
      </c>
      <c r="H5" s="308">
        <v>40804.0</v>
      </c>
    </row>
    <row r="6">
      <c r="A6" s="305" t="s">
        <v>703</v>
      </c>
      <c r="B6" s="305" t="s">
        <v>9687</v>
      </c>
      <c r="C6" s="305" t="s">
        <v>6089</v>
      </c>
      <c r="D6" s="305" t="s">
        <v>954</v>
      </c>
      <c r="E6" s="306">
        <v>40.0</v>
      </c>
      <c r="F6" s="306">
        <v>40.0</v>
      </c>
      <c r="G6" s="307">
        <v>6169.0</v>
      </c>
      <c r="H6" s="308">
        <v>40800.0</v>
      </c>
    </row>
    <row r="7">
      <c r="A7" s="305" t="s">
        <v>767</v>
      </c>
      <c r="B7" s="305" t="s">
        <v>9688</v>
      </c>
      <c r="C7" s="305" t="s">
        <v>9689</v>
      </c>
      <c r="D7" s="305" t="s">
        <v>954</v>
      </c>
      <c r="E7" s="306">
        <v>50.0</v>
      </c>
      <c r="F7" s="306">
        <v>50.0</v>
      </c>
      <c r="G7" s="307">
        <v>6170.0</v>
      </c>
      <c r="H7" s="308">
        <v>40808.0</v>
      </c>
    </row>
    <row r="8">
      <c r="A8" s="305" t="s">
        <v>855</v>
      </c>
      <c r="B8" s="305" t="s">
        <v>9690</v>
      </c>
      <c r="C8" s="305" t="s">
        <v>183</v>
      </c>
      <c r="D8" s="305" t="s">
        <v>954</v>
      </c>
      <c r="E8" s="306">
        <v>40.0</v>
      </c>
      <c r="F8" s="306">
        <v>40.0</v>
      </c>
      <c r="G8" s="307">
        <v>6171.0</v>
      </c>
      <c r="H8" s="308">
        <v>40803.0</v>
      </c>
    </row>
    <row r="9">
      <c r="A9" s="305" t="s">
        <v>910</v>
      </c>
      <c r="B9" s="305" t="s">
        <v>9691</v>
      </c>
      <c r="C9" s="305" t="s">
        <v>183</v>
      </c>
      <c r="D9" s="305" t="s">
        <v>954</v>
      </c>
      <c r="E9" s="306">
        <v>100.0</v>
      </c>
      <c r="F9" s="306">
        <v>90.0</v>
      </c>
      <c r="G9" s="307">
        <v>6171.0</v>
      </c>
      <c r="H9" s="308">
        <v>40804.0</v>
      </c>
    </row>
    <row r="10">
      <c r="A10" s="305" t="s">
        <v>918</v>
      </c>
      <c r="B10" s="305" t="s">
        <v>9692</v>
      </c>
      <c r="C10" s="305" t="s">
        <v>9693</v>
      </c>
      <c r="D10" s="305" t="s">
        <v>954</v>
      </c>
      <c r="E10" s="306">
        <v>30.91</v>
      </c>
      <c r="F10" s="306">
        <v>0.0</v>
      </c>
      <c r="G10" s="309"/>
      <c r="H10" s="308">
        <v>40790.0</v>
      </c>
    </row>
    <row r="11">
      <c r="A11" s="305" t="s">
        <v>927</v>
      </c>
      <c r="B11" s="305" t="s">
        <v>9694</v>
      </c>
      <c r="C11" s="305" t="s">
        <v>2322</v>
      </c>
      <c r="D11" s="305" t="s">
        <v>954</v>
      </c>
      <c r="E11" s="306">
        <v>30.0</v>
      </c>
      <c r="F11" s="306">
        <v>30.0</v>
      </c>
      <c r="G11" s="307">
        <v>6517.0</v>
      </c>
      <c r="H11" s="308">
        <v>40806.0</v>
      </c>
    </row>
    <row r="12">
      <c r="A12" s="305" t="s">
        <v>485</v>
      </c>
      <c r="B12" s="305" t="s">
        <v>96</v>
      </c>
      <c r="C12" s="305" t="s">
        <v>2322</v>
      </c>
      <c r="D12" s="305" t="s">
        <v>954</v>
      </c>
      <c r="E12" s="306">
        <v>77.41</v>
      </c>
      <c r="F12" s="306">
        <v>60.0</v>
      </c>
      <c r="G12" s="307">
        <v>6517.0</v>
      </c>
      <c r="H12" s="308">
        <v>40796.0</v>
      </c>
    </row>
    <row r="13">
      <c r="A13" s="305" t="s">
        <v>494</v>
      </c>
      <c r="B13" s="305" t="s">
        <v>9695</v>
      </c>
      <c r="C13" s="305" t="s">
        <v>6089</v>
      </c>
      <c r="D13" s="305" t="s">
        <v>954</v>
      </c>
      <c r="E13" s="306">
        <v>60.0</v>
      </c>
      <c r="F13" s="306">
        <v>60.0</v>
      </c>
      <c r="G13" s="307">
        <v>6169.0</v>
      </c>
      <c r="H13" s="308">
        <v>40802.0</v>
      </c>
    </row>
    <row r="14">
      <c r="A14" s="305" t="s">
        <v>501</v>
      </c>
      <c r="B14" s="305" t="s">
        <v>9904</v>
      </c>
      <c r="C14" s="305" t="s">
        <v>6089</v>
      </c>
      <c r="D14" s="305" t="s">
        <v>954</v>
      </c>
      <c r="E14" s="306">
        <v>210.0</v>
      </c>
      <c r="F14" s="306">
        <v>0.0</v>
      </c>
      <c r="G14" s="309"/>
      <c r="H14" s="308">
        <v>40794.0</v>
      </c>
    </row>
    <row r="15">
      <c r="A15" s="305" t="s">
        <v>506</v>
      </c>
      <c r="B15" s="305" t="s">
        <v>9907</v>
      </c>
      <c r="C15" s="305" t="s">
        <v>9908</v>
      </c>
      <c r="D15" s="305" t="s">
        <v>954</v>
      </c>
      <c r="E15" s="306">
        <v>16.79</v>
      </c>
      <c r="F15" s="306">
        <v>16.79</v>
      </c>
      <c r="G15" s="309"/>
      <c r="H15" s="308">
        <v>40804.0</v>
      </c>
    </row>
    <row r="16">
      <c r="A16" s="305" t="s">
        <v>514</v>
      </c>
      <c r="B16" s="305" t="s">
        <v>9909</v>
      </c>
      <c r="C16" s="305" t="s">
        <v>9910</v>
      </c>
      <c r="D16" s="305" t="s">
        <v>954</v>
      </c>
      <c r="E16" s="306">
        <v>23.1</v>
      </c>
      <c r="F16" s="306">
        <v>20.1</v>
      </c>
      <c r="G16" s="307">
        <v>6298.0</v>
      </c>
      <c r="H16" s="308">
        <v>40808.0</v>
      </c>
    </row>
    <row r="17">
      <c r="A17" s="305" t="s">
        <v>523</v>
      </c>
      <c r="B17" s="305" t="s">
        <v>9911</v>
      </c>
      <c r="C17" s="305" t="s">
        <v>9912</v>
      </c>
      <c r="D17" s="305" t="s">
        <v>954</v>
      </c>
      <c r="E17" s="306">
        <v>510.0</v>
      </c>
      <c r="F17" s="306">
        <v>378.0</v>
      </c>
      <c r="G17" s="307">
        <v>6172.0</v>
      </c>
      <c r="H17" s="308">
        <v>40796.0</v>
      </c>
    </row>
    <row r="18">
      <c r="A18" s="305" t="s">
        <v>530</v>
      </c>
      <c r="B18" s="305" t="s">
        <v>6349</v>
      </c>
      <c r="C18" s="305" t="s">
        <v>3531</v>
      </c>
      <c r="D18" s="305" t="s">
        <v>954</v>
      </c>
      <c r="E18" s="306">
        <v>407.0</v>
      </c>
      <c r="F18" s="306">
        <v>312.0</v>
      </c>
      <c r="G18" s="307">
        <v>6295.0</v>
      </c>
      <c r="H18" s="308">
        <v>40809.0</v>
      </c>
    </row>
    <row r="19">
      <c r="A19" s="305" t="s">
        <v>537</v>
      </c>
      <c r="B19" s="305" t="s">
        <v>919</v>
      </c>
      <c r="C19" s="305" t="s">
        <v>3531</v>
      </c>
      <c r="D19" s="305" t="s">
        <v>954</v>
      </c>
      <c r="E19" s="306">
        <v>300.0</v>
      </c>
      <c r="F19" s="306">
        <v>280.0</v>
      </c>
      <c r="G19" s="307">
        <v>6295.0</v>
      </c>
      <c r="H19" s="308">
        <v>40810.0</v>
      </c>
    </row>
    <row r="20">
      <c r="A20" s="305" t="s">
        <v>544</v>
      </c>
      <c r="B20" s="305" t="s">
        <v>9913</v>
      </c>
      <c r="C20" s="305" t="s">
        <v>3531</v>
      </c>
      <c r="D20" s="305" t="s">
        <v>954</v>
      </c>
      <c r="E20" s="306">
        <v>50.0</v>
      </c>
      <c r="F20" s="306">
        <v>30.0</v>
      </c>
      <c r="G20" s="307">
        <v>6295.0</v>
      </c>
      <c r="H20" s="308">
        <v>40807.0</v>
      </c>
    </row>
    <row r="21">
      <c r="A21" s="305" t="s">
        <v>547</v>
      </c>
      <c r="B21" s="305" t="s">
        <v>9914</v>
      </c>
      <c r="C21" s="305" t="s">
        <v>3531</v>
      </c>
      <c r="D21" s="305" t="s">
        <v>954</v>
      </c>
      <c r="E21" s="306">
        <v>300.0</v>
      </c>
      <c r="F21" s="306">
        <v>255.0</v>
      </c>
      <c r="G21" s="307">
        <v>6295.0</v>
      </c>
      <c r="H21" s="308">
        <v>40798.0</v>
      </c>
    </row>
    <row r="22">
      <c r="A22" s="305" t="s">
        <v>570</v>
      </c>
      <c r="B22" s="305" t="s">
        <v>9915</v>
      </c>
      <c r="C22" s="305" t="s">
        <v>3531</v>
      </c>
      <c r="D22" s="305" t="s">
        <v>954</v>
      </c>
      <c r="E22" s="306">
        <v>300.0</v>
      </c>
      <c r="F22" s="306">
        <v>255.0</v>
      </c>
      <c r="G22" s="307">
        <v>6296.0</v>
      </c>
      <c r="H22" s="308">
        <v>40798.0</v>
      </c>
    </row>
    <row r="23">
      <c r="A23" s="305" t="s">
        <v>577</v>
      </c>
      <c r="B23" s="305" t="s">
        <v>9915</v>
      </c>
      <c r="C23" s="305" t="s">
        <v>3531</v>
      </c>
      <c r="D23" s="305" t="s">
        <v>954</v>
      </c>
      <c r="E23" s="306">
        <v>300.0</v>
      </c>
      <c r="F23" s="306">
        <v>255.0</v>
      </c>
      <c r="G23" s="307">
        <v>6296.0</v>
      </c>
      <c r="H23" s="308">
        <v>40798.0</v>
      </c>
    </row>
    <row r="24">
      <c r="A24" s="305" t="s">
        <v>585</v>
      </c>
      <c r="B24" s="305" t="s">
        <v>9916</v>
      </c>
      <c r="C24" s="305" t="s">
        <v>3531</v>
      </c>
      <c r="D24" s="305" t="s">
        <v>954</v>
      </c>
      <c r="E24" s="306">
        <v>215.0</v>
      </c>
      <c r="F24" s="306">
        <v>0.0</v>
      </c>
      <c r="G24" s="309"/>
      <c r="H24" s="308">
        <v>40788.0</v>
      </c>
    </row>
    <row r="25">
      <c r="A25" s="305" t="s">
        <v>589</v>
      </c>
      <c r="B25" s="305" t="s">
        <v>9917</v>
      </c>
      <c r="C25" s="305" t="s">
        <v>1676</v>
      </c>
      <c r="D25" s="305" t="s">
        <v>954</v>
      </c>
      <c r="E25" s="306">
        <v>39.35</v>
      </c>
      <c r="F25" s="306">
        <v>24.72</v>
      </c>
      <c r="G25" s="307">
        <v>6173.0</v>
      </c>
      <c r="H25" s="308">
        <v>40796.0</v>
      </c>
    </row>
    <row r="26">
      <c r="A26" s="305" t="s">
        <v>596</v>
      </c>
      <c r="B26" s="305" t="s">
        <v>9918</v>
      </c>
      <c r="C26" s="305" t="s">
        <v>858</v>
      </c>
      <c r="D26" s="305" t="s">
        <v>954</v>
      </c>
      <c r="E26" s="306">
        <v>1000.0</v>
      </c>
      <c r="F26" s="306">
        <v>1000.0</v>
      </c>
      <c r="G26" s="307">
        <v>6273.0</v>
      </c>
      <c r="H26" s="308">
        <v>40824.0</v>
      </c>
    </row>
    <row r="27">
      <c r="A27" s="305" t="s">
        <v>601</v>
      </c>
      <c r="B27" s="305" t="s">
        <v>137</v>
      </c>
      <c r="C27" s="305" t="s">
        <v>9919</v>
      </c>
      <c r="D27" s="305" t="s">
        <v>954</v>
      </c>
      <c r="E27" s="306">
        <v>57.38</v>
      </c>
      <c r="F27" s="306">
        <v>40.0</v>
      </c>
      <c r="G27" s="307">
        <v>6174.0</v>
      </c>
      <c r="H27" s="308">
        <v>40797.0</v>
      </c>
    </row>
    <row r="28">
      <c r="A28" s="305" t="s">
        <v>607</v>
      </c>
      <c r="B28" s="305" t="s">
        <v>9920</v>
      </c>
      <c r="C28" s="305" t="s">
        <v>9921</v>
      </c>
      <c r="D28" s="305" t="s">
        <v>954</v>
      </c>
      <c r="E28" s="306">
        <v>500.0</v>
      </c>
      <c r="F28" s="306">
        <v>500.0</v>
      </c>
      <c r="G28" s="307">
        <v>6519.0</v>
      </c>
      <c r="H28" s="308">
        <v>40817.0</v>
      </c>
    </row>
    <row r="29">
      <c r="A29" s="305" t="s">
        <v>611</v>
      </c>
      <c r="B29" s="305" t="s">
        <v>9922</v>
      </c>
      <c r="C29" s="305" t="s">
        <v>3021</v>
      </c>
      <c r="D29" s="305" t="s">
        <v>954</v>
      </c>
      <c r="E29" s="306">
        <v>95.0</v>
      </c>
      <c r="F29" s="306">
        <v>0.0</v>
      </c>
      <c r="G29" s="309"/>
      <c r="H29" s="308">
        <v>40816.0</v>
      </c>
    </row>
    <row r="30">
      <c r="A30" s="305" t="s">
        <v>618</v>
      </c>
      <c r="B30" s="305" t="s">
        <v>9923</v>
      </c>
      <c r="C30" s="305" t="s">
        <v>1600</v>
      </c>
      <c r="D30" s="305" t="s">
        <v>954</v>
      </c>
      <c r="E30" s="306">
        <v>685.0</v>
      </c>
      <c r="F30" s="306">
        <v>625.0</v>
      </c>
      <c r="G30" s="307">
        <v>6175.0</v>
      </c>
      <c r="H30" s="308">
        <v>40795.0</v>
      </c>
    </row>
    <row r="31">
      <c r="A31" s="305" t="s">
        <v>624</v>
      </c>
      <c r="B31" s="305" t="s">
        <v>9924</v>
      </c>
      <c r="C31" s="305" t="s">
        <v>9925</v>
      </c>
      <c r="D31" s="305" t="s">
        <v>954</v>
      </c>
      <c r="E31" s="306">
        <v>148.37</v>
      </c>
      <c r="F31" s="306">
        <v>148.37</v>
      </c>
      <c r="G31" s="305" t="s">
        <v>9926</v>
      </c>
      <c r="H31" s="308">
        <v>40803.0</v>
      </c>
    </row>
    <row r="32">
      <c r="A32" s="305" t="s">
        <v>635</v>
      </c>
      <c r="B32" s="305" t="s">
        <v>9927</v>
      </c>
      <c r="C32" s="305" t="s">
        <v>195</v>
      </c>
      <c r="D32" s="305" t="s">
        <v>954</v>
      </c>
      <c r="E32" s="306">
        <v>105.68</v>
      </c>
      <c r="F32" s="306">
        <v>105.68</v>
      </c>
      <c r="G32" s="305" t="s">
        <v>9928</v>
      </c>
      <c r="H32" s="308">
        <v>40807.0</v>
      </c>
    </row>
    <row r="33">
      <c r="A33" s="305" t="s">
        <v>640</v>
      </c>
      <c r="B33" s="305" t="s">
        <v>9929</v>
      </c>
      <c r="C33" s="305" t="s">
        <v>2878</v>
      </c>
      <c r="D33" s="305" t="s">
        <v>954</v>
      </c>
      <c r="E33" s="306">
        <v>100.0</v>
      </c>
      <c r="F33" s="306">
        <v>100.0</v>
      </c>
      <c r="G33" s="307">
        <v>6501.0</v>
      </c>
      <c r="H33" s="308">
        <v>40803.0</v>
      </c>
    </row>
    <row r="34">
      <c r="A34" s="305" t="s">
        <v>647</v>
      </c>
      <c r="B34" s="305" t="s">
        <v>9930</v>
      </c>
      <c r="C34" s="305" t="s">
        <v>839</v>
      </c>
      <c r="D34" s="305" t="s">
        <v>954</v>
      </c>
      <c r="E34" s="306">
        <v>25.44</v>
      </c>
      <c r="F34" s="306">
        <v>0.0</v>
      </c>
      <c r="G34" s="309"/>
      <c r="H34" s="308">
        <v>40789.0</v>
      </c>
    </row>
    <row r="35">
      <c r="A35" s="305" t="s">
        <v>654</v>
      </c>
      <c r="B35" s="305" t="s">
        <v>919</v>
      </c>
      <c r="C35" s="305" t="s">
        <v>839</v>
      </c>
      <c r="D35" s="305" t="s">
        <v>954</v>
      </c>
      <c r="E35" s="306">
        <v>102.17</v>
      </c>
      <c r="F35" s="306">
        <v>0.0</v>
      </c>
      <c r="G35" s="309"/>
      <c r="H35" s="308">
        <v>40789.0</v>
      </c>
    </row>
    <row r="36">
      <c r="A36" s="305" t="s">
        <v>659</v>
      </c>
      <c r="B36" s="305" t="s">
        <v>9931</v>
      </c>
      <c r="C36" s="305" t="s">
        <v>839</v>
      </c>
      <c r="D36" s="305" t="s">
        <v>954</v>
      </c>
      <c r="E36" s="306">
        <v>35.34</v>
      </c>
      <c r="F36" s="306">
        <v>35.34</v>
      </c>
      <c r="G36" s="307">
        <v>6176.0</v>
      </c>
      <c r="H36" s="308">
        <v>40799.0</v>
      </c>
    </row>
    <row r="37">
      <c r="A37" s="305" t="s">
        <v>669</v>
      </c>
      <c r="B37" s="305" t="s">
        <v>9932</v>
      </c>
      <c r="C37" s="305" t="s">
        <v>902</v>
      </c>
      <c r="D37" s="305" t="s">
        <v>954</v>
      </c>
      <c r="E37" s="306">
        <v>134.4</v>
      </c>
      <c r="F37" s="306">
        <v>134.4</v>
      </c>
      <c r="G37" s="307">
        <v>6177.0</v>
      </c>
      <c r="H37" s="308">
        <v>40803.0</v>
      </c>
    </row>
    <row r="38">
      <c r="A38" s="305" t="s">
        <v>674</v>
      </c>
      <c r="B38" s="305" t="s">
        <v>9933</v>
      </c>
      <c r="C38" s="305" t="s">
        <v>587</v>
      </c>
      <c r="D38" s="305" t="s">
        <v>954</v>
      </c>
      <c r="E38" s="306">
        <v>79.96</v>
      </c>
      <c r="F38" s="306">
        <v>79.96</v>
      </c>
      <c r="G38" s="307">
        <v>6178.0</v>
      </c>
      <c r="H38" s="308">
        <v>40802.0</v>
      </c>
    </row>
    <row r="39">
      <c r="A39" s="305" t="s">
        <v>679</v>
      </c>
      <c r="B39" s="305" t="s">
        <v>9934</v>
      </c>
      <c r="C39" s="305" t="s">
        <v>587</v>
      </c>
      <c r="D39" s="305" t="s">
        <v>954</v>
      </c>
      <c r="E39" s="306">
        <v>16.04</v>
      </c>
      <c r="F39" s="306">
        <v>16.04</v>
      </c>
      <c r="G39" s="307">
        <v>6316.0</v>
      </c>
      <c r="H39" s="308">
        <v>40802.0</v>
      </c>
    </row>
    <row r="40">
      <c r="A40" s="305" t="s">
        <v>687</v>
      </c>
      <c r="B40" s="305" t="s">
        <v>9935</v>
      </c>
      <c r="C40" s="305" t="s">
        <v>3223</v>
      </c>
      <c r="D40" s="305" t="s">
        <v>954</v>
      </c>
      <c r="E40" s="306">
        <v>36.0</v>
      </c>
      <c r="F40" s="306">
        <v>36.0</v>
      </c>
      <c r="G40" s="307">
        <v>6297.0</v>
      </c>
      <c r="H40" s="308">
        <v>40796.0</v>
      </c>
    </row>
    <row r="41">
      <c r="A41" s="305" t="s">
        <v>697</v>
      </c>
      <c r="B41" s="305" t="s">
        <v>9940</v>
      </c>
      <c r="C41" s="305" t="s">
        <v>9941</v>
      </c>
      <c r="D41" s="305" t="s">
        <v>954</v>
      </c>
      <c r="E41" s="306">
        <v>137.57</v>
      </c>
      <c r="F41" s="306">
        <v>50.0</v>
      </c>
      <c r="G41" s="307">
        <v>6179.0</v>
      </c>
      <c r="H41" s="308">
        <v>40803.0</v>
      </c>
    </row>
    <row r="42">
      <c r="A42" s="305" t="s">
        <v>708</v>
      </c>
      <c r="B42" s="305" t="s">
        <v>7633</v>
      </c>
      <c r="C42" s="305" t="s">
        <v>1053</v>
      </c>
      <c r="D42" s="305" t="s">
        <v>954</v>
      </c>
      <c r="E42" s="306">
        <v>500.0</v>
      </c>
      <c r="F42" s="306">
        <v>174.56</v>
      </c>
      <c r="G42" s="307">
        <v>6180.0</v>
      </c>
      <c r="H42" s="308">
        <v>40796.0</v>
      </c>
    </row>
    <row r="43">
      <c r="A43" s="305" t="s">
        <v>714</v>
      </c>
      <c r="B43" s="305" t="s">
        <v>96</v>
      </c>
      <c r="C43" s="305" t="s">
        <v>587</v>
      </c>
      <c r="D43" s="305" t="s">
        <v>954</v>
      </c>
      <c r="E43" s="306">
        <v>76.87</v>
      </c>
      <c r="F43" s="306">
        <v>76.87</v>
      </c>
      <c r="G43" s="307">
        <v>6178.0</v>
      </c>
      <c r="H43" s="308">
        <v>40799.0</v>
      </c>
    </row>
    <row r="44">
      <c r="A44" s="305" t="s">
        <v>720</v>
      </c>
      <c r="B44" s="305" t="s">
        <v>9944</v>
      </c>
      <c r="C44" s="305" t="s">
        <v>452</v>
      </c>
      <c r="D44" s="305" t="s">
        <v>954</v>
      </c>
      <c r="E44" s="306">
        <v>132.69</v>
      </c>
      <c r="F44" s="306">
        <v>132.69</v>
      </c>
      <c r="G44" s="307">
        <v>6181.0</v>
      </c>
      <c r="H44" s="308">
        <v>40796.0</v>
      </c>
    </row>
    <row r="45">
      <c r="A45" s="305" t="s">
        <v>722</v>
      </c>
      <c r="B45" s="305" t="s">
        <v>9946</v>
      </c>
      <c r="C45" s="305" t="s">
        <v>9947</v>
      </c>
      <c r="D45" s="305" t="s">
        <v>954</v>
      </c>
      <c r="E45" s="306">
        <v>90.0</v>
      </c>
      <c r="F45" s="306">
        <v>90.0</v>
      </c>
      <c r="G45" s="307">
        <v>6299.0</v>
      </c>
      <c r="H45" s="308">
        <v>40796.0</v>
      </c>
    </row>
    <row r="46">
      <c r="A46" s="305" t="s">
        <v>728</v>
      </c>
      <c r="B46" s="305" t="s">
        <v>9949</v>
      </c>
      <c r="C46" s="305" t="s">
        <v>9947</v>
      </c>
      <c r="D46" s="305" t="s">
        <v>954</v>
      </c>
      <c r="E46" s="306">
        <v>35.0</v>
      </c>
      <c r="F46" s="306">
        <v>0.0</v>
      </c>
      <c r="G46" s="309"/>
      <c r="H46" s="308">
        <v>40790.0</v>
      </c>
    </row>
    <row r="47">
      <c r="A47" s="305" t="s">
        <v>733</v>
      </c>
      <c r="B47" s="305" t="s">
        <v>737</v>
      </c>
      <c r="C47" s="305" t="s">
        <v>1053</v>
      </c>
      <c r="D47" s="305" t="s">
        <v>954</v>
      </c>
      <c r="E47" s="306">
        <v>160.0</v>
      </c>
      <c r="F47" s="306">
        <v>160.0</v>
      </c>
      <c r="G47" s="307">
        <v>6182.0</v>
      </c>
      <c r="H47" s="308">
        <v>40797.0</v>
      </c>
    </row>
    <row r="48">
      <c r="A48" s="305" t="s">
        <v>738</v>
      </c>
      <c r="B48" s="305" t="s">
        <v>9951</v>
      </c>
      <c r="C48" s="305" t="s">
        <v>9952</v>
      </c>
      <c r="D48" s="305" t="s">
        <v>954</v>
      </c>
      <c r="E48" s="306">
        <v>17.85</v>
      </c>
      <c r="F48" s="306">
        <v>17.85</v>
      </c>
      <c r="G48" s="307">
        <v>6183.0</v>
      </c>
      <c r="H48" s="308">
        <v>40799.0</v>
      </c>
    </row>
    <row r="49">
      <c r="A49" s="305" t="s">
        <v>744</v>
      </c>
      <c r="B49" s="305" t="s">
        <v>446</v>
      </c>
      <c r="C49" s="305" t="s">
        <v>149</v>
      </c>
      <c r="D49" s="305" t="s">
        <v>954</v>
      </c>
      <c r="E49" s="306">
        <v>524.18</v>
      </c>
      <c r="F49" s="306">
        <v>524.18</v>
      </c>
      <c r="G49" s="307">
        <v>6182.0</v>
      </c>
      <c r="H49" s="308">
        <v>40798.0</v>
      </c>
    </row>
    <row r="50">
      <c r="A50" s="305" t="s">
        <v>749</v>
      </c>
      <c r="B50" s="305" t="s">
        <v>9954</v>
      </c>
      <c r="C50" s="305" t="s">
        <v>1012</v>
      </c>
      <c r="D50" s="305" t="s">
        <v>954</v>
      </c>
      <c r="E50" s="306">
        <v>110.0</v>
      </c>
      <c r="F50" s="306">
        <v>110.0</v>
      </c>
      <c r="G50" s="307">
        <v>6184.0</v>
      </c>
      <c r="H50" s="308">
        <v>40796.0</v>
      </c>
    </row>
    <row r="51">
      <c r="A51" s="305" t="s">
        <v>759</v>
      </c>
      <c r="B51" s="305" t="s">
        <v>9956</v>
      </c>
      <c r="C51" s="305" t="s">
        <v>1106</v>
      </c>
      <c r="D51" s="305" t="s">
        <v>954</v>
      </c>
      <c r="E51" s="306">
        <v>64.0</v>
      </c>
      <c r="F51" s="306">
        <v>64.0</v>
      </c>
      <c r="G51" s="307">
        <v>6511.0</v>
      </c>
      <c r="H51" s="308">
        <v>40796.0</v>
      </c>
    </row>
    <row r="52">
      <c r="A52" s="305" t="s">
        <v>776</v>
      </c>
      <c r="B52" s="305" t="s">
        <v>9957</v>
      </c>
      <c r="C52" s="305" t="s">
        <v>1106</v>
      </c>
      <c r="D52" s="305" t="s">
        <v>954</v>
      </c>
      <c r="E52" s="306">
        <v>32.0</v>
      </c>
      <c r="F52" s="306">
        <v>32.0</v>
      </c>
      <c r="G52" s="307">
        <v>6511.0</v>
      </c>
      <c r="H52" s="308">
        <v>40794.0</v>
      </c>
    </row>
    <row r="53">
      <c r="A53" s="305" t="s">
        <v>784</v>
      </c>
      <c r="B53" s="305" t="s">
        <v>9958</v>
      </c>
      <c r="C53" s="305" t="s">
        <v>9959</v>
      </c>
      <c r="D53" s="305" t="s">
        <v>954</v>
      </c>
      <c r="E53" s="306">
        <v>154.73</v>
      </c>
      <c r="F53" s="306">
        <v>100.0</v>
      </c>
      <c r="G53" s="307">
        <v>6185.0</v>
      </c>
      <c r="H53" s="308">
        <v>40795.0</v>
      </c>
    </row>
    <row r="54">
      <c r="A54" s="305" t="s">
        <v>794</v>
      </c>
      <c r="B54" s="305" t="s">
        <v>9960</v>
      </c>
      <c r="C54" s="305" t="s">
        <v>587</v>
      </c>
      <c r="D54" s="305" t="s">
        <v>954</v>
      </c>
      <c r="E54" s="306">
        <v>40.0</v>
      </c>
      <c r="F54" s="306">
        <v>40.0</v>
      </c>
      <c r="G54" s="307">
        <v>6186.0</v>
      </c>
      <c r="H54" s="308">
        <v>40796.0</v>
      </c>
    </row>
    <row r="55">
      <c r="A55" s="305" t="s">
        <v>800</v>
      </c>
      <c r="B55" s="305" t="s">
        <v>9961</v>
      </c>
      <c r="C55" s="305" t="s">
        <v>5840</v>
      </c>
      <c r="D55" s="305" t="s">
        <v>954</v>
      </c>
      <c r="E55" s="306">
        <v>22.47</v>
      </c>
      <c r="F55" s="306">
        <v>0.0</v>
      </c>
      <c r="G55" s="309"/>
      <c r="H55" s="308">
        <v>40792.0</v>
      </c>
    </row>
    <row r="56">
      <c r="A56" s="305" t="s">
        <v>803</v>
      </c>
      <c r="B56" s="305" t="s">
        <v>96</v>
      </c>
      <c r="C56" s="305" t="s">
        <v>5840</v>
      </c>
      <c r="D56" s="305" t="s">
        <v>954</v>
      </c>
      <c r="E56" s="306">
        <v>33.0</v>
      </c>
      <c r="F56" s="306">
        <v>0.0</v>
      </c>
      <c r="G56" s="309"/>
      <c r="H56" s="308">
        <v>40790.0</v>
      </c>
    </row>
    <row r="57">
      <c r="A57" s="305" t="s">
        <v>808</v>
      </c>
      <c r="B57" s="305" t="s">
        <v>9966</v>
      </c>
      <c r="C57" s="305" t="s">
        <v>638</v>
      </c>
      <c r="D57" s="305" t="s">
        <v>144</v>
      </c>
      <c r="E57" s="306">
        <v>610.0</v>
      </c>
      <c r="F57" s="306">
        <v>260.0</v>
      </c>
      <c r="G57" s="307">
        <v>6189.0</v>
      </c>
      <c r="H57" s="308">
        <v>40784.0</v>
      </c>
    </row>
    <row r="58">
      <c r="A58" s="305" t="s">
        <v>815</v>
      </c>
      <c r="B58" s="305" t="s">
        <v>9968</v>
      </c>
      <c r="C58" s="305" t="s">
        <v>9338</v>
      </c>
      <c r="D58" s="305" t="s">
        <v>144</v>
      </c>
      <c r="E58" s="306">
        <v>2000.0</v>
      </c>
      <c r="F58" s="306">
        <v>500.0</v>
      </c>
      <c r="G58" s="307">
        <v>6190.0</v>
      </c>
      <c r="H58" s="308">
        <v>40829.0</v>
      </c>
    </row>
    <row r="59">
      <c r="A59" s="305" t="s">
        <v>822</v>
      </c>
      <c r="B59" s="305" t="s">
        <v>9970</v>
      </c>
      <c r="C59" s="305" t="s">
        <v>4441</v>
      </c>
      <c r="D59" s="305" t="s">
        <v>144</v>
      </c>
      <c r="E59" s="306">
        <v>500.0</v>
      </c>
      <c r="F59" s="306">
        <v>600.0</v>
      </c>
      <c r="G59" s="307">
        <v>6191.0</v>
      </c>
      <c r="H59" s="308">
        <v>40801.0</v>
      </c>
    </row>
    <row r="60">
      <c r="A60" s="305" t="s">
        <v>833</v>
      </c>
      <c r="B60" s="305" t="s">
        <v>5132</v>
      </c>
      <c r="C60" s="305" t="s">
        <v>6089</v>
      </c>
      <c r="D60" s="305" t="s">
        <v>144</v>
      </c>
      <c r="E60" s="306">
        <v>120.0</v>
      </c>
      <c r="F60" s="306">
        <v>120.0</v>
      </c>
      <c r="G60" s="307">
        <v>6192.0</v>
      </c>
      <c r="H60" s="308">
        <v>40858.0</v>
      </c>
    </row>
    <row r="61">
      <c r="A61" s="305" t="s">
        <v>843</v>
      </c>
      <c r="B61" s="305" t="s">
        <v>9973</v>
      </c>
      <c r="C61" s="305" t="s">
        <v>6089</v>
      </c>
      <c r="D61" s="305" t="s">
        <v>144</v>
      </c>
      <c r="E61" s="306">
        <v>1300.0</v>
      </c>
      <c r="F61" s="307">
        <v>1200.0</v>
      </c>
      <c r="G61" s="307">
        <v>6192.0</v>
      </c>
      <c r="H61" s="308">
        <v>40843.0</v>
      </c>
    </row>
    <row r="62">
      <c r="A62" s="305" t="s">
        <v>866</v>
      </c>
      <c r="B62" s="305" t="s">
        <v>7071</v>
      </c>
      <c r="C62" s="305" t="s">
        <v>6089</v>
      </c>
      <c r="D62" s="305" t="s">
        <v>144</v>
      </c>
      <c r="E62" s="306">
        <v>800.0</v>
      </c>
      <c r="F62" s="307">
        <v>403.06</v>
      </c>
      <c r="G62" s="307">
        <v>6192.0</v>
      </c>
      <c r="H62" s="308">
        <v>40852.0</v>
      </c>
    </row>
    <row r="63">
      <c r="A63" s="305" t="s">
        <v>873</v>
      </c>
      <c r="B63" s="305" t="s">
        <v>9980</v>
      </c>
      <c r="C63" s="305" t="s">
        <v>9981</v>
      </c>
      <c r="D63" s="305" t="s">
        <v>144</v>
      </c>
      <c r="E63" s="306">
        <v>80.0</v>
      </c>
      <c r="F63" s="306">
        <v>50.0</v>
      </c>
      <c r="G63" s="307">
        <v>6193.0</v>
      </c>
      <c r="H63" s="308">
        <v>40825.0</v>
      </c>
    </row>
    <row r="64">
      <c r="A64" s="305" t="s">
        <v>882</v>
      </c>
      <c r="B64" s="305" t="s">
        <v>9982</v>
      </c>
      <c r="C64" s="305" t="s">
        <v>9981</v>
      </c>
      <c r="D64" s="305" t="s">
        <v>144</v>
      </c>
      <c r="E64" s="306">
        <v>35.0</v>
      </c>
      <c r="F64" s="306">
        <v>35.0</v>
      </c>
      <c r="G64" s="307">
        <v>6193.0</v>
      </c>
      <c r="H64" s="308">
        <v>40853.0</v>
      </c>
    </row>
    <row r="65">
      <c r="A65" s="305" t="s">
        <v>896</v>
      </c>
      <c r="B65" s="305" t="s">
        <v>9983</v>
      </c>
      <c r="C65" s="305" t="s">
        <v>9981</v>
      </c>
      <c r="D65" s="305" t="s">
        <v>144</v>
      </c>
      <c r="E65" s="306">
        <v>35.0</v>
      </c>
      <c r="F65" s="306">
        <v>35.0</v>
      </c>
      <c r="G65" s="307">
        <v>6193.0</v>
      </c>
      <c r="H65" s="308">
        <v>40867.0</v>
      </c>
    </row>
    <row r="66">
      <c r="A66" s="305" t="s">
        <v>904</v>
      </c>
      <c r="B66" s="305" t="s">
        <v>9984</v>
      </c>
      <c r="C66" s="305" t="s">
        <v>9981</v>
      </c>
      <c r="D66" s="305" t="s">
        <v>144</v>
      </c>
      <c r="E66" s="306">
        <v>70.0</v>
      </c>
      <c r="F66" s="306">
        <v>0.0</v>
      </c>
      <c r="G66" s="309"/>
      <c r="H66" s="308">
        <v>40881.0</v>
      </c>
    </row>
    <row r="67">
      <c r="A67" s="305" t="s">
        <v>6134</v>
      </c>
      <c r="B67" s="305" t="s">
        <v>9985</v>
      </c>
      <c r="C67" s="305" t="s">
        <v>9689</v>
      </c>
      <c r="D67" s="305" t="s">
        <v>144</v>
      </c>
      <c r="E67" s="306">
        <v>75.0</v>
      </c>
      <c r="F67" s="306">
        <v>40.0</v>
      </c>
      <c r="G67" s="307">
        <v>6194.0</v>
      </c>
      <c r="H67" s="308">
        <v>40843.0</v>
      </c>
    </row>
    <row r="68">
      <c r="A68" s="305" t="s">
        <v>6137</v>
      </c>
      <c r="B68" s="305" t="s">
        <v>9986</v>
      </c>
      <c r="C68" s="305" t="s">
        <v>692</v>
      </c>
      <c r="D68" s="305" t="s">
        <v>144</v>
      </c>
      <c r="E68" s="306">
        <v>120.0</v>
      </c>
      <c r="F68" s="306">
        <v>100.0</v>
      </c>
      <c r="G68" s="307">
        <v>6195.0</v>
      </c>
      <c r="H68" s="308">
        <v>40858.0</v>
      </c>
    </row>
    <row r="69">
      <c r="A69" s="305" t="s">
        <v>6139</v>
      </c>
      <c r="B69" s="305" t="s">
        <v>9987</v>
      </c>
      <c r="C69" s="305" t="s">
        <v>9988</v>
      </c>
      <c r="D69" s="305" t="s">
        <v>144</v>
      </c>
      <c r="E69" s="306">
        <v>150.0</v>
      </c>
      <c r="F69" s="306">
        <v>115.0</v>
      </c>
      <c r="G69" s="307">
        <v>6196.0</v>
      </c>
      <c r="H69" s="308">
        <v>40844.0</v>
      </c>
    </row>
    <row r="70">
      <c r="A70" s="305" t="s">
        <v>6141</v>
      </c>
      <c r="B70" s="305" t="s">
        <v>9989</v>
      </c>
      <c r="C70" s="305" t="s">
        <v>9988</v>
      </c>
      <c r="D70" s="305" t="s">
        <v>144</v>
      </c>
      <c r="E70" s="306">
        <v>500.0</v>
      </c>
      <c r="F70" s="306">
        <v>500.0</v>
      </c>
      <c r="G70" s="307">
        <v>6196.0</v>
      </c>
      <c r="H70" s="308">
        <v>40795.0</v>
      </c>
    </row>
    <row r="71">
      <c r="A71" s="305" t="s">
        <v>6143</v>
      </c>
      <c r="B71" s="305" t="s">
        <v>9990</v>
      </c>
      <c r="C71" s="305" t="s">
        <v>8659</v>
      </c>
      <c r="D71" s="305" t="s">
        <v>144</v>
      </c>
      <c r="E71" s="306">
        <v>500.0</v>
      </c>
      <c r="F71" s="306">
        <v>500.0</v>
      </c>
      <c r="G71" s="307">
        <v>6197.0</v>
      </c>
      <c r="H71" s="308">
        <v>40798.0</v>
      </c>
    </row>
    <row r="72">
      <c r="A72" s="305" t="s">
        <v>6144</v>
      </c>
      <c r="B72" s="305" t="s">
        <v>9991</v>
      </c>
      <c r="C72" s="305" t="s">
        <v>1497</v>
      </c>
      <c r="D72" s="305" t="s">
        <v>144</v>
      </c>
      <c r="E72" s="306">
        <v>266.97</v>
      </c>
      <c r="F72" s="306">
        <v>266.97</v>
      </c>
      <c r="G72" s="307">
        <v>6198.0</v>
      </c>
      <c r="H72" s="308">
        <v>40831.0</v>
      </c>
    </row>
    <row r="73">
      <c r="A73" s="305" t="s">
        <v>6146</v>
      </c>
      <c r="B73" s="305" t="s">
        <v>9992</v>
      </c>
      <c r="C73" s="305" t="s">
        <v>9912</v>
      </c>
      <c r="D73" s="305" t="s">
        <v>144</v>
      </c>
      <c r="E73" s="306">
        <v>610.36</v>
      </c>
      <c r="F73" s="306">
        <v>580.0</v>
      </c>
      <c r="G73" s="307">
        <v>6199.0</v>
      </c>
      <c r="H73" s="308">
        <v>40802.0</v>
      </c>
    </row>
    <row r="74">
      <c r="A74" s="305" t="s">
        <v>6150</v>
      </c>
      <c r="B74" s="305" t="s">
        <v>296</v>
      </c>
      <c r="C74" s="305" t="s">
        <v>294</v>
      </c>
      <c r="D74" s="305" t="s">
        <v>144</v>
      </c>
      <c r="E74" s="306">
        <v>600.0</v>
      </c>
      <c r="F74" s="306">
        <v>607.8</v>
      </c>
      <c r="G74" s="307">
        <v>6200.0</v>
      </c>
      <c r="H74" s="308">
        <v>40829.0</v>
      </c>
    </row>
    <row r="75">
      <c r="A75" s="305" t="s">
        <v>6154</v>
      </c>
      <c r="B75" s="305" t="s">
        <v>543</v>
      </c>
      <c r="C75" s="305" t="s">
        <v>541</v>
      </c>
      <c r="D75" s="305" t="s">
        <v>144</v>
      </c>
      <c r="E75" s="306">
        <v>500.0</v>
      </c>
      <c r="F75" s="306">
        <v>0.0</v>
      </c>
      <c r="G75" s="309"/>
      <c r="H75" s="308">
        <v>40838.0</v>
      </c>
    </row>
    <row r="76">
      <c r="A76" s="305" t="s">
        <v>6159</v>
      </c>
      <c r="B76" s="305" t="s">
        <v>9993</v>
      </c>
      <c r="C76" s="305" t="s">
        <v>3021</v>
      </c>
      <c r="D76" s="305" t="s">
        <v>144</v>
      </c>
      <c r="E76" s="306">
        <v>100.0</v>
      </c>
      <c r="F76" s="306">
        <v>100.0</v>
      </c>
      <c r="G76" s="307">
        <v>6201.0</v>
      </c>
      <c r="H76" s="308">
        <v>40816.0</v>
      </c>
    </row>
    <row r="77">
      <c r="A77" s="305" t="s">
        <v>6163</v>
      </c>
      <c r="B77" s="305" t="s">
        <v>9994</v>
      </c>
      <c r="C77" s="305" t="s">
        <v>7353</v>
      </c>
      <c r="D77" s="305" t="s">
        <v>144</v>
      </c>
      <c r="E77" s="306">
        <v>40.0</v>
      </c>
      <c r="F77" s="306">
        <v>40.0</v>
      </c>
      <c r="G77" s="307">
        <v>6202.0</v>
      </c>
      <c r="H77" s="308">
        <v>40857.0</v>
      </c>
    </row>
    <row r="78">
      <c r="A78" s="305" t="s">
        <v>6169</v>
      </c>
      <c r="B78" s="305" t="s">
        <v>9995</v>
      </c>
      <c r="C78" s="305" t="s">
        <v>7353</v>
      </c>
      <c r="D78" s="305" t="s">
        <v>144</v>
      </c>
      <c r="E78" s="306">
        <v>100.0</v>
      </c>
      <c r="F78" s="306">
        <v>100.0</v>
      </c>
      <c r="G78" s="307">
        <v>6202.0</v>
      </c>
      <c r="H78" s="308">
        <v>40829.0</v>
      </c>
    </row>
    <row r="79">
      <c r="A79" s="305" t="s">
        <v>6175</v>
      </c>
      <c r="B79" s="305" t="s">
        <v>9996</v>
      </c>
      <c r="C79" s="305" t="s">
        <v>2813</v>
      </c>
      <c r="D79" s="305" t="s">
        <v>144</v>
      </c>
      <c r="E79" s="306">
        <v>150.0</v>
      </c>
      <c r="F79" s="307">
        <v>96.26</v>
      </c>
      <c r="G79" s="307">
        <v>6203.0</v>
      </c>
      <c r="H79" s="308">
        <v>40855.0</v>
      </c>
    </row>
    <row r="80">
      <c r="A80" s="305" t="s">
        <v>6178</v>
      </c>
      <c r="B80" s="305" t="s">
        <v>9997</v>
      </c>
      <c r="C80" s="305" t="s">
        <v>9998</v>
      </c>
      <c r="D80" s="305" t="s">
        <v>144</v>
      </c>
      <c r="E80" s="306">
        <v>150.0</v>
      </c>
      <c r="F80" s="306">
        <v>60.0</v>
      </c>
      <c r="G80" s="307">
        <v>6204.0</v>
      </c>
      <c r="H80" s="308">
        <v>40837.0</v>
      </c>
    </row>
    <row r="81">
      <c r="A81" s="305" t="s">
        <v>6182</v>
      </c>
      <c r="B81" s="305" t="s">
        <v>9999</v>
      </c>
      <c r="C81" s="305" t="s">
        <v>9998</v>
      </c>
      <c r="D81" s="305" t="s">
        <v>144</v>
      </c>
      <c r="E81" s="306">
        <v>150.0</v>
      </c>
      <c r="F81" s="306">
        <v>135.0</v>
      </c>
      <c r="G81" s="307">
        <v>6204.0</v>
      </c>
      <c r="H81" s="308">
        <v>40865.0</v>
      </c>
    </row>
    <row r="82">
      <c r="A82" s="305" t="s">
        <v>6184</v>
      </c>
      <c r="B82" s="305" t="s">
        <v>10000</v>
      </c>
      <c r="C82" s="305" t="s">
        <v>9998</v>
      </c>
      <c r="D82" s="305" t="s">
        <v>144</v>
      </c>
      <c r="E82" s="306">
        <v>215.0</v>
      </c>
      <c r="F82" s="306">
        <v>215.0</v>
      </c>
      <c r="G82" s="307">
        <v>6204.0</v>
      </c>
      <c r="H82" s="308">
        <v>40817.0</v>
      </c>
    </row>
    <row r="83">
      <c r="A83" s="305" t="s">
        <v>6187</v>
      </c>
      <c r="B83" s="305" t="s">
        <v>7418</v>
      </c>
      <c r="C83" s="305" t="s">
        <v>6405</v>
      </c>
      <c r="D83" s="305" t="s">
        <v>144</v>
      </c>
      <c r="E83" s="306">
        <v>150.0</v>
      </c>
      <c r="F83" s="306">
        <v>150.0</v>
      </c>
      <c r="G83" s="307">
        <v>6205.0</v>
      </c>
      <c r="H83" s="308">
        <v>40870.0</v>
      </c>
    </row>
    <row r="84">
      <c r="A84" s="305" t="s">
        <v>6191</v>
      </c>
      <c r="B84" s="305" t="s">
        <v>10001</v>
      </c>
      <c r="C84" s="305" t="s">
        <v>9998</v>
      </c>
      <c r="D84" s="305" t="s">
        <v>144</v>
      </c>
      <c r="E84" s="306">
        <v>215.0</v>
      </c>
      <c r="F84" s="306">
        <v>215.0</v>
      </c>
      <c r="G84" s="307">
        <v>6204.0</v>
      </c>
      <c r="H84" s="308">
        <v>40817.0</v>
      </c>
    </row>
    <row r="85">
      <c r="A85" s="305" t="s">
        <v>6195</v>
      </c>
      <c r="B85" s="305" t="s">
        <v>10002</v>
      </c>
      <c r="C85" s="305" t="s">
        <v>9998</v>
      </c>
      <c r="D85" s="305" t="s">
        <v>144</v>
      </c>
      <c r="E85" s="306">
        <v>180.0</v>
      </c>
      <c r="F85" s="306">
        <v>180.0</v>
      </c>
      <c r="G85" s="307">
        <v>6204.0</v>
      </c>
      <c r="H85" s="308">
        <v>40879.0</v>
      </c>
    </row>
    <row r="86">
      <c r="A86" s="305" t="s">
        <v>6200</v>
      </c>
      <c r="B86" s="305" t="s">
        <v>10003</v>
      </c>
      <c r="C86" s="305" t="s">
        <v>9998</v>
      </c>
      <c r="D86" s="305" t="s">
        <v>144</v>
      </c>
      <c r="E86" s="306">
        <v>110.0</v>
      </c>
      <c r="F86" s="306">
        <v>110.0</v>
      </c>
      <c r="G86" s="307">
        <v>6204.0</v>
      </c>
      <c r="H86" s="308">
        <v>40851.0</v>
      </c>
    </row>
    <row r="87">
      <c r="A87" s="305" t="s">
        <v>6204</v>
      </c>
      <c r="B87" s="305" t="s">
        <v>10004</v>
      </c>
      <c r="C87" s="305" t="s">
        <v>9998</v>
      </c>
      <c r="D87" s="305" t="s">
        <v>144</v>
      </c>
      <c r="E87" s="306">
        <v>240.0</v>
      </c>
      <c r="F87" s="306">
        <v>165.0</v>
      </c>
      <c r="G87" s="307">
        <v>6204.0</v>
      </c>
      <c r="H87" s="308">
        <v>40823.0</v>
      </c>
    </row>
    <row r="88">
      <c r="A88" s="305" t="s">
        <v>6208</v>
      </c>
      <c r="B88" s="305" t="s">
        <v>10005</v>
      </c>
      <c r="C88" s="305" t="s">
        <v>2813</v>
      </c>
      <c r="D88" s="305" t="s">
        <v>144</v>
      </c>
      <c r="E88" s="306">
        <v>250.0</v>
      </c>
      <c r="F88" s="307">
        <v>21.21</v>
      </c>
      <c r="G88" s="307">
        <v>6206.0</v>
      </c>
      <c r="H88" s="308">
        <v>40817.0</v>
      </c>
    </row>
    <row r="89">
      <c r="A89" s="305" t="s">
        <v>6212</v>
      </c>
      <c r="B89" s="305" t="s">
        <v>10006</v>
      </c>
      <c r="C89" s="305" t="s">
        <v>1377</v>
      </c>
      <c r="D89" s="305" t="s">
        <v>144</v>
      </c>
      <c r="E89" s="306">
        <v>250.0</v>
      </c>
      <c r="F89" s="306">
        <v>250.0</v>
      </c>
      <c r="G89" s="307">
        <v>6207.0</v>
      </c>
      <c r="H89" s="308">
        <v>40879.0</v>
      </c>
    </row>
    <row r="90">
      <c r="A90" s="305" t="s">
        <v>6214</v>
      </c>
      <c r="B90" s="305" t="s">
        <v>10007</v>
      </c>
      <c r="C90" s="305" t="s">
        <v>212</v>
      </c>
      <c r="D90" s="305" t="s">
        <v>144</v>
      </c>
      <c r="E90" s="306">
        <v>100.0</v>
      </c>
      <c r="F90" s="306">
        <v>100.0</v>
      </c>
      <c r="G90" s="307">
        <v>6208.0</v>
      </c>
      <c r="H90" s="308">
        <v>40803.0</v>
      </c>
    </row>
    <row r="91">
      <c r="A91" s="305" t="s">
        <v>6219</v>
      </c>
      <c r="B91" s="305" t="s">
        <v>10008</v>
      </c>
      <c r="C91" s="305" t="s">
        <v>212</v>
      </c>
      <c r="D91" s="305" t="s">
        <v>144</v>
      </c>
      <c r="E91" s="306">
        <v>100.0</v>
      </c>
      <c r="F91" s="306">
        <v>100.0</v>
      </c>
      <c r="G91" s="307">
        <v>6208.0</v>
      </c>
      <c r="H91" s="308">
        <v>40810.0</v>
      </c>
    </row>
    <row r="92">
      <c r="A92" s="305" t="s">
        <v>6221</v>
      </c>
      <c r="B92" s="305" t="s">
        <v>10009</v>
      </c>
      <c r="C92" s="305" t="s">
        <v>10010</v>
      </c>
      <c r="D92" s="305" t="s">
        <v>144</v>
      </c>
      <c r="E92" s="306">
        <v>200.0</v>
      </c>
      <c r="F92" s="306">
        <v>200.0</v>
      </c>
      <c r="G92" s="307">
        <v>6209.0</v>
      </c>
      <c r="H92" s="308">
        <v>40830.0</v>
      </c>
    </row>
    <row r="93">
      <c r="A93" s="305" t="s">
        <v>6225</v>
      </c>
      <c r="B93" s="305" t="s">
        <v>10011</v>
      </c>
      <c r="C93" s="305" t="s">
        <v>10012</v>
      </c>
      <c r="D93" s="305" t="s">
        <v>144</v>
      </c>
      <c r="E93" s="306">
        <v>2000.0</v>
      </c>
      <c r="F93" s="306">
        <v>2000.0</v>
      </c>
      <c r="G93" s="307">
        <v>6210.0</v>
      </c>
      <c r="H93" s="308">
        <v>40835.0</v>
      </c>
    </row>
    <row r="94">
      <c r="A94" s="305" t="s">
        <v>6229</v>
      </c>
      <c r="B94" s="305" t="s">
        <v>10013</v>
      </c>
      <c r="C94" s="305" t="s">
        <v>10014</v>
      </c>
      <c r="D94" s="305" t="s">
        <v>954</v>
      </c>
      <c r="E94" s="306">
        <v>540.0</v>
      </c>
      <c r="F94" s="306">
        <v>115.4</v>
      </c>
      <c r="G94" s="307">
        <v>6187.0</v>
      </c>
      <c r="H94" s="308">
        <v>40802.0</v>
      </c>
    </row>
    <row r="95">
      <c r="A95" s="305" t="s">
        <v>6231</v>
      </c>
      <c r="B95" s="305" t="s">
        <v>612</v>
      </c>
      <c r="C95" s="305" t="s">
        <v>902</v>
      </c>
      <c r="D95" s="305" t="s">
        <v>144</v>
      </c>
      <c r="E95" s="306">
        <v>362.0</v>
      </c>
      <c r="F95" s="307">
        <v>131.94</v>
      </c>
      <c r="G95" s="307">
        <v>6211.0</v>
      </c>
      <c r="H95" s="308">
        <v>40852.0</v>
      </c>
    </row>
    <row r="96">
      <c r="A96" s="305" t="s">
        <v>6234</v>
      </c>
      <c r="B96" s="305" t="s">
        <v>6813</v>
      </c>
      <c r="C96" s="305" t="s">
        <v>902</v>
      </c>
      <c r="D96" s="305" t="s">
        <v>954</v>
      </c>
      <c r="E96" s="306">
        <v>332.0</v>
      </c>
      <c r="F96" s="306">
        <v>92.0</v>
      </c>
      <c r="G96" s="307">
        <v>6188.0</v>
      </c>
      <c r="H96" s="308">
        <v>40818.0</v>
      </c>
    </row>
    <row r="97">
      <c r="A97" s="305" t="s">
        <v>6245</v>
      </c>
      <c r="B97" s="305" t="s">
        <v>10015</v>
      </c>
      <c r="C97" s="305" t="s">
        <v>902</v>
      </c>
      <c r="D97" s="305" t="s">
        <v>954</v>
      </c>
      <c r="E97" s="306">
        <v>231.0</v>
      </c>
      <c r="F97" s="306">
        <v>91.0</v>
      </c>
      <c r="G97" s="307">
        <v>6188.0</v>
      </c>
      <c r="H97" s="308">
        <v>40815.0</v>
      </c>
    </row>
    <row r="98">
      <c r="A98" s="305" t="s">
        <v>10016</v>
      </c>
      <c r="B98" s="305" t="s">
        <v>7332</v>
      </c>
      <c r="C98" s="305" t="s">
        <v>902</v>
      </c>
      <c r="D98" s="305" t="s">
        <v>954</v>
      </c>
      <c r="E98" s="306">
        <v>482.0</v>
      </c>
      <c r="F98" s="306">
        <v>207.0</v>
      </c>
      <c r="G98" s="307">
        <v>6188.0</v>
      </c>
      <c r="H98" s="308">
        <v>40808.0</v>
      </c>
    </row>
    <row r="99">
      <c r="A99" s="305" t="s">
        <v>10017</v>
      </c>
      <c r="B99" s="305" t="s">
        <v>10018</v>
      </c>
      <c r="C99" s="305" t="s">
        <v>7473</v>
      </c>
      <c r="D99" s="305" t="s">
        <v>144</v>
      </c>
      <c r="E99" s="306">
        <v>25.72</v>
      </c>
      <c r="F99" s="306">
        <v>25.72</v>
      </c>
      <c r="G99" s="307">
        <v>6212.0</v>
      </c>
      <c r="H99" s="308">
        <v>40804.0</v>
      </c>
    </row>
    <row r="100">
      <c r="A100" s="305" t="s">
        <v>10019</v>
      </c>
      <c r="B100" s="305" t="s">
        <v>10020</v>
      </c>
      <c r="C100" s="305" t="s">
        <v>7482</v>
      </c>
      <c r="D100" s="305" t="s">
        <v>144</v>
      </c>
      <c r="E100" s="306">
        <v>230.0</v>
      </c>
      <c r="F100" s="306">
        <v>230.0</v>
      </c>
      <c r="G100" s="307">
        <v>6213.0</v>
      </c>
      <c r="H100" s="308">
        <v>40817.0</v>
      </c>
    </row>
    <row r="101">
      <c r="A101" s="305" t="s">
        <v>10021</v>
      </c>
      <c r="B101" s="305" t="s">
        <v>10022</v>
      </c>
      <c r="C101" s="305" t="s">
        <v>10023</v>
      </c>
      <c r="D101" s="305" t="s">
        <v>144</v>
      </c>
      <c r="E101" s="306">
        <v>60.0</v>
      </c>
      <c r="F101" s="306">
        <v>60.0</v>
      </c>
      <c r="G101" s="307">
        <v>6214.0</v>
      </c>
      <c r="H101" s="308">
        <v>40822.0</v>
      </c>
    </row>
    <row r="102">
      <c r="A102" s="305" t="s">
        <v>10024</v>
      </c>
      <c r="B102" s="305" t="s">
        <v>10025</v>
      </c>
      <c r="C102" s="305" t="s">
        <v>1826</v>
      </c>
      <c r="D102" s="305" t="s">
        <v>144</v>
      </c>
      <c r="E102" s="306">
        <v>2000.0</v>
      </c>
      <c r="F102" s="306">
        <v>2000.0</v>
      </c>
      <c r="G102" s="307">
        <v>6373.0</v>
      </c>
      <c r="H102" s="308">
        <v>40814.0</v>
      </c>
    </row>
    <row r="103">
      <c r="A103" s="305" t="s">
        <v>10026</v>
      </c>
      <c r="B103" s="305" t="s">
        <v>9955</v>
      </c>
      <c r="C103" s="305" t="s">
        <v>10027</v>
      </c>
      <c r="D103" s="305" t="s">
        <v>144</v>
      </c>
      <c r="E103" s="306">
        <v>836.8</v>
      </c>
      <c r="F103" s="306">
        <v>836.8</v>
      </c>
      <c r="G103" s="305" t="s">
        <v>10028</v>
      </c>
      <c r="H103" s="308">
        <v>40832.0</v>
      </c>
    </row>
    <row r="104">
      <c r="A104" s="305" t="s">
        <v>10029</v>
      </c>
      <c r="B104" s="305" t="s">
        <v>10030</v>
      </c>
      <c r="C104" s="305" t="s">
        <v>1833</v>
      </c>
      <c r="D104" s="305" t="s">
        <v>144</v>
      </c>
      <c r="E104" s="306">
        <v>2000.0</v>
      </c>
      <c r="F104" s="306">
        <v>2000.0</v>
      </c>
      <c r="G104" s="307">
        <v>6217.0</v>
      </c>
      <c r="H104" s="308">
        <v>40787.0</v>
      </c>
    </row>
    <row r="105">
      <c r="A105" s="305" t="s">
        <v>10031</v>
      </c>
      <c r="B105" s="305" t="s">
        <v>10032</v>
      </c>
      <c r="C105" s="305" t="s">
        <v>10033</v>
      </c>
      <c r="D105" s="305" t="s">
        <v>144</v>
      </c>
      <c r="E105" s="306">
        <v>25.0</v>
      </c>
      <c r="F105" s="307">
        <v>22.84</v>
      </c>
      <c r="G105" s="307">
        <v>6218.0</v>
      </c>
      <c r="H105" s="308">
        <v>40838.0</v>
      </c>
    </row>
    <row r="106">
      <c r="A106" s="305" t="s">
        <v>10034</v>
      </c>
      <c r="B106" s="305" t="s">
        <v>4993</v>
      </c>
      <c r="C106" s="305" t="s">
        <v>4993</v>
      </c>
      <c r="D106" s="305" t="s">
        <v>144</v>
      </c>
      <c r="E106" s="306">
        <v>2000.0</v>
      </c>
      <c r="F106" s="306">
        <v>1500.0</v>
      </c>
      <c r="G106" s="307">
        <v>6219.0</v>
      </c>
      <c r="H106" s="308">
        <v>40798.0</v>
      </c>
    </row>
    <row r="107">
      <c r="A107" s="305" t="s">
        <v>10035</v>
      </c>
      <c r="B107" s="305" t="s">
        <v>10036</v>
      </c>
      <c r="C107" s="305" t="s">
        <v>10037</v>
      </c>
      <c r="D107" s="305" t="s">
        <v>144</v>
      </c>
      <c r="E107" s="306">
        <v>195.0</v>
      </c>
      <c r="F107" s="306">
        <v>195.0</v>
      </c>
      <c r="G107" s="307">
        <v>6220.0</v>
      </c>
      <c r="H107" s="308">
        <v>40822.0</v>
      </c>
    </row>
    <row r="108">
      <c r="A108" s="305" t="s">
        <v>10038</v>
      </c>
      <c r="B108" s="305" t="s">
        <v>4738</v>
      </c>
      <c r="C108" s="305" t="s">
        <v>4738</v>
      </c>
      <c r="D108" s="305" t="s">
        <v>144</v>
      </c>
      <c r="E108" s="306">
        <v>2000.0</v>
      </c>
      <c r="F108" s="306">
        <v>2000.0</v>
      </c>
      <c r="G108" s="307">
        <v>6221.0</v>
      </c>
      <c r="H108" s="308">
        <v>40798.0</v>
      </c>
    </row>
    <row r="109">
      <c r="A109" s="305" t="s">
        <v>10039</v>
      </c>
      <c r="B109" s="305" t="s">
        <v>96</v>
      </c>
      <c r="C109" s="305" t="s">
        <v>10040</v>
      </c>
      <c r="D109" s="305" t="s">
        <v>144</v>
      </c>
      <c r="E109" s="316">
        <v>37.0</v>
      </c>
      <c r="F109" s="306">
        <v>37.0</v>
      </c>
      <c r="G109" s="307">
        <v>6222.0</v>
      </c>
      <c r="H109" s="308">
        <v>40790.0</v>
      </c>
    </row>
    <row r="110">
      <c r="A110" s="305" t="s">
        <v>10041</v>
      </c>
      <c r="B110" s="305" t="s">
        <v>9950</v>
      </c>
      <c r="C110" s="305" t="s">
        <v>271</v>
      </c>
      <c r="D110" s="305" t="s">
        <v>144</v>
      </c>
      <c r="E110" s="306">
        <v>1000.0</v>
      </c>
      <c r="F110" s="306">
        <v>1000.0</v>
      </c>
      <c r="G110" s="307">
        <v>6223.0</v>
      </c>
      <c r="H110" s="308">
        <v>40787.0</v>
      </c>
    </row>
    <row r="111">
      <c r="A111" s="307" t="s">
        <v>6304</v>
      </c>
      <c r="B111" s="305" t="s">
        <v>1478</v>
      </c>
      <c r="C111" s="305" t="s">
        <v>1478</v>
      </c>
      <c r="D111" s="305" t="s">
        <v>144</v>
      </c>
      <c r="E111" s="306">
        <v>2000.0</v>
      </c>
      <c r="F111" s="317">
        <v>2000.0</v>
      </c>
      <c r="G111" s="307">
        <v>6224.0</v>
      </c>
      <c r="H111" s="318">
        <v>41044.0</v>
      </c>
    </row>
    <row r="112">
      <c r="A112" s="307" t="s">
        <v>6309</v>
      </c>
      <c r="B112" s="305" t="s">
        <v>7557</v>
      </c>
      <c r="C112" s="305" t="s">
        <v>7557</v>
      </c>
      <c r="D112" s="305" t="s">
        <v>144</v>
      </c>
      <c r="E112" s="306">
        <v>2000.0</v>
      </c>
      <c r="F112" s="317">
        <v>1500.0</v>
      </c>
      <c r="G112" s="307">
        <v>6225.0</v>
      </c>
      <c r="H112" s="318">
        <v>40791.0</v>
      </c>
    </row>
    <row r="113">
      <c r="A113" s="307" t="s">
        <v>6313</v>
      </c>
      <c r="B113" s="305" t="s">
        <v>7914</v>
      </c>
      <c r="C113" s="305" t="s">
        <v>7914</v>
      </c>
      <c r="D113" s="305" t="s">
        <v>144</v>
      </c>
      <c r="E113" s="306">
        <v>3700.0</v>
      </c>
      <c r="F113" s="317">
        <v>2000.0</v>
      </c>
      <c r="G113" s="307">
        <v>6226.0</v>
      </c>
      <c r="H113" s="318">
        <v>40817.0</v>
      </c>
    </row>
    <row r="114">
      <c r="A114" s="307" t="s">
        <v>6318</v>
      </c>
      <c r="B114" s="305" t="s">
        <v>10042</v>
      </c>
      <c r="C114" s="305" t="s">
        <v>837</v>
      </c>
      <c r="D114" s="305" t="s">
        <v>144</v>
      </c>
      <c r="E114" s="306">
        <v>52.0</v>
      </c>
      <c r="F114" s="317">
        <v>37.0</v>
      </c>
      <c r="G114" s="307">
        <v>6227.0</v>
      </c>
      <c r="H114" s="318">
        <v>40796.0</v>
      </c>
    </row>
    <row r="115">
      <c r="A115" s="307" t="s">
        <v>6320</v>
      </c>
      <c r="B115" s="305" t="s">
        <v>10043</v>
      </c>
      <c r="C115" s="305" t="s">
        <v>837</v>
      </c>
      <c r="D115" s="305" t="s">
        <v>144</v>
      </c>
      <c r="E115" s="306">
        <v>240.0</v>
      </c>
      <c r="F115" s="317">
        <v>18.35</v>
      </c>
      <c r="G115" s="307">
        <v>6227.0</v>
      </c>
      <c r="H115" s="318">
        <v>40824.0</v>
      </c>
    </row>
    <row r="116">
      <c r="A116" s="307" t="s">
        <v>6325</v>
      </c>
      <c r="B116" s="305" t="s">
        <v>10044</v>
      </c>
      <c r="C116" s="305" t="s">
        <v>837</v>
      </c>
      <c r="D116" s="305" t="s">
        <v>144</v>
      </c>
      <c r="E116" s="306">
        <v>500.0</v>
      </c>
      <c r="F116" s="317">
        <v>500.0</v>
      </c>
      <c r="G116" s="307">
        <v>6227.0</v>
      </c>
      <c r="H116" s="318">
        <v>40826.0</v>
      </c>
    </row>
    <row r="117">
      <c r="A117" s="307" t="s">
        <v>6329</v>
      </c>
      <c r="B117" s="305" t="s">
        <v>10045</v>
      </c>
      <c r="C117" s="305" t="s">
        <v>837</v>
      </c>
      <c r="D117" s="305" t="s">
        <v>144</v>
      </c>
      <c r="E117" s="306">
        <v>120.0</v>
      </c>
      <c r="F117" s="307">
        <v>117.67</v>
      </c>
      <c r="G117" s="307">
        <v>6227.0</v>
      </c>
      <c r="H117" s="318">
        <v>40826.0</v>
      </c>
    </row>
    <row r="118">
      <c r="A118" s="307" t="s">
        <v>6332</v>
      </c>
      <c r="B118" s="305" t="s">
        <v>10046</v>
      </c>
      <c r="C118" s="305" t="s">
        <v>837</v>
      </c>
      <c r="D118" s="305" t="s">
        <v>144</v>
      </c>
      <c r="E118" s="306">
        <v>435.0</v>
      </c>
      <c r="F118" s="317">
        <v>435.0</v>
      </c>
      <c r="G118" s="307">
        <v>6227.0</v>
      </c>
      <c r="H118" s="318">
        <v>40843.0</v>
      </c>
    </row>
    <row r="119">
      <c r="A119" s="307" t="s">
        <v>6336</v>
      </c>
      <c r="B119" s="305" t="s">
        <v>10047</v>
      </c>
      <c r="C119" s="305" t="s">
        <v>837</v>
      </c>
      <c r="D119" s="305" t="s">
        <v>144</v>
      </c>
      <c r="E119" s="306">
        <v>585.0</v>
      </c>
      <c r="F119" s="317">
        <v>420.0</v>
      </c>
      <c r="G119" s="307">
        <v>6227.0</v>
      </c>
      <c r="H119" s="318">
        <v>40796.0</v>
      </c>
    </row>
    <row r="120">
      <c r="A120" s="307" t="s">
        <v>6338</v>
      </c>
      <c r="B120" s="305" t="s">
        <v>10048</v>
      </c>
      <c r="C120" s="305" t="s">
        <v>10049</v>
      </c>
      <c r="D120" s="305" t="s">
        <v>144</v>
      </c>
      <c r="E120" s="306">
        <v>120.0</v>
      </c>
      <c r="F120" s="307">
        <v>117.49</v>
      </c>
      <c r="G120" s="307">
        <v>6228.0</v>
      </c>
      <c r="H120" s="318">
        <v>40836.0</v>
      </c>
    </row>
    <row r="121">
      <c r="A121" s="307" t="s">
        <v>6343</v>
      </c>
      <c r="B121" s="305" t="s">
        <v>10050</v>
      </c>
      <c r="C121" s="305" t="s">
        <v>10051</v>
      </c>
      <c r="D121" s="305" t="s">
        <v>144</v>
      </c>
      <c r="E121" s="306">
        <v>400.0</v>
      </c>
      <c r="F121" s="317">
        <v>400.0</v>
      </c>
      <c r="G121" s="305" t="s">
        <v>10052</v>
      </c>
      <c r="H121" s="318">
        <v>40849.0</v>
      </c>
    </row>
    <row r="122">
      <c r="A122" s="307" t="s">
        <v>6346</v>
      </c>
      <c r="B122" s="305" t="s">
        <v>10053</v>
      </c>
      <c r="C122" s="305" t="s">
        <v>10054</v>
      </c>
      <c r="D122" s="305" t="s">
        <v>144</v>
      </c>
      <c r="E122" s="306">
        <v>1000.0</v>
      </c>
      <c r="F122" s="317">
        <v>500.0</v>
      </c>
      <c r="G122" s="307">
        <v>6230.0</v>
      </c>
      <c r="H122" s="318">
        <v>40850.0</v>
      </c>
    </row>
    <row r="123">
      <c r="A123" s="307" t="s">
        <v>6348</v>
      </c>
      <c r="B123" s="305" t="s">
        <v>10055</v>
      </c>
      <c r="C123" s="305" t="s">
        <v>10055</v>
      </c>
      <c r="D123" s="305" t="s">
        <v>144</v>
      </c>
      <c r="E123" s="306">
        <v>600.0</v>
      </c>
      <c r="F123" s="317">
        <v>150.0</v>
      </c>
      <c r="G123" s="307">
        <v>6231.0</v>
      </c>
      <c r="H123" s="318">
        <v>40817.0</v>
      </c>
    </row>
    <row r="124">
      <c r="A124" s="307" t="s">
        <v>6352</v>
      </c>
      <c r="B124" s="305" t="s">
        <v>10056</v>
      </c>
      <c r="C124" s="305" t="s">
        <v>5600</v>
      </c>
      <c r="D124" s="305" t="s">
        <v>144</v>
      </c>
      <c r="E124" s="306">
        <v>907.0</v>
      </c>
      <c r="F124" s="307">
        <v>0.0</v>
      </c>
      <c r="G124" s="307">
        <v>6232.0</v>
      </c>
      <c r="H124" s="318">
        <v>40817.0</v>
      </c>
    </row>
    <row r="125">
      <c r="A125" s="307" t="s">
        <v>6355</v>
      </c>
      <c r="B125" s="305" t="s">
        <v>10057</v>
      </c>
      <c r="C125" s="305" t="s">
        <v>2402</v>
      </c>
      <c r="D125" s="305" t="s">
        <v>144</v>
      </c>
      <c r="E125" s="306">
        <v>1270.0</v>
      </c>
      <c r="F125" s="317">
        <v>847.5</v>
      </c>
      <c r="G125" s="307">
        <v>6233.0</v>
      </c>
      <c r="H125" s="318">
        <v>40837.0</v>
      </c>
    </row>
    <row r="126">
      <c r="A126" s="307" t="s">
        <v>6359</v>
      </c>
      <c r="B126" s="305" t="s">
        <v>10058</v>
      </c>
      <c r="C126" s="305" t="s">
        <v>2402</v>
      </c>
      <c r="D126" s="305" t="s">
        <v>144</v>
      </c>
      <c r="E126" s="306">
        <v>120.0</v>
      </c>
      <c r="F126" s="317">
        <v>120.0</v>
      </c>
      <c r="G126" s="307">
        <v>6233.0</v>
      </c>
      <c r="H126" s="318">
        <v>40857.0</v>
      </c>
    </row>
    <row r="127">
      <c r="A127" s="307" t="s">
        <v>6363</v>
      </c>
      <c r="B127" s="305" t="s">
        <v>10059</v>
      </c>
      <c r="C127" s="305" t="s">
        <v>10060</v>
      </c>
      <c r="D127" s="305" t="s">
        <v>144</v>
      </c>
      <c r="E127" s="306">
        <v>500.0</v>
      </c>
      <c r="F127" s="317">
        <v>500.0</v>
      </c>
      <c r="G127" s="307">
        <v>6234.0</v>
      </c>
      <c r="H127" s="318">
        <v>40822.0</v>
      </c>
    </row>
    <row r="128">
      <c r="A128" s="307" t="s">
        <v>6368</v>
      </c>
      <c r="B128" s="305" t="s">
        <v>6466</v>
      </c>
      <c r="C128" s="305" t="s">
        <v>6466</v>
      </c>
      <c r="D128" s="305" t="s">
        <v>144</v>
      </c>
      <c r="E128" s="306">
        <v>2000.0</v>
      </c>
      <c r="F128" s="317">
        <v>2000.0</v>
      </c>
      <c r="G128" s="307">
        <v>6235.0</v>
      </c>
      <c r="H128" s="318">
        <v>40825.0</v>
      </c>
    </row>
    <row r="129">
      <c r="A129" s="307" t="s">
        <v>6371</v>
      </c>
      <c r="B129" s="305" t="s">
        <v>10061</v>
      </c>
      <c r="C129" s="305" t="s">
        <v>7616</v>
      </c>
      <c r="D129" s="305" t="s">
        <v>144</v>
      </c>
      <c r="E129" s="306">
        <v>1000.0</v>
      </c>
      <c r="F129" s="317">
        <v>45.0</v>
      </c>
      <c r="G129" s="307">
        <v>6236.0</v>
      </c>
      <c r="H129" s="318">
        <v>40799.0</v>
      </c>
    </row>
    <row r="130">
      <c r="A130" s="307" t="s">
        <v>6374</v>
      </c>
      <c r="B130" s="305" t="s">
        <v>10062</v>
      </c>
      <c r="C130" s="305" t="s">
        <v>183</v>
      </c>
      <c r="D130" s="305" t="s">
        <v>954</v>
      </c>
      <c r="E130" s="306">
        <v>100.0</v>
      </c>
      <c r="F130" s="317">
        <v>100.0</v>
      </c>
      <c r="G130" s="309"/>
      <c r="H130" s="318">
        <v>40841.0</v>
      </c>
    </row>
    <row r="131">
      <c r="A131" s="307" t="s">
        <v>6378</v>
      </c>
      <c r="B131" s="305" t="s">
        <v>10063</v>
      </c>
      <c r="C131" s="305" t="s">
        <v>10064</v>
      </c>
      <c r="D131" s="305" t="s">
        <v>144</v>
      </c>
      <c r="E131" s="306">
        <v>475.0</v>
      </c>
      <c r="F131" s="317">
        <v>475.0</v>
      </c>
      <c r="G131" s="307">
        <v>6237.0</v>
      </c>
      <c r="H131" s="318">
        <v>40791.0</v>
      </c>
    </row>
    <row r="132">
      <c r="A132" s="307" t="s">
        <v>6383</v>
      </c>
      <c r="B132" s="305" t="s">
        <v>10065</v>
      </c>
      <c r="C132" s="305" t="s">
        <v>149</v>
      </c>
      <c r="D132" s="305" t="s">
        <v>954</v>
      </c>
      <c r="E132" s="306">
        <v>250.54</v>
      </c>
      <c r="F132" s="317">
        <v>207.77</v>
      </c>
      <c r="G132" s="307">
        <v>6416.0</v>
      </c>
      <c r="H132" s="318">
        <v>40820.0</v>
      </c>
    </row>
    <row r="133">
      <c r="A133" s="307" t="s">
        <v>6388</v>
      </c>
      <c r="B133" s="305" t="s">
        <v>10066</v>
      </c>
      <c r="C133" s="305" t="s">
        <v>149</v>
      </c>
      <c r="D133" s="305" t="s">
        <v>954</v>
      </c>
      <c r="E133" s="306">
        <v>415.24</v>
      </c>
      <c r="F133" s="317">
        <v>415.24</v>
      </c>
      <c r="G133" s="307">
        <v>6380.0</v>
      </c>
      <c r="H133" s="318">
        <v>40803.0</v>
      </c>
    </row>
    <row r="134">
      <c r="A134" s="307" t="s">
        <v>6390</v>
      </c>
      <c r="B134" s="305" t="s">
        <v>10067</v>
      </c>
      <c r="C134" s="305" t="s">
        <v>452</v>
      </c>
      <c r="D134" s="305" t="s">
        <v>954</v>
      </c>
      <c r="E134" s="306">
        <v>59.37</v>
      </c>
      <c r="F134" s="317">
        <v>59.37</v>
      </c>
      <c r="G134" s="305" t="s">
        <v>10068</v>
      </c>
      <c r="H134" s="309"/>
    </row>
    <row r="135">
      <c r="A135" s="307" t="s">
        <v>6393</v>
      </c>
      <c r="B135" s="305" t="s">
        <v>10069</v>
      </c>
      <c r="C135" s="305" t="s">
        <v>452</v>
      </c>
      <c r="D135" s="305" t="s">
        <v>954</v>
      </c>
      <c r="E135" s="306">
        <v>197.3</v>
      </c>
      <c r="F135" s="317">
        <v>197.3</v>
      </c>
      <c r="G135" s="305" t="s">
        <v>10070</v>
      </c>
      <c r="H135" s="318">
        <v>40831.0</v>
      </c>
    </row>
    <row r="136">
      <c r="A136" s="307" t="s">
        <v>6395</v>
      </c>
      <c r="B136" s="305" t="s">
        <v>10071</v>
      </c>
      <c r="C136" s="305" t="s">
        <v>452</v>
      </c>
      <c r="D136" s="305" t="s">
        <v>954</v>
      </c>
      <c r="E136" s="306">
        <v>178.2</v>
      </c>
      <c r="F136" s="317">
        <v>178.2</v>
      </c>
      <c r="G136" s="305" t="s">
        <v>10070</v>
      </c>
      <c r="H136" s="318">
        <v>40821.0</v>
      </c>
    </row>
    <row r="137">
      <c r="A137" s="307" t="s">
        <v>6403</v>
      </c>
      <c r="B137" s="305" t="s">
        <v>8349</v>
      </c>
      <c r="C137" s="305" t="s">
        <v>1676</v>
      </c>
      <c r="D137" s="305" t="s">
        <v>954</v>
      </c>
      <c r="E137" s="306">
        <v>70.0</v>
      </c>
      <c r="F137" s="317">
        <v>70.0</v>
      </c>
      <c r="G137" s="307">
        <v>6523.0</v>
      </c>
      <c r="H137" s="318">
        <v>40814.0</v>
      </c>
    </row>
    <row r="138">
      <c r="A138" s="307" t="s">
        <v>6407</v>
      </c>
      <c r="B138" s="305" t="s">
        <v>10072</v>
      </c>
      <c r="C138" s="305" t="s">
        <v>8210</v>
      </c>
      <c r="D138" s="305" t="s">
        <v>954</v>
      </c>
      <c r="E138" s="306">
        <v>99.4</v>
      </c>
      <c r="F138" s="317">
        <v>99.4</v>
      </c>
      <c r="G138" s="307">
        <v>6382.0</v>
      </c>
      <c r="H138" s="318">
        <v>40817.0</v>
      </c>
    </row>
    <row r="139">
      <c r="A139" s="307" t="s">
        <v>6409</v>
      </c>
      <c r="B139" s="305" t="s">
        <v>10073</v>
      </c>
      <c r="C139" s="305" t="s">
        <v>2813</v>
      </c>
      <c r="D139" s="305" t="s">
        <v>954</v>
      </c>
      <c r="E139" s="306">
        <v>150.0</v>
      </c>
      <c r="F139" s="317">
        <v>103.79</v>
      </c>
      <c r="G139" s="307">
        <v>6524.0</v>
      </c>
      <c r="H139" s="318">
        <v>40817.0</v>
      </c>
    </row>
    <row r="140">
      <c r="A140" s="307" t="s">
        <v>6411</v>
      </c>
      <c r="B140" s="305" t="s">
        <v>10074</v>
      </c>
      <c r="C140" s="305" t="s">
        <v>2813</v>
      </c>
      <c r="D140" s="305" t="s">
        <v>954</v>
      </c>
      <c r="E140" s="306">
        <v>250.0</v>
      </c>
      <c r="F140" s="317">
        <v>250.0</v>
      </c>
      <c r="G140" s="307">
        <v>6524.0</v>
      </c>
      <c r="H140" s="318">
        <v>40810.0</v>
      </c>
    </row>
    <row r="141">
      <c r="A141" s="307" t="s">
        <v>6415</v>
      </c>
      <c r="B141" s="305" t="s">
        <v>10075</v>
      </c>
      <c r="C141" s="305" t="s">
        <v>10076</v>
      </c>
      <c r="D141" s="305" t="s">
        <v>954</v>
      </c>
      <c r="E141" s="306">
        <v>30.0</v>
      </c>
      <c r="F141" s="317">
        <v>28.57</v>
      </c>
      <c r="G141" s="307">
        <v>6383.0</v>
      </c>
      <c r="H141" s="318">
        <v>40817.0</v>
      </c>
    </row>
    <row r="142">
      <c r="A142" s="307" t="s">
        <v>6418</v>
      </c>
      <c r="B142" s="305" t="s">
        <v>10077</v>
      </c>
      <c r="C142" s="305" t="s">
        <v>7404</v>
      </c>
      <c r="D142" s="305" t="s">
        <v>144</v>
      </c>
      <c r="E142" s="306">
        <v>2000.0</v>
      </c>
      <c r="F142" s="317">
        <v>1500.0</v>
      </c>
      <c r="G142" s="307">
        <v>222.0</v>
      </c>
      <c r="H142" s="318">
        <v>40807.0</v>
      </c>
    </row>
    <row r="143">
      <c r="A143" s="307" t="s">
        <v>10078</v>
      </c>
      <c r="B143" s="305" t="s">
        <v>10079</v>
      </c>
      <c r="C143" s="305" t="s">
        <v>9576</v>
      </c>
      <c r="D143" s="305" t="s">
        <v>954</v>
      </c>
      <c r="E143" s="306">
        <v>1000.0</v>
      </c>
      <c r="F143" s="317">
        <v>1000.0</v>
      </c>
      <c r="G143" s="309"/>
      <c r="H143" s="318">
        <v>40813.0</v>
      </c>
    </row>
    <row r="144">
      <c r="A144" s="307" t="s">
        <v>10080</v>
      </c>
      <c r="B144" s="305" t="s">
        <v>10081</v>
      </c>
      <c r="C144" s="305" t="s">
        <v>2813</v>
      </c>
      <c r="D144" s="305" t="s">
        <v>954</v>
      </c>
      <c r="E144" s="306">
        <v>250.0</v>
      </c>
      <c r="F144" s="317">
        <v>125.0</v>
      </c>
      <c r="G144" s="307">
        <v>6524.0</v>
      </c>
      <c r="H144" s="309"/>
    </row>
    <row r="145">
      <c r="A145" s="307" t="s">
        <v>10082</v>
      </c>
      <c r="B145" s="305" t="s">
        <v>10083</v>
      </c>
      <c r="C145" s="305" t="s">
        <v>2813</v>
      </c>
      <c r="D145" s="305" t="s">
        <v>954</v>
      </c>
      <c r="E145" s="306">
        <v>300.0</v>
      </c>
      <c r="F145" s="307">
        <v>124.09</v>
      </c>
      <c r="G145" s="307">
        <v>6524.0</v>
      </c>
      <c r="H145" s="309"/>
    </row>
    <row r="146">
      <c r="A146" s="307" t="s">
        <v>10084</v>
      </c>
      <c r="B146" s="305" t="s">
        <v>10085</v>
      </c>
      <c r="C146" s="305" t="s">
        <v>2813</v>
      </c>
      <c r="D146" s="305" t="s">
        <v>954</v>
      </c>
      <c r="E146" s="306">
        <v>245.0</v>
      </c>
      <c r="F146" s="317">
        <v>210.0</v>
      </c>
      <c r="G146" s="307">
        <v>6524.0</v>
      </c>
      <c r="H146" s="318">
        <v>40803.0</v>
      </c>
    </row>
    <row r="147">
      <c r="A147" s="307" t="s">
        <v>10086</v>
      </c>
      <c r="B147" s="305" t="s">
        <v>10087</v>
      </c>
      <c r="C147" s="305" t="s">
        <v>9952</v>
      </c>
      <c r="D147" s="305" t="s">
        <v>954</v>
      </c>
      <c r="E147" s="306">
        <v>330.0</v>
      </c>
      <c r="F147" s="305" t="s">
        <v>7452</v>
      </c>
      <c r="G147" s="309"/>
      <c r="H147" s="318">
        <v>40796.0</v>
      </c>
    </row>
    <row r="148">
      <c r="A148" s="307" t="s">
        <v>10088</v>
      </c>
      <c r="B148" s="305" t="s">
        <v>10089</v>
      </c>
      <c r="C148" s="305" t="s">
        <v>10090</v>
      </c>
      <c r="D148" s="305" t="s">
        <v>954</v>
      </c>
      <c r="E148" s="306">
        <v>120.0</v>
      </c>
      <c r="F148" s="305" t="s">
        <v>7452</v>
      </c>
      <c r="G148" s="309"/>
      <c r="H148" s="318">
        <v>40798.0</v>
      </c>
    </row>
    <row r="149">
      <c r="A149" s="307" t="s">
        <v>10091</v>
      </c>
      <c r="B149" s="305" t="s">
        <v>10092</v>
      </c>
      <c r="C149" s="305" t="s">
        <v>10090</v>
      </c>
      <c r="D149" s="305" t="s">
        <v>144</v>
      </c>
      <c r="E149" s="306">
        <v>80.0</v>
      </c>
      <c r="F149" s="317">
        <v>80.0</v>
      </c>
      <c r="G149" s="307">
        <v>6227.0</v>
      </c>
      <c r="H149" s="318">
        <v>40833.0</v>
      </c>
    </row>
    <row r="150">
      <c r="A150" s="307" t="s">
        <v>10093</v>
      </c>
      <c r="B150" s="305" t="s">
        <v>10094</v>
      </c>
      <c r="C150" s="305" t="s">
        <v>837</v>
      </c>
      <c r="D150" s="305" t="s">
        <v>144</v>
      </c>
      <c r="E150" s="306">
        <v>80.0</v>
      </c>
      <c r="F150" s="317">
        <v>80.0</v>
      </c>
      <c r="G150" s="307">
        <v>6227.0</v>
      </c>
      <c r="H150" s="318">
        <v>40830.0</v>
      </c>
    </row>
    <row r="151">
      <c r="A151" s="307" t="s">
        <v>10095</v>
      </c>
      <c r="B151" s="305" t="s">
        <v>10096</v>
      </c>
      <c r="C151" s="305" t="s">
        <v>837</v>
      </c>
      <c r="D151" s="305" t="s">
        <v>144</v>
      </c>
      <c r="E151" s="306">
        <v>300.0</v>
      </c>
      <c r="F151" s="317">
        <v>291.28</v>
      </c>
      <c r="G151" s="307">
        <v>6227.0</v>
      </c>
      <c r="H151" s="318">
        <v>40800.0</v>
      </c>
    </row>
    <row r="152">
      <c r="A152" s="307" t="s">
        <v>10097</v>
      </c>
      <c r="B152" s="305" t="s">
        <v>10098</v>
      </c>
      <c r="C152" s="305" t="s">
        <v>837</v>
      </c>
      <c r="D152" s="305" t="s">
        <v>144</v>
      </c>
      <c r="E152" s="306">
        <v>220.0</v>
      </c>
      <c r="F152" s="317">
        <v>200.0</v>
      </c>
      <c r="G152" s="307">
        <v>6227.0</v>
      </c>
      <c r="H152" s="318">
        <v>40799.0</v>
      </c>
    </row>
    <row r="153">
      <c r="A153" s="307" t="s">
        <v>10099</v>
      </c>
      <c r="B153" s="305" t="s">
        <v>10100</v>
      </c>
      <c r="C153" s="305" t="s">
        <v>10101</v>
      </c>
      <c r="D153" s="305" t="s">
        <v>144</v>
      </c>
      <c r="E153" s="306">
        <v>150.0</v>
      </c>
      <c r="F153" s="317">
        <v>150.0</v>
      </c>
      <c r="G153" s="307">
        <v>6238.0</v>
      </c>
      <c r="H153" s="318">
        <v>40795.0</v>
      </c>
    </row>
    <row r="154">
      <c r="A154" s="307" t="s">
        <v>10102</v>
      </c>
      <c r="B154" s="305" t="s">
        <v>10103</v>
      </c>
      <c r="C154" s="305" t="s">
        <v>10104</v>
      </c>
      <c r="D154" s="305" t="s">
        <v>144</v>
      </c>
      <c r="E154" s="306">
        <v>49.26</v>
      </c>
      <c r="F154" s="317">
        <v>49.26</v>
      </c>
      <c r="G154" s="307">
        <v>6239.0</v>
      </c>
      <c r="H154" s="318">
        <v>40791.0</v>
      </c>
    </row>
    <row r="155">
      <c r="A155" s="307" t="s">
        <v>10105</v>
      </c>
      <c r="B155" s="305" t="s">
        <v>6131</v>
      </c>
      <c r="C155" s="305" t="s">
        <v>5840</v>
      </c>
      <c r="D155" s="305" t="s">
        <v>954</v>
      </c>
      <c r="E155" s="306">
        <v>64.9</v>
      </c>
      <c r="F155" s="317">
        <v>56.0</v>
      </c>
      <c r="G155" s="307">
        <v>6384.0</v>
      </c>
      <c r="H155" s="318">
        <v>40827.0</v>
      </c>
    </row>
    <row r="156">
      <c r="A156" s="307" t="s">
        <v>10106</v>
      </c>
      <c r="B156" s="305" t="s">
        <v>10107</v>
      </c>
      <c r="C156" s="305" t="s">
        <v>10108</v>
      </c>
      <c r="D156" s="305" t="s">
        <v>954</v>
      </c>
      <c r="E156" s="306">
        <v>19.1</v>
      </c>
      <c r="F156" s="317">
        <v>19.1</v>
      </c>
      <c r="G156" s="307">
        <v>6200.0</v>
      </c>
      <c r="H156" s="318">
        <v>40836.0</v>
      </c>
    </row>
    <row r="157">
      <c r="A157" s="307" t="s">
        <v>10109</v>
      </c>
      <c r="B157" s="305" t="s">
        <v>10110</v>
      </c>
      <c r="C157" s="305" t="s">
        <v>195</v>
      </c>
      <c r="D157" s="305" t="s">
        <v>954</v>
      </c>
      <c r="E157" s="306">
        <v>90.51</v>
      </c>
      <c r="F157" s="317">
        <v>90.51</v>
      </c>
      <c r="G157" s="307">
        <v>6386.0</v>
      </c>
      <c r="H157" s="318">
        <v>40836.0</v>
      </c>
    </row>
    <row r="158">
      <c r="A158" s="307" t="s">
        <v>10111</v>
      </c>
      <c r="B158" s="305" t="s">
        <v>10112</v>
      </c>
      <c r="C158" s="305" t="s">
        <v>587</v>
      </c>
      <c r="D158" s="305" t="s">
        <v>954</v>
      </c>
      <c r="E158" s="306">
        <v>109.76</v>
      </c>
      <c r="F158" s="317">
        <v>109.76</v>
      </c>
      <c r="G158" s="305" t="s">
        <v>10113</v>
      </c>
      <c r="H158" s="318">
        <v>40808.0</v>
      </c>
    </row>
    <row r="159">
      <c r="A159" s="307" t="s">
        <v>10114</v>
      </c>
      <c r="B159" s="305" t="s">
        <v>10115</v>
      </c>
      <c r="C159" s="305" t="s">
        <v>1359</v>
      </c>
      <c r="D159" s="305" t="s">
        <v>954</v>
      </c>
      <c r="E159" s="306">
        <v>74.03</v>
      </c>
      <c r="F159" s="317">
        <v>74.03</v>
      </c>
      <c r="G159" s="307">
        <v>6387.0</v>
      </c>
      <c r="H159" s="318">
        <v>40812.0</v>
      </c>
    </row>
    <row r="160">
      <c r="A160" s="307" t="s">
        <v>10116</v>
      </c>
      <c r="B160" s="305" t="s">
        <v>10117</v>
      </c>
      <c r="C160" s="305" t="s">
        <v>149</v>
      </c>
      <c r="D160" s="305" t="s">
        <v>954</v>
      </c>
      <c r="E160" s="306">
        <v>223.12</v>
      </c>
      <c r="F160" s="317">
        <v>223.12</v>
      </c>
      <c r="G160" s="307">
        <v>6388.0</v>
      </c>
      <c r="H160" s="318">
        <v>40855.0</v>
      </c>
    </row>
    <row r="161">
      <c r="A161" s="307" t="s">
        <v>10118</v>
      </c>
      <c r="B161" s="305" t="s">
        <v>10119</v>
      </c>
      <c r="C161" s="305" t="s">
        <v>149</v>
      </c>
      <c r="D161" s="305" t="s">
        <v>954</v>
      </c>
      <c r="E161" s="306">
        <v>215.63</v>
      </c>
      <c r="F161" s="317">
        <v>215.63</v>
      </c>
      <c r="G161" s="307">
        <v>6388.0</v>
      </c>
      <c r="H161" s="318">
        <v>40817.0</v>
      </c>
    </row>
    <row r="162">
      <c r="A162" s="307" t="s">
        <v>10120</v>
      </c>
      <c r="B162" s="305" t="s">
        <v>397</v>
      </c>
      <c r="C162" s="305" t="s">
        <v>10121</v>
      </c>
      <c r="D162" s="305" t="s">
        <v>954</v>
      </c>
      <c r="E162" s="306">
        <v>35.1</v>
      </c>
      <c r="F162" s="317">
        <v>35.1</v>
      </c>
      <c r="G162" s="309"/>
      <c r="H162" s="318">
        <v>40826.0</v>
      </c>
    </row>
    <row r="163">
      <c r="A163" s="307" t="s">
        <v>10122</v>
      </c>
      <c r="B163" s="305" t="s">
        <v>10123</v>
      </c>
      <c r="C163" s="305" t="s">
        <v>565</v>
      </c>
      <c r="D163" s="305" t="s">
        <v>954</v>
      </c>
      <c r="E163" s="306">
        <v>64.98</v>
      </c>
      <c r="F163" s="317">
        <v>64.98</v>
      </c>
      <c r="G163" s="307">
        <v>6526.0</v>
      </c>
      <c r="H163" s="318">
        <v>40850.0</v>
      </c>
    </row>
    <row r="164">
      <c r="A164" s="307" t="s">
        <v>10124</v>
      </c>
      <c r="B164" s="305" t="s">
        <v>10125</v>
      </c>
      <c r="C164" s="305" t="s">
        <v>3021</v>
      </c>
      <c r="D164" s="305" t="s">
        <v>954</v>
      </c>
      <c r="E164" s="306">
        <v>28.0</v>
      </c>
      <c r="F164" s="317">
        <v>28.0</v>
      </c>
      <c r="G164" s="309"/>
      <c r="H164" s="318">
        <v>40817.0</v>
      </c>
    </row>
    <row r="165">
      <c r="A165" s="307" t="s">
        <v>10126</v>
      </c>
      <c r="B165" s="305" t="s">
        <v>96</v>
      </c>
      <c r="C165" s="305" t="s">
        <v>10127</v>
      </c>
      <c r="D165" s="305" t="s">
        <v>954</v>
      </c>
      <c r="E165" s="306">
        <v>75.0</v>
      </c>
      <c r="F165" s="317">
        <v>75.0</v>
      </c>
      <c r="G165" s="309"/>
      <c r="H165" s="318">
        <v>40845.0</v>
      </c>
    </row>
    <row r="166">
      <c r="A166" s="307" t="s">
        <v>10128</v>
      </c>
      <c r="B166" s="305" t="s">
        <v>10129</v>
      </c>
      <c r="C166" s="305" t="s">
        <v>1312</v>
      </c>
      <c r="D166" s="305" t="s">
        <v>954</v>
      </c>
      <c r="E166" s="306">
        <v>28.04</v>
      </c>
      <c r="F166" s="317">
        <v>28.04</v>
      </c>
      <c r="G166" s="307">
        <v>6527.0</v>
      </c>
      <c r="H166" s="318">
        <v>40848.0</v>
      </c>
    </row>
    <row r="167">
      <c r="A167" s="307" t="s">
        <v>10130</v>
      </c>
      <c r="B167" s="305" t="s">
        <v>10131</v>
      </c>
      <c r="C167" s="305" t="s">
        <v>452</v>
      </c>
      <c r="D167" s="305" t="s">
        <v>954</v>
      </c>
      <c r="E167" s="306">
        <v>113.85</v>
      </c>
      <c r="F167" s="317">
        <v>113.85</v>
      </c>
      <c r="G167" s="305" t="s">
        <v>10132</v>
      </c>
      <c r="H167" s="318">
        <v>40826.0</v>
      </c>
    </row>
    <row r="168">
      <c r="A168" s="307" t="s">
        <v>10133</v>
      </c>
      <c r="B168" s="305" t="s">
        <v>10134</v>
      </c>
      <c r="C168" s="305" t="s">
        <v>452</v>
      </c>
      <c r="D168" s="305" t="s">
        <v>954</v>
      </c>
      <c r="E168" s="306">
        <v>154.13</v>
      </c>
      <c r="F168" s="317">
        <v>154.13</v>
      </c>
      <c r="G168" s="305" t="s">
        <v>10132</v>
      </c>
      <c r="H168" s="318">
        <v>40817.0</v>
      </c>
    </row>
    <row r="169">
      <c r="A169" s="307" t="s">
        <v>10135</v>
      </c>
      <c r="B169" s="305" t="s">
        <v>10136</v>
      </c>
      <c r="C169" s="305" t="s">
        <v>395</v>
      </c>
      <c r="D169" s="305" t="s">
        <v>954</v>
      </c>
      <c r="E169" s="306">
        <v>71.43</v>
      </c>
      <c r="F169" s="317">
        <v>71.43</v>
      </c>
      <c r="G169" s="307">
        <v>6500.0</v>
      </c>
      <c r="H169" s="318">
        <v>40816.0</v>
      </c>
    </row>
    <row r="170">
      <c r="A170" s="307" t="s">
        <v>10137</v>
      </c>
      <c r="B170" s="305" t="s">
        <v>10138</v>
      </c>
      <c r="C170" s="305" t="s">
        <v>10139</v>
      </c>
      <c r="D170" s="305" t="s">
        <v>954</v>
      </c>
      <c r="E170" s="306">
        <v>140.0</v>
      </c>
      <c r="F170" s="317">
        <v>140.0</v>
      </c>
      <c r="G170" s="307">
        <v>6547.0</v>
      </c>
      <c r="H170" s="309"/>
    </row>
    <row r="171">
      <c r="A171" s="307" t="s">
        <v>10140</v>
      </c>
      <c r="B171" s="305" t="s">
        <v>10141</v>
      </c>
      <c r="C171" s="305" t="s">
        <v>9340</v>
      </c>
      <c r="D171" s="305" t="s">
        <v>954</v>
      </c>
      <c r="E171" s="306">
        <v>195.0</v>
      </c>
      <c r="F171" s="317">
        <v>195.0</v>
      </c>
      <c r="G171" s="305" t="s">
        <v>10142</v>
      </c>
      <c r="H171" s="318">
        <v>40875.0</v>
      </c>
    </row>
    <row r="172">
      <c r="A172" s="307" t="s">
        <v>10143</v>
      </c>
      <c r="B172" s="305" t="s">
        <v>10144</v>
      </c>
      <c r="C172" s="305" t="s">
        <v>10144</v>
      </c>
      <c r="D172" s="305" t="s">
        <v>954</v>
      </c>
      <c r="E172" s="306">
        <v>50.0</v>
      </c>
      <c r="F172" s="317">
        <v>50.0</v>
      </c>
      <c r="G172" s="307">
        <v>6531.0</v>
      </c>
      <c r="H172" s="318">
        <v>40859.0</v>
      </c>
    </row>
    <row r="173">
      <c r="A173" s="307" t="s">
        <v>10145</v>
      </c>
      <c r="B173" s="305" t="s">
        <v>10146</v>
      </c>
      <c r="C173" s="305" t="s">
        <v>7604</v>
      </c>
      <c r="D173" s="305" t="s">
        <v>954</v>
      </c>
      <c r="E173" s="306">
        <v>6260.0</v>
      </c>
      <c r="F173" s="317">
        <v>484.5</v>
      </c>
      <c r="G173" s="307">
        <v>6495.0</v>
      </c>
      <c r="H173" s="318">
        <v>40830.0</v>
      </c>
    </row>
    <row r="174">
      <c r="A174" s="307" t="s">
        <v>6526</v>
      </c>
      <c r="B174" s="305" t="s">
        <v>10147</v>
      </c>
      <c r="C174" s="305" t="s">
        <v>3610</v>
      </c>
      <c r="D174" s="305" t="s">
        <v>954</v>
      </c>
      <c r="E174" s="317">
        <v>194.83</v>
      </c>
      <c r="F174" s="317">
        <v>194.84</v>
      </c>
      <c r="G174" s="307">
        <v>6391.0</v>
      </c>
      <c r="H174" s="308">
        <v>40831.0</v>
      </c>
    </row>
    <row r="175">
      <c r="A175" s="307" t="s">
        <v>6529</v>
      </c>
      <c r="B175" s="305" t="s">
        <v>10148</v>
      </c>
      <c r="C175" s="305" t="s">
        <v>10149</v>
      </c>
      <c r="D175" s="305" t="s">
        <v>954</v>
      </c>
      <c r="E175" s="317">
        <v>81.0</v>
      </c>
      <c r="F175" s="317">
        <v>81.0</v>
      </c>
      <c r="G175" s="309"/>
      <c r="H175" s="308">
        <v>40879.0</v>
      </c>
    </row>
    <row r="176">
      <c r="A176" s="307" t="s">
        <v>6530</v>
      </c>
      <c r="B176" s="305" t="s">
        <v>205</v>
      </c>
      <c r="C176" s="305" t="s">
        <v>10150</v>
      </c>
      <c r="D176" s="305" t="s">
        <v>954</v>
      </c>
      <c r="E176" s="317">
        <v>21.99</v>
      </c>
      <c r="F176" s="317">
        <v>15.0</v>
      </c>
      <c r="G176" s="307">
        <v>6395.0</v>
      </c>
      <c r="H176" s="308">
        <v>40788.0</v>
      </c>
    </row>
    <row r="177">
      <c r="A177" s="307" t="s">
        <v>6533</v>
      </c>
      <c r="B177" s="305" t="s">
        <v>10151</v>
      </c>
      <c r="C177" s="305" t="s">
        <v>10150</v>
      </c>
      <c r="D177" s="305" t="s">
        <v>954</v>
      </c>
      <c r="E177" s="317">
        <v>124.74</v>
      </c>
      <c r="F177" s="317">
        <v>41.5</v>
      </c>
      <c r="G177" s="307">
        <v>6395.0</v>
      </c>
      <c r="H177" s="308">
        <v>40842.0</v>
      </c>
    </row>
    <row r="178">
      <c r="A178" s="307" t="s">
        <v>6538</v>
      </c>
      <c r="B178" s="305" t="s">
        <v>10152</v>
      </c>
      <c r="C178" s="305" t="s">
        <v>10150</v>
      </c>
      <c r="D178" s="305" t="s">
        <v>954</v>
      </c>
      <c r="E178" s="317">
        <v>104.62</v>
      </c>
      <c r="F178" s="317">
        <v>60.0</v>
      </c>
      <c r="G178" s="307">
        <v>6395.0</v>
      </c>
      <c r="H178" s="308">
        <v>40811.0</v>
      </c>
    </row>
    <row r="179">
      <c r="A179" s="307" t="s">
        <v>10153</v>
      </c>
      <c r="B179" s="305" t="s">
        <v>10154</v>
      </c>
      <c r="C179" s="305" t="s">
        <v>3610</v>
      </c>
      <c r="D179" s="305" t="s">
        <v>954</v>
      </c>
      <c r="E179" s="317">
        <v>319.64</v>
      </c>
      <c r="F179" s="317">
        <v>301.39</v>
      </c>
      <c r="G179" s="307">
        <v>6396.0</v>
      </c>
      <c r="H179" s="308">
        <v>40816.0</v>
      </c>
    </row>
    <row r="180">
      <c r="A180" s="307" t="s">
        <v>10155</v>
      </c>
      <c r="B180" s="305" t="s">
        <v>10156</v>
      </c>
      <c r="C180" s="305" t="s">
        <v>839</v>
      </c>
      <c r="D180" s="305" t="s">
        <v>954</v>
      </c>
      <c r="E180" s="317">
        <v>346.7</v>
      </c>
      <c r="F180" s="317">
        <v>339.26</v>
      </c>
      <c r="G180" s="307">
        <v>6397.0</v>
      </c>
      <c r="H180" s="308">
        <v>40816.0</v>
      </c>
    </row>
    <row r="181">
      <c r="A181" s="307" t="s">
        <v>10157</v>
      </c>
      <c r="B181" s="305" t="s">
        <v>10158</v>
      </c>
      <c r="C181" s="305" t="s">
        <v>6081</v>
      </c>
      <c r="D181" s="305" t="s">
        <v>144</v>
      </c>
      <c r="E181" s="317">
        <v>1000.0</v>
      </c>
      <c r="F181" s="317">
        <v>1000.0</v>
      </c>
      <c r="G181" s="305" t="s">
        <v>10159</v>
      </c>
      <c r="H181" s="308">
        <v>40888.0</v>
      </c>
    </row>
    <row r="182">
      <c r="A182" s="307" t="s">
        <v>10160</v>
      </c>
      <c r="B182" s="305" t="s">
        <v>10161</v>
      </c>
      <c r="C182" s="305" t="s">
        <v>10162</v>
      </c>
      <c r="D182" s="305" t="s">
        <v>144</v>
      </c>
      <c r="E182" s="317">
        <v>257.9</v>
      </c>
      <c r="F182" s="317">
        <v>180.0</v>
      </c>
      <c r="G182" s="307">
        <v>6241.0</v>
      </c>
      <c r="H182" s="308">
        <v>40878.0</v>
      </c>
    </row>
    <row r="183">
      <c r="A183" s="307" t="s">
        <v>10163</v>
      </c>
      <c r="B183" s="305" t="s">
        <v>10164</v>
      </c>
      <c r="C183" s="305" t="s">
        <v>10162</v>
      </c>
      <c r="D183" s="305" t="s">
        <v>144</v>
      </c>
      <c r="E183" s="317">
        <v>156.89</v>
      </c>
      <c r="F183" s="317">
        <v>156.89</v>
      </c>
      <c r="G183" s="307">
        <v>6241.0</v>
      </c>
      <c r="H183" s="308">
        <v>40866.0</v>
      </c>
    </row>
    <row r="184">
      <c r="A184" s="307" t="s">
        <v>10165</v>
      </c>
      <c r="B184" s="305" t="s">
        <v>10166</v>
      </c>
      <c r="C184" s="305" t="s">
        <v>10167</v>
      </c>
      <c r="D184" s="305" t="s">
        <v>144</v>
      </c>
      <c r="E184" s="317">
        <v>2300.0</v>
      </c>
      <c r="F184" s="317">
        <v>192.0</v>
      </c>
      <c r="G184" s="307">
        <v>6242.0</v>
      </c>
      <c r="H184" s="308">
        <v>41024.0</v>
      </c>
    </row>
    <row r="185">
      <c r="A185" s="307" t="s">
        <v>10168</v>
      </c>
      <c r="B185" s="305" t="s">
        <v>10169</v>
      </c>
      <c r="C185" s="305" t="s">
        <v>10162</v>
      </c>
      <c r="D185" s="305" t="s">
        <v>144</v>
      </c>
      <c r="E185" s="317">
        <v>240.0</v>
      </c>
      <c r="F185" s="317">
        <v>180.0</v>
      </c>
      <c r="G185" s="307">
        <v>6243.0</v>
      </c>
      <c r="H185" s="308">
        <v>40861.0</v>
      </c>
    </row>
    <row r="186">
      <c r="A186" s="307" t="s">
        <v>10170</v>
      </c>
      <c r="B186" s="305" t="s">
        <v>10171</v>
      </c>
      <c r="C186" s="305" t="s">
        <v>294</v>
      </c>
      <c r="D186" s="305" t="s">
        <v>144</v>
      </c>
      <c r="E186" s="317">
        <v>320.0</v>
      </c>
      <c r="F186" s="317">
        <v>315.0</v>
      </c>
      <c r="G186" s="307">
        <v>6244.0</v>
      </c>
      <c r="H186" s="308">
        <v>40837.0</v>
      </c>
    </row>
    <row r="187">
      <c r="A187" s="307" t="s">
        <v>10172</v>
      </c>
      <c r="B187" s="305" t="s">
        <v>6875</v>
      </c>
      <c r="C187" s="305" t="s">
        <v>6876</v>
      </c>
      <c r="D187" s="305" t="s">
        <v>144</v>
      </c>
      <c r="E187" s="317">
        <v>200.0</v>
      </c>
      <c r="F187" s="317">
        <v>200.0</v>
      </c>
      <c r="G187" s="307">
        <v>6245.0</v>
      </c>
      <c r="H187" s="308">
        <v>41060.0</v>
      </c>
    </row>
    <row r="188">
      <c r="A188" s="307" t="s">
        <v>10173</v>
      </c>
      <c r="B188" s="305" t="s">
        <v>10174</v>
      </c>
      <c r="C188" s="305" t="s">
        <v>2348</v>
      </c>
      <c r="D188" s="305" t="s">
        <v>144</v>
      </c>
      <c r="E188" s="317">
        <v>461.0</v>
      </c>
      <c r="F188" s="307">
        <v>0.0</v>
      </c>
      <c r="G188" s="307">
        <v>6246.0</v>
      </c>
      <c r="H188" s="308">
        <v>40837.0</v>
      </c>
    </row>
    <row r="189">
      <c r="A189" s="307" t="s">
        <v>10175</v>
      </c>
      <c r="B189" s="305" t="s">
        <v>10176</v>
      </c>
      <c r="C189" s="305" t="s">
        <v>10176</v>
      </c>
      <c r="D189" s="305" t="s">
        <v>144</v>
      </c>
      <c r="E189" s="317">
        <v>2500.0</v>
      </c>
      <c r="F189" s="317">
        <v>2000.0</v>
      </c>
      <c r="G189" s="307">
        <v>6247.0</v>
      </c>
      <c r="H189" s="308">
        <v>41041.0</v>
      </c>
    </row>
    <row r="190">
      <c r="A190" s="307" t="s">
        <v>10177</v>
      </c>
      <c r="B190" s="305" t="s">
        <v>7405</v>
      </c>
      <c r="C190" s="305" t="s">
        <v>7405</v>
      </c>
      <c r="D190" s="305" t="s">
        <v>144</v>
      </c>
      <c r="E190" s="317">
        <v>2500.0</v>
      </c>
      <c r="F190" s="317">
        <v>2000.0</v>
      </c>
      <c r="G190" s="305" t="s">
        <v>10178</v>
      </c>
      <c r="H190" s="308">
        <v>41041.0</v>
      </c>
    </row>
    <row r="191">
      <c r="A191" s="307" t="s">
        <v>10179</v>
      </c>
      <c r="B191" s="305" t="s">
        <v>10180</v>
      </c>
      <c r="C191" s="305" t="s">
        <v>7866</v>
      </c>
      <c r="D191" s="305" t="s">
        <v>144</v>
      </c>
      <c r="E191" s="317">
        <v>3600.0</v>
      </c>
      <c r="F191" s="317">
        <v>2000.0</v>
      </c>
      <c r="G191" s="307">
        <v>6249.0</v>
      </c>
      <c r="H191" s="308">
        <v>40866.0</v>
      </c>
    </row>
    <row r="192">
      <c r="A192" s="307" t="s">
        <v>10181</v>
      </c>
      <c r="B192" s="305" t="s">
        <v>10182</v>
      </c>
      <c r="C192" s="305" t="s">
        <v>6405</v>
      </c>
      <c r="D192" s="305" t="s">
        <v>144</v>
      </c>
      <c r="E192" s="317">
        <v>1700.0</v>
      </c>
      <c r="F192" s="317">
        <v>415.0</v>
      </c>
      <c r="G192" s="307">
        <v>6250.0</v>
      </c>
      <c r="H192" s="308">
        <v>40855.0</v>
      </c>
    </row>
    <row r="193">
      <c r="A193" s="307" t="s">
        <v>10183</v>
      </c>
      <c r="B193" s="305" t="s">
        <v>7409</v>
      </c>
      <c r="C193" s="305" t="s">
        <v>6405</v>
      </c>
      <c r="D193" s="305" t="s">
        <v>144</v>
      </c>
      <c r="E193" s="317">
        <v>400.0</v>
      </c>
      <c r="F193" s="307">
        <v>196.43</v>
      </c>
      <c r="G193" s="307">
        <v>6250.0</v>
      </c>
      <c r="H193" s="308">
        <v>40879.0</v>
      </c>
    </row>
    <row r="194">
      <c r="A194" s="307" t="s">
        <v>10184</v>
      </c>
      <c r="B194" s="305" t="s">
        <v>7415</v>
      </c>
      <c r="C194" s="305" t="s">
        <v>6405</v>
      </c>
      <c r="D194" s="305" t="s">
        <v>144</v>
      </c>
      <c r="E194" s="317">
        <v>75.0</v>
      </c>
      <c r="F194" s="317">
        <v>75.0</v>
      </c>
      <c r="G194" s="307">
        <v>6250.0</v>
      </c>
      <c r="H194" s="308">
        <v>40826.0</v>
      </c>
    </row>
    <row r="195">
      <c r="A195" s="307" t="s">
        <v>10185</v>
      </c>
      <c r="B195" s="305" t="s">
        <v>10186</v>
      </c>
      <c r="C195" s="305" t="s">
        <v>6405</v>
      </c>
      <c r="D195" s="305" t="s">
        <v>144</v>
      </c>
      <c r="E195" s="317">
        <v>2100.0</v>
      </c>
      <c r="F195" s="317">
        <v>15.0</v>
      </c>
      <c r="G195" s="307">
        <v>6250.0</v>
      </c>
      <c r="H195" s="308">
        <v>40858.0</v>
      </c>
    </row>
    <row r="196">
      <c r="A196" s="307" t="s">
        <v>10187</v>
      </c>
      <c r="B196" s="305" t="s">
        <v>10188</v>
      </c>
      <c r="C196" s="305" t="s">
        <v>6405</v>
      </c>
      <c r="D196" s="305" t="s">
        <v>144</v>
      </c>
      <c r="E196" s="317">
        <v>200.0</v>
      </c>
      <c r="F196" s="307">
        <v>37.22</v>
      </c>
      <c r="G196" s="307">
        <v>6250.0</v>
      </c>
      <c r="H196" s="308">
        <v>40858.0</v>
      </c>
    </row>
    <row r="197">
      <c r="A197" s="307" t="s">
        <v>10189</v>
      </c>
      <c r="B197" s="305" t="s">
        <v>10190</v>
      </c>
      <c r="C197" s="305" t="s">
        <v>6405</v>
      </c>
      <c r="D197" s="305" t="s">
        <v>144</v>
      </c>
      <c r="E197" s="317">
        <v>360.0</v>
      </c>
      <c r="F197" s="305" t="s">
        <v>7452</v>
      </c>
      <c r="G197" s="307">
        <v>6250.0</v>
      </c>
      <c r="H197" s="308">
        <v>40844.0</v>
      </c>
    </row>
    <row r="198">
      <c r="A198" s="307" t="s">
        <v>10191</v>
      </c>
      <c r="B198" s="305" t="s">
        <v>10192</v>
      </c>
      <c r="C198" s="305" t="s">
        <v>10193</v>
      </c>
      <c r="D198" s="305" t="s">
        <v>954</v>
      </c>
      <c r="E198" s="317">
        <v>122.15</v>
      </c>
      <c r="F198" s="317">
        <v>122.15</v>
      </c>
      <c r="G198" s="307">
        <v>6399.0</v>
      </c>
      <c r="H198" s="308">
        <v>40803.0</v>
      </c>
    </row>
    <row r="199">
      <c r="A199" s="307" t="s">
        <v>10194</v>
      </c>
      <c r="B199" s="305" t="s">
        <v>10195</v>
      </c>
      <c r="C199" s="305" t="s">
        <v>3531</v>
      </c>
      <c r="D199" s="305" t="s">
        <v>954</v>
      </c>
      <c r="E199" s="317">
        <v>225.0</v>
      </c>
      <c r="F199" s="317">
        <v>225.0</v>
      </c>
      <c r="G199" s="307">
        <v>6448.0</v>
      </c>
      <c r="H199" s="308">
        <v>40826.0</v>
      </c>
    </row>
    <row r="200">
      <c r="A200" s="307" t="s">
        <v>10196</v>
      </c>
      <c r="B200" s="305" t="s">
        <v>10197</v>
      </c>
      <c r="C200" s="305" t="s">
        <v>3531</v>
      </c>
      <c r="D200" s="305" t="s">
        <v>954</v>
      </c>
      <c r="E200" s="317">
        <v>180.0</v>
      </c>
      <c r="F200" s="317">
        <v>180.0</v>
      </c>
      <c r="G200" s="307">
        <v>6448.0</v>
      </c>
      <c r="H200" s="308">
        <v>40812.0</v>
      </c>
    </row>
    <row r="201">
      <c r="A201" s="307" t="s">
        <v>10198</v>
      </c>
      <c r="B201" s="305" t="s">
        <v>10199</v>
      </c>
      <c r="C201" s="305" t="s">
        <v>839</v>
      </c>
      <c r="D201" s="305" t="s">
        <v>954</v>
      </c>
      <c r="E201" s="317">
        <v>132.42</v>
      </c>
      <c r="F201" s="317">
        <v>132.42</v>
      </c>
      <c r="G201" s="309"/>
      <c r="H201" s="308">
        <v>40823.0</v>
      </c>
    </row>
    <row r="202">
      <c r="A202" s="307" t="s">
        <v>10200</v>
      </c>
      <c r="B202" s="305" t="s">
        <v>10201</v>
      </c>
      <c r="C202" s="305" t="s">
        <v>587</v>
      </c>
      <c r="D202" s="305" t="s">
        <v>954</v>
      </c>
      <c r="E202" s="317">
        <v>46.92</v>
      </c>
      <c r="F202" s="317">
        <v>46.92</v>
      </c>
      <c r="G202" s="307">
        <v>6449.0</v>
      </c>
      <c r="H202" s="308">
        <v>40827.0</v>
      </c>
    </row>
    <row r="203">
      <c r="A203" s="307" t="s">
        <v>10202</v>
      </c>
      <c r="B203" s="305" t="s">
        <v>10203</v>
      </c>
      <c r="C203" s="305" t="s">
        <v>8170</v>
      </c>
      <c r="D203" s="305" t="s">
        <v>954</v>
      </c>
      <c r="E203" s="317">
        <v>156.0</v>
      </c>
      <c r="F203" s="317">
        <v>156.0</v>
      </c>
      <c r="G203" s="307">
        <v>6549.0</v>
      </c>
      <c r="H203" s="308">
        <v>40809.0</v>
      </c>
    </row>
    <row r="204">
      <c r="A204" s="307" t="s">
        <v>10204</v>
      </c>
      <c r="B204" s="305" t="s">
        <v>10205</v>
      </c>
      <c r="C204" s="305" t="s">
        <v>7268</v>
      </c>
      <c r="D204" s="305" t="s">
        <v>954</v>
      </c>
      <c r="E204" s="317">
        <v>173.5</v>
      </c>
      <c r="F204" s="317">
        <v>173.5</v>
      </c>
      <c r="G204" s="307">
        <v>6318.0</v>
      </c>
      <c r="H204" s="308">
        <v>40824.0</v>
      </c>
    </row>
    <row r="205">
      <c r="A205" s="307" t="s">
        <v>10206</v>
      </c>
      <c r="B205" s="305" t="s">
        <v>10207</v>
      </c>
      <c r="C205" s="305" t="s">
        <v>496</v>
      </c>
      <c r="D205" s="305" t="s">
        <v>954</v>
      </c>
      <c r="E205" s="317">
        <v>28.02</v>
      </c>
      <c r="F205" s="317">
        <v>28.02</v>
      </c>
      <c r="G205" s="309"/>
      <c r="H205" s="308">
        <v>40813.0</v>
      </c>
    </row>
    <row r="206">
      <c r="A206" s="307" t="s">
        <v>10208</v>
      </c>
      <c r="B206" s="305" t="s">
        <v>10103</v>
      </c>
      <c r="C206" s="305" t="s">
        <v>2869</v>
      </c>
      <c r="D206" s="305" t="s">
        <v>954</v>
      </c>
      <c r="E206" s="317">
        <v>49.26</v>
      </c>
      <c r="F206" s="305" t="s">
        <v>7452</v>
      </c>
      <c r="G206" s="307">
        <v>6550.0</v>
      </c>
      <c r="H206" s="308">
        <v>40823.0</v>
      </c>
    </row>
    <row r="207">
      <c r="A207" s="307" t="s">
        <v>10209</v>
      </c>
      <c r="B207" s="305" t="s">
        <v>10107</v>
      </c>
      <c r="C207" s="305" t="s">
        <v>10108</v>
      </c>
      <c r="D207" s="305" t="s">
        <v>954</v>
      </c>
      <c r="E207" s="317">
        <v>19.1</v>
      </c>
      <c r="F207" s="317">
        <v>19.1</v>
      </c>
      <c r="G207" s="307">
        <v>6319.0</v>
      </c>
      <c r="H207" s="308">
        <v>40812.0</v>
      </c>
    </row>
    <row r="208">
      <c r="A208" s="307" t="s">
        <v>10210</v>
      </c>
      <c r="B208" s="305" t="s">
        <v>10211</v>
      </c>
      <c r="C208" s="305" t="s">
        <v>10212</v>
      </c>
      <c r="D208" s="305" t="s">
        <v>144</v>
      </c>
      <c r="E208" s="317">
        <v>80.06</v>
      </c>
      <c r="F208" s="317">
        <v>80.06</v>
      </c>
      <c r="G208" s="307">
        <v>6251.0</v>
      </c>
      <c r="H208" s="308">
        <v>40866.0</v>
      </c>
    </row>
    <row r="209">
      <c r="A209" s="307" t="s">
        <v>10213</v>
      </c>
      <c r="B209" s="305" t="s">
        <v>10214</v>
      </c>
      <c r="C209" s="305" t="s">
        <v>10215</v>
      </c>
      <c r="D209" s="305" t="s">
        <v>954</v>
      </c>
      <c r="E209" s="317">
        <v>900.0</v>
      </c>
      <c r="F209" s="317">
        <v>400.0</v>
      </c>
      <c r="G209" s="307">
        <v>6450.0</v>
      </c>
      <c r="H209" s="308">
        <v>40831.0</v>
      </c>
    </row>
    <row r="210">
      <c r="A210" s="307" t="s">
        <v>10216</v>
      </c>
      <c r="B210" s="305" t="s">
        <v>10217</v>
      </c>
      <c r="C210" s="305" t="s">
        <v>10215</v>
      </c>
      <c r="D210" s="305" t="s">
        <v>954</v>
      </c>
      <c r="E210" s="317">
        <v>60.0</v>
      </c>
      <c r="F210" s="317">
        <v>59.91</v>
      </c>
      <c r="G210" s="307">
        <v>6450.0</v>
      </c>
      <c r="H210" s="308">
        <v>40816.0</v>
      </c>
    </row>
    <row r="211">
      <c r="A211" s="307" t="s">
        <v>10218</v>
      </c>
      <c r="B211" s="305" t="s">
        <v>10219</v>
      </c>
      <c r="C211" s="305" t="s">
        <v>10220</v>
      </c>
      <c r="D211" s="305" t="s">
        <v>144</v>
      </c>
      <c r="E211" s="317">
        <v>120.0</v>
      </c>
      <c r="F211" s="317">
        <v>120.0</v>
      </c>
      <c r="G211" s="307">
        <v>6252.0</v>
      </c>
      <c r="H211" s="308">
        <v>40856.0</v>
      </c>
    </row>
    <row r="212">
      <c r="A212" s="307" t="s">
        <v>10221</v>
      </c>
      <c r="B212" s="305" t="s">
        <v>10222</v>
      </c>
      <c r="C212" s="305" t="s">
        <v>10220</v>
      </c>
      <c r="D212" s="305" t="s">
        <v>954</v>
      </c>
      <c r="E212" s="317">
        <v>9.35</v>
      </c>
      <c r="F212" s="317">
        <v>9.35</v>
      </c>
      <c r="G212" s="309"/>
      <c r="H212" s="308">
        <v>40826.0</v>
      </c>
    </row>
    <row r="213">
      <c r="A213" s="307" t="s">
        <v>10223</v>
      </c>
      <c r="B213" s="305" t="s">
        <v>10224</v>
      </c>
      <c r="C213" s="305" t="s">
        <v>10215</v>
      </c>
      <c r="D213" s="305" t="s">
        <v>144</v>
      </c>
      <c r="E213" s="317">
        <v>225.0</v>
      </c>
      <c r="F213" s="317">
        <v>210.0</v>
      </c>
      <c r="G213" s="307">
        <v>6253.0</v>
      </c>
      <c r="H213" s="308">
        <v>40853.0</v>
      </c>
    </row>
    <row r="214">
      <c r="A214" s="307" t="s">
        <v>10225</v>
      </c>
      <c r="B214" s="305" t="s">
        <v>10226</v>
      </c>
      <c r="C214" s="305" t="s">
        <v>1820</v>
      </c>
      <c r="D214" s="305" t="s">
        <v>144</v>
      </c>
      <c r="E214" s="317">
        <v>1800.0</v>
      </c>
      <c r="F214" s="317">
        <v>1800.0</v>
      </c>
      <c r="G214" s="307">
        <v>6254.0</v>
      </c>
      <c r="H214" s="308">
        <v>41060.0</v>
      </c>
    </row>
    <row r="215">
      <c r="A215" s="307" t="s">
        <v>10227</v>
      </c>
      <c r="B215" s="305" t="s">
        <v>10228</v>
      </c>
      <c r="C215" s="305" t="s">
        <v>9947</v>
      </c>
      <c r="D215" s="305" t="s">
        <v>144</v>
      </c>
      <c r="E215" s="317">
        <v>300.0</v>
      </c>
      <c r="F215" s="307">
        <v>241.55</v>
      </c>
      <c r="G215" s="307">
        <v>6255.0</v>
      </c>
      <c r="H215" s="308">
        <v>40841.0</v>
      </c>
    </row>
    <row r="216">
      <c r="A216" s="305" t="s">
        <v>10229</v>
      </c>
      <c r="B216" s="305" t="s">
        <v>858</v>
      </c>
      <c r="C216" s="305" t="str">
        <f t="shared" ref="C216:C243" si="2">B216&amp;" Diversitas"</f>
        <v>Nigerian Students Association Diversitas</v>
      </c>
      <c r="D216" s="306"/>
      <c r="E216" s="306">
        <v>150.0</v>
      </c>
      <c r="F216" s="306">
        <v>300.0</v>
      </c>
      <c r="G216" s="307">
        <v>6267.0</v>
      </c>
      <c r="H216" s="318">
        <v>40845.0</v>
      </c>
    </row>
    <row r="217">
      <c r="A217" s="305" t="s">
        <v>10230</v>
      </c>
      <c r="B217" s="305" t="s">
        <v>1539</v>
      </c>
      <c r="C217" s="305" t="str">
        <f t="shared" si="2"/>
        <v>Asian American Dance Troupe Diversitas</v>
      </c>
      <c r="D217" s="306"/>
      <c r="E217" s="306">
        <v>150.0</v>
      </c>
      <c r="F217" s="306">
        <v>300.0</v>
      </c>
      <c r="G217" s="307">
        <v>6268.0</v>
      </c>
      <c r="H217" s="318">
        <v>40845.0</v>
      </c>
    </row>
    <row r="218">
      <c r="A218" s="305" t="s">
        <v>10231</v>
      </c>
      <c r="B218" s="305" t="s">
        <v>2813</v>
      </c>
      <c r="C218" s="305" t="str">
        <f t="shared" si="2"/>
        <v>Fuerza Latina Diversitas</v>
      </c>
      <c r="D218" s="306"/>
      <c r="E218" s="306">
        <v>150.0</v>
      </c>
      <c r="F218" s="306">
        <v>300.0</v>
      </c>
      <c r="G218" s="307">
        <v>6269.0</v>
      </c>
      <c r="H218" s="318">
        <v>40845.0</v>
      </c>
    </row>
    <row r="219">
      <c r="A219" s="305" t="s">
        <v>10232</v>
      </c>
      <c r="B219" s="305" t="s">
        <v>8170</v>
      </c>
      <c r="C219" s="305" t="str">
        <f t="shared" si="2"/>
        <v>Harvard College Scandinavian Society Diversitas</v>
      </c>
      <c r="D219" s="306"/>
      <c r="E219" s="306">
        <v>150.0</v>
      </c>
      <c r="F219" s="306">
        <v>275.0</v>
      </c>
      <c r="G219" s="307">
        <v>6270.0</v>
      </c>
      <c r="H219" s="318">
        <v>40845.0</v>
      </c>
    </row>
    <row r="220">
      <c r="A220" s="305" t="s">
        <v>10233</v>
      </c>
      <c r="B220" s="305" t="s">
        <v>304</v>
      </c>
      <c r="C220" s="305" t="str">
        <f t="shared" si="2"/>
        <v>Harvard Islamic Society Diversitas</v>
      </c>
      <c r="D220" s="306"/>
      <c r="E220" s="306">
        <v>150.0</v>
      </c>
      <c r="F220" s="306">
        <v>300.0</v>
      </c>
      <c r="G220" s="305" t="s">
        <v>10234</v>
      </c>
      <c r="H220" s="318">
        <v>40845.0</v>
      </c>
    </row>
    <row r="221">
      <c r="A221" s="305" t="s">
        <v>10235</v>
      </c>
      <c r="B221" s="305" t="s">
        <v>10236</v>
      </c>
      <c r="C221" s="305" t="str">
        <f t="shared" si="2"/>
        <v>Harvard Black Student's Association Diversitas</v>
      </c>
      <c r="D221" s="306"/>
      <c r="E221" s="306">
        <v>150.0</v>
      </c>
      <c r="F221" s="306">
        <v>300.0</v>
      </c>
      <c r="G221" s="307">
        <v>6272.0</v>
      </c>
      <c r="H221" s="318">
        <v>40845.0</v>
      </c>
    </row>
    <row r="222">
      <c r="A222" s="305" t="s">
        <v>10237</v>
      </c>
      <c r="B222" s="305" t="s">
        <v>6104</v>
      </c>
      <c r="C222" s="305" t="str">
        <f t="shared" si="2"/>
        <v>Harvard-Radcliffe RAZA Diversitas</v>
      </c>
      <c r="D222" s="306"/>
      <c r="E222" s="306">
        <v>150.0</v>
      </c>
      <c r="F222" s="306">
        <v>300.0</v>
      </c>
      <c r="G222" s="307">
        <v>6273.0</v>
      </c>
      <c r="H222" s="318">
        <v>40845.0</v>
      </c>
    </row>
    <row r="223">
      <c r="A223" s="305" t="s">
        <v>10238</v>
      </c>
      <c r="B223" s="305" t="s">
        <v>10239</v>
      </c>
      <c r="C223" s="305" t="str">
        <f t="shared" si="2"/>
        <v>Harvard Latino Men's Collective Diversitas</v>
      </c>
      <c r="D223" s="306"/>
      <c r="E223" s="306">
        <v>150.0</v>
      </c>
      <c r="F223" s="306">
        <v>300.0</v>
      </c>
      <c r="G223" s="307">
        <v>6274.0</v>
      </c>
      <c r="H223" s="318">
        <v>40844.0</v>
      </c>
    </row>
    <row r="224">
      <c r="A224" s="305" t="s">
        <v>10240</v>
      </c>
      <c r="B224" s="305" t="s">
        <v>8561</v>
      </c>
      <c r="C224" s="305" t="str">
        <f t="shared" si="2"/>
        <v>Harvard College Turkish Student Association Diversitas</v>
      </c>
      <c r="D224" s="306"/>
      <c r="E224" s="306">
        <v>150.0</v>
      </c>
      <c r="F224" s="306">
        <v>300.0</v>
      </c>
      <c r="G224" s="307">
        <v>6275.0</v>
      </c>
      <c r="H224" s="318">
        <v>40845.0</v>
      </c>
    </row>
    <row r="225">
      <c r="A225" s="305" t="s">
        <v>10241</v>
      </c>
      <c r="B225" s="305" t="s">
        <v>8796</v>
      </c>
      <c r="C225" s="305" t="str">
        <f t="shared" si="2"/>
        <v>Harvard Bulgarian Club Diversitas</v>
      </c>
      <c r="D225" s="306"/>
      <c r="E225" s="306">
        <v>150.0</v>
      </c>
      <c r="F225" s="306">
        <v>150.0</v>
      </c>
      <c r="G225" s="307">
        <v>6276.0</v>
      </c>
      <c r="H225" s="318">
        <v>40845.0</v>
      </c>
    </row>
    <row r="226">
      <c r="A226" s="305" t="s">
        <v>10242</v>
      </c>
      <c r="B226" s="305" t="s">
        <v>839</v>
      </c>
      <c r="C226" s="305" t="str">
        <f t="shared" si="2"/>
        <v>Latinas Unidas de Harvard College Diversitas</v>
      </c>
      <c r="D226" s="306"/>
      <c r="E226" s="306">
        <v>150.0</v>
      </c>
      <c r="F226" s="306">
        <v>300.0</v>
      </c>
      <c r="G226" s="307">
        <v>6277.0</v>
      </c>
      <c r="H226" s="318">
        <v>40845.0</v>
      </c>
    </row>
    <row r="227">
      <c r="A227" s="305" t="s">
        <v>10243</v>
      </c>
      <c r="B227" s="305" t="s">
        <v>10244</v>
      </c>
      <c r="C227" s="305" t="str">
        <f t="shared" si="2"/>
        <v>Hawaii Club Diversitas</v>
      </c>
      <c r="D227" s="306"/>
      <c r="E227" s="306">
        <v>150.0</v>
      </c>
      <c r="F227" s="306">
        <v>300.0</v>
      </c>
      <c r="G227" s="307">
        <v>6278.0</v>
      </c>
      <c r="H227" s="318">
        <v>40845.0</v>
      </c>
    </row>
    <row r="228">
      <c r="A228" s="305" t="s">
        <v>10245</v>
      </c>
      <c r="B228" s="305" t="s">
        <v>10246</v>
      </c>
      <c r="C228" s="305" t="str">
        <f t="shared" si="2"/>
        <v>Harvard Candela Dance Troupe Diversitas</v>
      </c>
      <c r="D228" s="306"/>
      <c r="E228" s="306">
        <v>150.0</v>
      </c>
      <c r="F228" s="306">
        <v>150.0</v>
      </c>
      <c r="G228" s="307">
        <v>6279.0</v>
      </c>
      <c r="H228" s="318">
        <v>40845.0</v>
      </c>
    </row>
    <row r="229">
      <c r="A229" s="305" t="s">
        <v>10247</v>
      </c>
      <c r="B229" s="305" t="s">
        <v>2770</v>
      </c>
      <c r="C229" s="305" t="str">
        <f t="shared" si="2"/>
        <v>Harvard Vietnamese Association Diversitas</v>
      </c>
      <c r="D229" s="306"/>
      <c r="E229" s="306">
        <v>150.0</v>
      </c>
      <c r="F229" s="306">
        <v>300.0</v>
      </c>
      <c r="G229" s="307">
        <v>6280.0</v>
      </c>
      <c r="H229" s="318">
        <v>40845.0</v>
      </c>
    </row>
    <row r="230">
      <c r="A230" s="305" t="s">
        <v>10248</v>
      </c>
      <c r="B230" s="305" t="s">
        <v>5840</v>
      </c>
      <c r="C230" s="305" t="str">
        <f t="shared" si="2"/>
        <v>Harvard Dharma Diversitas</v>
      </c>
      <c r="D230" s="306"/>
      <c r="E230" s="306">
        <v>150.0</v>
      </c>
      <c r="F230" s="306">
        <v>300.0</v>
      </c>
      <c r="G230" s="307">
        <v>6281.0</v>
      </c>
      <c r="H230" s="318">
        <v>40845.0</v>
      </c>
    </row>
    <row r="231">
      <c r="A231" s="305" t="s">
        <v>10249</v>
      </c>
      <c r="B231" s="305" t="s">
        <v>7353</v>
      </c>
      <c r="C231" s="305" t="str">
        <f t="shared" si="2"/>
        <v>Harvard Japan Society Diversitas</v>
      </c>
      <c r="D231" s="306"/>
      <c r="E231" s="306">
        <v>150.0</v>
      </c>
      <c r="F231" s="306">
        <v>300.0</v>
      </c>
      <c r="G231" s="307">
        <v>6282.0</v>
      </c>
      <c r="H231" s="318">
        <v>40845.0</v>
      </c>
    </row>
    <row r="232">
      <c r="A232" s="305" t="s">
        <v>10250</v>
      </c>
      <c r="B232" s="305" t="s">
        <v>2435</v>
      </c>
      <c r="C232" s="305" t="str">
        <f t="shared" si="2"/>
        <v>Hong Kong Society Diversitas</v>
      </c>
      <c r="D232" s="306"/>
      <c r="E232" s="306">
        <v>150.0</v>
      </c>
      <c r="F232" s="306">
        <v>300.0</v>
      </c>
      <c r="G232" s="307">
        <v>6283.0</v>
      </c>
      <c r="H232" s="318">
        <v>40844.0</v>
      </c>
    </row>
    <row r="233">
      <c r="A233" s="305" t="s">
        <v>10251</v>
      </c>
      <c r="B233" s="305" t="s">
        <v>1600</v>
      </c>
      <c r="C233" s="305" t="str">
        <f t="shared" si="2"/>
        <v>Harvard Philippine Forum Diversitas</v>
      </c>
      <c r="D233" s="306"/>
      <c r="E233" s="306">
        <v>150.0</v>
      </c>
      <c r="F233" s="306">
        <v>150.0</v>
      </c>
      <c r="G233" s="307">
        <v>6284.0</v>
      </c>
      <c r="H233" s="318">
        <v>40845.0</v>
      </c>
    </row>
    <row r="234">
      <c r="A234" s="305" t="s">
        <v>10252</v>
      </c>
      <c r="B234" s="305" t="s">
        <v>10253</v>
      </c>
      <c r="C234" s="305" t="str">
        <f t="shared" si="2"/>
        <v>Harvard College Italian American Association Diversitas</v>
      </c>
      <c r="D234" s="306"/>
      <c r="E234" s="306">
        <v>150.0</v>
      </c>
      <c r="F234" s="306">
        <v>300.0</v>
      </c>
      <c r="G234" s="307">
        <v>6285.0</v>
      </c>
      <c r="H234" s="318">
        <v>40845.0</v>
      </c>
    </row>
    <row r="235">
      <c r="A235" s="305" t="s">
        <v>10254</v>
      </c>
      <c r="B235" s="305" t="s">
        <v>10255</v>
      </c>
      <c r="C235" s="305" t="str">
        <f t="shared" si="2"/>
        <v>Harvard Global China Connection Diversitas</v>
      </c>
      <c r="D235" s="306"/>
      <c r="E235" s="306">
        <v>150.0</v>
      </c>
      <c r="F235" s="306">
        <v>300.0</v>
      </c>
      <c r="G235" s="307">
        <v>6286.0</v>
      </c>
      <c r="H235" s="318">
        <v>40845.0</v>
      </c>
    </row>
    <row r="236">
      <c r="A236" s="305" t="s">
        <v>10256</v>
      </c>
      <c r="B236" s="305" t="s">
        <v>10257</v>
      </c>
      <c r="C236" s="305" t="str">
        <f t="shared" si="2"/>
        <v>Sangeet Diversitas</v>
      </c>
      <c r="D236" s="306"/>
      <c r="E236" s="306">
        <v>150.0</v>
      </c>
      <c r="F236" s="306">
        <v>300.0</v>
      </c>
      <c r="G236" s="307">
        <v>6287.0</v>
      </c>
      <c r="H236" s="318">
        <v>40845.0</v>
      </c>
    </row>
    <row r="237">
      <c r="A237" s="305" t="s">
        <v>10258</v>
      </c>
      <c r="B237" s="305" t="s">
        <v>10037</v>
      </c>
      <c r="C237" s="305" t="str">
        <f t="shared" si="2"/>
        <v>Gay, Lesbian Or Whatever Diversitas</v>
      </c>
      <c r="D237" s="306"/>
      <c r="E237" s="306">
        <v>150.0</v>
      </c>
      <c r="F237" s="306">
        <v>300.0</v>
      </c>
      <c r="G237" s="307">
        <v>6288.0</v>
      </c>
      <c r="H237" s="318">
        <v>40845.0</v>
      </c>
    </row>
    <row r="238">
      <c r="A238" s="305" t="s">
        <v>10259</v>
      </c>
      <c r="B238" s="305" t="s">
        <v>10260</v>
      </c>
      <c r="C238" s="305" t="str">
        <f t="shared" si="2"/>
        <v>CAUSA Diversitas</v>
      </c>
      <c r="D238" s="306"/>
      <c r="E238" s="306">
        <v>150.0</v>
      </c>
      <c r="F238" s="306">
        <v>300.0</v>
      </c>
      <c r="G238" s="307">
        <v>6289.0</v>
      </c>
      <c r="H238" s="318">
        <v>40845.0</v>
      </c>
    </row>
    <row r="239">
      <c r="A239" s="305" t="s">
        <v>10261</v>
      </c>
      <c r="B239" s="305" t="s">
        <v>10262</v>
      </c>
      <c r="C239" s="305" t="str">
        <f t="shared" si="2"/>
        <v>Ballet Foklorico de Aztlan (BFA) Diversitas</v>
      </c>
      <c r="D239" s="306"/>
      <c r="E239" s="306">
        <v>150.0</v>
      </c>
      <c r="F239" s="306">
        <v>300.0</v>
      </c>
      <c r="G239" s="305" t="s">
        <v>10263</v>
      </c>
      <c r="H239" s="318">
        <v>40845.0</v>
      </c>
    </row>
    <row r="240">
      <c r="A240" s="305" t="s">
        <v>10264</v>
      </c>
      <c r="B240" s="305" t="s">
        <v>3223</v>
      </c>
      <c r="C240" s="305" t="str">
        <f t="shared" si="2"/>
        <v>Harvard College Pakistan Student Association Diversitas</v>
      </c>
      <c r="D240" s="306"/>
      <c r="E240" s="306">
        <v>150.0</v>
      </c>
      <c r="F240" s="306">
        <v>150.0</v>
      </c>
      <c r="G240" s="307">
        <v>6291.0</v>
      </c>
      <c r="H240" s="318">
        <v>40845.0</v>
      </c>
    </row>
    <row r="241">
      <c r="A241" s="305" t="s">
        <v>10265</v>
      </c>
      <c r="B241" s="305" t="s">
        <v>10212</v>
      </c>
      <c r="C241" s="305" t="str">
        <f t="shared" si="2"/>
        <v>La Organización de Puertorriqueños en Harvard ("La O") Diversitas</v>
      </c>
      <c r="D241" s="306"/>
      <c r="E241" s="306">
        <v>150.0</v>
      </c>
      <c r="F241" s="306">
        <v>300.0</v>
      </c>
      <c r="G241" s="307">
        <v>6292.0</v>
      </c>
      <c r="H241" s="318">
        <v>40845.0</v>
      </c>
    </row>
    <row r="242">
      <c r="A242" s="305" t="s">
        <v>10266</v>
      </c>
      <c r="B242" s="305" t="s">
        <v>2245</v>
      </c>
      <c r="C242" s="305" t="str">
        <f t="shared" si="2"/>
        <v>Half Asian People's Association Diversitas</v>
      </c>
      <c r="D242" s="306"/>
      <c r="E242" s="306">
        <v>110.0</v>
      </c>
      <c r="F242" s="306">
        <v>110.0</v>
      </c>
      <c r="G242" s="307">
        <v>6293.0</v>
      </c>
      <c r="H242" s="318">
        <v>40831.0</v>
      </c>
    </row>
    <row r="243">
      <c r="A243" s="305" t="s">
        <v>10267</v>
      </c>
      <c r="B243" s="305" t="s">
        <v>2935</v>
      </c>
      <c r="C243" s="305" t="str">
        <f t="shared" si="2"/>
        <v>Society of Black Scientists and Engineers Diversitas</v>
      </c>
      <c r="D243" s="317"/>
      <c r="E243" s="317">
        <v>150.0</v>
      </c>
      <c r="F243" s="317">
        <v>552.21</v>
      </c>
      <c r="G243" s="307">
        <v>6294.0</v>
      </c>
      <c r="H243" s="319">
        <v>40845.0</v>
      </c>
    </row>
    <row r="244">
      <c r="A244" s="307" t="s">
        <v>6761</v>
      </c>
      <c r="B244" s="305" t="s">
        <v>10268</v>
      </c>
      <c r="C244" s="305" t="s">
        <v>1012</v>
      </c>
      <c r="D244" s="305" t="s">
        <v>954</v>
      </c>
      <c r="E244" s="317">
        <v>215.0</v>
      </c>
      <c r="F244" s="306">
        <v>215.0</v>
      </c>
      <c r="G244" s="307">
        <v>6551.0</v>
      </c>
      <c r="H244" s="308">
        <v>40828.0</v>
      </c>
    </row>
    <row r="245">
      <c r="A245" s="307" t="s">
        <v>6765</v>
      </c>
      <c r="B245" s="305" t="s">
        <v>10269</v>
      </c>
      <c r="C245" s="305" t="s">
        <v>1012</v>
      </c>
      <c r="D245" s="305" t="s">
        <v>954</v>
      </c>
      <c r="E245" s="317">
        <v>183.03</v>
      </c>
      <c r="F245" s="306">
        <v>183.03</v>
      </c>
      <c r="G245" s="307">
        <v>6551.0</v>
      </c>
      <c r="H245" s="308">
        <v>40817.0</v>
      </c>
    </row>
    <row r="246">
      <c r="A246" s="307" t="s">
        <v>6769</v>
      </c>
      <c r="B246" s="305" t="s">
        <v>10270</v>
      </c>
      <c r="C246" s="305" t="s">
        <v>10271</v>
      </c>
      <c r="D246" s="305" t="s">
        <v>954</v>
      </c>
      <c r="E246" s="306">
        <v>165.0</v>
      </c>
      <c r="F246" s="306">
        <v>135.0</v>
      </c>
      <c r="G246" s="307">
        <v>6319.0</v>
      </c>
      <c r="H246" s="308">
        <v>40819.0</v>
      </c>
    </row>
    <row r="247">
      <c r="A247" s="307" t="s">
        <v>10272</v>
      </c>
      <c r="B247" s="305" t="s">
        <v>10273</v>
      </c>
      <c r="C247" s="305" t="s">
        <v>7298</v>
      </c>
      <c r="D247" s="305" t="s">
        <v>954</v>
      </c>
      <c r="E247" s="306">
        <v>511.56</v>
      </c>
      <c r="F247" s="317">
        <v>392.68</v>
      </c>
      <c r="G247" s="307">
        <v>6320.0</v>
      </c>
      <c r="H247" s="308">
        <v>40817.0</v>
      </c>
    </row>
    <row r="248">
      <c r="A248" s="307" t="s">
        <v>10274</v>
      </c>
      <c r="B248" s="305" t="s">
        <v>10275</v>
      </c>
      <c r="C248" s="305" t="s">
        <v>10276</v>
      </c>
      <c r="D248" s="305" t="s">
        <v>954</v>
      </c>
      <c r="E248" s="317">
        <v>500.0</v>
      </c>
      <c r="F248" s="306">
        <v>500.0</v>
      </c>
      <c r="G248" s="307">
        <v>6322.0</v>
      </c>
      <c r="H248" s="308">
        <v>40817.0</v>
      </c>
    </row>
    <row r="249">
      <c r="A249" s="307" t="s">
        <v>10277</v>
      </c>
      <c r="B249" s="305" t="s">
        <v>10278</v>
      </c>
      <c r="C249" s="305" t="s">
        <v>1815</v>
      </c>
      <c r="D249" s="305" t="s">
        <v>954</v>
      </c>
      <c r="E249" s="317">
        <v>81.32</v>
      </c>
      <c r="F249" s="306">
        <v>81.32</v>
      </c>
      <c r="G249" s="307">
        <v>6451.0</v>
      </c>
      <c r="H249" s="308">
        <v>40823.0</v>
      </c>
    </row>
    <row r="250">
      <c r="A250" s="307" t="s">
        <v>10279</v>
      </c>
      <c r="B250" s="305" t="s">
        <v>96</v>
      </c>
      <c r="C250" s="305" t="s">
        <v>10280</v>
      </c>
      <c r="D250" s="305" t="s">
        <v>954</v>
      </c>
      <c r="E250" s="317">
        <v>90.29</v>
      </c>
      <c r="F250" s="306">
        <v>90.29</v>
      </c>
      <c r="G250" s="307">
        <v>6452.0</v>
      </c>
      <c r="H250" s="308">
        <v>40805.0</v>
      </c>
    </row>
    <row r="251">
      <c r="A251" s="307" t="s">
        <v>10281</v>
      </c>
      <c r="B251" s="305" t="s">
        <v>10282</v>
      </c>
      <c r="C251" s="305" t="s">
        <v>10037</v>
      </c>
      <c r="D251" s="305" t="s">
        <v>954</v>
      </c>
      <c r="E251" s="306">
        <v>195.0</v>
      </c>
      <c r="F251" s="317">
        <v>115.0</v>
      </c>
      <c r="G251" s="309"/>
      <c r="H251" s="308">
        <v>40849.0</v>
      </c>
    </row>
    <row r="252">
      <c r="A252" s="307" t="s">
        <v>10283</v>
      </c>
      <c r="B252" s="305" t="s">
        <v>10284</v>
      </c>
      <c r="C252" s="305" t="s">
        <v>8796</v>
      </c>
      <c r="D252" s="305" t="s">
        <v>954</v>
      </c>
      <c r="E252" s="306">
        <v>63.9</v>
      </c>
      <c r="F252" s="317">
        <v>32.0</v>
      </c>
      <c r="G252" s="307">
        <v>6552.0</v>
      </c>
      <c r="H252" s="308">
        <v>40826.0</v>
      </c>
    </row>
    <row r="253">
      <c r="A253" s="307" t="s">
        <v>10285</v>
      </c>
      <c r="B253" s="305" t="s">
        <v>10286</v>
      </c>
      <c r="C253" s="305" t="s">
        <v>2402</v>
      </c>
      <c r="D253" s="305" t="s">
        <v>144</v>
      </c>
      <c r="E253" s="317">
        <v>150.0</v>
      </c>
      <c r="F253" s="306">
        <v>70.0</v>
      </c>
      <c r="G253" s="307">
        <v>6324.0</v>
      </c>
      <c r="H253" s="308">
        <v>40844.0</v>
      </c>
    </row>
    <row r="254">
      <c r="A254" s="307" t="s">
        <v>10287</v>
      </c>
      <c r="B254" s="305" t="s">
        <v>10288</v>
      </c>
      <c r="C254" s="305" t="s">
        <v>8950</v>
      </c>
      <c r="D254" s="305" t="s">
        <v>144</v>
      </c>
      <c r="E254" s="317">
        <v>3000.0</v>
      </c>
      <c r="F254" s="306">
        <v>1500.0</v>
      </c>
      <c r="G254" s="307">
        <v>6325.0</v>
      </c>
      <c r="H254" s="308">
        <v>40898.0</v>
      </c>
    </row>
    <row r="255">
      <c r="A255" s="307" t="s">
        <v>10289</v>
      </c>
      <c r="B255" s="305" t="s">
        <v>9962</v>
      </c>
      <c r="C255" s="305" t="s">
        <v>271</v>
      </c>
      <c r="D255" s="305" t="s">
        <v>144</v>
      </c>
      <c r="E255" s="317">
        <v>800.0</v>
      </c>
      <c r="F255" s="306">
        <v>715.0</v>
      </c>
      <c r="G255" s="307">
        <v>6326.0</v>
      </c>
      <c r="H255" s="308">
        <v>40867.0</v>
      </c>
    </row>
    <row r="256">
      <c r="A256" s="307" t="s">
        <v>10290</v>
      </c>
      <c r="B256" s="305" t="s">
        <v>10291</v>
      </c>
      <c r="C256" s="305" t="s">
        <v>8672</v>
      </c>
      <c r="D256" s="305" t="s">
        <v>144</v>
      </c>
      <c r="E256" s="317">
        <v>550.0</v>
      </c>
      <c r="F256" s="306">
        <v>515.0</v>
      </c>
      <c r="G256" s="305" t="s">
        <v>10292</v>
      </c>
      <c r="H256" s="308">
        <v>40844.0</v>
      </c>
    </row>
    <row r="257">
      <c r="A257" s="307" t="s">
        <v>10293</v>
      </c>
      <c r="B257" s="305" t="s">
        <v>10294</v>
      </c>
      <c r="C257" s="305" t="s">
        <v>1815</v>
      </c>
      <c r="D257" s="305" t="s">
        <v>144</v>
      </c>
      <c r="E257" s="317">
        <v>240.0</v>
      </c>
      <c r="F257" s="306">
        <v>200.0</v>
      </c>
      <c r="G257" s="307">
        <v>6328.0</v>
      </c>
      <c r="H257" s="308">
        <v>40861.0</v>
      </c>
    </row>
    <row r="258">
      <c r="A258" s="307" t="s">
        <v>10295</v>
      </c>
      <c r="B258" s="305" t="s">
        <v>10296</v>
      </c>
      <c r="C258" s="305" t="s">
        <v>1707</v>
      </c>
      <c r="D258" s="305" t="s">
        <v>144</v>
      </c>
      <c r="E258" s="317">
        <v>1500.0</v>
      </c>
      <c r="F258" s="306">
        <v>1500.0</v>
      </c>
      <c r="G258" s="307">
        <v>6329.0</v>
      </c>
      <c r="H258" s="308">
        <v>40899.0</v>
      </c>
    </row>
    <row r="259">
      <c r="A259" s="307" t="s">
        <v>10297</v>
      </c>
      <c r="B259" s="305" t="s">
        <v>10298</v>
      </c>
      <c r="C259" s="305" t="s">
        <v>7292</v>
      </c>
      <c r="D259" s="305" t="s">
        <v>144</v>
      </c>
      <c r="E259" s="317">
        <v>600.0</v>
      </c>
      <c r="F259" s="306">
        <v>400.0</v>
      </c>
      <c r="G259" s="307">
        <v>6330.0</v>
      </c>
      <c r="H259" s="308">
        <v>40855.0</v>
      </c>
    </row>
    <row r="260">
      <c r="A260" s="307" t="s">
        <v>10299</v>
      </c>
      <c r="B260" s="305" t="s">
        <v>10300</v>
      </c>
      <c r="C260" s="305" t="s">
        <v>6081</v>
      </c>
      <c r="D260" s="305" t="s">
        <v>144</v>
      </c>
      <c r="E260" s="317">
        <v>1000.0</v>
      </c>
      <c r="F260" s="306">
        <v>1000.0</v>
      </c>
      <c r="G260" s="305" t="s">
        <v>10301</v>
      </c>
      <c r="H260" s="308">
        <v>40853.0</v>
      </c>
    </row>
    <row r="261">
      <c r="A261" s="307" t="s">
        <v>10302</v>
      </c>
      <c r="B261" s="305" t="s">
        <v>9948</v>
      </c>
      <c r="C261" s="305" t="s">
        <v>271</v>
      </c>
      <c r="D261" s="305" t="s">
        <v>144</v>
      </c>
      <c r="E261" s="317">
        <v>600.0</v>
      </c>
      <c r="F261" s="306">
        <v>600.0</v>
      </c>
      <c r="G261" s="307">
        <v>6333.0</v>
      </c>
      <c r="H261" s="308">
        <v>40866.0</v>
      </c>
    </row>
    <row r="262">
      <c r="A262" s="307" t="s">
        <v>10303</v>
      </c>
      <c r="B262" s="305" t="s">
        <v>10304</v>
      </c>
      <c r="C262" s="305" t="s">
        <v>10108</v>
      </c>
      <c r="D262" s="305" t="s">
        <v>144</v>
      </c>
      <c r="E262" s="317">
        <v>117.0</v>
      </c>
      <c r="F262" s="306">
        <v>117.34</v>
      </c>
      <c r="G262" s="307">
        <v>6334.0</v>
      </c>
      <c r="H262" s="308">
        <v>40842.0</v>
      </c>
    </row>
    <row r="263">
      <c r="A263" s="307" t="s">
        <v>10305</v>
      </c>
      <c r="B263" s="305" t="s">
        <v>10306</v>
      </c>
      <c r="C263" s="305" t="s">
        <v>3531</v>
      </c>
      <c r="D263" s="305" t="s">
        <v>954</v>
      </c>
      <c r="E263" s="317">
        <v>400.8</v>
      </c>
      <c r="F263" s="306">
        <v>400.8</v>
      </c>
      <c r="G263" s="309"/>
      <c r="H263" s="308">
        <v>40846.0</v>
      </c>
    </row>
    <row r="264">
      <c r="A264" s="307" t="s">
        <v>10307</v>
      </c>
      <c r="B264" s="305" t="s">
        <v>10308</v>
      </c>
      <c r="C264" s="305" t="s">
        <v>3531</v>
      </c>
      <c r="D264" s="305" t="s">
        <v>954</v>
      </c>
      <c r="E264" s="317">
        <v>335.0</v>
      </c>
      <c r="F264" s="306">
        <v>310.0</v>
      </c>
      <c r="G264" s="307">
        <v>6453.0</v>
      </c>
      <c r="H264" s="308">
        <v>40840.0</v>
      </c>
    </row>
    <row r="265">
      <c r="A265" s="307" t="s">
        <v>10309</v>
      </c>
      <c r="B265" s="305" t="s">
        <v>10310</v>
      </c>
      <c r="C265" s="305" t="s">
        <v>3531</v>
      </c>
      <c r="D265" s="305" t="s">
        <v>954</v>
      </c>
      <c r="E265" s="306">
        <v>418.5</v>
      </c>
      <c r="F265" s="306">
        <v>255.0</v>
      </c>
      <c r="G265" s="309"/>
      <c r="H265" s="308">
        <v>40833.0</v>
      </c>
    </row>
    <row r="266">
      <c r="A266" s="307" t="s">
        <v>10311</v>
      </c>
      <c r="B266" s="305" t="s">
        <v>10312</v>
      </c>
      <c r="C266" s="305" t="s">
        <v>10314</v>
      </c>
      <c r="D266" s="305" t="s">
        <v>144</v>
      </c>
      <c r="E266" s="317">
        <v>800.0</v>
      </c>
      <c r="F266" s="306">
        <v>800.0</v>
      </c>
      <c r="G266" s="307">
        <v>6335.0</v>
      </c>
      <c r="H266" s="308">
        <v>40852.0</v>
      </c>
    </row>
    <row r="267">
      <c r="A267" s="307" t="s">
        <v>10316</v>
      </c>
      <c r="B267" s="305" t="s">
        <v>137</v>
      </c>
      <c r="C267" s="305" t="s">
        <v>10317</v>
      </c>
      <c r="D267" s="305" t="s">
        <v>954</v>
      </c>
      <c r="E267" s="317">
        <v>100.0</v>
      </c>
      <c r="F267" s="306">
        <v>64.8</v>
      </c>
      <c r="G267" s="307">
        <v>6454.0</v>
      </c>
      <c r="H267" s="308">
        <v>40799.0</v>
      </c>
    </row>
    <row r="268">
      <c r="A268" s="307" t="s">
        <v>10319</v>
      </c>
      <c r="B268" s="305" t="s">
        <v>10320</v>
      </c>
      <c r="C268" s="305" t="s">
        <v>1012</v>
      </c>
      <c r="D268" s="305" t="s">
        <v>954</v>
      </c>
      <c r="E268" s="317">
        <v>135.0</v>
      </c>
      <c r="F268" s="306">
        <v>135.0</v>
      </c>
      <c r="G268" s="307">
        <v>6551.0</v>
      </c>
      <c r="H268" s="308">
        <v>40818.0</v>
      </c>
    </row>
    <row r="269">
      <c r="A269" s="307" t="s">
        <v>10322</v>
      </c>
      <c r="B269" s="305" t="s">
        <v>10323</v>
      </c>
      <c r="C269" s="305" t="s">
        <v>7292</v>
      </c>
      <c r="D269" s="305" t="s">
        <v>954</v>
      </c>
      <c r="E269" s="317">
        <v>111.48</v>
      </c>
      <c r="F269" s="306">
        <v>111.48</v>
      </c>
      <c r="G269" s="307">
        <v>6336.0</v>
      </c>
      <c r="H269" s="308">
        <v>40833.0</v>
      </c>
    </row>
    <row r="270">
      <c r="A270" s="307" t="s">
        <v>10325</v>
      </c>
      <c r="B270" s="305" t="s">
        <v>10327</v>
      </c>
      <c r="C270" s="305" t="s">
        <v>10328</v>
      </c>
      <c r="D270" s="305" t="s">
        <v>954</v>
      </c>
      <c r="E270" s="317">
        <v>149.0</v>
      </c>
      <c r="F270" s="306">
        <v>144.35</v>
      </c>
      <c r="G270" s="307">
        <v>6455.0</v>
      </c>
      <c r="H270" s="308">
        <v>40809.0</v>
      </c>
    </row>
    <row r="271">
      <c r="A271" s="307" t="s">
        <v>10330</v>
      </c>
      <c r="B271" s="305" t="s">
        <v>10331</v>
      </c>
      <c r="C271" s="305" t="s">
        <v>395</v>
      </c>
      <c r="D271" s="305" t="s">
        <v>954</v>
      </c>
      <c r="E271" s="317">
        <v>120.0</v>
      </c>
      <c r="F271" s="306">
        <v>120.0</v>
      </c>
      <c r="G271" s="309"/>
      <c r="H271" s="308">
        <v>40833.0</v>
      </c>
    </row>
    <row r="272">
      <c r="A272" s="307" t="s">
        <v>10332</v>
      </c>
      <c r="B272" s="305" t="s">
        <v>10333</v>
      </c>
      <c r="C272" s="305" t="s">
        <v>6785</v>
      </c>
      <c r="D272" s="305" t="s">
        <v>954</v>
      </c>
      <c r="E272" s="317">
        <v>80.0</v>
      </c>
      <c r="F272" s="307">
        <v>70.0</v>
      </c>
      <c r="G272" s="307">
        <v>6456.0</v>
      </c>
      <c r="H272" s="308">
        <v>40816.0</v>
      </c>
    </row>
    <row r="273">
      <c r="A273" s="307" t="s">
        <v>10335</v>
      </c>
      <c r="B273" s="305" t="s">
        <v>10222</v>
      </c>
      <c r="C273" s="305" t="s">
        <v>10108</v>
      </c>
      <c r="D273" s="305" t="s">
        <v>954</v>
      </c>
      <c r="E273" s="317">
        <v>9.35</v>
      </c>
      <c r="F273" s="306">
        <v>9.35</v>
      </c>
      <c r="G273" s="309"/>
      <c r="H273" s="308">
        <v>40826.0</v>
      </c>
    </row>
    <row r="274">
      <c r="A274" s="307" t="s">
        <v>10336</v>
      </c>
      <c r="B274" s="305" t="s">
        <v>10337</v>
      </c>
      <c r="C274" s="305" t="s">
        <v>9782</v>
      </c>
      <c r="D274" s="305" t="s">
        <v>954</v>
      </c>
      <c r="E274" s="317">
        <v>200.0</v>
      </c>
      <c r="F274" s="306">
        <v>106.42</v>
      </c>
      <c r="G274" s="307">
        <v>6553.0</v>
      </c>
      <c r="H274" s="308">
        <v>40879.0</v>
      </c>
    </row>
    <row r="275">
      <c r="A275" s="307" t="s">
        <v>10338</v>
      </c>
      <c r="B275" s="305" t="s">
        <v>10339</v>
      </c>
      <c r="C275" s="305" t="s">
        <v>7638</v>
      </c>
      <c r="D275" s="305" t="s">
        <v>144</v>
      </c>
      <c r="E275" s="317">
        <v>200.0</v>
      </c>
      <c r="F275" s="306">
        <v>200.0</v>
      </c>
      <c r="G275" s="307">
        <v>6337.0</v>
      </c>
      <c r="H275" s="308">
        <v>40853.0</v>
      </c>
    </row>
    <row r="276">
      <c r="A276" s="307" t="s">
        <v>10340</v>
      </c>
      <c r="B276" s="305" t="s">
        <v>10341</v>
      </c>
      <c r="C276" s="305" t="s">
        <v>7638</v>
      </c>
      <c r="D276" s="305" t="s">
        <v>144</v>
      </c>
      <c r="E276" s="317">
        <v>156.89</v>
      </c>
      <c r="F276" s="306">
        <v>156.89</v>
      </c>
      <c r="G276" s="307">
        <v>6337.0</v>
      </c>
      <c r="H276" s="308">
        <v>40866.0</v>
      </c>
    </row>
    <row r="277">
      <c r="A277" s="307" t="s">
        <v>10342</v>
      </c>
      <c r="B277" s="305" t="s">
        <v>9953</v>
      </c>
      <c r="C277" s="305" t="s">
        <v>271</v>
      </c>
      <c r="D277" s="305" t="s">
        <v>144</v>
      </c>
      <c r="E277" s="317">
        <v>1000.0</v>
      </c>
      <c r="F277" s="306">
        <v>1000.0</v>
      </c>
      <c r="G277" s="307">
        <v>6338.0</v>
      </c>
      <c r="H277" s="308">
        <v>40810.0</v>
      </c>
    </row>
    <row r="278">
      <c r="A278" s="307" t="s">
        <v>10343</v>
      </c>
      <c r="B278" s="305" t="s">
        <v>10344</v>
      </c>
      <c r="C278" s="305" t="s">
        <v>8576</v>
      </c>
      <c r="D278" s="305" t="s">
        <v>954</v>
      </c>
      <c r="E278" s="306">
        <v>196.12</v>
      </c>
      <c r="F278" s="306">
        <v>100.0</v>
      </c>
      <c r="G278" s="307">
        <v>6339.0</v>
      </c>
      <c r="H278" s="308">
        <v>40828.0</v>
      </c>
    </row>
    <row r="279">
      <c r="A279" s="307" t="s">
        <v>10345</v>
      </c>
      <c r="B279" s="305" t="s">
        <v>10346</v>
      </c>
      <c r="C279" s="305" t="s">
        <v>10347</v>
      </c>
      <c r="D279" s="305" t="s">
        <v>954</v>
      </c>
      <c r="E279" s="317">
        <v>56.28</v>
      </c>
      <c r="F279" s="317">
        <v>56.28</v>
      </c>
      <c r="G279" s="307">
        <v>6319.0</v>
      </c>
      <c r="H279" s="308">
        <v>40835.0</v>
      </c>
    </row>
    <row r="280">
      <c r="A280" s="307" t="s">
        <v>10348</v>
      </c>
      <c r="B280" s="305" t="s">
        <v>10349</v>
      </c>
      <c r="C280" s="305" t="s">
        <v>692</v>
      </c>
      <c r="D280" s="305" t="s">
        <v>954</v>
      </c>
      <c r="E280" s="317">
        <v>165.0</v>
      </c>
      <c r="F280" s="317">
        <v>55.0</v>
      </c>
      <c r="G280" s="307">
        <v>6554.0</v>
      </c>
      <c r="H280" s="308">
        <v>40838.0</v>
      </c>
    </row>
    <row r="281">
      <c r="A281" s="307" t="s">
        <v>10350</v>
      </c>
      <c r="B281" s="305" t="s">
        <v>10351</v>
      </c>
      <c r="C281" s="305" t="s">
        <v>10352</v>
      </c>
      <c r="D281" s="305" t="s">
        <v>954</v>
      </c>
      <c r="E281" s="317">
        <v>453.94</v>
      </c>
      <c r="F281" s="317">
        <v>200.0</v>
      </c>
      <c r="G281" s="307">
        <v>6555.0</v>
      </c>
      <c r="H281" s="308">
        <v>40825.0</v>
      </c>
    </row>
    <row r="282">
      <c r="A282" s="307" t="s">
        <v>10353</v>
      </c>
      <c r="B282" s="305" t="s">
        <v>10354</v>
      </c>
      <c r="C282" s="305" t="s">
        <v>1012</v>
      </c>
      <c r="D282" s="305" t="s">
        <v>954</v>
      </c>
      <c r="E282" s="317">
        <v>2499.7</v>
      </c>
      <c r="F282" s="317">
        <v>486.7</v>
      </c>
      <c r="G282" s="305" t="s">
        <v>10355</v>
      </c>
      <c r="H282" s="308">
        <v>40825.0</v>
      </c>
    </row>
    <row r="283">
      <c r="A283" s="307" t="s">
        <v>10356</v>
      </c>
      <c r="B283" s="305" t="s">
        <v>10357</v>
      </c>
      <c r="C283" s="305" t="s">
        <v>10358</v>
      </c>
      <c r="D283" s="305" t="s">
        <v>954</v>
      </c>
      <c r="E283" s="317">
        <v>780.24</v>
      </c>
      <c r="F283" s="317">
        <v>468.33</v>
      </c>
      <c r="G283" s="307">
        <v>6556.0</v>
      </c>
      <c r="H283" s="308">
        <v>40838.0</v>
      </c>
    </row>
    <row r="284">
      <c r="A284" s="307" t="s">
        <v>10359</v>
      </c>
      <c r="B284" s="305" t="s">
        <v>10360</v>
      </c>
      <c r="C284" s="305" t="s">
        <v>10361</v>
      </c>
      <c r="D284" s="305" t="s">
        <v>954</v>
      </c>
      <c r="E284" s="317">
        <v>15.0</v>
      </c>
      <c r="F284" s="307">
        <v>14.21</v>
      </c>
      <c r="G284" s="307">
        <v>6458.0</v>
      </c>
      <c r="H284" s="308">
        <v>40832.0</v>
      </c>
    </row>
    <row r="285">
      <c r="A285" s="307" t="s">
        <v>10362</v>
      </c>
      <c r="B285" s="305" t="s">
        <v>10363</v>
      </c>
      <c r="C285" s="305" t="s">
        <v>1455</v>
      </c>
      <c r="D285" s="305" t="s">
        <v>144</v>
      </c>
      <c r="E285" s="317">
        <v>1500.0</v>
      </c>
      <c r="F285" s="317">
        <v>1500.0</v>
      </c>
      <c r="G285" s="309"/>
      <c r="H285" s="308">
        <v>40940.0</v>
      </c>
    </row>
    <row r="286">
      <c r="A286" s="307" t="s">
        <v>10364</v>
      </c>
      <c r="B286" s="305" t="s">
        <v>9945</v>
      </c>
      <c r="C286" s="305" t="s">
        <v>271</v>
      </c>
      <c r="D286" s="305" t="s">
        <v>144</v>
      </c>
      <c r="E286" s="317">
        <v>1000.0</v>
      </c>
      <c r="F286" s="317">
        <v>1000.0</v>
      </c>
      <c r="G286" s="309"/>
      <c r="H286" s="308">
        <v>40879.0</v>
      </c>
    </row>
    <row r="287">
      <c r="A287" s="307" t="s">
        <v>10365</v>
      </c>
      <c r="B287" s="305" t="s">
        <v>10366</v>
      </c>
      <c r="C287" s="305" t="s">
        <v>10367</v>
      </c>
      <c r="D287" s="305" t="s">
        <v>144</v>
      </c>
      <c r="E287" s="317">
        <v>816.0</v>
      </c>
      <c r="F287" s="317">
        <v>816.0</v>
      </c>
      <c r="G287" s="309"/>
      <c r="H287" s="308">
        <v>40879.0</v>
      </c>
    </row>
    <row r="288">
      <c r="A288" s="307" t="s">
        <v>10368</v>
      </c>
      <c r="B288" s="305" t="s">
        <v>7741</v>
      </c>
      <c r="C288" s="305" t="s">
        <v>6514</v>
      </c>
      <c r="D288" s="305" t="s">
        <v>144</v>
      </c>
      <c r="E288" s="317">
        <v>2000.0</v>
      </c>
      <c r="F288" s="317">
        <v>2000.0</v>
      </c>
      <c r="G288" s="309"/>
      <c r="H288" s="308">
        <v>40888.0</v>
      </c>
    </row>
    <row r="289">
      <c r="A289" s="307" t="s">
        <v>10369</v>
      </c>
      <c r="B289" s="305" t="s">
        <v>10370</v>
      </c>
      <c r="C289" s="305" t="s">
        <v>10371</v>
      </c>
      <c r="D289" s="305" t="s">
        <v>144</v>
      </c>
      <c r="E289" s="317">
        <v>700.0</v>
      </c>
      <c r="F289" s="317">
        <v>700.0</v>
      </c>
      <c r="G289" s="309"/>
      <c r="H289" s="308">
        <v>41020.0</v>
      </c>
    </row>
    <row r="290">
      <c r="A290" s="307" t="s">
        <v>10372</v>
      </c>
      <c r="B290" s="305" t="s">
        <v>10373</v>
      </c>
      <c r="C290" s="305" t="s">
        <v>10374</v>
      </c>
      <c r="D290" s="305" t="s">
        <v>144</v>
      </c>
      <c r="E290" s="317">
        <v>35.0</v>
      </c>
      <c r="F290" s="317">
        <v>15.0</v>
      </c>
      <c r="G290" s="307">
        <v>6610.0</v>
      </c>
      <c r="H290" s="308">
        <v>40863.0</v>
      </c>
    </row>
    <row r="291">
      <c r="A291" s="307" t="s">
        <v>10375</v>
      </c>
      <c r="B291" s="305" t="s">
        <v>9943</v>
      </c>
      <c r="C291" s="305" t="s">
        <v>271</v>
      </c>
      <c r="D291" s="305" t="s">
        <v>144</v>
      </c>
      <c r="E291" s="317">
        <v>500.0</v>
      </c>
      <c r="F291" s="307">
        <v>500.0</v>
      </c>
      <c r="G291" s="309"/>
      <c r="H291" s="308">
        <v>40880.0</v>
      </c>
    </row>
    <row r="292">
      <c r="A292" s="307" t="s">
        <v>10376</v>
      </c>
      <c r="B292" s="305" t="s">
        <v>10377</v>
      </c>
      <c r="C292" s="305" t="s">
        <v>10378</v>
      </c>
      <c r="D292" s="305" t="s">
        <v>144</v>
      </c>
      <c r="E292" s="317">
        <v>100.0</v>
      </c>
      <c r="F292" s="317">
        <v>100.0</v>
      </c>
      <c r="G292" s="307">
        <v>6557.0</v>
      </c>
      <c r="H292" s="308">
        <v>40844.0</v>
      </c>
    </row>
    <row r="293">
      <c r="A293" s="307" t="s">
        <v>10379</v>
      </c>
      <c r="B293" s="305" t="s">
        <v>2308</v>
      </c>
      <c r="C293" s="305" t="s">
        <v>271</v>
      </c>
      <c r="D293" s="305" t="s">
        <v>144</v>
      </c>
      <c r="E293" s="317">
        <v>1000.0</v>
      </c>
      <c r="F293" s="317">
        <v>1000.0</v>
      </c>
      <c r="G293" s="309"/>
      <c r="H293" s="308">
        <v>40882.0</v>
      </c>
    </row>
    <row r="294">
      <c r="A294" s="307" t="s">
        <v>10380</v>
      </c>
      <c r="B294" s="305" t="s">
        <v>10381</v>
      </c>
      <c r="C294" s="305" t="s">
        <v>6057</v>
      </c>
      <c r="D294" s="305" t="s">
        <v>144</v>
      </c>
      <c r="E294" s="317">
        <v>600.0</v>
      </c>
      <c r="F294" s="317">
        <v>300.0</v>
      </c>
      <c r="G294" s="309"/>
      <c r="H294" s="308">
        <v>40858.0</v>
      </c>
    </row>
    <row r="295">
      <c r="A295" s="307" t="s">
        <v>10382</v>
      </c>
      <c r="B295" s="305" t="s">
        <v>10383</v>
      </c>
      <c r="C295" s="305" t="s">
        <v>10384</v>
      </c>
      <c r="D295" s="305" t="s">
        <v>144</v>
      </c>
      <c r="E295" s="317">
        <v>240.0</v>
      </c>
      <c r="F295" s="317">
        <v>240.0</v>
      </c>
      <c r="G295" s="307">
        <v>6558.0</v>
      </c>
      <c r="H295" s="308">
        <v>40816.0</v>
      </c>
    </row>
    <row r="296">
      <c r="A296" s="307" t="s">
        <v>10385</v>
      </c>
      <c r="B296" s="305" t="s">
        <v>10386</v>
      </c>
      <c r="C296" s="305" t="s">
        <v>9416</v>
      </c>
      <c r="D296" s="305" t="s">
        <v>144</v>
      </c>
      <c r="E296" s="317">
        <v>3000.0</v>
      </c>
      <c r="F296" s="307">
        <v>990.98</v>
      </c>
      <c r="G296" s="307">
        <v>6762.0</v>
      </c>
      <c r="H296" s="308">
        <v>40851.0</v>
      </c>
    </row>
    <row r="297">
      <c r="A297" s="307" t="s">
        <v>10387</v>
      </c>
      <c r="B297" s="305" t="s">
        <v>10388</v>
      </c>
      <c r="C297" s="305" t="s">
        <v>1286</v>
      </c>
      <c r="D297" s="305" t="s">
        <v>144</v>
      </c>
      <c r="E297" s="317">
        <v>210.0</v>
      </c>
      <c r="F297" s="317">
        <v>70.0</v>
      </c>
      <c r="G297" s="307">
        <v>6459.0</v>
      </c>
      <c r="H297" s="308">
        <v>40857.0</v>
      </c>
    </row>
    <row r="298">
      <c r="A298" s="307" t="s">
        <v>10389</v>
      </c>
      <c r="B298" s="305" t="s">
        <v>10151</v>
      </c>
      <c r="C298" s="305" t="s">
        <v>10150</v>
      </c>
      <c r="D298" s="305" t="s">
        <v>144</v>
      </c>
      <c r="E298" s="317">
        <v>1.5</v>
      </c>
      <c r="F298" s="317">
        <v>1.5</v>
      </c>
      <c r="G298" s="309"/>
      <c r="H298" s="308">
        <v>40842.0</v>
      </c>
    </row>
    <row r="299">
      <c r="A299" s="307" t="s">
        <v>10390</v>
      </c>
      <c r="B299" s="305" t="s">
        <v>10391</v>
      </c>
      <c r="C299" s="305" t="s">
        <v>9131</v>
      </c>
      <c r="D299" s="305" t="s">
        <v>954</v>
      </c>
      <c r="E299" s="317">
        <v>60.0</v>
      </c>
      <c r="F299" s="317">
        <v>60.0</v>
      </c>
      <c r="G299" s="307">
        <v>6559.0</v>
      </c>
      <c r="H299" s="308">
        <v>40817.0</v>
      </c>
    </row>
    <row r="300">
      <c r="A300" s="307" t="s">
        <v>10392</v>
      </c>
      <c r="B300" s="305" t="s">
        <v>10393</v>
      </c>
      <c r="C300" s="305" t="s">
        <v>10394</v>
      </c>
      <c r="D300" s="305" t="s">
        <v>954</v>
      </c>
      <c r="E300" s="317">
        <v>59.69</v>
      </c>
      <c r="F300" s="317">
        <v>59.69</v>
      </c>
      <c r="G300" s="309"/>
      <c r="H300" s="308">
        <v>40837.0</v>
      </c>
    </row>
    <row r="301">
      <c r="A301" s="307" t="s">
        <v>10395</v>
      </c>
      <c r="B301" s="305" t="s">
        <v>10396</v>
      </c>
      <c r="C301" s="305" t="s">
        <v>837</v>
      </c>
      <c r="D301" s="305" t="s">
        <v>954</v>
      </c>
      <c r="E301" s="317">
        <v>50.0</v>
      </c>
      <c r="F301" s="317">
        <v>50.0</v>
      </c>
      <c r="G301" s="307">
        <v>6460.0</v>
      </c>
      <c r="H301" s="308">
        <v>40852.0</v>
      </c>
    </row>
    <row r="302">
      <c r="A302" s="307" t="s">
        <v>10397</v>
      </c>
      <c r="B302" s="305" t="s">
        <v>10398</v>
      </c>
      <c r="C302" s="305" t="s">
        <v>10399</v>
      </c>
      <c r="D302" s="305" t="s">
        <v>954</v>
      </c>
      <c r="E302" s="317">
        <v>40.0</v>
      </c>
      <c r="F302" s="317">
        <v>38.25</v>
      </c>
      <c r="G302" s="307">
        <v>6461.0</v>
      </c>
      <c r="H302" s="308">
        <v>40842.0</v>
      </c>
    </row>
    <row r="303">
      <c r="A303" s="307" t="s">
        <v>10400</v>
      </c>
      <c r="B303" s="305" t="s">
        <v>10401</v>
      </c>
      <c r="C303" s="305" t="s">
        <v>10401</v>
      </c>
      <c r="D303" s="305" t="s">
        <v>954</v>
      </c>
      <c r="E303" s="317">
        <v>120.0</v>
      </c>
      <c r="F303" s="307">
        <v>115.4</v>
      </c>
      <c r="G303" s="307">
        <v>6462.0</v>
      </c>
      <c r="H303" s="308">
        <v>40851.0</v>
      </c>
    </row>
    <row r="304">
      <c r="A304" s="307" t="s">
        <v>10402</v>
      </c>
      <c r="B304" s="305" t="s">
        <v>10403</v>
      </c>
      <c r="C304" s="305" t="s">
        <v>9910</v>
      </c>
      <c r="D304" s="305" t="s">
        <v>954</v>
      </c>
      <c r="E304" s="317">
        <v>55.01</v>
      </c>
      <c r="F304" s="317">
        <v>55.01</v>
      </c>
      <c r="G304" s="309"/>
      <c r="H304" s="308">
        <v>40836.0</v>
      </c>
    </row>
    <row r="305">
      <c r="A305" s="307" t="s">
        <v>10404</v>
      </c>
      <c r="B305" s="305" t="s">
        <v>10405</v>
      </c>
      <c r="C305" s="305" t="s">
        <v>452</v>
      </c>
      <c r="D305" s="305" t="s">
        <v>954</v>
      </c>
      <c r="E305" s="317">
        <v>84.74</v>
      </c>
      <c r="F305" s="317">
        <v>84.74</v>
      </c>
      <c r="G305" s="307">
        <v>6463.0</v>
      </c>
      <c r="H305" s="308">
        <v>40824.0</v>
      </c>
    </row>
    <row r="306">
      <c r="A306" s="307" t="s">
        <v>10406</v>
      </c>
      <c r="B306" s="305" t="s">
        <v>10407</v>
      </c>
      <c r="C306" s="305" t="s">
        <v>195</v>
      </c>
      <c r="D306" s="305" t="s">
        <v>954</v>
      </c>
      <c r="E306" s="317">
        <v>84.47</v>
      </c>
      <c r="F306" s="317">
        <v>84.47</v>
      </c>
      <c r="G306" s="307">
        <v>6464.0</v>
      </c>
      <c r="H306" s="308">
        <v>40835.0</v>
      </c>
    </row>
    <row r="307">
      <c r="A307" s="307" t="s">
        <v>10408</v>
      </c>
      <c r="B307" s="305" t="s">
        <v>10409</v>
      </c>
      <c r="C307" s="305" t="s">
        <v>839</v>
      </c>
      <c r="D307" s="305" t="s">
        <v>954</v>
      </c>
      <c r="E307" s="317">
        <v>107.98</v>
      </c>
      <c r="F307" s="317">
        <v>107.98</v>
      </c>
      <c r="G307" s="307">
        <v>6526.0</v>
      </c>
      <c r="H307" s="308">
        <v>40829.0</v>
      </c>
    </row>
    <row r="308">
      <c r="A308" s="307" t="s">
        <v>10410</v>
      </c>
      <c r="B308" s="305" t="s">
        <v>10411</v>
      </c>
      <c r="C308" s="305" t="s">
        <v>839</v>
      </c>
      <c r="D308" s="305" t="s">
        <v>954</v>
      </c>
      <c r="E308" s="317">
        <v>7.0</v>
      </c>
      <c r="F308" s="317">
        <v>7.0</v>
      </c>
      <c r="G308" s="307">
        <v>6525.0</v>
      </c>
      <c r="H308" s="308">
        <v>40834.0</v>
      </c>
    </row>
    <row r="309">
      <c r="A309" s="307" t="s">
        <v>10412</v>
      </c>
      <c r="B309" s="305" t="s">
        <v>10413</v>
      </c>
      <c r="C309" s="305" t="s">
        <v>10414</v>
      </c>
      <c r="D309" s="305" t="s">
        <v>954</v>
      </c>
      <c r="E309" s="317">
        <v>147.0</v>
      </c>
      <c r="F309" s="317">
        <v>147.0</v>
      </c>
      <c r="G309" s="307">
        <v>6465.0</v>
      </c>
      <c r="H309" s="308">
        <v>40837.0</v>
      </c>
    </row>
    <row r="310">
      <c r="A310" s="307" t="s">
        <v>10415</v>
      </c>
      <c r="B310" s="305" t="s">
        <v>10416</v>
      </c>
      <c r="C310" s="305" t="s">
        <v>92</v>
      </c>
      <c r="D310" s="305" t="s">
        <v>954</v>
      </c>
      <c r="E310" s="317">
        <v>210.0</v>
      </c>
      <c r="F310" s="317">
        <v>210.0</v>
      </c>
      <c r="G310" s="309"/>
      <c r="H310" s="308">
        <v>40829.0</v>
      </c>
    </row>
    <row r="311">
      <c r="A311" s="307" t="s">
        <v>10417</v>
      </c>
      <c r="B311" s="305" t="s">
        <v>10418</v>
      </c>
      <c r="C311" s="305" t="s">
        <v>2521</v>
      </c>
      <c r="D311" s="305" t="s">
        <v>954</v>
      </c>
      <c r="E311" s="317">
        <v>60.0</v>
      </c>
      <c r="F311" s="317">
        <v>60.0</v>
      </c>
      <c r="G311" s="305" t="s">
        <v>10419</v>
      </c>
      <c r="H311" s="308">
        <v>40832.0</v>
      </c>
    </row>
    <row r="312">
      <c r="A312" s="307" t="s">
        <v>10420</v>
      </c>
      <c r="B312" s="305" t="s">
        <v>10421</v>
      </c>
      <c r="C312" s="305" t="s">
        <v>10378</v>
      </c>
      <c r="D312" s="305" t="s">
        <v>954</v>
      </c>
      <c r="E312" s="317">
        <v>51.44</v>
      </c>
      <c r="F312" s="317">
        <v>51.44</v>
      </c>
      <c r="G312" s="307">
        <v>6557.0</v>
      </c>
      <c r="H312" s="308">
        <v>40839.0</v>
      </c>
    </row>
    <row r="313">
      <c r="A313" s="307" t="s">
        <v>10422</v>
      </c>
      <c r="B313" s="305" t="s">
        <v>10423</v>
      </c>
      <c r="C313" s="305" t="s">
        <v>10394</v>
      </c>
      <c r="D313" s="305" t="s">
        <v>144</v>
      </c>
      <c r="E313" s="317">
        <v>113.0</v>
      </c>
      <c r="F313" s="317">
        <v>113.0</v>
      </c>
      <c r="G313" s="307">
        <v>6166.0</v>
      </c>
      <c r="H313" s="308">
        <v>40872.0</v>
      </c>
    </row>
    <row r="314">
      <c r="A314" s="307" t="s">
        <v>10424</v>
      </c>
      <c r="B314" s="305" t="s">
        <v>10425</v>
      </c>
      <c r="C314" s="305" t="s">
        <v>1053</v>
      </c>
      <c r="D314" s="305" t="s">
        <v>954</v>
      </c>
      <c r="E314" s="317">
        <v>300.0</v>
      </c>
      <c r="F314" s="317">
        <v>150.0</v>
      </c>
      <c r="G314" s="309"/>
      <c r="H314" s="308">
        <v>40845.0</v>
      </c>
    </row>
    <row r="315">
      <c r="A315" s="307" t="s">
        <v>10426</v>
      </c>
      <c r="B315" s="305" t="s">
        <v>10427</v>
      </c>
      <c r="C315" s="305" t="s">
        <v>10010</v>
      </c>
      <c r="D315" s="305" t="s">
        <v>954</v>
      </c>
      <c r="E315" s="317">
        <v>300.0</v>
      </c>
      <c r="F315" s="317">
        <v>150.0</v>
      </c>
      <c r="G315" s="307">
        <v>6512.0</v>
      </c>
      <c r="H315" s="308">
        <v>40845.0</v>
      </c>
    </row>
    <row r="316">
      <c r="A316" s="307" t="s">
        <v>10428</v>
      </c>
      <c r="B316" s="305" t="s">
        <v>10429</v>
      </c>
      <c r="C316" s="305" t="s">
        <v>10430</v>
      </c>
      <c r="D316" s="305" t="s">
        <v>954</v>
      </c>
      <c r="E316" s="317">
        <v>133.75</v>
      </c>
      <c r="F316" s="317">
        <v>34.39</v>
      </c>
      <c r="G316" s="307">
        <v>6561.0</v>
      </c>
      <c r="H316" s="308">
        <v>40852.0</v>
      </c>
    </row>
    <row r="317">
      <c r="A317" s="307" t="s">
        <v>10431</v>
      </c>
      <c r="B317" s="305" t="s">
        <v>10432</v>
      </c>
      <c r="C317" s="305" t="s">
        <v>3531</v>
      </c>
      <c r="D317" s="305" t="s">
        <v>954</v>
      </c>
      <c r="E317" s="317">
        <v>418.5</v>
      </c>
      <c r="F317" s="307">
        <v>263.0</v>
      </c>
      <c r="G317" s="307">
        <v>6467.0</v>
      </c>
      <c r="H317" s="308">
        <v>40868.0</v>
      </c>
    </row>
    <row r="318">
      <c r="A318" s="307" t="s">
        <v>10433</v>
      </c>
      <c r="B318" s="305" t="s">
        <v>10434</v>
      </c>
      <c r="C318" s="305" t="s">
        <v>3531</v>
      </c>
      <c r="D318" s="305" t="s">
        <v>954</v>
      </c>
      <c r="E318" s="317">
        <v>240.0</v>
      </c>
      <c r="F318" s="317">
        <v>180.0</v>
      </c>
      <c r="G318" s="309"/>
      <c r="H318" s="308">
        <v>40861.0</v>
      </c>
    </row>
    <row r="319">
      <c r="A319" s="307" t="s">
        <v>10435</v>
      </c>
      <c r="B319" s="305" t="s">
        <v>10436</v>
      </c>
      <c r="C319" s="305" t="s">
        <v>3531</v>
      </c>
      <c r="D319" s="305" t="s">
        <v>954</v>
      </c>
      <c r="E319" s="317">
        <v>255.0</v>
      </c>
      <c r="F319" s="317">
        <v>195.0</v>
      </c>
      <c r="G319" s="309"/>
      <c r="H319" s="308">
        <v>40855.0</v>
      </c>
    </row>
    <row r="320">
      <c r="A320" s="307" t="s">
        <v>10437</v>
      </c>
      <c r="B320" s="305" t="s">
        <v>10438</v>
      </c>
      <c r="C320" s="305" t="s">
        <v>3531</v>
      </c>
      <c r="D320" s="305" t="s">
        <v>954</v>
      </c>
      <c r="E320" s="317">
        <v>255.0</v>
      </c>
      <c r="F320" s="317">
        <v>195.0</v>
      </c>
      <c r="G320" s="309"/>
      <c r="H320" s="308">
        <v>40851.0</v>
      </c>
    </row>
    <row r="321">
      <c r="A321" s="307" t="s">
        <v>10439</v>
      </c>
      <c r="B321" s="305" t="s">
        <v>10440</v>
      </c>
      <c r="C321" s="305" t="s">
        <v>3531</v>
      </c>
      <c r="D321" s="305" t="s">
        <v>954</v>
      </c>
      <c r="E321" s="317">
        <v>155.0</v>
      </c>
      <c r="F321" s="317">
        <v>120.0</v>
      </c>
      <c r="G321" s="309"/>
      <c r="H321" s="308">
        <v>40849.0</v>
      </c>
    </row>
    <row r="322">
      <c r="A322" s="307" t="s">
        <v>10441</v>
      </c>
      <c r="B322" s="305" t="s">
        <v>2503</v>
      </c>
      <c r="C322" s="305" t="s">
        <v>5840</v>
      </c>
      <c r="D322" s="305" t="s">
        <v>954</v>
      </c>
      <c r="E322" s="317">
        <v>519.74</v>
      </c>
      <c r="F322" s="317">
        <v>509.74</v>
      </c>
      <c r="G322" s="307">
        <v>6560.0</v>
      </c>
      <c r="H322" s="308">
        <v>40846.0</v>
      </c>
    </row>
    <row r="323">
      <c r="A323" s="307" t="s">
        <v>10442</v>
      </c>
      <c r="B323" s="305" t="s">
        <v>10443</v>
      </c>
      <c r="C323" s="305" t="s">
        <v>1312</v>
      </c>
      <c r="D323" s="305" t="s">
        <v>954</v>
      </c>
      <c r="E323" s="317">
        <v>77.02</v>
      </c>
      <c r="F323" s="317">
        <v>77.02</v>
      </c>
      <c r="G323" s="307">
        <v>6527.0</v>
      </c>
      <c r="H323" s="308">
        <v>40845.0</v>
      </c>
    </row>
    <row r="324">
      <c r="A324" s="307" t="s">
        <v>10444</v>
      </c>
      <c r="B324" s="305" t="s">
        <v>10445</v>
      </c>
      <c r="C324" s="305" t="s">
        <v>10446</v>
      </c>
      <c r="D324" s="305" t="s">
        <v>954</v>
      </c>
      <c r="E324" s="317">
        <v>40.58</v>
      </c>
      <c r="F324" s="317">
        <v>40.58</v>
      </c>
      <c r="G324" s="307">
        <v>6468.0</v>
      </c>
      <c r="H324" s="308">
        <v>40850.0</v>
      </c>
    </row>
    <row r="325">
      <c r="A325" s="307" t="s">
        <v>10447</v>
      </c>
      <c r="B325" s="305" t="s">
        <v>10448</v>
      </c>
      <c r="C325" s="305" t="s">
        <v>1410</v>
      </c>
      <c r="D325" s="305" t="s">
        <v>954</v>
      </c>
      <c r="E325" s="317">
        <v>411.4</v>
      </c>
      <c r="F325" s="317">
        <v>320.0</v>
      </c>
      <c r="G325" s="309"/>
      <c r="H325" s="308">
        <v>40869.0</v>
      </c>
    </row>
    <row r="326">
      <c r="A326" s="307" t="s">
        <v>10449</v>
      </c>
      <c r="B326" s="305" t="s">
        <v>10450</v>
      </c>
      <c r="C326" s="305" t="s">
        <v>1410</v>
      </c>
      <c r="D326" s="305" t="s">
        <v>954</v>
      </c>
      <c r="E326" s="317">
        <v>82.49</v>
      </c>
      <c r="F326" s="317">
        <v>60.0</v>
      </c>
      <c r="G326" s="309"/>
      <c r="H326" s="308">
        <v>40839.0</v>
      </c>
    </row>
    <row r="327">
      <c r="A327" s="307" t="s">
        <v>10451</v>
      </c>
      <c r="B327" s="305" t="s">
        <v>10452</v>
      </c>
      <c r="C327" s="305" t="s">
        <v>2322</v>
      </c>
      <c r="D327" s="305" t="s">
        <v>954</v>
      </c>
      <c r="E327" s="317">
        <v>107.0</v>
      </c>
      <c r="F327" s="317">
        <v>107.0</v>
      </c>
      <c r="G327" s="307">
        <v>6517.0</v>
      </c>
      <c r="H327" s="308">
        <v>40842.0</v>
      </c>
    </row>
    <row r="328">
      <c r="A328" s="307" t="s">
        <v>10453</v>
      </c>
      <c r="B328" s="305" t="s">
        <v>10454</v>
      </c>
      <c r="C328" s="305" t="s">
        <v>183</v>
      </c>
      <c r="D328" s="305" t="s">
        <v>144</v>
      </c>
      <c r="E328" s="317">
        <v>100.0</v>
      </c>
      <c r="F328" s="317">
        <v>100.0</v>
      </c>
      <c r="G328" s="307">
        <v>6345.0</v>
      </c>
      <c r="H328" s="308">
        <v>41029.0</v>
      </c>
    </row>
    <row r="329">
      <c r="A329" s="307" t="s">
        <v>10455</v>
      </c>
      <c r="B329" s="305" t="s">
        <v>10456</v>
      </c>
      <c r="C329" s="305" t="s">
        <v>8659</v>
      </c>
      <c r="D329" s="305" t="s">
        <v>144</v>
      </c>
      <c r="E329" s="317">
        <v>250.0</v>
      </c>
      <c r="F329" s="317">
        <v>220.0</v>
      </c>
      <c r="G329" s="307">
        <v>6346.0</v>
      </c>
      <c r="H329" s="308">
        <v>40878.0</v>
      </c>
    </row>
    <row r="330">
      <c r="A330" s="307" t="s">
        <v>10457</v>
      </c>
      <c r="B330" s="305" t="s">
        <v>10458</v>
      </c>
      <c r="C330" s="305" t="s">
        <v>10459</v>
      </c>
      <c r="D330" s="305" t="s">
        <v>144</v>
      </c>
      <c r="E330" s="317">
        <v>500.0</v>
      </c>
      <c r="F330" s="317">
        <v>150.0</v>
      </c>
      <c r="G330" s="307">
        <v>6347.0</v>
      </c>
      <c r="H330" s="308">
        <v>40878.0</v>
      </c>
    </row>
    <row r="331">
      <c r="A331" s="307" t="s">
        <v>10460</v>
      </c>
      <c r="B331" s="305" t="s">
        <v>10461</v>
      </c>
      <c r="C331" s="305" t="s">
        <v>496</v>
      </c>
      <c r="D331" s="305" t="s">
        <v>144</v>
      </c>
      <c r="E331" s="317">
        <v>500.0</v>
      </c>
      <c r="F331" s="317">
        <v>319.0</v>
      </c>
      <c r="G331" s="307">
        <v>6348.0</v>
      </c>
      <c r="H331" s="308">
        <v>40861.0</v>
      </c>
    </row>
    <row r="332">
      <c r="A332" s="307" t="s">
        <v>10462</v>
      </c>
      <c r="B332" s="305" t="s">
        <v>10463</v>
      </c>
      <c r="C332" s="305" t="s">
        <v>10464</v>
      </c>
      <c r="D332" s="305" t="s">
        <v>954</v>
      </c>
      <c r="E332" s="317">
        <v>211.54</v>
      </c>
      <c r="F332" s="307">
        <v>189.22</v>
      </c>
      <c r="G332" s="307">
        <v>6469.0</v>
      </c>
      <c r="H332" s="308">
        <v>40832.0</v>
      </c>
    </row>
    <row r="333">
      <c r="A333" s="307" t="s">
        <v>10465</v>
      </c>
      <c r="B333" s="305" t="s">
        <v>10466</v>
      </c>
      <c r="C333" s="305" t="s">
        <v>10467</v>
      </c>
      <c r="D333" s="305" t="s">
        <v>954</v>
      </c>
      <c r="E333" s="317">
        <v>125.19</v>
      </c>
      <c r="F333" s="317">
        <v>125.19</v>
      </c>
      <c r="G333" s="307">
        <v>6470.0</v>
      </c>
      <c r="H333" s="308">
        <v>40823.0</v>
      </c>
    </row>
    <row r="334">
      <c r="A334" s="307" t="s">
        <v>10468</v>
      </c>
      <c r="B334" s="305" t="s">
        <v>10469</v>
      </c>
      <c r="C334" s="305" t="s">
        <v>10470</v>
      </c>
      <c r="D334" s="305" t="s">
        <v>954</v>
      </c>
      <c r="E334" s="317">
        <v>30.12</v>
      </c>
      <c r="F334" s="317">
        <v>30.12</v>
      </c>
      <c r="G334" s="309"/>
      <c r="H334" s="308">
        <v>40822.0</v>
      </c>
    </row>
    <row r="335">
      <c r="A335" s="307" t="s">
        <v>10471</v>
      </c>
      <c r="B335" s="305" t="s">
        <v>10425</v>
      </c>
      <c r="C335" s="305" t="s">
        <v>1053</v>
      </c>
      <c r="D335" s="305" t="s">
        <v>954</v>
      </c>
      <c r="E335" s="317">
        <v>300.0</v>
      </c>
      <c r="F335" s="317">
        <v>150.0</v>
      </c>
      <c r="G335" s="309"/>
      <c r="H335" s="308">
        <v>40845.0</v>
      </c>
    </row>
    <row r="336">
      <c r="A336" s="307" t="s">
        <v>10472</v>
      </c>
      <c r="B336" s="305" t="s">
        <v>10473</v>
      </c>
      <c r="C336" s="305" t="s">
        <v>10474</v>
      </c>
      <c r="D336" s="305" t="s">
        <v>144</v>
      </c>
      <c r="E336" s="317">
        <v>150.0</v>
      </c>
      <c r="F336" s="317">
        <v>150.0</v>
      </c>
      <c r="G336" s="305" t="s">
        <v>10475</v>
      </c>
      <c r="H336" s="308">
        <v>40856.0</v>
      </c>
    </row>
    <row r="337">
      <c r="A337" s="307" t="s">
        <v>10476</v>
      </c>
      <c r="B337" s="305" t="s">
        <v>7625</v>
      </c>
      <c r="C337" s="305" t="s">
        <v>1815</v>
      </c>
      <c r="D337" s="305" t="s">
        <v>954</v>
      </c>
      <c r="E337" s="317">
        <v>30.0</v>
      </c>
      <c r="F337" s="317">
        <v>30.0</v>
      </c>
      <c r="G337" s="307">
        <v>6562.0</v>
      </c>
      <c r="H337" s="308">
        <v>40839.0</v>
      </c>
    </row>
    <row r="338">
      <c r="A338" s="307" t="s">
        <v>10477</v>
      </c>
      <c r="B338" s="305" t="s">
        <v>10478</v>
      </c>
      <c r="C338" s="305" t="s">
        <v>1815</v>
      </c>
      <c r="D338" s="305" t="s">
        <v>954</v>
      </c>
      <c r="E338" s="317">
        <v>113.68</v>
      </c>
      <c r="F338" s="317">
        <v>113.68</v>
      </c>
      <c r="G338" s="307">
        <v>6562.0</v>
      </c>
      <c r="H338" s="308">
        <v>40840.0</v>
      </c>
    </row>
    <row r="339">
      <c r="A339" s="307" t="s">
        <v>10479</v>
      </c>
      <c r="B339" s="305" t="s">
        <v>10480</v>
      </c>
      <c r="C339" s="305" t="s">
        <v>2521</v>
      </c>
      <c r="D339" s="305" t="s">
        <v>954</v>
      </c>
      <c r="E339" s="317">
        <v>18.0</v>
      </c>
      <c r="F339" s="307">
        <v>16.21</v>
      </c>
      <c r="G339" s="307">
        <v>6471.0</v>
      </c>
      <c r="H339" s="308">
        <v>40845.0</v>
      </c>
    </row>
    <row r="340">
      <c r="A340" s="307" t="s">
        <v>10481</v>
      </c>
      <c r="B340" s="305" t="s">
        <v>10482</v>
      </c>
      <c r="C340" s="305" t="s">
        <v>10399</v>
      </c>
      <c r="D340" s="305" t="s">
        <v>954</v>
      </c>
      <c r="E340" s="317">
        <v>50.0</v>
      </c>
      <c r="F340" s="317">
        <v>50.0</v>
      </c>
      <c r="G340" s="307">
        <v>6563.0</v>
      </c>
      <c r="H340" s="308">
        <v>40851.0</v>
      </c>
    </row>
    <row r="341">
      <c r="A341" s="307" t="s">
        <v>10483</v>
      </c>
      <c r="B341" s="305" t="s">
        <v>10484</v>
      </c>
      <c r="C341" s="305" t="s">
        <v>9959</v>
      </c>
      <c r="D341" s="305" t="s">
        <v>954</v>
      </c>
      <c r="E341" s="317">
        <v>24.03</v>
      </c>
      <c r="F341" s="317">
        <v>24.03</v>
      </c>
      <c r="G341" s="307">
        <v>6472.0</v>
      </c>
      <c r="H341" s="308">
        <v>40852.0</v>
      </c>
    </row>
    <row r="342">
      <c r="A342" s="307" t="s">
        <v>10485</v>
      </c>
      <c r="B342" s="305" t="s">
        <v>10486</v>
      </c>
      <c r="C342" s="305" t="s">
        <v>839</v>
      </c>
      <c r="D342" s="305" t="s">
        <v>954</v>
      </c>
      <c r="E342" s="317">
        <v>127.37</v>
      </c>
      <c r="F342" s="317">
        <v>127.37</v>
      </c>
      <c r="G342" s="307">
        <v>6473.0</v>
      </c>
      <c r="H342" s="308">
        <v>40835.0</v>
      </c>
    </row>
    <row r="343">
      <c r="A343" s="307" t="s">
        <v>10487</v>
      </c>
      <c r="B343" s="305" t="s">
        <v>10488</v>
      </c>
      <c r="C343" s="305" t="s">
        <v>5840</v>
      </c>
      <c r="D343" s="305" t="s">
        <v>954</v>
      </c>
      <c r="E343" s="317">
        <v>58.48</v>
      </c>
      <c r="F343" s="317">
        <v>58.48</v>
      </c>
      <c r="G343" s="307">
        <v>6560.0</v>
      </c>
      <c r="H343" s="308">
        <v>40849.0</v>
      </c>
    </row>
    <row r="344">
      <c r="A344" s="307" t="s">
        <v>10489</v>
      </c>
      <c r="B344" s="305" t="s">
        <v>1161</v>
      </c>
      <c r="C344" s="305" t="s">
        <v>1312</v>
      </c>
      <c r="D344" s="305" t="s">
        <v>954</v>
      </c>
      <c r="E344" s="317">
        <v>20.19</v>
      </c>
      <c r="F344" s="317">
        <v>20.19</v>
      </c>
      <c r="G344" s="307">
        <v>6527.0</v>
      </c>
      <c r="H344" s="308">
        <v>40841.0</v>
      </c>
    </row>
    <row r="345">
      <c r="A345" s="307" t="s">
        <v>10490</v>
      </c>
      <c r="B345" s="305" t="s">
        <v>10491</v>
      </c>
      <c r="C345" s="305" t="s">
        <v>3021</v>
      </c>
      <c r="D345" s="305" t="s">
        <v>954</v>
      </c>
      <c r="E345" s="317">
        <v>61.0</v>
      </c>
      <c r="F345" s="317">
        <v>61.0</v>
      </c>
      <c r="G345" s="307">
        <v>6464.0</v>
      </c>
      <c r="H345" s="308">
        <v>40849.0</v>
      </c>
    </row>
    <row r="346">
      <c r="A346" s="307" t="s">
        <v>10492</v>
      </c>
      <c r="B346" s="305" t="s">
        <v>10493</v>
      </c>
      <c r="C346" s="305" t="s">
        <v>149</v>
      </c>
      <c r="D346" s="305" t="s">
        <v>954</v>
      </c>
      <c r="E346" s="317">
        <v>135.41</v>
      </c>
      <c r="F346" s="317">
        <v>135.41</v>
      </c>
      <c r="G346" s="307">
        <v>6465.0</v>
      </c>
      <c r="H346" s="308">
        <v>40838.0</v>
      </c>
    </row>
    <row r="347">
      <c r="A347" s="307" t="s">
        <v>10494</v>
      </c>
      <c r="B347" s="305" t="s">
        <v>2159</v>
      </c>
      <c r="C347" s="305" t="s">
        <v>149</v>
      </c>
      <c r="D347" s="305" t="s">
        <v>954</v>
      </c>
      <c r="E347" s="317">
        <v>304.78</v>
      </c>
      <c r="F347" s="317">
        <v>304.78</v>
      </c>
      <c r="G347" s="307">
        <v>6465.0</v>
      </c>
      <c r="H347" s="308">
        <v>40834.0</v>
      </c>
    </row>
    <row r="348">
      <c r="A348" s="307" t="s">
        <v>10495</v>
      </c>
      <c r="B348" s="305" t="s">
        <v>10391</v>
      </c>
      <c r="C348" s="305" t="s">
        <v>9131</v>
      </c>
      <c r="D348" s="305" t="s">
        <v>954</v>
      </c>
      <c r="E348" s="317">
        <v>60.0</v>
      </c>
      <c r="F348" s="317">
        <v>60.0</v>
      </c>
      <c r="G348" s="307">
        <v>6559.0</v>
      </c>
      <c r="H348" s="308">
        <v>40817.0</v>
      </c>
    </row>
    <row r="349">
      <c r="A349" s="307" t="s">
        <v>10496</v>
      </c>
      <c r="B349" s="305" t="s">
        <v>10423</v>
      </c>
      <c r="C349" s="305" t="s">
        <v>10394</v>
      </c>
      <c r="D349" s="305" t="s">
        <v>144</v>
      </c>
      <c r="E349" s="317">
        <v>113.0</v>
      </c>
      <c r="F349" s="317">
        <v>113.0</v>
      </c>
      <c r="G349" s="307">
        <v>6350.0</v>
      </c>
      <c r="H349" s="308">
        <v>40872.0</v>
      </c>
    </row>
    <row r="350">
      <c r="A350" s="307" t="s">
        <v>10497</v>
      </c>
      <c r="B350" s="305" t="s">
        <v>10498</v>
      </c>
      <c r="C350" s="305" t="s">
        <v>294</v>
      </c>
      <c r="D350" s="305" t="s">
        <v>144</v>
      </c>
      <c r="E350" s="317">
        <v>300.0</v>
      </c>
      <c r="F350" s="317">
        <v>233.63</v>
      </c>
      <c r="G350" s="307">
        <v>6351.0</v>
      </c>
      <c r="H350" s="308">
        <v>40857.0</v>
      </c>
    </row>
    <row r="351">
      <c r="A351" s="307" t="s">
        <v>10499</v>
      </c>
      <c r="B351" s="305" t="s">
        <v>10500</v>
      </c>
      <c r="C351" s="305" t="s">
        <v>8389</v>
      </c>
      <c r="D351" s="305" t="s">
        <v>144</v>
      </c>
      <c r="E351" s="317">
        <v>4000.0</v>
      </c>
      <c r="F351" s="317">
        <v>3900.0</v>
      </c>
      <c r="G351" s="307">
        <v>6352.0</v>
      </c>
      <c r="H351" s="308">
        <v>40880.0</v>
      </c>
    </row>
    <row r="352">
      <c r="A352" s="307" t="s">
        <v>10501</v>
      </c>
      <c r="B352" s="305" t="s">
        <v>7833</v>
      </c>
      <c r="C352" s="305" t="s">
        <v>10502</v>
      </c>
      <c r="D352" s="305" t="s">
        <v>954</v>
      </c>
      <c r="E352" s="317">
        <v>622.5</v>
      </c>
      <c r="F352" s="307">
        <v>572.5</v>
      </c>
      <c r="G352" s="305" t="s">
        <v>10503</v>
      </c>
      <c r="H352" s="308">
        <v>40851.0</v>
      </c>
    </row>
    <row r="353">
      <c r="A353" s="307" t="s">
        <v>10504</v>
      </c>
      <c r="B353" s="305" t="s">
        <v>10354</v>
      </c>
      <c r="C353" s="305" t="s">
        <v>5873</v>
      </c>
      <c r="D353" s="305" t="s">
        <v>954</v>
      </c>
      <c r="E353" s="317">
        <v>2499.7</v>
      </c>
      <c r="F353" s="317">
        <v>1143.3</v>
      </c>
      <c r="G353" s="305" t="s">
        <v>10505</v>
      </c>
      <c r="H353" s="308">
        <v>40825.0</v>
      </c>
    </row>
    <row r="354">
      <c r="A354" s="307" t="s">
        <v>10506</v>
      </c>
      <c r="B354" s="305" t="s">
        <v>10507</v>
      </c>
      <c r="C354" s="305" t="s">
        <v>10508</v>
      </c>
      <c r="D354" s="305" t="s">
        <v>144</v>
      </c>
      <c r="E354" s="317">
        <v>2000.0</v>
      </c>
      <c r="F354" s="317">
        <v>2000.0</v>
      </c>
      <c r="G354" s="307">
        <v>6353.0</v>
      </c>
      <c r="H354" s="308">
        <v>40879.0</v>
      </c>
    </row>
    <row r="355">
      <c r="A355" s="307" t="s">
        <v>10509</v>
      </c>
      <c r="B355" s="305" t="s">
        <v>10510</v>
      </c>
      <c r="C355" s="305" t="s">
        <v>2456</v>
      </c>
      <c r="D355" s="305" t="s">
        <v>954</v>
      </c>
      <c r="E355" s="317">
        <v>1029.82</v>
      </c>
      <c r="F355" s="317">
        <v>733.0</v>
      </c>
      <c r="G355" s="307">
        <v>6564.0</v>
      </c>
      <c r="H355" s="318">
        <v>40824.0</v>
      </c>
    </row>
    <row r="356">
      <c r="A356" s="307" t="s">
        <v>10511</v>
      </c>
      <c r="B356" s="305" t="s">
        <v>10512</v>
      </c>
      <c r="C356" s="305" t="s">
        <v>6767</v>
      </c>
      <c r="D356" s="305" t="s">
        <v>954</v>
      </c>
      <c r="E356" s="317">
        <v>674.17</v>
      </c>
      <c r="F356" s="317">
        <v>240.0</v>
      </c>
      <c r="G356" s="307">
        <v>6468.0</v>
      </c>
      <c r="H356" s="308">
        <v>40859.0</v>
      </c>
    </row>
    <row r="357">
      <c r="A357" s="307" t="s">
        <v>10513</v>
      </c>
      <c r="B357" s="305" t="s">
        <v>10514</v>
      </c>
      <c r="C357" s="305" t="s">
        <v>10515</v>
      </c>
      <c r="D357" s="305" t="s">
        <v>954</v>
      </c>
      <c r="E357" s="317">
        <v>88.2</v>
      </c>
      <c r="F357" s="317">
        <v>88.2</v>
      </c>
      <c r="G357" s="307">
        <v>6565.0</v>
      </c>
      <c r="H357" s="308">
        <v>40844.0</v>
      </c>
    </row>
    <row r="358">
      <c r="A358" s="307" t="s">
        <v>10516</v>
      </c>
      <c r="B358" s="305" t="s">
        <v>10517</v>
      </c>
      <c r="C358" s="305" t="s">
        <v>4969</v>
      </c>
      <c r="D358" s="305" t="s">
        <v>144</v>
      </c>
      <c r="E358" s="317">
        <v>400.0</v>
      </c>
      <c r="F358" s="317">
        <v>240.0</v>
      </c>
      <c r="G358" s="307">
        <v>6354.0</v>
      </c>
      <c r="H358" s="308">
        <v>40878.0</v>
      </c>
    </row>
    <row r="359">
      <c r="A359" s="307" t="s">
        <v>10518</v>
      </c>
      <c r="B359" s="305" t="s">
        <v>10519</v>
      </c>
      <c r="C359" s="305" t="s">
        <v>10520</v>
      </c>
      <c r="D359" s="305" t="s">
        <v>144</v>
      </c>
      <c r="E359" s="317">
        <v>282.5</v>
      </c>
      <c r="F359" s="317">
        <v>282.5</v>
      </c>
      <c r="G359" s="307">
        <v>6355.0</v>
      </c>
      <c r="H359" s="308">
        <v>40879.0</v>
      </c>
    </row>
    <row r="360">
      <c r="A360" s="307" t="s">
        <v>10521</v>
      </c>
      <c r="B360" s="305" t="s">
        <v>10522</v>
      </c>
      <c r="C360" s="305" t="s">
        <v>9674</v>
      </c>
      <c r="D360" s="305" t="s">
        <v>144</v>
      </c>
      <c r="E360" s="317">
        <v>80.4</v>
      </c>
      <c r="F360" s="317">
        <v>60.0</v>
      </c>
      <c r="G360" s="307">
        <v>6356.0</v>
      </c>
      <c r="H360" s="308">
        <v>40866.0</v>
      </c>
    </row>
    <row r="361">
      <c r="A361" s="307" t="s">
        <v>10523</v>
      </c>
      <c r="B361" s="305" t="s">
        <v>10524</v>
      </c>
      <c r="C361" s="305" t="s">
        <v>10525</v>
      </c>
      <c r="D361" s="305" t="s">
        <v>954</v>
      </c>
      <c r="E361" s="317">
        <v>650.0</v>
      </c>
      <c r="F361" s="317">
        <v>650.0</v>
      </c>
      <c r="G361" s="307">
        <v>6469.0</v>
      </c>
      <c r="H361" s="308">
        <v>40860.0</v>
      </c>
    </row>
    <row r="362">
      <c r="A362" s="307" t="s">
        <v>10526</v>
      </c>
      <c r="B362" s="305" t="s">
        <v>10527</v>
      </c>
      <c r="C362" s="305" t="s">
        <v>1012</v>
      </c>
      <c r="D362" s="305" t="s">
        <v>954</v>
      </c>
      <c r="E362" s="317">
        <v>449.62</v>
      </c>
      <c r="F362" s="317">
        <v>449.62</v>
      </c>
      <c r="G362" s="307">
        <v>6551.0</v>
      </c>
      <c r="H362" s="308">
        <v>40844.0</v>
      </c>
    </row>
    <row r="363">
      <c r="A363" s="307" t="s">
        <v>10528</v>
      </c>
      <c r="B363" s="305" t="s">
        <v>10529</v>
      </c>
      <c r="C363" s="305" t="s">
        <v>8762</v>
      </c>
      <c r="D363" s="305" t="s">
        <v>954</v>
      </c>
      <c r="E363" s="317">
        <v>144.26</v>
      </c>
      <c r="F363" s="317">
        <v>50.0</v>
      </c>
      <c r="G363" s="307">
        <v>6319.0</v>
      </c>
      <c r="H363" s="308">
        <v>40842.0</v>
      </c>
    </row>
    <row r="364">
      <c r="A364" s="307" t="s">
        <v>10530</v>
      </c>
      <c r="B364" s="305" t="s">
        <v>10531</v>
      </c>
      <c r="C364" s="305" t="s">
        <v>3558</v>
      </c>
      <c r="D364" s="305" t="s">
        <v>954</v>
      </c>
      <c r="E364" s="317">
        <v>242.99</v>
      </c>
      <c r="F364" s="317">
        <v>170.11</v>
      </c>
      <c r="G364" s="307">
        <v>6480.0</v>
      </c>
      <c r="H364" s="308">
        <v>40864.0</v>
      </c>
    </row>
    <row r="365">
      <c r="A365" s="307" t="s">
        <v>10532</v>
      </c>
      <c r="B365" s="305" t="s">
        <v>10533</v>
      </c>
      <c r="C365" s="305" t="s">
        <v>902</v>
      </c>
      <c r="D365" s="305" t="s">
        <v>954</v>
      </c>
      <c r="E365" s="317">
        <v>300.0</v>
      </c>
      <c r="F365" s="307">
        <v>136.86</v>
      </c>
      <c r="G365" s="305" t="s">
        <v>10534</v>
      </c>
      <c r="H365" s="308">
        <v>40857.0</v>
      </c>
    </row>
    <row r="366">
      <c r="A366" s="307" t="s">
        <v>10535</v>
      </c>
      <c r="B366" s="305" t="s">
        <v>10536</v>
      </c>
      <c r="C366" s="305" t="s">
        <v>1012</v>
      </c>
      <c r="D366" s="305" t="s">
        <v>954</v>
      </c>
      <c r="E366" s="317">
        <v>271.26</v>
      </c>
      <c r="F366" s="317">
        <v>150.0</v>
      </c>
      <c r="G366" s="307">
        <v>6551.0</v>
      </c>
      <c r="H366" s="308">
        <v>40856.0</v>
      </c>
    </row>
    <row r="367">
      <c r="A367" s="307" t="s">
        <v>10537</v>
      </c>
      <c r="B367" s="305" t="s">
        <v>10538</v>
      </c>
      <c r="C367" s="305" t="s">
        <v>9910</v>
      </c>
      <c r="D367" s="305" t="s">
        <v>954</v>
      </c>
      <c r="E367" s="317">
        <v>40.23</v>
      </c>
      <c r="F367" s="317">
        <v>40.23</v>
      </c>
      <c r="G367" s="309"/>
      <c r="H367" s="308">
        <v>40855.0</v>
      </c>
    </row>
    <row r="368">
      <c r="A368" s="307" t="s">
        <v>10539</v>
      </c>
      <c r="B368" s="305" t="s">
        <v>10540</v>
      </c>
      <c r="C368" s="305" t="s">
        <v>2596</v>
      </c>
      <c r="D368" s="305" t="s">
        <v>954</v>
      </c>
      <c r="E368" s="317">
        <v>111.72</v>
      </c>
      <c r="F368" s="317">
        <v>111.72</v>
      </c>
      <c r="G368" s="307">
        <v>6566.0</v>
      </c>
      <c r="H368" s="308">
        <v>40859.0</v>
      </c>
    </row>
    <row r="369">
      <c r="A369" s="307" t="s">
        <v>10541</v>
      </c>
      <c r="B369" s="305" t="s">
        <v>10542</v>
      </c>
      <c r="C369" s="305" t="s">
        <v>1359</v>
      </c>
      <c r="D369" s="305" t="s">
        <v>954</v>
      </c>
      <c r="E369" s="317">
        <v>99.04</v>
      </c>
      <c r="F369" s="317">
        <v>99.04</v>
      </c>
      <c r="G369" s="305" t="s">
        <v>10543</v>
      </c>
      <c r="H369" s="308">
        <v>40856.0</v>
      </c>
    </row>
    <row r="370">
      <c r="A370" s="307" t="s">
        <v>10544</v>
      </c>
      <c r="B370" s="305" t="s">
        <v>10545</v>
      </c>
      <c r="C370" s="305" t="s">
        <v>7268</v>
      </c>
      <c r="D370" s="305" t="s">
        <v>954</v>
      </c>
      <c r="E370" s="317">
        <v>85.81</v>
      </c>
      <c r="F370" s="317">
        <v>85.81</v>
      </c>
      <c r="G370" s="309"/>
      <c r="H370" s="308">
        <v>40851.0</v>
      </c>
    </row>
    <row r="371">
      <c r="A371" s="307" t="s">
        <v>10546</v>
      </c>
      <c r="B371" s="305" t="s">
        <v>6813</v>
      </c>
      <c r="C371" s="305" t="s">
        <v>902</v>
      </c>
      <c r="D371" s="305" t="s">
        <v>954</v>
      </c>
      <c r="E371" s="317">
        <v>150.0</v>
      </c>
      <c r="F371" s="317">
        <v>150.0</v>
      </c>
      <c r="G371" s="305" t="s">
        <v>10547</v>
      </c>
      <c r="H371" s="308">
        <v>40860.0</v>
      </c>
    </row>
    <row r="372">
      <c r="A372" s="307" t="s">
        <v>10548</v>
      </c>
      <c r="B372" s="305" t="s">
        <v>10549</v>
      </c>
      <c r="C372" s="305" t="s">
        <v>7292</v>
      </c>
      <c r="D372" s="305" t="s">
        <v>954</v>
      </c>
      <c r="E372" s="317">
        <v>52.04</v>
      </c>
      <c r="F372" s="317">
        <v>52.04</v>
      </c>
      <c r="G372" s="307">
        <v>6569.0</v>
      </c>
      <c r="H372" s="308">
        <v>40857.0</v>
      </c>
    </row>
    <row r="373">
      <c r="A373" s="307" t="s">
        <v>10550</v>
      </c>
      <c r="B373" s="305" t="s">
        <v>10551</v>
      </c>
      <c r="C373" s="305" t="s">
        <v>7292</v>
      </c>
      <c r="D373" s="305" t="s">
        <v>954</v>
      </c>
      <c r="E373" s="317">
        <v>56.38</v>
      </c>
      <c r="F373" s="317">
        <v>56.38</v>
      </c>
      <c r="G373" s="307">
        <v>6569.0</v>
      </c>
      <c r="H373" s="308">
        <v>40854.0</v>
      </c>
    </row>
    <row r="374">
      <c r="A374" s="307" t="s">
        <v>10552</v>
      </c>
      <c r="B374" s="305" t="s">
        <v>10553</v>
      </c>
      <c r="C374" s="305" t="s">
        <v>458</v>
      </c>
      <c r="D374" s="305" t="s">
        <v>954</v>
      </c>
      <c r="E374" s="317">
        <v>100.0</v>
      </c>
      <c r="F374" s="317">
        <v>100.0</v>
      </c>
      <c r="G374" s="307">
        <v>6570.0</v>
      </c>
      <c r="H374" s="308">
        <v>40788.0</v>
      </c>
    </row>
    <row r="375">
      <c r="A375" s="307" t="s">
        <v>10554</v>
      </c>
      <c r="B375" s="305" t="s">
        <v>10555</v>
      </c>
      <c r="C375" s="305" t="s">
        <v>458</v>
      </c>
      <c r="D375" s="305" t="s">
        <v>954</v>
      </c>
      <c r="E375" s="317">
        <v>130.0</v>
      </c>
      <c r="F375" s="317">
        <v>119.09</v>
      </c>
      <c r="G375" s="307">
        <v>6570.0</v>
      </c>
      <c r="H375" s="308">
        <v>40803.0</v>
      </c>
    </row>
    <row r="376">
      <c r="A376" s="307" t="s">
        <v>10556</v>
      </c>
      <c r="B376" s="305" t="s">
        <v>10557</v>
      </c>
      <c r="C376" s="305" t="s">
        <v>10558</v>
      </c>
      <c r="D376" s="305" t="s">
        <v>954</v>
      </c>
      <c r="E376" s="317">
        <v>30.0</v>
      </c>
      <c r="F376" s="317">
        <v>30.0</v>
      </c>
      <c r="G376" s="307">
        <v>6571.0</v>
      </c>
      <c r="H376" s="308">
        <v>40856.0</v>
      </c>
    </row>
    <row r="377">
      <c r="A377" s="307" t="s">
        <v>10559</v>
      </c>
      <c r="B377" s="305" t="s">
        <v>10560</v>
      </c>
      <c r="C377" s="305" t="s">
        <v>10167</v>
      </c>
      <c r="D377" s="305" t="s">
        <v>144</v>
      </c>
      <c r="E377" s="317">
        <v>1300.0</v>
      </c>
      <c r="F377" s="317">
        <v>480.0</v>
      </c>
      <c r="G377" s="307">
        <v>6357.0</v>
      </c>
      <c r="H377" s="308">
        <v>41009.0</v>
      </c>
    </row>
    <row r="378">
      <c r="A378" s="307" t="s">
        <v>10561</v>
      </c>
      <c r="B378" s="305" t="s">
        <v>10510</v>
      </c>
      <c r="C378" s="305" t="s">
        <v>2456</v>
      </c>
      <c r="D378" s="305" t="s">
        <v>954</v>
      </c>
      <c r="E378" s="317">
        <v>1029.82</v>
      </c>
      <c r="F378" s="306">
        <v>733.0</v>
      </c>
      <c r="G378" s="309"/>
      <c r="H378" s="318">
        <v>40824.0</v>
      </c>
    </row>
    <row r="379">
      <c r="A379" s="307" t="s">
        <v>10562</v>
      </c>
      <c r="B379" s="305" t="s">
        <v>10563</v>
      </c>
      <c r="C379" s="305" t="s">
        <v>10564</v>
      </c>
      <c r="D379" s="305" t="s">
        <v>2563</v>
      </c>
      <c r="E379" s="317">
        <v>150.0</v>
      </c>
      <c r="F379" s="317">
        <v>150.0</v>
      </c>
      <c r="G379" s="307">
        <v>6359.0</v>
      </c>
      <c r="H379" s="318">
        <v>40929.0</v>
      </c>
    </row>
    <row r="380">
      <c r="A380" s="307" t="s">
        <v>10565</v>
      </c>
      <c r="B380" s="305" t="s">
        <v>10566</v>
      </c>
      <c r="C380" s="309"/>
      <c r="D380" s="305" t="s">
        <v>2563</v>
      </c>
      <c r="E380" s="317">
        <v>300.0</v>
      </c>
      <c r="F380" s="317">
        <v>168.0</v>
      </c>
      <c r="G380" s="305" t="s">
        <v>10567</v>
      </c>
      <c r="H380" s="318">
        <v>40929.0</v>
      </c>
    </row>
    <row r="381">
      <c r="A381" s="307" t="s">
        <v>10568</v>
      </c>
      <c r="B381" s="305" t="s">
        <v>10569</v>
      </c>
      <c r="C381" s="305" t="s">
        <v>10570</v>
      </c>
      <c r="D381" s="305" t="s">
        <v>2563</v>
      </c>
      <c r="E381" s="317">
        <v>750.0</v>
      </c>
      <c r="F381" s="317">
        <v>600.0</v>
      </c>
      <c r="G381" s="307">
        <v>6358.0</v>
      </c>
      <c r="H381" s="318">
        <v>40928.0</v>
      </c>
    </row>
    <row r="382">
      <c r="A382" s="307" t="s">
        <v>10571</v>
      </c>
      <c r="B382" s="305" t="s">
        <v>10572</v>
      </c>
      <c r="C382" s="309"/>
      <c r="D382" s="305" t="s">
        <v>2563</v>
      </c>
      <c r="E382" s="317">
        <v>930.0</v>
      </c>
      <c r="F382" s="317">
        <v>380.0</v>
      </c>
      <c r="G382" s="307">
        <v>6533.0</v>
      </c>
      <c r="H382" s="318">
        <v>40928.0</v>
      </c>
    </row>
    <row r="383">
      <c r="A383" s="307" t="s">
        <v>10573</v>
      </c>
      <c r="B383" s="305" t="s">
        <v>10574</v>
      </c>
      <c r="C383" s="305" t="s">
        <v>2568</v>
      </c>
      <c r="D383" s="305" t="s">
        <v>2563</v>
      </c>
      <c r="E383" s="317">
        <v>1600.0</v>
      </c>
      <c r="F383" s="317">
        <v>1100.0</v>
      </c>
      <c r="G383" s="307">
        <v>6360.0</v>
      </c>
      <c r="H383" s="318">
        <v>40929.0</v>
      </c>
    </row>
    <row r="384">
      <c r="A384" s="307" t="s">
        <v>10575</v>
      </c>
      <c r="B384" s="305" t="s">
        <v>2563</v>
      </c>
      <c r="C384" s="305" t="s">
        <v>10576</v>
      </c>
      <c r="D384" s="305" t="s">
        <v>2563</v>
      </c>
      <c r="E384" s="317">
        <v>720.0</v>
      </c>
      <c r="F384" s="317">
        <v>680.0</v>
      </c>
      <c r="G384" s="307">
        <v>6361.0</v>
      </c>
      <c r="H384" s="318">
        <v>40929.0</v>
      </c>
    </row>
    <row r="385">
      <c r="A385" s="307" t="s">
        <v>10577</v>
      </c>
      <c r="B385" s="305" t="s">
        <v>7202</v>
      </c>
      <c r="C385" s="305" t="s">
        <v>1103</v>
      </c>
      <c r="D385" s="305" t="s">
        <v>2563</v>
      </c>
      <c r="E385" s="317">
        <v>600.0</v>
      </c>
      <c r="F385" s="317">
        <v>275.0</v>
      </c>
      <c r="G385" s="307">
        <v>6362.0</v>
      </c>
      <c r="H385" s="318">
        <v>40928.0</v>
      </c>
    </row>
    <row r="386">
      <c r="A386" s="307" t="s">
        <v>10578</v>
      </c>
      <c r="B386" s="305" t="s">
        <v>10579</v>
      </c>
      <c r="C386" s="305" t="s">
        <v>10580</v>
      </c>
      <c r="D386" s="305" t="s">
        <v>2563</v>
      </c>
      <c r="E386" s="317">
        <v>3460.0</v>
      </c>
      <c r="F386" s="317">
        <v>1577.5</v>
      </c>
      <c r="G386" s="307">
        <v>6363.0</v>
      </c>
      <c r="H386" s="318">
        <v>40929.0</v>
      </c>
    </row>
    <row r="387">
      <c r="A387" s="307" t="s">
        <v>10581</v>
      </c>
      <c r="B387" s="305" t="s">
        <v>10582</v>
      </c>
      <c r="C387" s="305" t="s">
        <v>10583</v>
      </c>
      <c r="D387" s="305" t="s">
        <v>2563</v>
      </c>
      <c r="E387" s="317">
        <v>3000.0</v>
      </c>
      <c r="F387" s="317">
        <v>1720.0</v>
      </c>
      <c r="G387" s="307">
        <v>6364.0</v>
      </c>
      <c r="H387" s="318">
        <v>40929.0</v>
      </c>
    </row>
    <row r="388">
      <c r="A388" s="307" t="s">
        <v>10584</v>
      </c>
      <c r="B388" s="305" t="s">
        <v>10585</v>
      </c>
      <c r="C388" s="305" t="s">
        <v>2157</v>
      </c>
      <c r="D388" s="305" t="s">
        <v>2563</v>
      </c>
      <c r="E388" s="317">
        <v>6442.0</v>
      </c>
      <c r="F388" s="317">
        <v>536.0</v>
      </c>
      <c r="G388" s="305" t="s">
        <v>10586</v>
      </c>
      <c r="H388" s="318">
        <v>41296.0</v>
      </c>
    </row>
    <row r="389">
      <c r="A389" s="307" t="s">
        <v>10587</v>
      </c>
      <c r="B389" s="305" t="s">
        <v>10588</v>
      </c>
      <c r="C389" s="309"/>
      <c r="D389" s="305" t="s">
        <v>2563</v>
      </c>
      <c r="E389" s="317">
        <v>400.0</v>
      </c>
      <c r="F389" s="317">
        <v>274.0</v>
      </c>
      <c r="G389" s="307">
        <v>6486.0</v>
      </c>
      <c r="H389" s="318">
        <v>40928.0</v>
      </c>
    </row>
    <row r="390">
      <c r="A390" s="307" t="s">
        <v>10589</v>
      </c>
      <c r="B390" s="305" t="s">
        <v>10590</v>
      </c>
      <c r="C390" s="309"/>
      <c r="D390" s="305" t="s">
        <v>2563</v>
      </c>
      <c r="E390" s="317">
        <v>200.0</v>
      </c>
      <c r="F390" s="317">
        <v>506.0</v>
      </c>
      <c r="G390" s="307">
        <v>6487.0</v>
      </c>
      <c r="H390" s="318">
        <v>40921.0</v>
      </c>
    </row>
    <row r="391">
      <c r="A391" s="307" t="s">
        <v>10591</v>
      </c>
      <c r="B391" s="305" t="s">
        <v>10592</v>
      </c>
      <c r="C391" s="305" t="s">
        <v>2596</v>
      </c>
      <c r="D391" s="305" t="s">
        <v>2563</v>
      </c>
      <c r="E391" s="317">
        <v>1348.2</v>
      </c>
      <c r="F391" s="317">
        <v>1070.0</v>
      </c>
      <c r="G391" s="305" t="s">
        <v>10593</v>
      </c>
      <c r="H391" s="318">
        <v>40927.0</v>
      </c>
    </row>
    <row r="392">
      <c r="A392" s="307" t="s">
        <v>10594</v>
      </c>
      <c r="B392" s="305" t="s">
        <v>10595</v>
      </c>
      <c r="C392" s="309"/>
      <c r="D392" s="305" t="s">
        <v>2563</v>
      </c>
      <c r="E392" s="317">
        <v>908.0</v>
      </c>
      <c r="F392" s="317">
        <v>538.0</v>
      </c>
      <c r="G392" s="307">
        <v>6488.0</v>
      </c>
      <c r="H392" s="318">
        <v>40928.0</v>
      </c>
    </row>
    <row r="393">
      <c r="A393" s="307" t="s">
        <v>10596</v>
      </c>
      <c r="B393" s="305" t="s">
        <v>10597</v>
      </c>
      <c r="C393" s="309"/>
      <c r="D393" s="305" t="s">
        <v>2563</v>
      </c>
      <c r="E393" s="317">
        <v>750.0</v>
      </c>
      <c r="F393" s="317">
        <v>500.0</v>
      </c>
      <c r="G393" s="305" t="s">
        <v>10598</v>
      </c>
      <c r="H393" s="318">
        <v>40928.0</v>
      </c>
    </row>
    <row r="394">
      <c r="A394" s="307" t="s">
        <v>10599</v>
      </c>
      <c r="B394" s="305" t="s">
        <v>10600</v>
      </c>
      <c r="C394" s="309"/>
      <c r="D394" s="305" t="s">
        <v>2563</v>
      </c>
      <c r="E394" s="317">
        <v>1000.0</v>
      </c>
      <c r="F394" s="317">
        <v>540.0</v>
      </c>
      <c r="G394" s="307">
        <v>6494.0</v>
      </c>
      <c r="H394" s="318">
        <v>40928.0</v>
      </c>
    </row>
    <row r="395">
      <c r="A395" s="307" t="s">
        <v>10601</v>
      </c>
      <c r="B395" s="305" t="s">
        <v>10602</v>
      </c>
      <c r="C395" s="305" t="s">
        <v>10603</v>
      </c>
      <c r="D395" s="305" t="s">
        <v>2563</v>
      </c>
      <c r="E395" s="317">
        <v>795.0</v>
      </c>
      <c r="F395" s="317">
        <v>580.0</v>
      </c>
      <c r="G395" s="307">
        <v>6490.0</v>
      </c>
      <c r="H395" s="318">
        <v>40928.0</v>
      </c>
    </row>
    <row r="396">
      <c r="A396" s="307" t="s">
        <v>10604</v>
      </c>
      <c r="B396" s="305" t="s">
        <v>10605</v>
      </c>
      <c r="C396" s="305" t="s">
        <v>10606</v>
      </c>
      <c r="D396" s="305" t="s">
        <v>2563</v>
      </c>
      <c r="E396" s="317">
        <v>822.0</v>
      </c>
      <c r="F396" s="317">
        <v>822.0</v>
      </c>
      <c r="G396" s="307">
        <v>6529.0</v>
      </c>
      <c r="H396" s="318">
        <v>40930.0</v>
      </c>
    </row>
    <row r="397">
      <c r="A397" s="307" t="s">
        <v>10607</v>
      </c>
      <c r="B397" s="305" t="s">
        <v>10608</v>
      </c>
      <c r="C397" s="309"/>
      <c r="D397" s="305" t="s">
        <v>2563</v>
      </c>
      <c r="E397" s="317">
        <v>220.0</v>
      </c>
      <c r="F397" s="317">
        <v>220.0</v>
      </c>
      <c r="G397" s="307">
        <v>6492.0</v>
      </c>
      <c r="H397" s="318">
        <v>40928.0</v>
      </c>
    </row>
    <row r="398">
      <c r="A398" s="307" t="s">
        <v>10609</v>
      </c>
      <c r="B398" s="305" t="s">
        <v>10610</v>
      </c>
      <c r="C398" s="305" t="s">
        <v>1694</v>
      </c>
      <c r="D398" s="305" t="s">
        <v>2563</v>
      </c>
      <c r="E398" s="317">
        <v>510.0</v>
      </c>
      <c r="F398" s="317">
        <v>270.0</v>
      </c>
      <c r="G398" s="307">
        <v>6367.0</v>
      </c>
      <c r="H398" s="318">
        <v>40929.0</v>
      </c>
    </row>
    <row r="399">
      <c r="A399" s="307" t="s">
        <v>10611</v>
      </c>
      <c r="B399" s="305" t="s">
        <v>10612</v>
      </c>
      <c r="C399" s="305" t="s">
        <v>638</v>
      </c>
      <c r="D399" s="305" t="s">
        <v>2563</v>
      </c>
      <c r="E399" s="317">
        <v>1025.0</v>
      </c>
      <c r="F399" s="317">
        <v>775.0</v>
      </c>
      <c r="G399" s="307">
        <v>6368.0</v>
      </c>
      <c r="H399" s="318">
        <v>40928.0</v>
      </c>
    </row>
    <row r="400">
      <c r="A400" s="307" t="s">
        <v>10613</v>
      </c>
      <c r="B400" s="305" t="s">
        <v>10614</v>
      </c>
      <c r="C400" s="305" t="s">
        <v>10615</v>
      </c>
      <c r="D400" s="305" t="s">
        <v>2563</v>
      </c>
      <c r="E400" s="317">
        <v>2000.0</v>
      </c>
      <c r="F400" s="317">
        <v>2000.0</v>
      </c>
      <c r="G400" s="307">
        <v>6369.0</v>
      </c>
      <c r="H400" s="318">
        <v>40926.0</v>
      </c>
    </row>
    <row r="401">
      <c r="A401" s="307" t="s">
        <v>10616</v>
      </c>
      <c r="B401" s="305" t="s">
        <v>10617</v>
      </c>
      <c r="C401" s="305" t="s">
        <v>2596</v>
      </c>
      <c r="D401" s="305" t="s">
        <v>2563</v>
      </c>
      <c r="E401" s="317">
        <v>1061.4</v>
      </c>
      <c r="F401" s="317">
        <v>870.0</v>
      </c>
      <c r="G401" s="305" t="s">
        <v>10593</v>
      </c>
      <c r="H401" s="318">
        <v>40925.0</v>
      </c>
    </row>
    <row r="402">
      <c r="A402" s="307" t="s">
        <v>10618</v>
      </c>
      <c r="B402" s="305" t="s">
        <v>10619</v>
      </c>
      <c r="C402" s="309"/>
      <c r="D402" s="305" t="s">
        <v>2563</v>
      </c>
      <c r="E402" s="317">
        <v>3305.0</v>
      </c>
      <c r="F402" s="317">
        <v>1995.0</v>
      </c>
      <c r="G402" s="307">
        <v>6493.0</v>
      </c>
      <c r="H402" s="318">
        <v>40927.0</v>
      </c>
    </row>
    <row r="403">
      <c r="A403" s="307" t="s">
        <v>10620</v>
      </c>
      <c r="B403" s="305" t="s">
        <v>10621</v>
      </c>
      <c r="C403" s="305" t="s">
        <v>8531</v>
      </c>
      <c r="D403" s="305" t="s">
        <v>2563</v>
      </c>
      <c r="E403" s="317">
        <v>40.8</v>
      </c>
      <c r="F403" s="317">
        <v>40.8</v>
      </c>
      <c r="G403" s="307">
        <v>6371.0</v>
      </c>
      <c r="H403" s="318">
        <v>40927.0</v>
      </c>
    </row>
    <row r="404">
      <c r="A404" s="307" t="s">
        <v>10622</v>
      </c>
      <c r="B404" s="305" t="s">
        <v>10623</v>
      </c>
      <c r="C404" s="305" t="s">
        <v>10624</v>
      </c>
      <c r="D404" s="305" t="s">
        <v>2563</v>
      </c>
      <c r="E404" s="317">
        <v>3100.0</v>
      </c>
      <c r="F404" s="317">
        <v>1836.0</v>
      </c>
      <c r="G404" s="307">
        <v>6372.0</v>
      </c>
      <c r="H404" s="318">
        <v>40930.0</v>
      </c>
    </row>
    <row r="405">
      <c r="A405" s="307" t="s">
        <v>10625</v>
      </c>
      <c r="B405" s="305" t="s">
        <v>10626</v>
      </c>
      <c r="C405" s="305" t="s">
        <v>3759</v>
      </c>
      <c r="D405" s="305" t="s">
        <v>954</v>
      </c>
      <c r="E405" s="317">
        <v>1608.0</v>
      </c>
      <c r="F405" s="317">
        <v>192.5</v>
      </c>
      <c r="G405" s="307">
        <v>6572.0</v>
      </c>
      <c r="H405" s="308">
        <v>40879.0</v>
      </c>
    </row>
    <row r="406">
      <c r="A406" s="307" t="s">
        <v>10627</v>
      </c>
      <c r="B406" s="305" t="s">
        <v>10628</v>
      </c>
      <c r="C406" s="305" t="s">
        <v>268</v>
      </c>
      <c r="D406" s="305" t="s">
        <v>954</v>
      </c>
      <c r="E406" s="317">
        <v>443.02</v>
      </c>
      <c r="F406" s="317">
        <v>442.92</v>
      </c>
      <c r="G406" s="307">
        <v>6573.0</v>
      </c>
      <c r="H406" s="308">
        <v>40824.0</v>
      </c>
    </row>
    <row r="407">
      <c r="A407" s="307" t="s">
        <v>10629</v>
      </c>
      <c r="B407" s="305" t="s">
        <v>10630</v>
      </c>
      <c r="C407" s="305" t="s">
        <v>1747</v>
      </c>
      <c r="D407" s="305" t="s">
        <v>144</v>
      </c>
      <c r="E407" s="317">
        <v>1500.0</v>
      </c>
      <c r="F407" s="317">
        <v>300.0</v>
      </c>
      <c r="G407" s="309"/>
      <c r="H407" s="308">
        <v>40878.0</v>
      </c>
    </row>
    <row r="408">
      <c r="A408" s="307" t="s">
        <v>10631</v>
      </c>
      <c r="B408" s="305" t="s">
        <v>10632</v>
      </c>
      <c r="C408" s="305" t="s">
        <v>10633</v>
      </c>
      <c r="D408" s="305" t="s">
        <v>954</v>
      </c>
      <c r="E408" s="317">
        <v>48.09</v>
      </c>
      <c r="F408" s="317">
        <v>20.0</v>
      </c>
      <c r="G408" s="307">
        <v>6574.0</v>
      </c>
      <c r="H408" s="308">
        <v>40878.0</v>
      </c>
    </row>
    <row r="409">
      <c r="A409" s="307" t="s">
        <v>10634</v>
      </c>
      <c r="B409" s="305" t="s">
        <v>10635</v>
      </c>
      <c r="C409" s="305" t="s">
        <v>2521</v>
      </c>
      <c r="D409" s="305" t="s">
        <v>954</v>
      </c>
      <c r="E409" s="317">
        <v>40.0</v>
      </c>
      <c r="F409" s="317">
        <v>30.0</v>
      </c>
      <c r="G409" s="309"/>
      <c r="H409" s="308">
        <v>40879.0</v>
      </c>
    </row>
    <row r="410">
      <c r="A410" s="307" t="s">
        <v>10636</v>
      </c>
      <c r="B410" s="305" t="s">
        <v>10637</v>
      </c>
      <c r="C410" s="305" t="s">
        <v>10638</v>
      </c>
      <c r="D410" s="305" t="s">
        <v>954</v>
      </c>
      <c r="E410" s="317">
        <v>1197.0</v>
      </c>
      <c r="F410" s="317">
        <v>597.0</v>
      </c>
      <c r="G410" s="307">
        <v>6575.0</v>
      </c>
      <c r="H410" s="308">
        <v>40869.0</v>
      </c>
    </row>
    <row r="411">
      <c r="A411" s="307" t="s">
        <v>10639</v>
      </c>
      <c r="B411" s="305" t="s">
        <v>10640</v>
      </c>
      <c r="C411" s="305" t="s">
        <v>10641</v>
      </c>
      <c r="D411" s="305" t="s">
        <v>954</v>
      </c>
      <c r="E411" s="317">
        <v>240.83</v>
      </c>
      <c r="F411" s="317">
        <v>221.7</v>
      </c>
      <c r="G411" s="307">
        <v>6576.0</v>
      </c>
      <c r="H411" s="308">
        <v>40861.0</v>
      </c>
    </row>
    <row r="412">
      <c r="A412" s="307" t="s">
        <v>10642</v>
      </c>
      <c r="B412" s="305" t="s">
        <v>3489</v>
      </c>
      <c r="C412" s="305" t="s">
        <v>7408</v>
      </c>
      <c r="D412" s="305" t="s">
        <v>954</v>
      </c>
      <c r="E412" s="317">
        <v>240.0</v>
      </c>
      <c r="F412" s="317">
        <v>239.01</v>
      </c>
      <c r="G412" s="307">
        <v>6577.0</v>
      </c>
      <c r="H412" s="308">
        <v>40863.0</v>
      </c>
    </row>
    <row r="413">
      <c r="A413" s="307" t="s">
        <v>10643</v>
      </c>
      <c r="B413" s="305" t="s">
        <v>10644</v>
      </c>
      <c r="C413" s="305" t="s">
        <v>10645</v>
      </c>
      <c r="D413" s="305" t="s">
        <v>954</v>
      </c>
      <c r="E413" s="317">
        <v>205.0</v>
      </c>
      <c r="F413" s="317">
        <v>40.0</v>
      </c>
      <c r="G413" s="307">
        <v>6578.0</v>
      </c>
      <c r="H413" s="308">
        <v>40878.0</v>
      </c>
    </row>
    <row r="414">
      <c r="A414" s="307" t="s">
        <v>10646</v>
      </c>
      <c r="B414" s="305" t="s">
        <v>10647</v>
      </c>
      <c r="C414" s="305" t="s">
        <v>899</v>
      </c>
      <c r="D414" s="305" t="s">
        <v>954</v>
      </c>
      <c r="E414" s="317">
        <v>500.0</v>
      </c>
      <c r="F414" s="317">
        <v>500.0</v>
      </c>
      <c r="G414" s="307">
        <v>6579.0</v>
      </c>
      <c r="H414" s="308">
        <v>40787.0</v>
      </c>
    </row>
    <row r="415">
      <c r="A415" s="307" t="s">
        <v>10648</v>
      </c>
      <c r="B415" s="305" t="s">
        <v>10649</v>
      </c>
      <c r="C415" s="305" t="s">
        <v>929</v>
      </c>
      <c r="D415" s="305" t="s">
        <v>954</v>
      </c>
      <c r="E415" s="317">
        <v>100.0</v>
      </c>
      <c r="F415" s="317">
        <v>86.0</v>
      </c>
      <c r="G415" s="307">
        <v>6580.0</v>
      </c>
      <c r="H415" s="308">
        <v>40857.0</v>
      </c>
    </row>
    <row r="416">
      <c r="A416" s="307" t="s">
        <v>10651</v>
      </c>
      <c r="B416" s="305" t="s">
        <v>737</v>
      </c>
      <c r="C416" s="305" t="s">
        <v>452</v>
      </c>
      <c r="D416" s="305" t="s">
        <v>954</v>
      </c>
      <c r="E416" s="317">
        <v>86.18</v>
      </c>
      <c r="F416" s="317">
        <v>75.0</v>
      </c>
      <c r="G416" s="307">
        <v>6581.0</v>
      </c>
      <c r="H416" s="308">
        <v>40845.0</v>
      </c>
    </row>
    <row r="417">
      <c r="A417" s="307" t="s">
        <v>10656</v>
      </c>
      <c r="B417" s="305" t="s">
        <v>10658</v>
      </c>
      <c r="C417" s="305" t="s">
        <v>3021</v>
      </c>
      <c r="D417" s="305" t="s">
        <v>954</v>
      </c>
      <c r="E417" s="317">
        <v>500.0</v>
      </c>
      <c r="F417" s="317">
        <v>500.0</v>
      </c>
      <c r="G417" s="309"/>
      <c r="H417" s="308">
        <v>40796.0</v>
      </c>
    </row>
    <row r="418">
      <c r="A418" s="307" t="s">
        <v>10659</v>
      </c>
      <c r="B418" s="305" t="s">
        <v>10661</v>
      </c>
      <c r="C418" s="305" t="s">
        <v>10127</v>
      </c>
      <c r="D418" s="305" t="s">
        <v>954</v>
      </c>
      <c r="E418" s="317">
        <v>60.66</v>
      </c>
      <c r="F418" s="317">
        <v>44.95</v>
      </c>
      <c r="G418" s="307">
        <v>6582.0</v>
      </c>
      <c r="H418" s="308">
        <v>40857.0</v>
      </c>
    </row>
    <row r="419">
      <c r="A419" s="307" t="s">
        <v>10663</v>
      </c>
      <c r="B419" s="305" t="s">
        <v>10664</v>
      </c>
      <c r="C419" s="305" t="s">
        <v>10665</v>
      </c>
      <c r="D419" s="305" t="s">
        <v>954</v>
      </c>
      <c r="E419" s="317">
        <v>76.8</v>
      </c>
      <c r="F419" s="317">
        <v>60.0</v>
      </c>
      <c r="G419" s="307">
        <v>7738.0</v>
      </c>
      <c r="H419" s="308">
        <v>40862.0</v>
      </c>
    </row>
    <row r="420">
      <c r="A420" s="307" t="s">
        <v>10667</v>
      </c>
      <c r="B420" s="305" t="s">
        <v>10668</v>
      </c>
      <c r="C420" s="305" t="s">
        <v>1676</v>
      </c>
      <c r="D420" s="305" t="s">
        <v>954</v>
      </c>
      <c r="E420" s="317">
        <v>42.0</v>
      </c>
      <c r="F420" s="317">
        <v>42.0</v>
      </c>
      <c r="G420" s="309"/>
      <c r="H420" s="308">
        <v>40859.0</v>
      </c>
    </row>
    <row r="421">
      <c r="A421" s="307" t="s">
        <v>10670</v>
      </c>
      <c r="B421" s="305" t="s">
        <v>10671</v>
      </c>
      <c r="C421" s="305" t="s">
        <v>8186</v>
      </c>
      <c r="D421" s="305" t="s">
        <v>954</v>
      </c>
      <c r="E421" s="317">
        <v>500.0</v>
      </c>
      <c r="F421" s="317">
        <v>500.0</v>
      </c>
      <c r="G421" s="307">
        <v>6583.0</v>
      </c>
      <c r="H421" s="308">
        <v>40828.0</v>
      </c>
    </row>
    <row r="422">
      <c r="A422" s="307" t="s">
        <v>10674</v>
      </c>
      <c r="B422" s="305" t="s">
        <v>10675</v>
      </c>
      <c r="C422" s="305" t="s">
        <v>1892</v>
      </c>
      <c r="D422" s="305" t="s">
        <v>954</v>
      </c>
      <c r="E422" s="317">
        <v>256.0</v>
      </c>
      <c r="F422" s="317">
        <v>512.0</v>
      </c>
      <c r="G422" s="307">
        <v>7742.0</v>
      </c>
      <c r="H422" s="308">
        <v>40877.0</v>
      </c>
    </row>
    <row r="423">
      <c r="A423" s="307" t="s">
        <v>10676</v>
      </c>
      <c r="B423" s="305" t="s">
        <v>10677</v>
      </c>
      <c r="C423" s="305" t="s">
        <v>395</v>
      </c>
      <c r="D423" s="305" t="s">
        <v>144</v>
      </c>
      <c r="E423" s="317">
        <v>500.0</v>
      </c>
      <c r="F423" s="317">
        <v>500.0</v>
      </c>
      <c r="G423" s="309"/>
      <c r="H423" s="308">
        <v>40878.0</v>
      </c>
    </row>
    <row r="424">
      <c r="A424" s="307" t="s">
        <v>10678</v>
      </c>
      <c r="B424" s="305" t="s">
        <v>10679</v>
      </c>
      <c r="C424" s="305" t="s">
        <v>6767</v>
      </c>
      <c r="D424" s="305" t="s">
        <v>144</v>
      </c>
      <c r="E424" s="317">
        <v>3000.0</v>
      </c>
      <c r="F424" s="317">
        <v>500.0</v>
      </c>
      <c r="G424" s="307">
        <v>221.0</v>
      </c>
      <c r="H424" s="308">
        <v>40864.0</v>
      </c>
    </row>
    <row r="425">
      <c r="A425" s="307" t="s">
        <v>10680</v>
      </c>
      <c r="B425" s="305" t="s">
        <v>10681</v>
      </c>
      <c r="C425" s="305" t="s">
        <v>10682</v>
      </c>
      <c r="D425" s="305" t="s">
        <v>144</v>
      </c>
      <c r="E425" s="317">
        <v>1925.0</v>
      </c>
      <c r="F425" s="317">
        <v>1200.0</v>
      </c>
      <c r="G425" s="307">
        <v>6757.0</v>
      </c>
      <c r="H425" s="308">
        <v>40868.0</v>
      </c>
    </row>
    <row r="426">
      <c r="A426" s="307" t="s">
        <v>10683</v>
      </c>
      <c r="B426" s="305" t="s">
        <v>9976</v>
      </c>
      <c r="C426" s="305" t="s">
        <v>340</v>
      </c>
      <c r="D426" s="305" t="s">
        <v>144</v>
      </c>
      <c r="E426" s="317">
        <v>400.0</v>
      </c>
      <c r="F426" s="317">
        <v>200.0</v>
      </c>
      <c r="G426" s="307">
        <v>6778.0</v>
      </c>
      <c r="H426" s="308">
        <v>40875.0</v>
      </c>
    </row>
    <row r="427">
      <c r="A427" s="307" t="s">
        <v>10684</v>
      </c>
      <c r="B427" s="305" t="s">
        <v>10685</v>
      </c>
      <c r="C427" s="305" t="s">
        <v>1638</v>
      </c>
      <c r="D427" s="305" t="s">
        <v>144</v>
      </c>
      <c r="E427" s="317">
        <v>3360.0</v>
      </c>
      <c r="F427" s="317">
        <v>2000.0</v>
      </c>
      <c r="G427" s="307">
        <v>6584.0</v>
      </c>
      <c r="H427" s="308">
        <v>40792.0</v>
      </c>
    </row>
    <row r="428">
      <c r="A428" s="307" t="s">
        <v>10686</v>
      </c>
      <c r="B428" s="305" t="s">
        <v>10687</v>
      </c>
      <c r="C428" s="305" t="s">
        <v>6382</v>
      </c>
      <c r="D428" s="305" t="s">
        <v>144</v>
      </c>
      <c r="E428" s="317">
        <v>600.0</v>
      </c>
      <c r="F428" s="317">
        <v>583.2</v>
      </c>
      <c r="G428" s="307">
        <v>6585.0</v>
      </c>
      <c r="H428" s="308">
        <v>40795.0</v>
      </c>
    </row>
    <row r="429">
      <c r="A429" s="307" t="s">
        <v>10688</v>
      </c>
      <c r="B429" s="305" t="s">
        <v>10689</v>
      </c>
      <c r="C429" s="305" t="s">
        <v>2267</v>
      </c>
      <c r="D429" s="305" t="s">
        <v>144</v>
      </c>
      <c r="E429" s="317">
        <v>400.0</v>
      </c>
      <c r="F429" s="317">
        <v>165.0</v>
      </c>
      <c r="G429" s="307">
        <v>7681.0</v>
      </c>
      <c r="H429" s="308">
        <v>40880.0</v>
      </c>
    </row>
    <row r="430">
      <c r="A430" s="307" t="s">
        <v>10690</v>
      </c>
      <c r="B430" s="305" t="s">
        <v>10691</v>
      </c>
      <c r="C430" s="305" t="s">
        <v>10692</v>
      </c>
      <c r="D430" s="305" t="s">
        <v>954</v>
      </c>
      <c r="E430" s="317">
        <v>500.0</v>
      </c>
      <c r="F430" s="317">
        <v>500.0</v>
      </c>
      <c r="G430" s="309"/>
      <c r="H430" s="308">
        <v>40877.0</v>
      </c>
    </row>
    <row r="431">
      <c r="A431" s="307" t="s">
        <v>10693</v>
      </c>
      <c r="B431" s="305" t="s">
        <v>10694</v>
      </c>
      <c r="C431" s="305" t="s">
        <v>10695</v>
      </c>
      <c r="D431" s="305" t="s">
        <v>144</v>
      </c>
      <c r="E431" s="317">
        <v>360.0</v>
      </c>
      <c r="F431" s="317">
        <v>237.76</v>
      </c>
      <c r="G431" s="307">
        <v>6586.0</v>
      </c>
      <c r="H431" s="308">
        <v>40871.0</v>
      </c>
    </row>
    <row r="432">
      <c r="A432" s="307" t="s">
        <v>10696</v>
      </c>
      <c r="B432" s="305" t="s">
        <v>3227</v>
      </c>
      <c r="C432" s="305" t="s">
        <v>2568</v>
      </c>
      <c r="D432" s="305" t="s">
        <v>954</v>
      </c>
      <c r="E432" s="317">
        <v>6490.9</v>
      </c>
      <c r="F432" s="317">
        <v>1895.0</v>
      </c>
      <c r="G432" s="309"/>
      <c r="H432" s="308">
        <v>40831.0</v>
      </c>
    </row>
    <row r="433">
      <c r="A433" s="307" t="s">
        <v>10697</v>
      </c>
      <c r="B433" s="305" t="s">
        <v>6813</v>
      </c>
      <c r="C433" s="305" t="s">
        <v>9921</v>
      </c>
      <c r="D433" s="305" t="s">
        <v>954</v>
      </c>
      <c r="E433" s="317">
        <v>254.0</v>
      </c>
      <c r="F433" s="317">
        <v>220.0</v>
      </c>
      <c r="G433" s="307">
        <v>6519.0</v>
      </c>
      <c r="H433" s="308">
        <v>40840.0</v>
      </c>
    </row>
    <row r="434">
      <c r="A434" s="307" t="s">
        <v>10698</v>
      </c>
      <c r="B434" s="305" t="s">
        <v>8460</v>
      </c>
      <c r="C434" s="305" t="s">
        <v>1815</v>
      </c>
      <c r="D434" s="305" t="s">
        <v>144</v>
      </c>
      <c r="E434" s="317">
        <v>300.0</v>
      </c>
      <c r="F434" s="317">
        <v>240.0</v>
      </c>
      <c r="G434" s="307">
        <v>6562.0</v>
      </c>
      <c r="H434" s="308">
        <v>40878.0</v>
      </c>
    </row>
    <row r="435">
      <c r="A435" s="307" t="s">
        <v>10699</v>
      </c>
      <c r="B435" s="305" t="s">
        <v>10700</v>
      </c>
      <c r="C435" s="305" t="s">
        <v>1012</v>
      </c>
      <c r="D435" s="305" t="s">
        <v>954</v>
      </c>
      <c r="E435" s="317">
        <v>1426.8</v>
      </c>
      <c r="F435" s="317">
        <v>1094.24</v>
      </c>
      <c r="G435" s="307">
        <v>6551.0</v>
      </c>
      <c r="H435" s="308">
        <v>40851.0</v>
      </c>
    </row>
    <row r="436">
      <c r="A436" s="307" t="s">
        <v>10701</v>
      </c>
      <c r="B436" s="305" t="s">
        <v>10702</v>
      </c>
      <c r="C436" s="305" t="s">
        <v>2878</v>
      </c>
      <c r="D436" s="305" t="s">
        <v>954</v>
      </c>
      <c r="E436" s="317">
        <v>542.37</v>
      </c>
      <c r="F436" s="317">
        <v>354.14</v>
      </c>
      <c r="G436" s="307">
        <v>6587.0</v>
      </c>
      <c r="H436" s="308">
        <v>40837.0</v>
      </c>
    </row>
    <row r="437">
      <c r="A437" s="307" t="s">
        <v>10703</v>
      </c>
      <c r="B437" s="305" t="s">
        <v>10704</v>
      </c>
      <c r="C437" s="305" t="s">
        <v>10705</v>
      </c>
      <c r="D437" s="305" t="s">
        <v>954</v>
      </c>
      <c r="E437" s="317">
        <v>268.2</v>
      </c>
      <c r="F437" s="317">
        <v>140.0</v>
      </c>
      <c r="G437" s="307">
        <v>6588.0</v>
      </c>
      <c r="H437" s="308">
        <v>40834.0</v>
      </c>
    </row>
    <row r="438">
      <c r="A438" s="307" t="s">
        <v>10706</v>
      </c>
      <c r="B438" s="305" t="s">
        <v>10707</v>
      </c>
      <c r="C438" s="305" t="s">
        <v>458</v>
      </c>
      <c r="D438" s="305" t="s">
        <v>954</v>
      </c>
      <c r="E438" s="317">
        <v>300.0</v>
      </c>
      <c r="F438" s="317">
        <v>282.69</v>
      </c>
      <c r="G438" s="307">
        <v>6570.0</v>
      </c>
      <c r="H438" s="308">
        <v>40827.0</v>
      </c>
    </row>
    <row r="439">
      <c r="A439" s="307" t="s">
        <v>10708</v>
      </c>
      <c r="B439" s="305" t="s">
        <v>10709</v>
      </c>
      <c r="C439" s="305" t="s">
        <v>458</v>
      </c>
      <c r="D439" s="305" t="s">
        <v>954</v>
      </c>
      <c r="E439" s="317">
        <v>210.0</v>
      </c>
      <c r="F439" s="317">
        <v>210.0</v>
      </c>
      <c r="G439" s="307">
        <v>6570.0</v>
      </c>
      <c r="H439" s="308">
        <v>40813.0</v>
      </c>
    </row>
    <row r="440">
      <c r="A440" s="307" t="s">
        <v>10710</v>
      </c>
      <c r="B440" s="305" t="s">
        <v>10711</v>
      </c>
      <c r="C440" s="305" t="s">
        <v>458</v>
      </c>
      <c r="D440" s="305" t="s">
        <v>954</v>
      </c>
      <c r="E440" s="317">
        <v>310.0</v>
      </c>
      <c r="F440" s="317">
        <v>310.0</v>
      </c>
      <c r="G440" s="307">
        <v>6570.0</v>
      </c>
      <c r="H440" s="308">
        <v>40797.0</v>
      </c>
    </row>
    <row r="441">
      <c r="A441" s="307" t="s">
        <v>10712</v>
      </c>
      <c r="B441" s="305" t="s">
        <v>10713</v>
      </c>
      <c r="C441" s="305" t="s">
        <v>10714</v>
      </c>
      <c r="D441" s="305" t="s">
        <v>954</v>
      </c>
      <c r="E441" s="317">
        <v>60.0</v>
      </c>
      <c r="F441" s="317">
        <v>60.0</v>
      </c>
      <c r="G441" s="307">
        <v>6589.0</v>
      </c>
      <c r="H441" s="308">
        <v>40879.0</v>
      </c>
    </row>
    <row r="442">
      <c r="A442" s="307" t="s">
        <v>10715</v>
      </c>
      <c r="B442" s="305" t="s">
        <v>10473</v>
      </c>
      <c r="C442" s="305" t="s">
        <v>10716</v>
      </c>
      <c r="D442" s="305" t="s">
        <v>954</v>
      </c>
      <c r="E442" s="317">
        <v>99.41</v>
      </c>
      <c r="F442" s="317">
        <v>99.41</v>
      </c>
      <c r="G442" s="309"/>
      <c r="H442" s="308">
        <v>40856.0</v>
      </c>
    </row>
    <row r="443">
      <c r="A443" s="307" t="s">
        <v>10717</v>
      </c>
      <c r="B443" s="305" t="s">
        <v>10718</v>
      </c>
      <c r="C443" s="305" t="s">
        <v>10719</v>
      </c>
      <c r="D443" s="305" t="s">
        <v>144</v>
      </c>
      <c r="E443" s="317">
        <v>100.0</v>
      </c>
      <c r="F443" s="317">
        <v>100.0</v>
      </c>
      <c r="G443" s="309"/>
      <c r="H443" s="318">
        <v>40868.0</v>
      </c>
    </row>
    <row r="444">
      <c r="A444" s="307" t="s">
        <v>10720</v>
      </c>
      <c r="B444" s="305" t="s">
        <v>10721</v>
      </c>
      <c r="C444" s="305" t="s">
        <v>1359</v>
      </c>
      <c r="D444" s="305" t="s">
        <v>954</v>
      </c>
      <c r="E444" s="317">
        <v>52.35</v>
      </c>
      <c r="F444" s="317">
        <v>52.35</v>
      </c>
      <c r="G444" s="305" t="s">
        <v>10722</v>
      </c>
      <c r="H444" s="308">
        <v>40835.0</v>
      </c>
    </row>
    <row r="445">
      <c r="A445" s="307" t="s">
        <v>10723</v>
      </c>
      <c r="B445" s="305" t="s">
        <v>6735</v>
      </c>
      <c r="C445" s="305" t="s">
        <v>425</v>
      </c>
      <c r="D445" s="305" t="s">
        <v>10724</v>
      </c>
      <c r="E445" s="317">
        <v>120.0</v>
      </c>
      <c r="F445" s="317">
        <v>75.0</v>
      </c>
      <c r="G445" s="309"/>
      <c r="H445" s="308">
        <v>40856.0</v>
      </c>
    </row>
    <row r="446">
      <c r="A446" s="307" t="s">
        <v>10725</v>
      </c>
      <c r="B446" s="305" t="s">
        <v>10726</v>
      </c>
      <c r="C446" s="305" t="s">
        <v>10665</v>
      </c>
      <c r="D446" s="305" t="s">
        <v>954</v>
      </c>
      <c r="E446" s="317">
        <v>35.98</v>
      </c>
      <c r="F446" s="317">
        <v>35.98</v>
      </c>
      <c r="G446" s="309"/>
      <c r="H446" s="308">
        <v>40879.0</v>
      </c>
    </row>
    <row r="447">
      <c r="A447" s="307" t="s">
        <v>10727</v>
      </c>
      <c r="B447" s="305" t="s">
        <v>10728</v>
      </c>
      <c r="C447" s="305" t="s">
        <v>1012</v>
      </c>
      <c r="D447" s="305" t="s">
        <v>954</v>
      </c>
      <c r="E447" s="317">
        <v>110.7</v>
      </c>
      <c r="F447" s="317">
        <v>146.68</v>
      </c>
      <c r="G447" s="307">
        <v>6551.0</v>
      </c>
      <c r="H447" s="308">
        <v>40858.0</v>
      </c>
    </row>
    <row r="448">
      <c r="A448" s="307" t="s">
        <v>10729</v>
      </c>
      <c r="B448" s="305" t="s">
        <v>10730</v>
      </c>
      <c r="C448" s="305" t="s">
        <v>10731</v>
      </c>
      <c r="D448" s="305" t="s">
        <v>954</v>
      </c>
      <c r="E448" s="317">
        <v>44.98</v>
      </c>
      <c r="F448" s="317">
        <v>44.98</v>
      </c>
      <c r="G448" s="309"/>
      <c r="H448" s="308">
        <v>40875.0</v>
      </c>
    </row>
    <row r="449">
      <c r="A449" s="307" t="s">
        <v>10732</v>
      </c>
      <c r="B449" s="305" t="s">
        <v>10733</v>
      </c>
      <c r="C449" s="305" t="s">
        <v>10731</v>
      </c>
      <c r="D449" s="305" t="s">
        <v>954</v>
      </c>
      <c r="E449" s="317">
        <v>92.85</v>
      </c>
      <c r="F449" s="317">
        <v>92.85</v>
      </c>
      <c r="G449" s="309"/>
      <c r="H449" s="308">
        <v>40855.0</v>
      </c>
    </row>
    <row r="450">
      <c r="A450" s="307" t="s">
        <v>10734</v>
      </c>
      <c r="B450" s="305" t="s">
        <v>10735</v>
      </c>
      <c r="C450" s="305" t="s">
        <v>10731</v>
      </c>
      <c r="D450" s="305" t="s">
        <v>954</v>
      </c>
      <c r="E450" s="317">
        <v>34.96</v>
      </c>
      <c r="F450" s="317">
        <v>34.96</v>
      </c>
      <c r="G450" s="309"/>
      <c r="H450" s="308">
        <v>40861.0</v>
      </c>
    </row>
    <row r="451">
      <c r="A451" s="307" t="s">
        <v>10736</v>
      </c>
      <c r="B451" s="305" t="s">
        <v>10737</v>
      </c>
      <c r="C451" s="305" t="s">
        <v>10731</v>
      </c>
      <c r="D451" s="305" t="s">
        <v>954</v>
      </c>
      <c r="E451" s="317">
        <v>80.73</v>
      </c>
      <c r="F451" s="317">
        <v>80.73</v>
      </c>
      <c r="G451" s="309"/>
      <c r="H451" s="308">
        <v>40842.0</v>
      </c>
    </row>
    <row r="452">
      <c r="A452" s="307" t="s">
        <v>10738</v>
      </c>
      <c r="B452" s="305" t="s">
        <v>10739</v>
      </c>
      <c r="C452" s="305" t="s">
        <v>9416</v>
      </c>
      <c r="D452" s="305" t="s">
        <v>954</v>
      </c>
      <c r="E452" s="317">
        <v>99.01</v>
      </c>
      <c r="F452" s="317">
        <v>99.01</v>
      </c>
      <c r="G452" s="307">
        <v>6590.0</v>
      </c>
      <c r="H452" s="308">
        <v>40869.0</v>
      </c>
    </row>
    <row r="453">
      <c r="A453" s="307" t="s">
        <v>10740</v>
      </c>
      <c r="B453" s="305" t="s">
        <v>10741</v>
      </c>
      <c r="C453" s="305" t="s">
        <v>839</v>
      </c>
      <c r="D453" s="305" t="s">
        <v>954</v>
      </c>
      <c r="E453" s="317">
        <v>156.41</v>
      </c>
      <c r="F453" s="317">
        <v>156.41</v>
      </c>
      <c r="G453" s="309"/>
      <c r="H453" s="308">
        <v>40875.0</v>
      </c>
    </row>
    <row r="454">
      <c r="A454" s="307" t="s">
        <v>10742</v>
      </c>
      <c r="B454" s="305" t="s">
        <v>10743</v>
      </c>
      <c r="C454" s="309"/>
      <c r="D454" s="305" t="s">
        <v>954</v>
      </c>
      <c r="E454" s="317">
        <v>19.37</v>
      </c>
      <c r="F454" s="317">
        <v>19.37</v>
      </c>
      <c r="G454" s="309"/>
      <c r="H454" s="308">
        <v>40863.0</v>
      </c>
    </row>
    <row r="455">
      <c r="A455" s="307" t="s">
        <v>10744</v>
      </c>
      <c r="B455" s="305" t="s">
        <v>10745</v>
      </c>
      <c r="C455" s="305" t="s">
        <v>587</v>
      </c>
      <c r="D455" s="305" t="s">
        <v>954</v>
      </c>
      <c r="E455" s="317">
        <v>65.11</v>
      </c>
      <c r="F455" s="317">
        <v>65.11</v>
      </c>
      <c r="G455" s="307">
        <v>6525.0</v>
      </c>
      <c r="H455" s="308">
        <v>40865.0</v>
      </c>
    </row>
    <row r="456">
      <c r="A456" s="307" t="s">
        <v>10746</v>
      </c>
      <c r="B456" s="305" t="s">
        <v>10747</v>
      </c>
      <c r="C456" s="305" t="s">
        <v>10748</v>
      </c>
      <c r="D456" s="305" t="s">
        <v>954</v>
      </c>
      <c r="E456" s="317">
        <v>60.0</v>
      </c>
      <c r="F456" s="306">
        <v>55.51</v>
      </c>
      <c r="G456" s="307">
        <v>6591.0</v>
      </c>
      <c r="H456" s="308">
        <v>40879.0</v>
      </c>
    </row>
    <row r="457">
      <c r="A457" s="307" t="s">
        <v>10749</v>
      </c>
      <c r="B457" s="305" t="s">
        <v>10750</v>
      </c>
      <c r="C457" s="305" t="s">
        <v>1106</v>
      </c>
      <c r="D457" s="305" t="s">
        <v>954</v>
      </c>
      <c r="E457" s="317">
        <v>59.44</v>
      </c>
      <c r="F457" s="317">
        <v>59.44</v>
      </c>
      <c r="G457" s="307">
        <v>6511.0</v>
      </c>
      <c r="H457" s="308">
        <v>40859.0</v>
      </c>
    </row>
    <row r="458">
      <c r="A458" s="307" t="s">
        <v>10751</v>
      </c>
      <c r="B458" s="305" t="s">
        <v>10752</v>
      </c>
      <c r="C458" s="305" t="s">
        <v>10753</v>
      </c>
      <c r="D458" s="305" t="s">
        <v>954</v>
      </c>
      <c r="E458" s="317">
        <v>67.88</v>
      </c>
      <c r="F458" s="317">
        <v>67.88</v>
      </c>
      <c r="G458" s="307">
        <v>6511.0</v>
      </c>
      <c r="H458" s="308">
        <v>40831.0</v>
      </c>
    </row>
    <row r="459">
      <c r="A459" s="307" t="s">
        <v>10754</v>
      </c>
      <c r="B459" s="305" t="s">
        <v>10755</v>
      </c>
      <c r="C459" s="305" t="s">
        <v>195</v>
      </c>
      <c r="D459" s="305" t="s">
        <v>954</v>
      </c>
      <c r="E459" s="317">
        <v>96.37</v>
      </c>
      <c r="F459" s="317">
        <v>96.37</v>
      </c>
      <c r="G459" s="307">
        <v>6521.0</v>
      </c>
      <c r="H459" s="308">
        <v>40876.0</v>
      </c>
    </row>
    <row r="460">
      <c r="A460" s="307" t="s">
        <v>10756</v>
      </c>
      <c r="B460" s="305" t="s">
        <v>10757</v>
      </c>
      <c r="C460" s="305" t="s">
        <v>10758</v>
      </c>
      <c r="D460" s="305" t="s">
        <v>954</v>
      </c>
      <c r="E460" s="317">
        <v>30.0</v>
      </c>
      <c r="F460" s="317">
        <v>30.0</v>
      </c>
      <c r="G460" s="309"/>
      <c r="H460" s="308">
        <v>40877.0</v>
      </c>
    </row>
    <row r="461">
      <c r="A461" s="307" t="s">
        <v>10759</v>
      </c>
      <c r="B461" s="305" t="s">
        <v>10760</v>
      </c>
      <c r="C461" s="305" t="s">
        <v>603</v>
      </c>
      <c r="D461" s="305" t="s">
        <v>954</v>
      </c>
      <c r="E461" s="317">
        <v>30.94</v>
      </c>
      <c r="F461" s="317">
        <v>30.94</v>
      </c>
      <c r="G461" s="307">
        <v>6592.0</v>
      </c>
      <c r="H461" s="308">
        <v>40858.0</v>
      </c>
    </row>
    <row r="462">
      <c r="A462" s="307" t="s">
        <v>10761</v>
      </c>
      <c r="B462" s="305" t="s">
        <v>6813</v>
      </c>
      <c r="C462" s="305" t="s">
        <v>603</v>
      </c>
      <c r="D462" s="305" t="s">
        <v>954</v>
      </c>
      <c r="E462" s="317">
        <v>48.0</v>
      </c>
      <c r="F462" s="317">
        <v>48.0</v>
      </c>
      <c r="G462" s="307">
        <v>6592.0</v>
      </c>
      <c r="H462" s="308">
        <v>40864.0</v>
      </c>
    </row>
    <row r="463">
      <c r="A463" s="307" t="s">
        <v>10762</v>
      </c>
      <c r="B463" s="305" t="s">
        <v>10763</v>
      </c>
      <c r="C463" s="305" t="s">
        <v>10764</v>
      </c>
      <c r="D463" s="305" t="s">
        <v>954</v>
      </c>
      <c r="E463" s="317">
        <v>150.0</v>
      </c>
      <c r="F463" s="317">
        <v>150.0</v>
      </c>
      <c r="G463" s="307">
        <v>6593.0</v>
      </c>
      <c r="H463" s="308">
        <v>40860.0</v>
      </c>
    </row>
    <row r="464">
      <c r="A464" s="307" t="s">
        <v>10765</v>
      </c>
      <c r="B464" s="305" t="s">
        <v>10766</v>
      </c>
      <c r="C464" s="305" t="s">
        <v>4226</v>
      </c>
      <c r="D464" s="305" t="s">
        <v>954</v>
      </c>
      <c r="E464" s="317">
        <v>220.0</v>
      </c>
      <c r="F464" s="317">
        <v>220.0</v>
      </c>
      <c r="G464" s="309"/>
      <c r="H464" s="308">
        <v>40856.0</v>
      </c>
    </row>
    <row r="465">
      <c r="A465" s="307" t="s">
        <v>10767</v>
      </c>
      <c r="B465" s="305" t="s">
        <v>8514</v>
      </c>
      <c r="C465" s="305" t="s">
        <v>3558</v>
      </c>
      <c r="D465" s="305" t="s">
        <v>954</v>
      </c>
      <c r="E465" s="317">
        <v>96.58</v>
      </c>
      <c r="F465" s="317">
        <v>96.58</v>
      </c>
      <c r="G465" s="307">
        <v>6594.0</v>
      </c>
      <c r="H465" s="308">
        <v>40872.0</v>
      </c>
    </row>
    <row r="466">
      <c r="A466" s="307" t="s">
        <v>10768</v>
      </c>
      <c r="B466" s="305" t="s">
        <v>10769</v>
      </c>
      <c r="C466" s="305" t="s">
        <v>2521</v>
      </c>
      <c r="D466" s="305" t="s">
        <v>954</v>
      </c>
      <c r="E466" s="317">
        <v>71.64</v>
      </c>
      <c r="F466" s="317">
        <v>71.64</v>
      </c>
      <c r="G466" s="309"/>
      <c r="H466" s="308">
        <v>40876.0</v>
      </c>
    </row>
    <row r="467">
      <c r="A467" s="307" t="s">
        <v>10770</v>
      </c>
      <c r="B467" s="305" t="s">
        <v>10771</v>
      </c>
      <c r="C467" s="305" t="s">
        <v>10271</v>
      </c>
      <c r="D467" s="305" t="s">
        <v>954</v>
      </c>
      <c r="E467" s="317">
        <v>157.88</v>
      </c>
      <c r="F467" s="317">
        <v>157.88</v>
      </c>
      <c r="G467" s="309"/>
      <c r="H467" s="308">
        <v>40876.0</v>
      </c>
    </row>
    <row r="468">
      <c r="A468" s="307" t="s">
        <v>10772</v>
      </c>
      <c r="B468" s="305" t="s">
        <v>7386</v>
      </c>
      <c r="C468" s="305" t="s">
        <v>10773</v>
      </c>
      <c r="D468" s="305" t="s">
        <v>954</v>
      </c>
      <c r="E468" s="317">
        <v>100.0</v>
      </c>
      <c r="F468" s="306">
        <v>91.82</v>
      </c>
      <c r="G468" s="307">
        <v>6595.0</v>
      </c>
      <c r="H468" s="308">
        <v>40878.0</v>
      </c>
    </row>
    <row r="469">
      <c r="A469" s="307" t="s">
        <v>10774</v>
      </c>
      <c r="B469" s="305" t="s">
        <v>10775</v>
      </c>
      <c r="C469" s="305" t="s">
        <v>10776</v>
      </c>
      <c r="D469" s="305" t="s">
        <v>954</v>
      </c>
      <c r="E469" s="317">
        <v>10.29</v>
      </c>
      <c r="F469" s="317">
        <v>10.29</v>
      </c>
      <c r="G469" s="307">
        <v>6596.0</v>
      </c>
      <c r="H469" s="308">
        <v>40868.0</v>
      </c>
    </row>
    <row r="470">
      <c r="A470" s="307" t="s">
        <v>10777</v>
      </c>
      <c r="B470" s="305" t="s">
        <v>10778</v>
      </c>
      <c r="C470" s="305" t="s">
        <v>10262</v>
      </c>
      <c r="D470" s="305" t="s">
        <v>954</v>
      </c>
      <c r="E470" s="317">
        <v>60.0</v>
      </c>
      <c r="F470" s="317">
        <v>60.0</v>
      </c>
      <c r="G470" s="309"/>
      <c r="H470" s="308">
        <v>40869.0</v>
      </c>
    </row>
    <row r="471">
      <c r="A471" s="307" t="s">
        <v>10779</v>
      </c>
      <c r="B471" s="305" t="s">
        <v>10780</v>
      </c>
      <c r="C471" s="305" t="s">
        <v>10262</v>
      </c>
      <c r="D471" s="305" t="s">
        <v>954</v>
      </c>
      <c r="E471" s="317">
        <v>120.0</v>
      </c>
      <c r="F471" s="317">
        <v>120.0</v>
      </c>
      <c r="G471" s="309"/>
      <c r="H471" s="308">
        <v>40859.0</v>
      </c>
    </row>
    <row r="472">
      <c r="A472" s="307" t="s">
        <v>10781</v>
      </c>
      <c r="B472" s="305" t="s">
        <v>10782</v>
      </c>
      <c r="C472" s="305" t="s">
        <v>3223</v>
      </c>
      <c r="D472" s="305" t="s">
        <v>954</v>
      </c>
      <c r="E472" s="317">
        <v>37.55</v>
      </c>
      <c r="F472" s="317">
        <v>37.55</v>
      </c>
      <c r="G472" s="307">
        <v>6550.0</v>
      </c>
      <c r="H472" s="308">
        <v>40872.0</v>
      </c>
    </row>
    <row r="473">
      <c r="A473" s="307" t="s">
        <v>10783</v>
      </c>
      <c r="B473" s="305" t="s">
        <v>10784</v>
      </c>
      <c r="C473" s="305" t="s">
        <v>6767</v>
      </c>
      <c r="D473" s="305" t="s">
        <v>954</v>
      </c>
      <c r="E473" s="317">
        <v>174.12</v>
      </c>
      <c r="F473" s="317">
        <v>174.12</v>
      </c>
      <c r="G473" s="307">
        <v>6641.0</v>
      </c>
      <c r="H473" s="308">
        <v>40853.0</v>
      </c>
    </row>
    <row r="474">
      <c r="A474" s="307" t="s">
        <v>10785</v>
      </c>
      <c r="B474" s="305" t="s">
        <v>10786</v>
      </c>
      <c r="C474" s="305" t="s">
        <v>289</v>
      </c>
      <c r="D474" s="305" t="s">
        <v>954</v>
      </c>
      <c r="E474" s="317">
        <v>150.0</v>
      </c>
      <c r="F474" s="306">
        <v>101.92</v>
      </c>
      <c r="G474" s="307">
        <v>6597.0</v>
      </c>
      <c r="H474" s="308">
        <v>40864.0</v>
      </c>
    </row>
    <row r="475">
      <c r="A475" s="307" t="s">
        <v>10787</v>
      </c>
      <c r="B475" s="305" t="s">
        <v>10788</v>
      </c>
      <c r="C475" s="305" t="s">
        <v>10789</v>
      </c>
      <c r="D475" s="305" t="s">
        <v>954</v>
      </c>
      <c r="E475" s="317">
        <v>75.0</v>
      </c>
      <c r="F475" s="317">
        <v>75.0</v>
      </c>
      <c r="G475" s="307">
        <v>6547.0</v>
      </c>
      <c r="H475" s="308">
        <v>40871.0</v>
      </c>
    </row>
    <row r="476">
      <c r="A476" s="307" t="s">
        <v>10790</v>
      </c>
      <c r="B476" s="305" t="s">
        <v>10791</v>
      </c>
      <c r="C476" s="305" t="s">
        <v>6651</v>
      </c>
      <c r="D476" s="305" t="s">
        <v>954</v>
      </c>
      <c r="E476" s="317">
        <v>100.0</v>
      </c>
      <c r="F476" s="317">
        <v>23.32</v>
      </c>
      <c r="G476" s="307">
        <v>6598.0</v>
      </c>
      <c r="H476" s="308">
        <v>40879.0</v>
      </c>
    </row>
    <row r="477">
      <c r="A477" s="307" t="s">
        <v>10792</v>
      </c>
      <c r="B477" s="305" t="s">
        <v>10793</v>
      </c>
      <c r="C477" s="305" t="s">
        <v>6692</v>
      </c>
      <c r="D477" s="305" t="s">
        <v>954</v>
      </c>
      <c r="E477" s="317">
        <v>155.86</v>
      </c>
      <c r="F477" s="317">
        <v>155.86</v>
      </c>
      <c r="G477" s="305" t="s">
        <v>10794</v>
      </c>
      <c r="H477" s="308">
        <v>40861.0</v>
      </c>
    </row>
    <row r="478">
      <c r="A478" s="307" t="s">
        <v>10795</v>
      </c>
      <c r="B478" s="305" t="s">
        <v>10796</v>
      </c>
      <c r="C478" s="305" t="s">
        <v>6692</v>
      </c>
      <c r="D478" s="305" t="s">
        <v>954</v>
      </c>
      <c r="E478" s="317">
        <v>85.58</v>
      </c>
      <c r="F478" s="317">
        <v>85.58</v>
      </c>
      <c r="G478" s="305" t="s">
        <v>10794</v>
      </c>
      <c r="H478" s="308">
        <v>40862.0</v>
      </c>
    </row>
    <row r="479">
      <c r="A479" s="307" t="s">
        <v>10797</v>
      </c>
      <c r="B479" s="305" t="s">
        <v>10798</v>
      </c>
      <c r="C479" s="305" t="s">
        <v>6692</v>
      </c>
      <c r="D479" s="305" t="s">
        <v>954</v>
      </c>
      <c r="E479" s="317">
        <v>100.0</v>
      </c>
      <c r="F479" s="317">
        <v>20.64</v>
      </c>
      <c r="G479" s="305" t="s">
        <v>10794</v>
      </c>
      <c r="H479" s="308">
        <v>40860.0</v>
      </c>
    </row>
    <row r="480">
      <c r="A480" s="307" t="s">
        <v>10799</v>
      </c>
      <c r="B480" s="305" t="s">
        <v>10800</v>
      </c>
      <c r="C480" s="305" t="s">
        <v>6692</v>
      </c>
      <c r="D480" s="305" t="s">
        <v>954</v>
      </c>
      <c r="E480" s="317">
        <v>49.28</v>
      </c>
      <c r="F480" s="317">
        <v>49.28</v>
      </c>
      <c r="G480" s="305" t="s">
        <v>10794</v>
      </c>
      <c r="H480" s="308">
        <v>40863.0</v>
      </c>
    </row>
    <row r="481">
      <c r="A481" s="307" t="s">
        <v>10801</v>
      </c>
      <c r="B481" s="305" t="s">
        <v>10802</v>
      </c>
      <c r="C481" s="305" t="s">
        <v>6692</v>
      </c>
      <c r="D481" s="305" t="s">
        <v>954</v>
      </c>
      <c r="E481" s="317">
        <v>157.87</v>
      </c>
      <c r="F481" s="317">
        <v>157.87</v>
      </c>
      <c r="G481" s="305" t="s">
        <v>10794</v>
      </c>
      <c r="H481" s="308">
        <v>40859.0</v>
      </c>
    </row>
    <row r="482">
      <c r="A482" s="307" t="s">
        <v>10803</v>
      </c>
      <c r="B482" s="305" t="s">
        <v>10804</v>
      </c>
      <c r="C482" s="305" t="s">
        <v>10753</v>
      </c>
      <c r="D482" s="305" t="s">
        <v>954</v>
      </c>
      <c r="E482" s="317">
        <v>37.99</v>
      </c>
      <c r="F482" s="317">
        <v>37.99</v>
      </c>
      <c r="G482" s="309"/>
      <c r="H482" s="308">
        <v>40852.0</v>
      </c>
    </row>
    <row r="483">
      <c r="A483" s="307" t="s">
        <v>10805</v>
      </c>
      <c r="B483" s="305" t="s">
        <v>1775</v>
      </c>
      <c r="C483" s="305" t="s">
        <v>8659</v>
      </c>
      <c r="D483" s="305" t="s">
        <v>954</v>
      </c>
      <c r="E483" s="317">
        <v>40.0</v>
      </c>
      <c r="F483" s="317">
        <v>40.0</v>
      </c>
      <c r="G483" s="307">
        <v>6599.0</v>
      </c>
      <c r="H483" s="308">
        <v>40859.0</v>
      </c>
    </row>
    <row r="484">
      <c r="A484" s="307" t="s">
        <v>10806</v>
      </c>
      <c r="B484" s="305" t="s">
        <v>10807</v>
      </c>
      <c r="C484" s="305" t="s">
        <v>10467</v>
      </c>
      <c r="D484" s="305" t="s">
        <v>954</v>
      </c>
      <c r="E484" s="317">
        <v>200.0</v>
      </c>
      <c r="F484" s="317">
        <v>200.0</v>
      </c>
      <c r="G484" s="307">
        <v>6600.0</v>
      </c>
      <c r="H484" s="308">
        <v>40858.0</v>
      </c>
    </row>
    <row r="485">
      <c r="A485" s="307" t="s">
        <v>10808</v>
      </c>
      <c r="B485" s="305" t="s">
        <v>10809</v>
      </c>
      <c r="C485" s="305" t="s">
        <v>9952</v>
      </c>
      <c r="D485" s="305" t="s">
        <v>954</v>
      </c>
      <c r="E485" s="317">
        <v>23.32</v>
      </c>
      <c r="F485" s="317">
        <v>23.32</v>
      </c>
      <c r="G485" s="309"/>
      <c r="H485" s="308">
        <v>40859.0</v>
      </c>
    </row>
    <row r="486">
      <c r="A486" s="307" t="s">
        <v>10810</v>
      </c>
      <c r="B486" s="305" t="s">
        <v>10811</v>
      </c>
      <c r="C486" s="305" t="s">
        <v>2521</v>
      </c>
      <c r="D486" s="305" t="s">
        <v>954</v>
      </c>
      <c r="E486" s="317">
        <v>173.11</v>
      </c>
      <c r="F486" s="317">
        <v>173.11</v>
      </c>
      <c r="G486" s="307">
        <v>6601.0</v>
      </c>
      <c r="H486" s="308">
        <v>40855.0</v>
      </c>
    </row>
    <row r="487">
      <c r="A487" s="307" t="s">
        <v>10812</v>
      </c>
      <c r="B487" s="305" t="s">
        <v>2890</v>
      </c>
      <c r="C487" s="305" t="s">
        <v>195</v>
      </c>
      <c r="D487" s="305" t="s">
        <v>954</v>
      </c>
      <c r="E487" s="317">
        <v>78.97</v>
      </c>
      <c r="F487" s="317">
        <v>78.97</v>
      </c>
      <c r="G487" s="307">
        <v>6521.0</v>
      </c>
      <c r="H487" s="308">
        <v>40862.0</v>
      </c>
    </row>
    <row r="488">
      <c r="A488" s="307" t="s">
        <v>10813</v>
      </c>
      <c r="B488" s="305" t="s">
        <v>10814</v>
      </c>
      <c r="C488" s="305" t="s">
        <v>195</v>
      </c>
      <c r="D488" s="305" t="s">
        <v>954</v>
      </c>
      <c r="E488" s="317">
        <v>94.52</v>
      </c>
      <c r="F488" s="317">
        <v>94.52</v>
      </c>
      <c r="G488" s="307">
        <v>6521.0</v>
      </c>
      <c r="H488" s="308">
        <v>40848.0</v>
      </c>
    </row>
    <row r="489">
      <c r="A489" s="307" t="s">
        <v>10815</v>
      </c>
      <c r="B489" s="305" t="s">
        <v>10816</v>
      </c>
      <c r="C489" s="305" t="s">
        <v>7292</v>
      </c>
      <c r="D489" s="305" t="s">
        <v>954</v>
      </c>
      <c r="E489" s="317">
        <v>198.05</v>
      </c>
      <c r="F489" s="317">
        <v>198.05</v>
      </c>
      <c r="G489" s="307">
        <v>6569.0</v>
      </c>
      <c r="H489" s="308">
        <v>40864.0</v>
      </c>
    </row>
    <row r="490">
      <c r="A490" s="307" t="s">
        <v>10817</v>
      </c>
      <c r="B490" s="305" t="s">
        <v>10818</v>
      </c>
      <c r="C490" s="305" t="s">
        <v>452</v>
      </c>
      <c r="D490" s="305" t="s">
        <v>954</v>
      </c>
      <c r="E490" s="317">
        <v>63.67</v>
      </c>
      <c r="F490" s="317">
        <v>63.67</v>
      </c>
      <c r="G490" s="307">
        <v>6581.0</v>
      </c>
      <c r="H490" s="308">
        <v>40861.0</v>
      </c>
    </row>
    <row r="491">
      <c r="A491" s="307" t="s">
        <v>10819</v>
      </c>
      <c r="B491" s="305" t="s">
        <v>10820</v>
      </c>
      <c r="C491" s="305" t="s">
        <v>3531</v>
      </c>
      <c r="D491" s="305" t="s">
        <v>954</v>
      </c>
      <c r="E491" s="317">
        <v>255.0</v>
      </c>
      <c r="F491" s="317">
        <v>255.0</v>
      </c>
      <c r="G491" s="309"/>
      <c r="H491" s="308">
        <v>40875.0</v>
      </c>
    </row>
    <row r="492">
      <c r="A492" s="307" t="s">
        <v>10821</v>
      </c>
      <c r="B492" s="305" t="s">
        <v>10822</v>
      </c>
      <c r="C492" s="305" t="s">
        <v>10399</v>
      </c>
      <c r="D492" s="305" t="s">
        <v>954</v>
      </c>
      <c r="E492" s="317">
        <v>80.0</v>
      </c>
      <c r="F492" s="317">
        <v>80.0</v>
      </c>
      <c r="G492" s="309"/>
      <c r="H492" s="308">
        <v>40862.0</v>
      </c>
    </row>
    <row r="493">
      <c r="A493" s="307" t="s">
        <v>10823</v>
      </c>
      <c r="B493" s="305" t="s">
        <v>10824</v>
      </c>
      <c r="C493" s="305" t="s">
        <v>10127</v>
      </c>
      <c r="D493" s="305" t="s">
        <v>954</v>
      </c>
      <c r="E493" s="317">
        <v>65.44</v>
      </c>
      <c r="F493" s="317">
        <v>65.44</v>
      </c>
      <c r="G493" s="307">
        <v>6582.0</v>
      </c>
      <c r="H493" s="308">
        <v>40856.0</v>
      </c>
    </row>
    <row r="494">
      <c r="A494" s="307" t="s">
        <v>10825</v>
      </c>
      <c r="B494" s="305" t="s">
        <v>10826</v>
      </c>
      <c r="C494" s="305" t="s">
        <v>10827</v>
      </c>
      <c r="D494" s="305" t="s">
        <v>954</v>
      </c>
      <c r="E494" s="317">
        <v>120.0</v>
      </c>
      <c r="F494" s="317">
        <v>120.0</v>
      </c>
      <c r="G494" s="307">
        <v>6557.0</v>
      </c>
      <c r="H494" s="308">
        <v>40868.0</v>
      </c>
    </row>
    <row r="495">
      <c r="A495" s="307" t="s">
        <v>10828</v>
      </c>
      <c r="B495" s="305" t="s">
        <v>10829</v>
      </c>
      <c r="C495" s="305" t="s">
        <v>8210</v>
      </c>
      <c r="D495" s="305" t="s">
        <v>954</v>
      </c>
      <c r="E495" s="317">
        <v>202.44</v>
      </c>
      <c r="F495" s="306">
        <v>157.31</v>
      </c>
      <c r="G495" s="307">
        <v>6602.0</v>
      </c>
      <c r="H495" s="308">
        <v>40863.0</v>
      </c>
    </row>
    <row r="496">
      <c r="A496" s="307" t="s">
        <v>10830</v>
      </c>
      <c r="B496" s="305" t="s">
        <v>8514</v>
      </c>
      <c r="C496" s="305" t="s">
        <v>3558</v>
      </c>
      <c r="D496" s="305" t="s">
        <v>954</v>
      </c>
      <c r="E496" s="317">
        <v>101.18</v>
      </c>
      <c r="F496" s="317">
        <v>101.18</v>
      </c>
      <c r="G496" s="307">
        <v>6594.0</v>
      </c>
      <c r="H496" s="308">
        <v>40844.0</v>
      </c>
    </row>
    <row r="497">
      <c r="A497" s="307" t="s">
        <v>10831</v>
      </c>
      <c r="B497" s="305" t="s">
        <v>8514</v>
      </c>
      <c r="C497" s="305" t="s">
        <v>3558</v>
      </c>
      <c r="D497" s="305" t="s">
        <v>954</v>
      </c>
      <c r="E497" s="317">
        <v>99.68</v>
      </c>
      <c r="F497" s="317">
        <v>99.68</v>
      </c>
      <c r="G497" s="307">
        <v>6594.0</v>
      </c>
      <c r="H497" s="308">
        <v>40851.0</v>
      </c>
    </row>
    <row r="498">
      <c r="A498" s="307" t="s">
        <v>10832</v>
      </c>
      <c r="B498" s="305" t="s">
        <v>10538</v>
      </c>
      <c r="C498" s="305" t="s">
        <v>9910</v>
      </c>
      <c r="D498" s="305" t="s">
        <v>954</v>
      </c>
      <c r="E498" s="317">
        <v>40.23</v>
      </c>
      <c r="F498" s="317">
        <v>40.23</v>
      </c>
      <c r="G498" s="309"/>
      <c r="H498" s="308">
        <v>40855.0</v>
      </c>
    </row>
    <row r="499">
      <c r="A499" s="307" t="s">
        <v>10833</v>
      </c>
      <c r="B499" s="305" t="s">
        <v>10545</v>
      </c>
      <c r="C499" s="305" t="s">
        <v>7268</v>
      </c>
      <c r="D499" s="305" t="s">
        <v>954</v>
      </c>
      <c r="E499" s="317">
        <v>85.81</v>
      </c>
      <c r="F499" s="317">
        <v>85.81</v>
      </c>
      <c r="G499" s="309"/>
      <c r="H499" s="308">
        <v>40851.0</v>
      </c>
    </row>
    <row r="500">
      <c r="A500" s="307" t="s">
        <v>10834</v>
      </c>
      <c r="B500" s="305" t="s">
        <v>10835</v>
      </c>
      <c r="C500" s="305" t="s">
        <v>1539</v>
      </c>
      <c r="D500" s="305" t="s">
        <v>144</v>
      </c>
      <c r="E500" s="317">
        <v>120.0</v>
      </c>
      <c r="F500" s="317">
        <v>120.0</v>
      </c>
      <c r="G500" s="309"/>
      <c r="H500" s="308">
        <v>40929.0</v>
      </c>
    </row>
    <row r="501">
      <c r="A501" s="307" t="s">
        <v>10836</v>
      </c>
      <c r="B501" s="305" t="s">
        <v>10837</v>
      </c>
      <c r="C501" s="305" t="s">
        <v>195</v>
      </c>
      <c r="D501" s="305" t="s">
        <v>144</v>
      </c>
      <c r="E501" s="317">
        <v>100.0</v>
      </c>
      <c r="F501" s="306">
        <v>66.41</v>
      </c>
      <c r="G501" s="307">
        <v>6521.0</v>
      </c>
      <c r="H501" s="308">
        <v>40878.0</v>
      </c>
    </row>
    <row r="502">
      <c r="A502" s="307" t="s">
        <v>10838</v>
      </c>
      <c r="B502" s="305" t="s">
        <v>10839</v>
      </c>
      <c r="C502" s="305" t="s">
        <v>10773</v>
      </c>
      <c r="D502" s="305" t="s">
        <v>144</v>
      </c>
      <c r="E502" s="317">
        <v>70.0</v>
      </c>
      <c r="F502" s="317">
        <v>70.0</v>
      </c>
      <c r="G502" s="307">
        <v>6595.0</v>
      </c>
      <c r="H502" s="308">
        <v>40879.0</v>
      </c>
    </row>
    <row r="503">
      <c r="A503" s="307" t="s">
        <v>10840</v>
      </c>
      <c r="B503" s="305" t="s">
        <v>10841</v>
      </c>
      <c r="C503" s="305" t="s">
        <v>395</v>
      </c>
      <c r="D503" s="305" t="s">
        <v>144</v>
      </c>
      <c r="E503" s="317">
        <v>200.0</v>
      </c>
      <c r="F503" s="317">
        <v>200.0</v>
      </c>
      <c r="G503" s="309"/>
      <c r="H503" s="308">
        <v>40878.0</v>
      </c>
    </row>
    <row r="504">
      <c r="A504" s="307" t="s">
        <v>10842</v>
      </c>
      <c r="B504" s="305" t="s">
        <v>10843</v>
      </c>
      <c r="C504" s="305" t="s">
        <v>1036</v>
      </c>
      <c r="D504" s="305" t="s">
        <v>954</v>
      </c>
      <c r="E504" s="317">
        <v>104.0</v>
      </c>
      <c r="F504" s="317">
        <v>104.0</v>
      </c>
      <c r="G504" s="307">
        <v>6603.0</v>
      </c>
      <c r="H504" s="309"/>
    </row>
    <row r="505">
      <c r="A505" s="307" t="s">
        <v>10844</v>
      </c>
      <c r="B505" s="305" t="s">
        <v>10845</v>
      </c>
      <c r="C505" s="305" t="s">
        <v>10846</v>
      </c>
      <c r="D505" s="305" t="s">
        <v>144</v>
      </c>
      <c r="E505" s="317">
        <v>1000.0</v>
      </c>
      <c r="F505" s="317">
        <v>1000.0</v>
      </c>
      <c r="G505" s="309"/>
      <c r="H505" s="308">
        <v>40884.0</v>
      </c>
    </row>
    <row r="506">
      <c r="A506" s="307" t="s">
        <v>10847</v>
      </c>
      <c r="B506" s="305" t="s">
        <v>10848</v>
      </c>
      <c r="C506" s="305" t="s">
        <v>10846</v>
      </c>
      <c r="D506" s="305" t="s">
        <v>954</v>
      </c>
      <c r="E506" s="317">
        <v>139.01</v>
      </c>
      <c r="F506" s="317">
        <v>139.01</v>
      </c>
      <c r="G506" s="309"/>
      <c r="H506" s="308">
        <v>40854.0</v>
      </c>
    </row>
    <row r="507">
      <c r="A507" s="307" t="s">
        <v>2990</v>
      </c>
      <c r="B507" s="305" t="s">
        <v>10849</v>
      </c>
      <c r="C507" s="305" t="s">
        <v>10850</v>
      </c>
      <c r="D507" s="305" t="s">
        <v>144</v>
      </c>
      <c r="E507" s="317">
        <v>170.0</v>
      </c>
      <c r="F507" s="317">
        <v>170.0</v>
      </c>
      <c r="G507" s="307">
        <v>6734.0</v>
      </c>
      <c r="H507" s="308">
        <v>40950.0</v>
      </c>
    </row>
    <row r="508">
      <c r="A508" s="307" t="s">
        <v>3059</v>
      </c>
      <c r="B508" s="305" t="s">
        <v>10851</v>
      </c>
      <c r="C508" s="305" t="s">
        <v>2853</v>
      </c>
      <c r="D508" s="305" t="s">
        <v>144</v>
      </c>
      <c r="E508" s="317">
        <v>1877.0</v>
      </c>
      <c r="F508" s="317">
        <v>1377.0</v>
      </c>
      <c r="G508" s="307">
        <v>6659.0</v>
      </c>
      <c r="H508" s="308">
        <v>40950.0</v>
      </c>
    </row>
    <row r="509">
      <c r="A509" s="307" t="s">
        <v>3177</v>
      </c>
      <c r="B509" s="305" t="s">
        <v>7479</v>
      </c>
      <c r="C509" s="305" t="s">
        <v>1200</v>
      </c>
      <c r="D509" s="305" t="s">
        <v>144</v>
      </c>
      <c r="E509" s="317">
        <v>3965.0</v>
      </c>
      <c r="F509" s="317">
        <v>2510.8</v>
      </c>
      <c r="G509" s="307">
        <v>6660.0</v>
      </c>
      <c r="H509" s="308">
        <v>40956.0</v>
      </c>
    </row>
    <row r="510">
      <c r="A510" s="307" t="s">
        <v>3369</v>
      </c>
      <c r="B510" s="305" t="s">
        <v>7526</v>
      </c>
      <c r="C510" s="305" t="s">
        <v>6772</v>
      </c>
      <c r="D510" s="305" t="s">
        <v>144</v>
      </c>
      <c r="E510" s="317">
        <v>1500.0</v>
      </c>
      <c r="F510" s="317">
        <v>1500.0</v>
      </c>
      <c r="G510" s="307">
        <v>6655.0</v>
      </c>
      <c r="H510" s="308">
        <v>41033.0</v>
      </c>
    </row>
    <row r="511">
      <c r="A511" s="307" t="s">
        <v>3402</v>
      </c>
      <c r="B511" s="305" t="s">
        <v>3717</v>
      </c>
      <c r="C511" s="305" t="s">
        <v>9674</v>
      </c>
      <c r="D511" s="305" t="s">
        <v>954</v>
      </c>
      <c r="E511" s="317">
        <v>48.0</v>
      </c>
      <c r="F511" s="317">
        <v>48.0</v>
      </c>
      <c r="G511" s="307">
        <v>6718.0</v>
      </c>
      <c r="H511" s="308">
        <v>41030.0</v>
      </c>
    </row>
    <row r="512">
      <c r="A512" s="307" t="s">
        <v>3423</v>
      </c>
      <c r="B512" s="305" t="s">
        <v>10852</v>
      </c>
      <c r="C512" s="305" t="s">
        <v>9674</v>
      </c>
      <c r="D512" s="305" t="s">
        <v>144</v>
      </c>
      <c r="E512" s="317">
        <v>1120.2</v>
      </c>
      <c r="F512" s="317">
        <v>890.8</v>
      </c>
      <c r="G512" s="307">
        <v>6656.0</v>
      </c>
      <c r="H512" s="308">
        <v>40972.0</v>
      </c>
    </row>
    <row r="513">
      <c r="A513" s="307" t="s">
        <v>3427</v>
      </c>
      <c r="B513" s="305" t="s">
        <v>10853</v>
      </c>
      <c r="C513" s="305" t="s">
        <v>294</v>
      </c>
      <c r="D513" s="305" t="s">
        <v>144</v>
      </c>
      <c r="E513" s="317">
        <v>500.0</v>
      </c>
      <c r="F513" s="317">
        <v>465.0</v>
      </c>
      <c r="G513" s="307">
        <v>6657.0</v>
      </c>
      <c r="H513" s="308">
        <v>40950.0</v>
      </c>
    </row>
    <row r="514">
      <c r="A514" s="307" t="s">
        <v>3430</v>
      </c>
      <c r="B514" s="305" t="s">
        <v>10854</v>
      </c>
      <c r="C514" s="305" t="s">
        <v>10855</v>
      </c>
      <c r="D514" s="305" t="s">
        <v>144</v>
      </c>
      <c r="E514" s="317">
        <v>350.0</v>
      </c>
      <c r="F514" s="317">
        <v>225.0</v>
      </c>
      <c r="G514" s="307">
        <v>6640.0</v>
      </c>
      <c r="H514" s="308">
        <v>40950.0</v>
      </c>
    </row>
    <row r="515">
      <c r="A515" s="307" t="s">
        <v>3433</v>
      </c>
      <c r="B515" s="305" t="s">
        <v>10856</v>
      </c>
      <c r="C515" s="305" t="s">
        <v>7553</v>
      </c>
      <c r="D515" s="305" t="s">
        <v>954</v>
      </c>
      <c r="E515" s="317">
        <v>243.58</v>
      </c>
      <c r="F515" s="317">
        <v>243.58</v>
      </c>
      <c r="G515" s="307">
        <v>6719.0</v>
      </c>
      <c r="H515" s="308">
        <v>40934.0</v>
      </c>
    </row>
    <row r="516">
      <c r="A516" s="307" t="s">
        <v>3000</v>
      </c>
      <c r="B516" s="305" t="s">
        <v>10857</v>
      </c>
      <c r="C516" s="305" t="s">
        <v>7482</v>
      </c>
      <c r="D516" s="305" t="s">
        <v>144</v>
      </c>
      <c r="E516" s="317">
        <v>200.0</v>
      </c>
      <c r="F516" s="317">
        <v>150.0</v>
      </c>
      <c r="G516" s="307">
        <v>6652.0</v>
      </c>
      <c r="H516" s="308">
        <v>40942.0</v>
      </c>
    </row>
    <row r="517">
      <c r="A517" s="307" t="s">
        <v>3005</v>
      </c>
      <c r="B517" s="305" t="s">
        <v>9967</v>
      </c>
      <c r="C517" s="305" t="s">
        <v>271</v>
      </c>
      <c r="D517" s="305" t="s">
        <v>144</v>
      </c>
      <c r="E517" s="317">
        <v>1500.0</v>
      </c>
      <c r="F517" s="317">
        <v>1000.0</v>
      </c>
      <c r="G517" s="307">
        <v>6653.0</v>
      </c>
      <c r="H517" s="308">
        <v>41030.0</v>
      </c>
    </row>
    <row r="518">
      <c r="A518" s="307" t="s">
        <v>3017</v>
      </c>
      <c r="B518" s="305" t="s">
        <v>9962</v>
      </c>
      <c r="C518" s="305" t="s">
        <v>271</v>
      </c>
      <c r="D518" s="305" t="s">
        <v>954</v>
      </c>
      <c r="E518" s="317">
        <v>185.0</v>
      </c>
      <c r="F518" s="317">
        <v>185.0</v>
      </c>
      <c r="G518" s="307">
        <v>6801.0</v>
      </c>
      <c r="H518" s="308">
        <v>40867.0</v>
      </c>
    </row>
    <row r="519">
      <c r="A519" s="307" t="s">
        <v>3024</v>
      </c>
      <c r="B519" s="305" t="s">
        <v>10858</v>
      </c>
      <c r="C519" s="305" t="s">
        <v>2770</v>
      </c>
      <c r="D519" s="305" t="s">
        <v>144</v>
      </c>
      <c r="E519" s="317">
        <v>400.0</v>
      </c>
      <c r="F519" s="317">
        <v>142.5</v>
      </c>
      <c r="G519" s="307">
        <v>6654.0</v>
      </c>
      <c r="H519" s="308">
        <v>40937.0</v>
      </c>
    </row>
    <row r="520">
      <c r="A520" s="307" t="s">
        <v>3030</v>
      </c>
      <c r="B520" s="305" t="s">
        <v>9975</v>
      </c>
      <c r="C520" s="305" t="s">
        <v>271</v>
      </c>
      <c r="D520" s="305" t="s">
        <v>144</v>
      </c>
      <c r="E520" s="317">
        <v>1000.0</v>
      </c>
      <c r="F520" s="317">
        <v>1000.0</v>
      </c>
      <c r="G520" s="307">
        <v>6649.0</v>
      </c>
      <c r="H520" s="308">
        <v>40965.0</v>
      </c>
    </row>
    <row r="521">
      <c r="A521" s="307" t="s">
        <v>3037</v>
      </c>
      <c r="B521" s="305" t="s">
        <v>9971</v>
      </c>
      <c r="C521" s="305" t="s">
        <v>271</v>
      </c>
      <c r="D521" s="305" t="s">
        <v>144</v>
      </c>
      <c r="E521" s="317">
        <v>1000.0</v>
      </c>
      <c r="F521" s="317">
        <v>915.0</v>
      </c>
      <c r="G521" s="307">
        <v>6650.0</v>
      </c>
      <c r="H521" s="308">
        <v>40957.0</v>
      </c>
    </row>
    <row r="522">
      <c r="A522" s="307" t="s">
        <v>3039</v>
      </c>
      <c r="B522" s="305" t="s">
        <v>9974</v>
      </c>
      <c r="C522" s="305" t="s">
        <v>271</v>
      </c>
      <c r="D522" s="305" t="s">
        <v>144</v>
      </c>
      <c r="E522" s="317">
        <v>1000.0</v>
      </c>
      <c r="F522" s="317">
        <v>1000.0</v>
      </c>
      <c r="G522" s="307">
        <v>6651.0</v>
      </c>
      <c r="H522" s="308">
        <v>41028.0</v>
      </c>
    </row>
    <row r="523">
      <c r="A523" s="307" t="s">
        <v>3044</v>
      </c>
      <c r="B523" s="305" t="s">
        <v>9977</v>
      </c>
      <c r="C523" s="305" t="s">
        <v>340</v>
      </c>
      <c r="D523" s="305" t="s">
        <v>144</v>
      </c>
      <c r="E523" s="317">
        <v>1000.0</v>
      </c>
      <c r="F523" s="317">
        <v>1000.0</v>
      </c>
      <c r="G523" s="307">
        <v>6646.0</v>
      </c>
      <c r="H523" s="308">
        <v>41007.0</v>
      </c>
    </row>
    <row r="524">
      <c r="A524" s="307" t="s">
        <v>3049</v>
      </c>
      <c r="B524" s="305" t="s">
        <v>10169</v>
      </c>
      <c r="C524" s="305" t="s">
        <v>10212</v>
      </c>
      <c r="D524" s="305" t="s">
        <v>144</v>
      </c>
      <c r="E524" s="317">
        <v>240.0</v>
      </c>
      <c r="F524" s="305" t="s">
        <v>7452</v>
      </c>
      <c r="G524" s="307">
        <v>6647.0</v>
      </c>
      <c r="H524" s="308">
        <v>41027.0</v>
      </c>
    </row>
    <row r="525">
      <c r="A525" s="307" t="s">
        <v>3054</v>
      </c>
      <c r="B525" s="305" t="s">
        <v>10859</v>
      </c>
      <c r="C525" s="305" t="s">
        <v>9312</v>
      </c>
      <c r="D525" s="305" t="s">
        <v>144</v>
      </c>
      <c r="E525" s="317">
        <v>960.0</v>
      </c>
      <c r="F525" s="317">
        <v>960.0</v>
      </c>
      <c r="G525" s="307">
        <v>6658.0</v>
      </c>
      <c r="H525" s="308">
        <v>41020.0</v>
      </c>
    </row>
    <row r="526">
      <c r="A526" s="307" t="s">
        <v>3068</v>
      </c>
      <c r="B526" s="305" t="s">
        <v>10860</v>
      </c>
      <c r="C526" s="305" t="s">
        <v>10695</v>
      </c>
      <c r="D526" s="305" t="s">
        <v>144</v>
      </c>
      <c r="E526" s="317">
        <v>120.0</v>
      </c>
      <c r="F526" s="317">
        <v>120.0</v>
      </c>
      <c r="G526" s="307">
        <v>6643.0</v>
      </c>
      <c r="H526" s="308">
        <v>40950.0</v>
      </c>
    </row>
    <row r="527">
      <c r="A527" s="307" t="s">
        <v>3073</v>
      </c>
      <c r="B527" s="305" t="s">
        <v>10861</v>
      </c>
      <c r="C527" s="305" t="s">
        <v>10474</v>
      </c>
      <c r="D527" s="305" t="s">
        <v>144</v>
      </c>
      <c r="E527" s="317">
        <v>465.0</v>
      </c>
      <c r="F527" s="317">
        <v>360.0</v>
      </c>
      <c r="G527" s="307">
        <v>6644.0</v>
      </c>
      <c r="H527" s="308">
        <v>40958.0</v>
      </c>
    </row>
    <row r="528">
      <c r="A528" s="307" t="s">
        <v>3084</v>
      </c>
      <c r="B528" s="305" t="s">
        <v>10862</v>
      </c>
      <c r="C528" s="305" t="s">
        <v>7610</v>
      </c>
      <c r="D528" s="305" t="s">
        <v>144</v>
      </c>
      <c r="E528" s="317">
        <v>30.0</v>
      </c>
      <c r="F528" s="317">
        <v>30.0</v>
      </c>
      <c r="G528" s="307">
        <v>6645.0</v>
      </c>
      <c r="H528" s="308">
        <v>40962.0</v>
      </c>
    </row>
    <row r="529">
      <c r="A529" s="307" t="s">
        <v>3118</v>
      </c>
      <c r="B529" s="305" t="s">
        <v>10863</v>
      </c>
      <c r="C529" s="305" t="s">
        <v>1539</v>
      </c>
      <c r="D529" s="305" t="s">
        <v>954</v>
      </c>
      <c r="E529" s="317">
        <v>120.0</v>
      </c>
      <c r="F529" s="317">
        <v>120.0</v>
      </c>
      <c r="G529" s="309"/>
      <c r="H529" s="308">
        <v>40929.0</v>
      </c>
    </row>
    <row r="530">
      <c r="A530" s="307" t="s">
        <v>3159</v>
      </c>
      <c r="B530" s="305" t="s">
        <v>10864</v>
      </c>
      <c r="C530" s="305" t="s">
        <v>10865</v>
      </c>
      <c r="D530" s="305" t="s">
        <v>954</v>
      </c>
      <c r="E530" s="317">
        <v>90.0</v>
      </c>
      <c r="F530" s="317">
        <v>90.0</v>
      </c>
      <c r="G530" s="307">
        <v>6736.0</v>
      </c>
      <c r="H530" s="308">
        <v>40874.0</v>
      </c>
    </row>
    <row r="531">
      <c r="A531" s="307" t="s">
        <v>3164</v>
      </c>
      <c r="B531" s="305" t="s">
        <v>10866</v>
      </c>
      <c r="C531" s="305" t="s">
        <v>2474</v>
      </c>
      <c r="D531" s="305" t="s">
        <v>954</v>
      </c>
      <c r="E531" s="317">
        <v>225.0</v>
      </c>
      <c r="F531" s="317">
        <v>178.54</v>
      </c>
      <c r="G531" s="307">
        <v>6737.0</v>
      </c>
      <c r="H531" s="308">
        <v>40958.0</v>
      </c>
    </row>
    <row r="532">
      <c r="A532" s="307" t="s">
        <v>10867</v>
      </c>
      <c r="B532" s="305" t="s">
        <v>9969</v>
      </c>
      <c r="C532" s="305" t="s">
        <v>271</v>
      </c>
      <c r="D532" s="305" t="s">
        <v>144</v>
      </c>
      <c r="E532" s="317">
        <v>1000.0</v>
      </c>
      <c r="F532" s="317">
        <v>1000.0</v>
      </c>
      <c r="G532" s="307">
        <v>6712.0</v>
      </c>
      <c r="H532" s="308">
        <v>40971.0</v>
      </c>
    </row>
    <row r="533">
      <c r="A533" s="307" t="s">
        <v>10868</v>
      </c>
      <c r="B533" s="305" t="s">
        <v>10869</v>
      </c>
      <c r="C533" s="305" t="s">
        <v>1604</v>
      </c>
      <c r="D533" s="305" t="s">
        <v>144</v>
      </c>
      <c r="E533" s="317">
        <v>2000.0</v>
      </c>
      <c r="F533" s="317">
        <v>2000.0</v>
      </c>
      <c r="G533" s="307">
        <v>6713.0</v>
      </c>
      <c r="H533" s="308">
        <v>41024.0</v>
      </c>
    </row>
    <row r="534">
      <c r="A534" s="307" t="s">
        <v>10870</v>
      </c>
      <c r="B534" s="305" t="s">
        <v>10871</v>
      </c>
      <c r="C534" s="305" t="s">
        <v>2245</v>
      </c>
      <c r="D534" s="305" t="s">
        <v>144</v>
      </c>
      <c r="E534" s="317">
        <v>2493.25</v>
      </c>
      <c r="F534" s="317">
        <v>652.0</v>
      </c>
      <c r="G534" s="307">
        <v>6714.0</v>
      </c>
      <c r="H534" s="308">
        <v>41006.0</v>
      </c>
    </row>
    <row r="535">
      <c r="A535" s="307" t="s">
        <v>10872</v>
      </c>
      <c r="B535" s="305" t="s">
        <v>10873</v>
      </c>
      <c r="C535" s="305" t="s">
        <v>8963</v>
      </c>
      <c r="D535" s="305" t="s">
        <v>144</v>
      </c>
      <c r="E535" s="317">
        <v>5000.0</v>
      </c>
      <c r="F535" s="317">
        <v>2000.0</v>
      </c>
      <c r="G535" s="307">
        <v>6709.0</v>
      </c>
      <c r="H535" s="308">
        <v>41041.0</v>
      </c>
    </row>
    <row r="536">
      <c r="A536" s="307" t="s">
        <v>10874</v>
      </c>
      <c r="B536" s="305" t="s">
        <v>10875</v>
      </c>
      <c r="C536" s="305" t="s">
        <v>10876</v>
      </c>
      <c r="D536" s="305" t="s">
        <v>144</v>
      </c>
      <c r="E536" s="317">
        <v>1000.0</v>
      </c>
      <c r="F536" s="317">
        <v>1000.0</v>
      </c>
      <c r="G536" s="307">
        <v>7761.0</v>
      </c>
      <c r="H536" s="308">
        <v>41028.0</v>
      </c>
    </row>
    <row r="537">
      <c r="A537" s="307" t="s">
        <v>10877</v>
      </c>
      <c r="B537" s="305" t="s">
        <v>10878</v>
      </c>
      <c r="C537" s="305" t="s">
        <v>268</v>
      </c>
      <c r="D537" s="305" t="s">
        <v>954</v>
      </c>
      <c r="E537" s="317">
        <v>620.0</v>
      </c>
      <c r="F537" s="307">
        <v>434.83</v>
      </c>
      <c r="G537" s="307">
        <v>6738.0</v>
      </c>
      <c r="H537" s="308">
        <v>40934.0</v>
      </c>
    </row>
    <row r="538">
      <c r="A538" s="307" t="s">
        <v>10879</v>
      </c>
      <c r="B538" s="305" t="s">
        <v>10880</v>
      </c>
      <c r="C538" s="305" t="s">
        <v>6514</v>
      </c>
      <c r="D538" s="305" t="s">
        <v>144</v>
      </c>
      <c r="E538" s="317">
        <v>2000.0</v>
      </c>
      <c r="F538" s="317">
        <v>2000.0</v>
      </c>
      <c r="G538" s="307">
        <v>6706.0</v>
      </c>
      <c r="H538" s="308">
        <v>41041.0</v>
      </c>
    </row>
    <row r="539">
      <c r="A539" s="307" t="s">
        <v>10881</v>
      </c>
      <c r="B539" s="305" t="s">
        <v>10882</v>
      </c>
      <c r="C539" s="305" t="s">
        <v>6071</v>
      </c>
      <c r="D539" s="305" t="s">
        <v>144</v>
      </c>
      <c r="E539" s="317">
        <v>150.0</v>
      </c>
      <c r="F539" s="317">
        <v>150.0</v>
      </c>
      <c r="G539" s="307">
        <v>6707.0</v>
      </c>
      <c r="H539" s="308">
        <v>40963.0</v>
      </c>
    </row>
    <row r="540">
      <c r="A540" s="307" t="s">
        <v>10883</v>
      </c>
      <c r="B540" s="305" t="s">
        <v>10884</v>
      </c>
      <c r="C540" s="305" t="s">
        <v>10508</v>
      </c>
      <c r="D540" s="305" t="s">
        <v>144</v>
      </c>
      <c r="E540" s="317">
        <v>700.0</v>
      </c>
      <c r="F540" s="317">
        <v>700.0</v>
      </c>
      <c r="G540" s="307">
        <v>6800.0</v>
      </c>
      <c r="H540" s="308">
        <v>41000.0</v>
      </c>
    </row>
    <row r="541">
      <c r="A541" s="307" t="s">
        <v>10885</v>
      </c>
      <c r="B541" s="305" t="s">
        <v>10886</v>
      </c>
      <c r="C541" s="305" t="s">
        <v>837</v>
      </c>
      <c r="D541" s="305" t="s">
        <v>144</v>
      </c>
      <c r="E541" s="317">
        <v>750.0</v>
      </c>
      <c r="F541" s="317">
        <v>750.0</v>
      </c>
      <c r="G541" s="307">
        <v>6708.0</v>
      </c>
      <c r="H541" s="308">
        <v>41047.0</v>
      </c>
    </row>
    <row r="542">
      <c r="A542" s="307" t="s">
        <v>10887</v>
      </c>
      <c r="B542" s="305" t="s">
        <v>10888</v>
      </c>
      <c r="C542" s="305" t="s">
        <v>8186</v>
      </c>
      <c r="D542" s="305" t="s">
        <v>954</v>
      </c>
      <c r="E542" s="317">
        <v>500.0</v>
      </c>
      <c r="F542" s="317">
        <v>500.0</v>
      </c>
      <c r="G542" s="309"/>
      <c r="H542" s="308">
        <v>40953.0</v>
      </c>
    </row>
    <row r="543">
      <c r="A543" s="307" t="s">
        <v>10889</v>
      </c>
      <c r="B543" s="305" t="s">
        <v>10890</v>
      </c>
      <c r="C543" s="305" t="s">
        <v>6767</v>
      </c>
      <c r="D543" s="305" t="s">
        <v>144</v>
      </c>
      <c r="E543" s="317">
        <v>180.0</v>
      </c>
      <c r="F543" s="317">
        <v>140.99</v>
      </c>
      <c r="G543" s="307">
        <v>6758.0</v>
      </c>
      <c r="H543" s="308">
        <v>40941.0</v>
      </c>
    </row>
    <row r="544">
      <c r="A544" s="307" t="s">
        <v>10891</v>
      </c>
      <c r="B544" s="305" t="s">
        <v>4810</v>
      </c>
      <c r="C544" s="305" t="s">
        <v>1833</v>
      </c>
      <c r="D544" s="305" t="s">
        <v>144</v>
      </c>
      <c r="E544" s="317">
        <v>1070.0</v>
      </c>
      <c r="F544" s="317">
        <v>1070.0</v>
      </c>
      <c r="G544" s="307">
        <v>6704.0</v>
      </c>
      <c r="H544" s="308">
        <v>41029.0</v>
      </c>
    </row>
    <row r="545">
      <c r="A545" s="307" t="s">
        <v>10892</v>
      </c>
      <c r="B545" s="305" t="s">
        <v>10893</v>
      </c>
      <c r="C545" s="305" t="s">
        <v>5600</v>
      </c>
      <c r="D545" s="305" t="s">
        <v>144</v>
      </c>
      <c r="E545" s="317">
        <v>250.0</v>
      </c>
      <c r="F545" s="317">
        <v>250.0</v>
      </c>
      <c r="G545" s="307">
        <v>6705.0</v>
      </c>
      <c r="H545" s="308">
        <v>40986.0</v>
      </c>
    </row>
    <row r="546">
      <c r="A546" s="307" t="s">
        <v>10894</v>
      </c>
      <c r="B546" s="305" t="s">
        <v>10895</v>
      </c>
      <c r="C546" s="305" t="s">
        <v>5600</v>
      </c>
      <c r="D546" s="305" t="s">
        <v>954</v>
      </c>
      <c r="E546" s="317">
        <v>10.0</v>
      </c>
      <c r="F546" s="317">
        <v>10.0</v>
      </c>
      <c r="G546" s="307">
        <v>6720.0</v>
      </c>
      <c r="H546" s="308">
        <v>41287.0</v>
      </c>
    </row>
    <row r="547">
      <c r="A547" s="307" t="s">
        <v>10896</v>
      </c>
      <c r="B547" s="305" t="s">
        <v>10897</v>
      </c>
      <c r="C547" s="305" t="s">
        <v>7828</v>
      </c>
      <c r="D547" s="305" t="s">
        <v>144</v>
      </c>
      <c r="E547" s="317">
        <v>150.0</v>
      </c>
      <c r="F547" s="317">
        <v>150.0</v>
      </c>
      <c r="G547" s="307">
        <v>6635.0</v>
      </c>
      <c r="H547" s="308">
        <v>40943.0</v>
      </c>
    </row>
    <row r="548">
      <c r="A548" s="307" t="s">
        <v>10898</v>
      </c>
      <c r="B548" s="305" t="s">
        <v>2860</v>
      </c>
      <c r="C548" s="305" t="s">
        <v>2245</v>
      </c>
      <c r="D548" s="305" t="s">
        <v>954</v>
      </c>
      <c r="E548" s="317">
        <v>80.0</v>
      </c>
      <c r="F548" s="317">
        <v>79.05</v>
      </c>
      <c r="G548" s="307">
        <v>7534.0</v>
      </c>
      <c r="H548" s="308">
        <v>40957.0</v>
      </c>
    </row>
    <row r="549">
      <c r="A549" s="307" t="s">
        <v>10899</v>
      </c>
      <c r="B549" s="305" t="s">
        <v>7479</v>
      </c>
      <c r="C549" s="305" t="s">
        <v>2245</v>
      </c>
      <c r="D549" s="305" t="s">
        <v>954</v>
      </c>
      <c r="E549" s="317">
        <v>75.0</v>
      </c>
      <c r="F549" s="317">
        <v>75.0</v>
      </c>
      <c r="G549" s="309"/>
      <c r="H549" s="308">
        <v>40931.0</v>
      </c>
    </row>
    <row r="550">
      <c r="A550" s="307" t="s">
        <v>10900</v>
      </c>
      <c r="B550" s="305" t="s">
        <v>10901</v>
      </c>
      <c r="C550" s="305" t="s">
        <v>1702</v>
      </c>
      <c r="D550" s="305" t="s">
        <v>954</v>
      </c>
      <c r="E550" s="317">
        <v>24.82</v>
      </c>
      <c r="F550" s="317">
        <v>24.82</v>
      </c>
      <c r="G550" s="309"/>
      <c r="H550" s="308">
        <v>40942.0</v>
      </c>
    </row>
    <row r="551">
      <c r="A551" s="307" t="s">
        <v>10902</v>
      </c>
      <c r="B551" s="305" t="s">
        <v>10903</v>
      </c>
      <c r="C551" s="305" t="s">
        <v>1702</v>
      </c>
      <c r="D551" s="305" t="s">
        <v>954</v>
      </c>
      <c r="E551" s="317">
        <v>57.56</v>
      </c>
      <c r="F551" s="317">
        <v>57.56</v>
      </c>
      <c r="G551" s="309"/>
      <c r="H551" s="308">
        <v>40937.0</v>
      </c>
    </row>
    <row r="552">
      <c r="A552" s="307" t="s">
        <v>10904</v>
      </c>
      <c r="B552" s="305" t="s">
        <v>10905</v>
      </c>
      <c r="C552" s="305" t="s">
        <v>839</v>
      </c>
      <c r="D552" s="305" t="s">
        <v>954</v>
      </c>
      <c r="E552" s="317">
        <v>73.25</v>
      </c>
      <c r="F552" s="317">
        <v>73.25</v>
      </c>
      <c r="G552" s="309"/>
      <c r="H552" s="308">
        <v>40939.0</v>
      </c>
    </row>
    <row r="553">
      <c r="A553" s="307" t="s">
        <v>10906</v>
      </c>
      <c r="B553" s="305" t="s">
        <v>10907</v>
      </c>
      <c r="C553" s="305" t="s">
        <v>92</v>
      </c>
      <c r="D553" s="305" t="s">
        <v>954</v>
      </c>
      <c r="E553" s="317">
        <v>29.36</v>
      </c>
      <c r="F553" s="317">
        <v>29.36</v>
      </c>
      <c r="G553" s="309"/>
      <c r="H553" s="308">
        <v>40941.0</v>
      </c>
    </row>
    <row r="554">
      <c r="A554" s="307" t="s">
        <v>10908</v>
      </c>
      <c r="B554" s="305" t="s">
        <v>10909</v>
      </c>
      <c r="C554" s="305" t="s">
        <v>10910</v>
      </c>
      <c r="D554" s="305" t="s">
        <v>144</v>
      </c>
      <c r="E554" s="317">
        <v>150.0</v>
      </c>
      <c r="F554" s="317">
        <v>150.0</v>
      </c>
      <c r="G554" s="307">
        <v>6639.0</v>
      </c>
      <c r="H554" s="308">
        <v>40992.0</v>
      </c>
    </row>
    <row r="555">
      <c r="A555" s="307" t="s">
        <v>10911</v>
      </c>
      <c r="B555" s="305" t="s">
        <v>3575</v>
      </c>
      <c r="C555" s="305" t="s">
        <v>10912</v>
      </c>
      <c r="D555" s="305" t="s">
        <v>954</v>
      </c>
      <c r="E555" s="317">
        <v>67.99</v>
      </c>
      <c r="F555" s="317">
        <v>67.99</v>
      </c>
      <c r="G555" s="307">
        <v>6739.0</v>
      </c>
      <c r="H555" s="308">
        <v>40940.0</v>
      </c>
    </row>
    <row r="556">
      <c r="A556" s="307" t="s">
        <v>10913</v>
      </c>
      <c r="B556" s="305" t="s">
        <v>10775</v>
      </c>
      <c r="C556" s="305" t="s">
        <v>5600</v>
      </c>
      <c r="D556" s="305" t="s">
        <v>954</v>
      </c>
      <c r="E556" s="317">
        <v>7.98</v>
      </c>
      <c r="F556" s="317">
        <v>7.98</v>
      </c>
      <c r="G556" s="307">
        <v>6715.0</v>
      </c>
      <c r="H556" s="308">
        <v>40938.0</v>
      </c>
    </row>
    <row r="557">
      <c r="A557" s="307" t="s">
        <v>10914</v>
      </c>
      <c r="B557" s="305" t="s">
        <v>9139</v>
      </c>
      <c r="C557" s="305" t="s">
        <v>1815</v>
      </c>
      <c r="D557" s="305" t="s">
        <v>954</v>
      </c>
      <c r="E557" s="317">
        <v>149.72</v>
      </c>
      <c r="F557" s="317">
        <v>132.62</v>
      </c>
      <c r="G557" s="307">
        <v>6716.0</v>
      </c>
      <c r="H557" s="308">
        <v>40947.0</v>
      </c>
    </row>
    <row r="558">
      <c r="A558" s="307" t="s">
        <v>10915</v>
      </c>
      <c r="B558" s="305" t="s">
        <v>10916</v>
      </c>
      <c r="C558" s="305" t="s">
        <v>1815</v>
      </c>
      <c r="D558" s="305" t="s">
        <v>954</v>
      </c>
      <c r="E558" s="317">
        <v>277.6</v>
      </c>
      <c r="F558" s="317">
        <v>277.6</v>
      </c>
      <c r="G558" s="307">
        <v>6716.0</v>
      </c>
      <c r="H558" s="308">
        <v>40949.0</v>
      </c>
    </row>
    <row r="559">
      <c r="A559" s="307" t="s">
        <v>10917</v>
      </c>
      <c r="B559" s="305" t="s">
        <v>616</v>
      </c>
      <c r="C559" s="305" t="s">
        <v>7485</v>
      </c>
      <c r="D559" s="305" t="s">
        <v>954</v>
      </c>
      <c r="E559" s="317">
        <v>55.0</v>
      </c>
      <c r="F559" s="317">
        <v>44.0</v>
      </c>
      <c r="G559" s="307">
        <v>6670.0</v>
      </c>
      <c r="H559" s="308">
        <v>40936.0</v>
      </c>
    </row>
    <row r="560">
      <c r="A560" s="307" t="s">
        <v>10918</v>
      </c>
      <c r="B560" s="305" t="s">
        <v>10919</v>
      </c>
      <c r="C560" s="305" t="s">
        <v>6081</v>
      </c>
      <c r="D560" s="305" t="s">
        <v>144</v>
      </c>
      <c r="E560" s="317">
        <v>1000.0</v>
      </c>
      <c r="F560" s="317">
        <v>1000.0</v>
      </c>
      <c r="G560" s="307">
        <v>6722.0</v>
      </c>
      <c r="H560" s="308">
        <v>40993.0</v>
      </c>
    </row>
    <row r="561">
      <c r="A561" s="307" t="s">
        <v>10920</v>
      </c>
      <c r="B561" s="305" t="s">
        <v>10921</v>
      </c>
      <c r="C561" s="305" t="s">
        <v>5884</v>
      </c>
      <c r="D561" s="305" t="s">
        <v>144</v>
      </c>
      <c r="E561" s="317">
        <v>800.0</v>
      </c>
      <c r="F561" s="317">
        <v>270.0</v>
      </c>
      <c r="G561" s="309"/>
      <c r="H561" s="308">
        <v>40971.0</v>
      </c>
    </row>
    <row r="562">
      <c r="A562" s="307" t="s">
        <v>10922</v>
      </c>
      <c r="B562" s="305" t="s">
        <v>8937</v>
      </c>
      <c r="C562" s="305" t="s">
        <v>304</v>
      </c>
      <c r="D562" s="305" t="s">
        <v>144</v>
      </c>
      <c r="E562" s="317">
        <v>525.0</v>
      </c>
      <c r="F562" s="317">
        <v>270.0</v>
      </c>
      <c r="G562" s="307">
        <v>6691.0</v>
      </c>
      <c r="H562" s="308">
        <v>41024.0</v>
      </c>
    </row>
    <row r="563">
      <c r="A563" s="307" t="s">
        <v>10923</v>
      </c>
      <c r="B563" s="305" t="s">
        <v>10924</v>
      </c>
      <c r="C563" s="305" t="s">
        <v>6057</v>
      </c>
      <c r="D563" s="305" t="s">
        <v>144</v>
      </c>
      <c r="E563" s="317">
        <v>700.0</v>
      </c>
      <c r="F563" s="317">
        <v>530.0</v>
      </c>
      <c r="G563" s="307">
        <v>6693.0</v>
      </c>
      <c r="H563" s="308">
        <v>41005.0</v>
      </c>
    </row>
    <row r="564">
      <c r="A564" s="307" t="s">
        <v>10925</v>
      </c>
      <c r="B564" s="305" t="s">
        <v>10926</v>
      </c>
      <c r="C564" s="305" t="s">
        <v>304</v>
      </c>
      <c r="D564" s="305" t="s">
        <v>144</v>
      </c>
      <c r="E564" s="317">
        <v>180.0</v>
      </c>
      <c r="F564" s="317">
        <v>95.0</v>
      </c>
      <c r="G564" s="307">
        <v>6691.0</v>
      </c>
      <c r="H564" s="308">
        <v>41009.0</v>
      </c>
    </row>
    <row r="565">
      <c r="A565" s="307" t="s">
        <v>10927</v>
      </c>
      <c r="B565" s="305" t="s">
        <v>4075</v>
      </c>
      <c r="C565" s="305" t="s">
        <v>304</v>
      </c>
      <c r="D565" s="305" t="s">
        <v>144</v>
      </c>
      <c r="E565" s="317">
        <v>630.0</v>
      </c>
      <c r="F565" s="317">
        <v>545.0</v>
      </c>
      <c r="G565" s="307">
        <v>6691.0</v>
      </c>
      <c r="H565" s="308">
        <v>41001.0</v>
      </c>
    </row>
    <row r="566">
      <c r="A566" s="307" t="s">
        <v>10928</v>
      </c>
      <c r="B566" s="305" t="s">
        <v>8451</v>
      </c>
      <c r="C566" s="305" t="s">
        <v>304</v>
      </c>
      <c r="D566" s="305" t="s">
        <v>144</v>
      </c>
      <c r="E566" s="317">
        <v>340.0</v>
      </c>
      <c r="F566" s="317">
        <v>175.0</v>
      </c>
      <c r="G566" s="307">
        <v>6691.0</v>
      </c>
      <c r="H566" s="308">
        <v>41019.0</v>
      </c>
    </row>
    <row r="567">
      <c r="A567" s="307" t="s">
        <v>10929</v>
      </c>
      <c r="B567" s="305" t="s">
        <v>10930</v>
      </c>
      <c r="C567" s="305" t="s">
        <v>304</v>
      </c>
      <c r="D567" s="305" t="s">
        <v>144</v>
      </c>
      <c r="E567" s="317">
        <v>270.0</v>
      </c>
      <c r="F567" s="317">
        <v>165.0</v>
      </c>
      <c r="G567" s="307">
        <v>6691.0</v>
      </c>
      <c r="H567" s="308">
        <v>41017.0</v>
      </c>
    </row>
    <row r="568">
      <c r="A568" s="307" t="s">
        <v>10931</v>
      </c>
      <c r="B568" s="305" t="s">
        <v>10932</v>
      </c>
      <c r="C568" s="305" t="s">
        <v>6057</v>
      </c>
      <c r="D568" s="305" t="s">
        <v>144</v>
      </c>
      <c r="E568" s="317">
        <v>330.0</v>
      </c>
      <c r="F568" s="317">
        <v>192.0</v>
      </c>
      <c r="G568" s="307">
        <v>6693.0</v>
      </c>
      <c r="H568" s="308">
        <v>40998.0</v>
      </c>
    </row>
    <row r="569">
      <c r="A569" s="307" t="s">
        <v>10933</v>
      </c>
      <c r="B569" s="305" t="s">
        <v>10934</v>
      </c>
      <c r="C569" s="305" t="s">
        <v>2245</v>
      </c>
      <c r="D569" s="305" t="s">
        <v>144</v>
      </c>
      <c r="E569" s="317">
        <v>95.0</v>
      </c>
      <c r="F569" s="317">
        <v>95.0</v>
      </c>
      <c r="G569" s="307">
        <v>6692.0</v>
      </c>
      <c r="H569" s="308">
        <v>40977.0</v>
      </c>
    </row>
    <row r="570">
      <c r="A570" s="307" t="s">
        <v>10935</v>
      </c>
      <c r="B570" s="305" t="s">
        <v>10936</v>
      </c>
      <c r="C570" s="305" t="s">
        <v>2245</v>
      </c>
      <c r="D570" s="305" t="s">
        <v>144</v>
      </c>
      <c r="E570" s="317">
        <v>215.0</v>
      </c>
      <c r="F570" s="317">
        <v>175.0</v>
      </c>
      <c r="G570" s="307">
        <v>6692.0</v>
      </c>
      <c r="H570" s="308">
        <v>40991.0</v>
      </c>
    </row>
    <row r="571">
      <c r="A571" s="307" t="s">
        <v>10937</v>
      </c>
      <c r="B571" s="305" t="s">
        <v>10938</v>
      </c>
      <c r="C571" s="305" t="s">
        <v>2245</v>
      </c>
      <c r="D571" s="305" t="s">
        <v>144</v>
      </c>
      <c r="E571" s="317">
        <v>255.0</v>
      </c>
      <c r="F571" s="317">
        <v>75.0</v>
      </c>
      <c r="G571" s="307">
        <v>6692.0</v>
      </c>
      <c r="H571" s="308">
        <v>41021.0</v>
      </c>
    </row>
    <row r="572">
      <c r="A572" s="307" t="s">
        <v>10939</v>
      </c>
      <c r="B572" s="305" t="s">
        <v>10940</v>
      </c>
      <c r="C572" s="305" t="s">
        <v>858</v>
      </c>
      <c r="D572" s="305" t="s">
        <v>144</v>
      </c>
      <c r="E572" s="317">
        <v>100.0</v>
      </c>
      <c r="F572" s="317">
        <v>100.0</v>
      </c>
      <c r="G572" s="307">
        <v>6689.0</v>
      </c>
      <c r="H572" s="308">
        <v>40991.0</v>
      </c>
    </row>
    <row r="573">
      <c r="A573" s="307" t="s">
        <v>10941</v>
      </c>
      <c r="B573" s="305" t="s">
        <v>10942</v>
      </c>
      <c r="C573" s="305" t="s">
        <v>7353</v>
      </c>
      <c r="D573" s="305" t="s">
        <v>144</v>
      </c>
      <c r="E573" s="317">
        <v>250.0</v>
      </c>
      <c r="F573" s="317">
        <v>165.0</v>
      </c>
      <c r="G573" s="307">
        <v>6688.0</v>
      </c>
      <c r="H573" s="308">
        <v>41022.0</v>
      </c>
    </row>
    <row r="574">
      <c r="A574" s="307" t="s">
        <v>10943</v>
      </c>
      <c r="B574" s="305" t="s">
        <v>10944</v>
      </c>
      <c r="C574" s="305" t="s">
        <v>7353</v>
      </c>
      <c r="D574" s="305" t="s">
        <v>144</v>
      </c>
      <c r="E574" s="317">
        <v>600.0</v>
      </c>
      <c r="F574" s="317">
        <v>160.6</v>
      </c>
      <c r="G574" s="307">
        <v>6688.0</v>
      </c>
      <c r="H574" s="308">
        <v>40999.0</v>
      </c>
    </row>
    <row r="575">
      <c r="A575" s="307" t="s">
        <v>10945</v>
      </c>
      <c r="B575" s="305" t="s">
        <v>10946</v>
      </c>
      <c r="C575" s="305" t="s">
        <v>10947</v>
      </c>
      <c r="D575" s="305" t="s">
        <v>144</v>
      </c>
      <c r="E575" s="317">
        <v>420.0</v>
      </c>
      <c r="F575" s="317">
        <v>180.0</v>
      </c>
      <c r="G575" s="307">
        <v>6687.0</v>
      </c>
      <c r="H575" s="308">
        <v>41006.0</v>
      </c>
    </row>
    <row r="576">
      <c r="A576" s="307" t="s">
        <v>10948</v>
      </c>
      <c r="B576" s="305" t="s">
        <v>10949</v>
      </c>
      <c r="C576" s="305" t="s">
        <v>7404</v>
      </c>
      <c r="D576" s="305" t="s">
        <v>144</v>
      </c>
      <c r="E576" s="317">
        <v>1500.0</v>
      </c>
      <c r="F576" s="317">
        <v>1500.0</v>
      </c>
      <c r="G576" s="307">
        <v>6686.0</v>
      </c>
      <c r="H576" s="308">
        <v>41004.0</v>
      </c>
    </row>
    <row r="577">
      <c r="A577" s="307" t="s">
        <v>10950</v>
      </c>
      <c r="B577" s="305" t="s">
        <v>10951</v>
      </c>
      <c r="C577" s="305" t="s">
        <v>10952</v>
      </c>
      <c r="D577" s="305" t="s">
        <v>144</v>
      </c>
      <c r="E577" s="317">
        <v>750.0</v>
      </c>
      <c r="F577" s="317">
        <v>115.0</v>
      </c>
      <c r="G577" s="307">
        <v>6682.0</v>
      </c>
      <c r="H577" s="308">
        <v>41013.0</v>
      </c>
    </row>
    <row r="578">
      <c r="A578" s="307" t="s">
        <v>4324</v>
      </c>
      <c r="B578" s="305" t="s">
        <v>9288</v>
      </c>
      <c r="C578" s="305" t="s">
        <v>6306</v>
      </c>
      <c r="D578" s="305" t="s">
        <v>144</v>
      </c>
      <c r="E578" s="317">
        <v>1120.5</v>
      </c>
      <c r="F578" s="317">
        <v>884.0</v>
      </c>
      <c r="G578" s="307">
        <v>6681.0</v>
      </c>
      <c r="H578" s="308">
        <v>40977.0</v>
      </c>
    </row>
    <row r="579">
      <c r="A579" s="307" t="s">
        <v>4328</v>
      </c>
      <c r="B579" s="305" t="s">
        <v>10953</v>
      </c>
      <c r="C579" s="305" t="s">
        <v>1815</v>
      </c>
      <c r="D579" s="305" t="s">
        <v>954</v>
      </c>
      <c r="E579" s="317">
        <v>56.57</v>
      </c>
      <c r="F579" s="317">
        <v>57.0</v>
      </c>
      <c r="G579" s="307">
        <v>6716.0</v>
      </c>
      <c r="H579" s="308">
        <v>40941.0</v>
      </c>
    </row>
    <row r="580">
      <c r="A580" s="307" t="s">
        <v>4332</v>
      </c>
      <c r="B580" s="305" t="s">
        <v>9685</v>
      </c>
      <c r="C580" s="305" t="s">
        <v>7353</v>
      </c>
      <c r="D580" s="305" t="s">
        <v>144</v>
      </c>
      <c r="E580" s="317">
        <v>340.0</v>
      </c>
      <c r="F580" s="317">
        <v>255.0</v>
      </c>
      <c r="G580" s="307">
        <v>6688.0</v>
      </c>
      <c r="H580" s="308">
        <v>41016.0</v>
      </c>
    </row>
    <row r="581">
      <c r="A581" s="307" t="s">
        <v>4338</v>
      </c>
      <c r="B581" s="305" t="s">
        <v>10339</v>
      </c>
      <c r="C581" s="305" t="s">
        <v>7638</v>
      </c>
      <c r="D581" s="305" t="s">
        <v>144</v>
      </c>
      <c r="E581" s="317">
        <v>200.0</v>
      </c>
      <c r="F581" s="317">
        <v>200.0</v>
      </c>
      <c r="G581" s="307">
        <v>6676.0</v>
      </c>
      <c r="H581" s="308">
        <v>40964.0</v>
      </c>
    </row>
    <row r="582">
      <c r="A582" s="307" t="s">
        <v>4345</v>
      </c>
      <c r="B582" s="305" t="s">
        <v>10954</v>
      </c>
      <c r="C582" s="305" t="s">
        <v>10955</v>
      </c>
      <c r="D582" s="305" t="s">
        <v>144</v>
      </c>
      <c r="E582" s="317">
        <v>1500.0</v>
      </c>
      <c r="F582" s="317">
        <v>1500.0</v>
      </c>
      <c r="G582" s="307">
        <v>6677.0</v>
      </c>
      <c r="H582" s="308">
        <v>41034.0</v>
      </c>
    </row>
    <row r="583">
      <c r="A583" s="307" t="s">
        <v>4352</v>
      </c>
      <c r="B583" s="305" t="s">
        <v>10956</v>
      </c>
      <c r="C583" s="305" t="s">
        <v>9338</v>
      </c>
      <c r="D583" s="305" t="s">
        <v>954</v>
      </c>
      <c r="E583" s="317">
        <v>110.0</v>
      </c>
      <c r="F583" s="317">
        <v>110.0</v>
      </c>
      <c r="G583" s="309"/>
      <c r="H583" s="308">
        <v>40949.0</v>
      </c>
    </row>
    <row r="584">
      <c r="A584" s="307" t="s">
        <v>4355</v>
      </c>
      <c r="B584" s="305" t="s">
        <v>10957</v>
      </c>
      <c r="C584" s="305" t="s">
        <v>1815</v>
      </c>
      <c r="D584" s="305" t="s">
        <v>954</v>
      </c>
      <c r="E584" s="317">
        <v>146.5</v>
      </c>
      <c r="F584" s="317">
        <v>146.5</v>
      </c>
      <c r="G584" s="307">
        <v>6716.0</v>
      </c>
      <c r="H584" s="308">
        <v>40944.0</v>
      </c>
    </row>
    <row r="585">
      <c r="A585" s="307" t="s">
        <v>4361</v>
      </c>
      <c r="B585" s="305" t="s">
        <v>10958</v>
      </c>
      <c r="C585" s="305" t="s">
        <v>7604</v>
      </c>
      <c r="D585" s="305" t="s">
        <v>954</v>
      </c>
      <c r="E585" s="317">
        <v>90.64</v>
      </c>
      <c r="F585" s="317">
        <v>90.64</v>
      </c>
      <c r="G585" s="309"/>
      <c r="H585" s="308">
        <v>40947.0</v>
      </c>
    </row>
    <row r="586">
      <c r="A586" s="307" t="s">
        <v>4368</v>
      </c>
      <c r="B586" s="305" t="s">
        <v>10959</v>
      </c>
      <c r="C586" s="305" t="s">
        <v>7744</v>
      </c>
      <c r="D586" s="305" t="s">
        <v>954</v>
      </c>
      <c r="E586" s="317">
        <v>168.0</v>
      </c>
      <c r="F586" s="317">
        <v>168.0</v>
      </c>
      <c r="G586" s="307">
        <v>7587.0</v>
      </c>
      <c r="H586" s="308">
        <v>40951.0</v>
      </c>
    </row>
    <row r="587">
      <c r="A587" s="307" t="s">
        <v>4376</v>
      </c>
      <c r="B587" s="305" t="s">
        <v>10960</v>
      </c>
      <c r="C587" s="305" t="s">
        <v>10961</v>
      </c>
      <c r="D587" s="305" t="s">
        <v>954</v>
      </c>
      <c r="E587" s="317">
        <v>44.0</v>
      </c>
      <c r="F587" s="317">
        <v>42.68</v>
      </c>
      <c r="G587" s="307">
        <v>6671.0</v>
      </c>
      <c r="H587" s="308">
        <v>40943.0</v>
      </c>
    </row>
    <row r="588">
      <c r="A588" s="307" t="s">
        <v>4382</v>
      </c>
      <c r="B588" s="305" t="s">
        <v>10962</v>
      </c>
      <c r="C588" s="305" t="s">
        <v>10961</v>
      </c>
      <c r="D588" s="305" t="s">
        <v>954</v>
      </c>
      <c r="E588" s="317">
        <v>195.0</v>
      </c>
      <c r="F588" s="317">
        <v>163.18</v>
      </c>
      <c r="G588" s="307">
        <v>6671.0</v>
      </c>
      <c r="H588" s="308">
        <v>40943.0</v>
      </c>
    </row>
    <row r="589">
      <c r="A589" s="307" t="s">
        <v>4384</v>
      </c>
      <c r="B589" s="305" t="s">
        <v>10963</v>
      </c>
      <c r="C589" s="305" t="s">
        <v>195</v>
      </c>
      <c r="D589" s="305" t="s">
        <v>954</v>
      </c>
      <c r="E589" s="307">
        <v>78.97</v>
      </c>
      <c r="F589" s="307">
        <v>78.97</v>
      </c>
      <c r="G589" s="307">
        <v>7753.0</v>
      </c>
      <c r="H589" s="308">
        <v>40947.0</v>
      </c>
    </row>
    <row r="590">
      <c r="A590" s="307" t="s">
        <v>4387</v>
      </c>
      <c r="B590" s="305" t="s">
        <v>7537</v>
      </c>
      <c r="C590" s="305" t="s">
        <v>2245</v>
      </c>
      <c r="D590" s="305" t="s">
        <v>954</v>
      </c>
      <c r="E590" s="307">
        <v>168.0</v>
      </c>
      <c r="F590" s="307">
        <v>168.0</v>
      </c>
      <c r="G590" s="309"/>
      <c r="H590" s="308">
        <v>40951.0</v>
      </c>
    </row>
    <row r="591">
      <c r="A591" s="307" t="s">
        <v>4392</v>
      </c>
      <c r="B591" s="305" t="s">
        <v>10964</v>
      </c>
      <c r="C591" s="305" t="s">
        <v>9693</v>
      </c>
      <c r="D591" s="305" t="s">
        <v>954</v>
      </c>
      <c r="E591" s="307">
        <v>72.84</v>
      </c>
      <c r="F591" s="307">
        <v>72.84</v>
      </c>
      <c r="G591" s="307">
        <v>7738.0</v>
      </c>
      <c r="H591" s="308">
        <v>40949.0</v>
      </c>
    </row>
    <row r="592">
      <c r="A592" s="307" t="s">
        <v>4396</v>
      </c>
      <c r="B592" s="305" t="s">
        <v>616</v>
      </c>
      <c r="C592" s="305" t="s">
        <v>587</v>
      </c>
      <c r="D592" s="305" t="s">
        <v>954</v>
      </c>
      <c r="E592" s="317">
        <v>66.25</v>
      </c>
      <c r="F592" s="317">
        <v>66.25</v>
      </c>
      <c r="G592" s="307">
        <v>6672.0</v>
      </c>
      <c r="H592" s="308">
        <v>40943.0</v>
      </c>
    </row>
    <row r="593">
      <c r="A593" s="307" t="s">
        <v>4401</v>
      </c>
      <c r="B593" s="305" t="s">
        <v>10965</v>
      </c>
      <c r="C593" s="305" t="s">
        <v>587</v>
      </c>
      <c r="D593" s="305" t="s">
        <v>954</v>
      </c>
      <c r="E593" s="317">
        <v>77.89</v>
      </c>
      <c r="F593" s="317">
        <v>77.89</v>
      </c>
      <c r="G593" s="307">
        <v>6672.0</v>
      </c>
      <c r="H593" s="308">
        <v>40946.0</v>
      </c>
    </row>
    <row r="594">
      <c r="A594" s="307" t="s">
        <v>4404</v>
      </c>
      <c r="B594" s="305" t="s">
        <v>10966</v>
      </c>
      <c r="C594" s="305" t="s">
        <v>1600</v>
      </c>
      <c r="D594" s="305" t="s">
        <v>954</v>
      </c>
      <c r="E594" s="317">
        <v>113.37</v>
      </c>
      <c r="F594" s="317">
        <v>113.37</v>
      </c>
      <c r="G594" s="307">
        <v>6740.0</v>
      </c>
      <c r="H594" s="308">
        <v>40943.0</v>
      </c>
    </row>
    <row r="595">
      <c r="A595" s="307" t="s">
        <v>4406</v>
      </c>
      <c r="B595" s="305" t="s">
        <v>10967</v>
      </c>
      <c r="C595" s="305" t="s">
        <v>7744</v>
      </c>
      <c r="D595" s="305" t="s">
        <v>954</v>
      </c>
      <c r="E595" s="307">
        <v>255.0</v>
      </c>
      <c r="F595" s="307">
        <v>255.0</v>
      </c>
      <c r="G595" s="307">
        <v>7587.0</v>
      </c>
      <c r="H595" s="308">
        <v>40938.0</v>
      </c>
    </row>
    <row r="596">
      <c r="A596" s="307" t="s">
        <v>4412</v>
      </c>
      <c r="B596" s="305" t="s">
        <v>10968</v>
      </c>
      <c r="C596" s="305" t="s">
        <v>7744</v>
      </c>
      <c r="D596" s="305" t="s">
        <v>954</v>
      </c>
      <c r="E596" s="307">
        <v>195.0</v>
      </c>
      <c r="F596" s="307">
        <v>195.0</v>
      </c>
      <c r="G596" s="309"/>
      <c r="H596" s="308">
        <v>40935.0</v>
      </c>
    </row>
    <row r="597">
      <c r="A597" s="307" t="s">
        <v>10969</v>
      </c>
      <c r="B597" s="305" t="s">
        <v>10970</v>
      </c>
      <c r="C597" s="305" t="s">
        <v>2521</v>
      </c>
      <c r="D597" s="305" t="s">
        <v>954</v>
      </c>
      <c r="E597" s="307">
        <v>24.26</v>
      </c>
      <c r="F597" s="307">
        <v>24.26</v>
      </c>
      <c r="G597" s="309"/>
      <c r="H597" s="308">
        <v>40937.0</v>
      </c>
    </row>
    <row r="598">
      <c r="A598" s="307" t="s">
        <v>10971</v>
      </c>
      <c r="B598" s="305" t="s">
        <v>9130</v>
      </c>
      <c r="C598" s="305" t="s">
        <v>10076</v>
      </c>
      <c r="D598" s="305" t="s">
        <v>954</v>
      </c>
      <c r="E598" s="307">
        <v>120.0</v>
      </c>
      <c r="F598" s="307">
        <v>120.0</v>
      </c>
      <c r="G598" s="307">
        <v>6733.0</v>
      </c>
      <c r="H598" s="308">
        <v>40943.0</v>
      </c>
    </row>
    <row r="599">
      <c r="A599" s="307" t="s">
        <v>10972</v>
      </c>
      <c r="B599" s="305" t="s">
        <v>10973</v>
      </c>
      <c r="C599" s="305" t="s">
        <v>10276</v>
      </c>
      <c r="D599" s="305" t="s">
        <v>954</v>
      </c>
      <c r="E599" s="307">
        <v>41.0</v>
      </c>
      <c r="F599" s="307">
        <v>41.0</v>
      </c>
      <c r="G599" s="309"/>
      <c r="H599" s="308">
        <v>40944.0</v>
      </c>
    </row>
    <row r="600">
      <c r="A600" s="307" t="s">
        <v>10974</v>
      </c>
      <c r="B600" s="305" t="s">
        <v>10975</v>
      </c>
      <c r="C600" s="305" t="s">
        <v>8672</v>
      </c>
      <c r="D600" s="305" t="s">
        <v>144</v>
      </c>
      <c r="E600" s="307">
        <v>200.0</v>
      </c>
      <c r="F600" s="307">
        <v>200.0</v>
      </c>
      <c r="G600" s="307">
        <v>6679.0</v>
      </c>
      <c r="H600" s="308">
        <v>40968.0</v>
      </c>
    </row>
    <row r="601">
      <c r="A601" s="307" t="s">
        <v>10976</v>
      </c>
      <c r="B601" s="305" t="s">
        <v>10977</v>
      </c>
      <c r="C601" s="305" t="s">
        <v>2813</v>
      </c>
      <c r="D601" s="305" t="s">
        <v>144</v>
      </c>
      <c r="E601" s="307">
        <v>150.0</v>
      </c>
      <c r="F601" s="307">
        <v>150.0</v>
      </c>
      <c r="G601" s="307">
        <v>6690.0</v>
      </c>
      <c r="H601" s="308">
        <v>40963.0</v>
      </c>
    </row>
    <row r="602">
      <c r="A602" s="307" t="s">
        <v>10978</v>
      </c>
      <c r="B602" s="305" t="s">
        <v>10979</v>
      </c>
      <c r="C602" s="305" t="s">
        <v>6104</v>
      </c>
      <c r="D602" s="305" t="s">
        <v>144</v>
      </c>
      <c r="E602" s="307">
        <v>90.0</v>
      </c>
      <c r="F602" s="307">
        <v>90.0</v>
      </c>
      <c r="G602" s="307">
        <v>6685.0</v>
      </c>
      <c r="H602" s="308">
        <v>40957.0</v>
      </c>
    </row>
    <row r="603">
      <c r="A603" s="307" t="s">
        <v>10980</v>
      </c>
      <c r="B603" s="305" t="s">
        <v>10981</v>
      </c>
      <c r="C603" s="305" t="s">
        <v>10982</v>
      </c>
      <c r="D603" s="305" t="s">
        <v>144</v>
      </c>
      <c r="E603" s="307">
        <v>150.0</v>
      </c>
      <c r="F603" s="307">
        <v>83.7</v>
      </c>
      <c r="G603" s="307">
        <v>6680.0</v>
      </c>
      <c r="H603" s="308">
        <v>41002.0</v>
      </c>
    </row>
    <row r="604">
      <c r="A604" s="307" t="s">
        <v>10983</v>
      </c>
      <c r="B604" s="305" t="s">
        <v>10984</v>
      </c>
      <c r="C604" s="305" t="s">
        <v>10394</v>
      </c>
      <c r="D604" s="305" t="s">
        <v>144</v>
      </c>
      <c r="E604" s="307">
        <v>150.0</v>
      </c>
      <c r="F604" s="307">
        <v>26.98</v>
      </c>
      <c r="G604" s="307">
        <v>6685.0</v>
      </c>
      <c r="H604" s="308">
        <v>41003.0</v>
      </c>
    </row>
    <row r="605">
      <c r="A605" s="307" t="s">
        <v>10985</v>
      </c>
      <c r="B605" s="305" t="s">
        <v>10986</v>
      </c>
      <c r="C605" s="305" t="s">
        <v>6104</v>
      </c>
      <c r="D605" s="305" t="s">
        <v>144</v>
      </c>
      <c r="E605" s="307">
        <v>125.0</v>
      </c>
      <c r="F605" s="307">
        <v>125.0</v>
      </c>
      <c r="G605" s="307">
        <v>6685.0</v>
      </c>
      <c r="H605" s="308">
        <v>40999.0</v>
      </c>
    </row>
    <row r="606">
      <c r="A606" s="307" t="s">
        <v>10987</v>
      </c>
      <c r="B606" s="305" t="s">
        <v>10988</v>
      </c>
      <c r="C606" s="305" t="s">
        <v>6104</v>
      </c>
      <c r="D606" s="305" t="s">
        <v>144</v>
      </c>
      <c r="E606" s="307">
        <v>100.0</v>
      </c>
      <c r="F606" s="307">
        <v>100.0</v>
      </c>
      <c r="G606" s="307">
        <v>6685.0</v>
      </c>
      <c r="H606" s="308">
        <v>41024.0</v>
      </c>
    </row>
    <row r="607">
      <c r="A607" s="307" t="s">
        <v>10989</v>
      </c>
      <c r="B607" s="305" t="s">
        <v>10990</v>
      </c>
      <c r="C607" s="305" t="s">
        <v>304</v>
      </c>
      <c r="D607" s="305" t="s">
        <v>144</v>
      </c>
      <c r="E607" s="307">
        <v>120.0</v>
      </c>
      <c r="F607" s="307">
        <v>120.0</v>
      </c>
      <c r="G607" s="307">
        <v>6678.0</v>
      </c>
      <c r="H607" s="308">
        <v>41021.0</v>
      </c>
    </row>
    <row r="608">
      <c r="A608" s="307" t="s">
        <v>7801</v>
      </c>
      <c r="B608" s="305" t="s">
        <v>10991</v>
      </c>
      <c r="C608" s="305" t="s">
        <v>2245</v>
      </c>
      <c r="D608" s="305" t="s">
        <v>144</v>
      </c>
      <c r="E608" s="307">
        <v>100.0</v>
      </c>
      <c r="F608" s="307">
        <v>100.0</v>
      </c>
      <c r="G608" s="307">
        <v>6692.0</v>
      </c>
      <c r="H608" s="308">
        <v>41018.0</v>
      </c>
    </row>
    <row r="609">
      <c r="A609" s="307" t="s">
        <v>7807</v>
      </c>
      <c r="B609" s="305" t="s">
        <v>10991</v>
      </c>
      <c r="C609" s="305" t="s">
        <v>2245</v>
      </c>
      <c r="D609" s="305" t="s">
        <v>144</v>
      </c>
      <c r="E609" s="307">
        <v>100.0</v>
      </c>
      <c r="F609" s="307">
        <v>100.0</v>
      </c>
      <c r="G609" s="307">
        <v>6692.0</v>
      </c>
      <c r="H609" s="308">
        <v>40997.0</v>
      </c>
    </row>
    <row r="610">
      <c r="A610" s="307" t="s">
        <v>7812</v>
      </c>
      <c r="B610" s="305" t="s">
        <v>10992</v>
      </c>
      <c r="C610" s="305" t="s">
        <v>858</v>
      </c>
      <c r="D610" s="305" t="s">
        <v>144</v>
      </c>
      <c r="E610" s="307">
        <v>160.0</v>
      </c>
      <c r="F610" s="307">
        <v>80.0</v>
      </c>
      <c r="G610" s="307">
        <v>6689.0</v>
      </c>
      <c r="H610" s="308">
        <v>40977.0</v>
      </c>
    </row>
    <row r="611">
      <c r="A611" s="307" t="s">
        <v>7817</v>
      </c>
      <c r="B611" s="305" t="s">
        <v>5583</v>
      </c>
      <c r="C611" s="305" t="s">
        <v>858</v>
      </c>
      <c r="D611" s="305" t="s">
        <v>144</v>
      </c>
      <c r="E611" s="307">
        <v>120.0</v>
      </c>
      <c r="F611" s="307">
        <v>60.0</v>
      </c>
      <c r="G611" s="307">
        <v>6689.0</v>
      </c>
      <c r="H611" s="308">
        <v>41024.0</v>
      </c>
    </row>
    <row r="612">
      <c r="A612" s="307" t="s">
        <v>7821</v>
      </c>
      <c r="B612" s="305" t="s">
        <v>10993</v>
      </c>
      <c r="C612" s="305" t="s">
        <v>858</v>
      </c>
      <c r="D612" s="305" t="s">
        <v>144</v>
      </c>
      <c r="E612" s="307">
        <v>120.0</v>
      </c>
      <c r="F612" s="307">
        <v>60.0</v>
      </c>
      <c r="G612" s="307">
        <v>6689.0</v>
      </c>
      <c r="H612" s="308">
        <v>40996.0</v>
      </c>
    </row>
    <row r="613">
      <c r="A613" s="307" t="s">
        <v>7824</v>
      </c>
      <c r="B613" s="305" t="s">
        <v>10994</v>
      </c>
      <c r="C613" s="305" t="s">
        <v>858</v>
      </c>
      <c r="D613" s="305" t="s">
        <v>144</v>
      </c>
      <c r="E613" s="307">
        <v>280.0</v>
      </c>
      <c r="F613" s="307">
        <v>140.0</v>
      </c>
      <c r="G613" s="307">
        <v>6689.0</v>
      </c>
      <c r="H613" s="308">
        <v>41015.0</v>
      </c>
    </row>
    <row r="614">
      <c r="A614" s="307" t="s">
        <v>7827</v>
      </c>
      <c r="B614" s="305" t="s">
        <v>6326</v>
      </c>
      <c r="C614" s="305" t="s">
        <v>858</v>
      </c>
      <c r="D614" s="305" t="s">
        <v>144</v>
      </c>
      <c r="E614" s="307">
        <v>260.0</v>
      </c>
      <c r="F614" s="307">
        <v>130.0</v>
      </c>
      <c r="G614" s="307">
        <v>6689.0</v>
      </c>
      <c r="H614" s="308">
        <v>41005.0</v>
      </c>
    </row>
    <row r="615">
      <c r="A615" s="307" t="s">
        <v>7831</v>
      </c>
      <c r="B615" s="305" t="s">
        <v>10995</v>
      </c>
      <c r="C615" s="305" t="s">
        <v>2813</v>
      </c>
      <c r="D615" s="305" t="s">
        <v>144</v>
      </c>
      <c r="E615" s="307">
        <v>125.0</v>
      </c>
      <c r="F615" s="307">
        <v>125.0</v>
      </c>
      <c r="G615" s="307">
        <v>6690.0</v>
      </c>
      <c r="H615" s="308">
        <v>41004.0</v>
      </c>
    </row>
    <row r="616">
      <c r="A616" s="307" t="s">
        <v>7834</v>
      </c>
      <c r="B616" s="305" t="s">
        <v>10996</v>
      </c>
      <c r="C616" s="305" t="s">
        <v>2813</v>
      </c>
      <c r="D616" s="305" t="s">
        <v>144</v>
      </c>
      <c r="E616" s="307">
        <v>150.0</v>
      </c>
      <c r="F616" s="307">
        <v>150.0</v>
      </c>
      <c r="G616" s="307">
        <v>6690.0</v>
      </c>
      <c r="H616" s="308">
        <v>40969.0</v>
      </c>
    </row>
    <row r="617">
      <c r="A617" s="307" t="s">
        <v>7839</v>
      </c>
      <c r="B617" s="305" t="s">
        <v>10997</v>
      </c>
      <c r="C617" s="305" t="s">
        <v>2521</v>
      </c>
      <c r="D617" s="305" t="s">
        <v>144</v>
      </c>
      <c r="E617" s="307">
        <v>150.0</v>
      </c>
      <c r="F617" s="307">
        <v>150.0</v>
      </c>
      <c r="G617" s="307">
        <v>6683.0</v>
      </c>
      <c r="H617" s="308">
        <v>40988.0</v>
      </c>
    </row>
    <row r="618">
      <c r="A618" s="307" t="s">
        <v>7844</v>
      </c>
      <c r="B618" s="305" t="s">
        <v>10769</v>
      </c>
      <c r="C618" s="305" t="s">
        <v>2521</v>
      </c>
      <c r="D618" s="305" t="s">
        <v>144</v>
      </c>
      <c r="E618" s="307">
        <v>100.0</v>
      </c>
      <c r="F618" s="307">
        <v>100.0</v>
      </c>
      <c r="G618" s="307">
        <v>6683.0</v>
      </c>
      <c r="H618" s="308">
        <v>41016.0</v>
      </c>
    </row>
    <row r="619">
      <c r="A619" s="307" t="s">
        <v>7850</v>
      </c>
      <c r="B619" s="305" t="s">
        <v>10998</v>
      </c>
      <c r="C619" s="305" t="s">
        <v>6651</v>
      </c>
      <c r="D619" s="305" t="s">
        <v>144</v>
      </c>
      <c r="E619" s="307">
        <v>60.0</v>
      </c>
      <c r="F619" s="307">
        <v>60.0</v>
      </c>
      <c r="G619" s="307">
        <v>6684.0</v>
      </c>
      <c r="H619" s="308">
        <v>40962.0</v>
      </c>
    </row>
    <row r="620">
      <c r="A620" s="307" t="s">
        <v>4488</v>
      </c>
      <c r="B620" s="305" t="s">
        <v>10999</v>
      </c>
      <c r="C620" s="305" t="s">
        <v>1747</v>
      </c>
      <c r="D620" s="305" t="s">
        <v>144</v>
      </c>
      <c r="E620" s="317">
        <v>2000.0</v>
      </c>
      <c r="F620" s="317">
        <v>2000.0</v>
      </c>
      <c r="G620" s="307">
        <v>6725.0</v>
      </c>
      <c r="H620" s="308">
        <v>41053.0</v>
      </c>
    </row>
    <row r="621">
      <c r="A621" s="307" t="s">
        <v>4492</v>
      </c>
      <c r="B621" s="305" t="s">
        <v>11000</v>
      </c>
      <c r="C621" s="305" t="s">
        <v>8659</v>
      </c>
      <c r="D621" s="305" t="s">
        <v>954</v>
      </c>
      <c r="E621" s="317">
        <v>303.71</v>
      </c>
      <c r="F621" s="317">
        <v>150.0</v>
      </c>
      <c r="G621" s="307">
        <v>6741.0</v>
      </c>
      <c r="H621" s="308">
        <v>40945.0</v>
      </c>
    </row>
    <row r="622">
      <c r="A622" s="307" t="s">
        <v>4495</v>
      </c>
      <c r="B622" s="305" t="s">
        <v>4810</v>
      </c>
      <c r="C622" s="305" t="s">
        <v>1826</v>
      </c>
      <c r="D622" s="305" t="s">
        <v>144</v>
      </c>
      <c r="E622" s="317">
        <v>2000.0</v>
      </c>
      <c r="F622" s="317">
        <v>2000.0</v>
      </c>
      <c r="G622" s="307">
        <v>6748.0</v>
      </c>
      <c r="H622" s="308">
        <v>41029.0</v>
      </c>
    </row>
    <row r="623">
      <c r="A623" s="307" t="s">
        <v>4502</v>
      </c>
      <c r="B623" s="305" t="s">
        <v>11001</v>
      </c>
      <c r="C623" s="305" t="s">
        <v>11002</v>
      </c>
      <c r="D623" s="305" t="s">
        <v>144</v>
      </c>
      <c r="E623" s="317">
        <v>600.0</v>
      </c>
      <c r="F623" s="317">
        <v>500.0</v>
      </c>
      <c r="G623" s="307">
        <v>6749.0</v>
      </c>
      <c r="H623" s="308">
        <v>41011.0</v>
      </c>
    </row>
    <row r="624">
      <c r="A624" s="307" t="s">
        <v>4505</v>
      </c>
      <c r="B624" s="305" t="s">
        <v>10975</v>
      </c>
      <c r="C624" s="305" t="s">
        <v>8672</v>
      </c>
      <c r="D624" s="305" t="s">
        <v>144</v>
      </c>
      <c r="E624" s="317">
        <v>200.0</v>
      </c>
      <c r="F624" s="317">
        <v>200.0</v>
      </c>
      <c r="G624" s="307">
        <v>6750.0</v>
      </c>
      <c r="H624" s="308">
        <v>40968.0</v>
      </c>
    </row>
    <row r="625">
      <c r="A625" s="307" t="s">
        <v>4511</v>
      </c>
      <c r="B625" s="305" t="s">
        <v>9964</v>
      </c>
      <c r="C625" s="305" t="s">
        <v>271</v>
      </c>
      <c r="D625" s="305" t="s">
        <v>144</v>
      </c>
      <c r="E625" s="309"/>
      <c r="F625" s="317">
        <v>1000.0</v>
      </c>
      <c r="G625" s="307">
        <v>6745.0</v>
      </c>
      <c r="H625" s="308">
        <v>41020.0</v>
      </c>
    </row>
    <row r="626">
      <c r="A626" s="307" t="s">
        <v>4514</v>
      </c>
      <c r="B626" s="305" t="s">
        <v>10857</v>
      </c>
      <c r="C626" s="305" t="s">
        <v>8338</v>
      </c>
      <c r="D626" s="305" t="s">
        <v>144</v>
      </c>
      <c r="E626" s="317">
        <v>200.0</v>
      </c>
      <c r="F626" s="317">
        <v>200.0</v>
      </c>
      <c r="G626" s="307">
        <v>6746.0</v>
      </c>
      <c r="H626" s="308">
        <v>40942.0</v>
      </c>
    </row>
    <row r="627">
      <c r="A627" s="307" t="s">
        <v>4520</v>
      </c>
      <c r="B627" s="305" t="s">
        <v>11003</v>
      </c>
      <c r="C627" s="305" t="s">
        <v>6104</v>
      </c>
      <c r="D627" s="305" t="s">
        <v>144</v>
      </c>
      <c r="E627" s="317">
        <v>315.0</v>
      </c>
      <c r="F627" s="305" t="s">
        <v>7452</v>
      </c>
      <c r="G627" s="307">
        <v>6747.0</v>
      </c>
      <c r="H627" s="308">
        <v>40957.0</v>
      </c>
    </row>
    <row r="628">
      <c r="A628" s="307" t="s">
        <v>4529</v>
      </c>
      <c r="B628" s="305" t="s">
        <v>11004</v>
      </c>
      <c r="C628" s="305" t="s">
        <v>6104</v>
      </c>
      <c r="D628" s="305" t="s">
        <v>144</v>
      </c>
      <c r="E628" s="317">
        <v>580.0</v>
      </c>
      <c r="F628" s="317">
        <v>522.5</v>
      </c>
      <c r="G628" s="307">
        <v>6747.0</v>
      </c>
      <c r="H628" s="308">
        <v>41006.0</v>
      </c>
    </row>
    <row r="629">
      <c r="A629" s="307" t="s">
        <v>4534</v>
      </c>
      <c r="B629" s="305" t="s">
        <v>11005</v>
      </c>
      <c r="C629" s="305" t="s">
        <v>6104</v>
      </c>
      <c r="D629" s="305" t="s">
        <v>144</v>
      </c>
      <c r="E629" s="317">
        <v>375.0</v>
      </c>
      <c r="F629" s="317">
        <v>264.6</v>
      </c>
      <c r="G629" s="307">
        <v>6747.0</v>
      </c>
      <c r="H629" s="308">
        <v>41002.0</v>
      </c>
    </row>
    <row r="630">
      <c r="A630" s="307" t="s">
        <v>11006</v>
      </c>
      <c r="B630" s="305" t="s">
        <v>11007</v>
      </c>
      <c r="C630" s="305" t="s">
        <v>6104</v>
      </c>
      <c r="D630" s="305" t="s">
        <v>144</v>
      </c>
      <c r="E630" s="317">
        <v>650.0</v>
      </c>
      <c r="F630" s="317">
        <v>350.0</v>
      </c>
      <c r="G630" s="307">
        <v>6747.0</v>
      </c>
      <c r="H630" s="308">
        <v>40640.0</v>
      </c>
    </row>
    <row r="631">
      <c r="A631" s="307" t="s">
        <v>11008</v>
      </c>
      <c r="B631" s="305" t="s">
        <v>11009</v>
      </c>
      <c r="C631" s="305" t="s">
        <v>6104</v>
      </c>
      <c r="D631" s="305" t="s">
        <v>144</v>
      </c>
      <c r="E631" s="317">
        <v>350.0</v>
      </c>
      <c r="F631" s="317">
        <v>250.0</v>
      </c>
      <c r="G631" s="307">
        <v>6747.0</v>
      </c>
      <c r="H631" s="308">
        <v>41024.0</v>
      </c>
    </row>
    <row r="632">
      <c r="A632" s="307" t="s">
        <v>11010</v>
      </c>
      <c r="B632" s="305" t="s">
        <v>10984</v>
      </c>
      <c r="C632" s="305" t="s">
        <v>6104</v>
      </c>
      <c r="D632" s="305" t="s">
        <v>144</v>
      </c>
      <c r="E632" s="317">
        <v>425.0</v>
      </c>
      <c r="F632" s="317">
        <v>290.0</v>
      </c>
      <c r="G632" s="307">
        <v>6747.0</v>
      </c>
      <c r="H632" s="308">
        <v>41003.0</v>
      </c>
    </row>
    <row r="633">
      <c r="A633" s="307" t="s">
        <v>11011</v>
      </c>
      <c r="B633" s="305" t="s">
        <v>11012</v>
      </c>
      <c r="C633" s="305" t="s">
        <v>11013</v>
      </c>
      <c r="D633" s="305" t="s">
        <v>144</v>
      </c>
      <c r="E633" s="317">
        <v>300.0</v>
      </c>
      <c r="F633" s="305" t="s">
        <v>7452</v>
      </c>
      <c r="G633" s="309"/>
      <c r="H633" s="308">
        <v>41041.0</v>
      </c>
    </row>
    <row r="634">
      <c r="A634" s="307" t="s">
        <v>11014</v>
      </c>
      <c r="B634" s="305" t="s">
        <v>9932</v>
      </c>
      <c r="C634" s="305" t="s">
        <v>902</v>
      </c>
      <c r="D634" s="305" t="s">
        <v>954</v>
      </c>
      <c r="E634" s="317">
        <v>173.76</v>
      </c>
      <c r="F634" s="317">
        <v>75.0</v>
      </c>
      <c r="G634" s="309"/>
      <c r="H634" s="308">
        <v>40957.0</v>
      </c>
    </row>
    <row r="635">
      <c r="A635" s="307" t="s">
        <v>11015</v>
      </c>
      <c r="B635" s="305" t="s">
        <v>11016</v>
      </c>
      <c r="C635" s="305" t="s">
        <v>7744</v>
      </c>
      <c r="D635" s="305" t="s">
        <v>954</v>
      </c>
      <c r="E635" s="317">
        <v>195.0</v>
      </c>
      <c r="F635" s="317">
        <v>195.0</v>
      </c>
      <c r="G635" s="307">
        <v>7734.0</v>
      </c>
      <c r="H635" s="308">
        <v>40954.0</v>
      </c>
    </row>
    <row r="636">
      <c r="A636" s="307" t="s">
        <v>11017</v>
      </c>
      <c r="B636" s="305" t="s">
        <v>4122</v>
      </c>
      <c r="C636" s="305" t="s">
        <v>2558</v>
      </c>
      <c r="D636" s="305" t="s">
        <v>144</v>
      </c>
      <c r="E636" s="317">
        <v>803.2</v>
      </c>
      <c r="F636" s="317">
        <v>724.8</v>
      </c>
      <c r="G636" s="307">
        <v>6742.0</v>
      </c>
      <c r="H636" s="308">
        <v>41000.0</v>
      </c>
    </row>
    <row r="637">
      <c r="A637" s="307" t="s">
        <v>11018</v>
      </c>
      <c r="B637" s="305" t="s">
        <v>11019</v>
      </c>
      <c r="C637" s="305" t="s">
        <v>2558</v>
      </c>
      <c r="D637" s="305" t="s">
        <v>144</v>
      </c>
      <c r="E637" s="317">
        <v>217.22</v>
      </c>
      <c r="F637" s="317">
        <v>217.22</v>
      </c>
      <c r="G637" s="307">
        <v>6742.0</v>
      </c>
      <c r="H637" s="308">
        <v>41245.0</v>
      </c>
    </row>
    <row r="638">
      <c r="A638" s="307" t="s">
        <v>11020</v>
      </c>
      <c r="B638" s="305" t="s">
        <v>5056</v>
      </c>
      <c r="C638" s="305" t="s">
        <v>458</v>
      </c>
      <c r="D638" s="305" t="s">
        <v>954</v>
      </c>
      <c r="E638" s="317">
        <v>150.0</v>
      </c>
      <c r="F638" s="317">
        <v>150.0</v>
      </c>
      <c r="G638" s="307">
        <v>6743.0</v>
      </c>
      <c r="H638" s="308">
        <v>40937.0</v>
      </c>
    </row>
    <row r="639">
      <c r="A639" s="307" t="s">
        <v>11021</v>
      </c>
      <c r="B639" s="305" t="s">
        <v>11022</v>
      </c>
      <c r="C639" s="305" t="s">
        <v>902</v>
      </c>
      <c r="D639" s="305" t="s">
        <v>954</v>
      </c>
      <c r="E639" s="317">
        <v>118.0</v>
      </c>
      <c r="F639" s="317">
        <v>60.0</v>
      </c>
      <c r="G639" s="307">
        <v>6744.0</v>
      </c>
      <c r="H639" s="308">
        <v>40957.0</v>
      </c>
    </row>
    <row r="640">
      <c r="A640" s="307" t="s">
        <v>11023</v>
      </c>
      <c r="B640" s="305" t="s">
        <v>9978</v>
      </c>
      <c r="C640" s="305" t="s">
        <v>9906</v>
      </c>
      <c r="D640" s="305" t="s">
        <v>954</v>
      </c>
      <c r="E640" s="317">
        <v>105.0</v>
      </c>
      <c r="F640" s="317">
        <v>90.0</v>
      </c>
      <c r="G640" s="307">
        <v>6754.0</v>
      </c>
      <c r="H640" s="308">
        <v>40957.0</v>
      </c>
    </row>
    <row r="641">
      <c r="A641" s="307" t="s">
        <v>11024</v>
      </c>
      <c r="B641" s="305" t="s">
        <v>11025</v>
      </c>
      <c r="C641" s="305" t="s">
        <v>587</v>
      </c>
      <c r="D641" s="305" t="s">
        <v>954</v>
      </c>
      <c r="E641" s="317">
        <v>33.12</v>
      </c>
      <c r="F641" s="317">
        <v>33.12</v>
      </c>
      <c r="G641" s="307">
        <v>6755.0</v>
      </c>
      <c r="H641" s="308">
        <v>40956.0</v>
      </c>
    </row>
    <row r="642">
      <c r="A642" s="307" t="s">
        <v>11026</v>
      </c>
      <c r="B642" s="305" t="s">
        <v>11027</v>
      </c>
      <c r="C642" s="305" t="s">
        <v>1012</v>
      </c>
      <c r="D642" s="305" t="s">
        <v>954</v>
      </c>
      <c r="E642" s="317">
        <v>37.14</v>
      </c>
      <c r="F642" s="317">
        <v>37.14</v>
      </c>
      <c r="G642" s="307">
        <v>6756.0</v>
      </c>
      <c r="H642" s="308">
        <v>40937.0</v>
      </c>
    </row>
    <row r="643">
      <c r="A643" s="307" t="s">
        <v>11028</v>
      </c>
      <c r="B643" s="305" t="s">
        <v>11029</v>
      </c>
      <c r="C643" s="305" t="s">
        <v>839</v>
      </c>
      <c r="D643" s="305" t="s">
        <v>954</v>
      </c>
      <c r="E643" s="317">
        <v>75.0</v>
      </c>
      <c r="F643" s="317">
        <v>75.0</v>
      </c>
      <c r="G643" s="309"/>
      <c r="H643" s="308">
        <v>40965.0</v>
      </c>
    </row>
    <row r="644">
      <c r="A644" s="307" t="s">
        <v>11030</v>
      </c>
      <c r="B644" s="305" t="s">
        <v>11031</v>
      </c>
      <c r="C644" s="305" t="s">
        <v>839</v>
      </c>
      <c r="D644" s="305" t="s">
        <v>954</v>
      </c>
      <c r="E644" s="317">
        <v>31.73</v>
      </c>
      <c r="F644" s="317">
        <v>31.73</v>
      </c>
      <c r="G644" s="307">
        <v>7577.0</v>
      </c>
      <c r="H644" s="308">
        <v>40953.0</v>
      </c>
    </row>
    <row r="645">
      <c r="A645" s="307" t="s">
        <v>11032</v>
      </c>
      <c r="B645" s="305" t="s">
        <v>10956</v>
      </c>
      <c r="C645" s="305" t="s">
        <v>9338</v>
      </c>
      <c r="D645" s="305" t="s">
        <v>954</v>
      </c>
      <c r="E645" s="317">
        <v>110.0</v>
      </c>
      <c r="F645" s="317">
        <v>110.0</v>
      </c>
      <c r="G645" s="309"/>
      <c r="H645" s="308">
        <v>40949.0</v>
      </c>
    </row>
    <row r="646">
      <c r="A646" s="307" t="s">
        <v>11033</v>
      </c>
      <c r="B646" s="305" t="s">
        <v>9139</v>
      </c>
      <c r="C646" s="305" t="s">
        <v>510</v>
      </c>
      <c r="D646" s="305" t="s">
        <v>954</v>
      </c>
      <c r="E646" s="317">
        <v>149.72</v>
      </c>
      <c r="F646" s="317">
        <v>149.72</v>
      </c>
      <c r="G646" s="309"/>
      <c r="H646" s="308">
        <v>40947.0</v>
      </c>
    </row>
    <row r="647">
      <c r="A647" s="307" t="s">
        <v>11034</v>
      </c>
      <c r="B647" s="305" t="s">
        <v>10957</v>
      </c>
      <c r="C647" s="305" t="s">
        <v>1815</v>
      </c>
      <c r="D647" s="305" t="s">
        <v>954</v>
      </c>
      <c r="E647" s="317">
        <v>146.5</v>
      </c>
      <c r="F647" s="317">
        <v>146.5</v>
      </c>
      <c r="G647" s="309"/>
      <c r="H647" s="308">
        <v>40944.0</v>
      </c>
    </row>
    <row r="648">
      <c r="A648" s="307" t="s">
        <v>7941</v>
      </c>
      <c r="B648" s="305" t="s">
        <v>10958</v>
      </c>
      <c r="C648" s="305" t="s">
        <v>7604</v>
      </c>
      <c r="D648" s="305" t="s">
        <v>954</v>
      </c>
      <c r="E648" s="317">
        <v>90.64</v>
      </c>
      <c r="F648" s="317">
        <v>90.64</v>
      </c>
      <c r="G648" s="307">
        <v>6751.0</v>
      </c>
      <c r="H648" s="308">
        <v>40947.0</v>
      </c>
    </row>
    <row r="649">
      <c r="A649" s="307" t="s">
        <v>7942</v>
      </c>
      <c r="B649" s="305" t="s">
        <v>616</v>
      </c>
      <c r="C649" s="305" t="s">
        <v>587</v>
      </c>
      <c r="D649" s="305" t="s">
        <v>954</v>
      </c>
      <c r="E649" s="317">
        <v>66.25</v>
      </c>
      <c r="F649" s="317">
        <v>66.25</v>
      </c>
      <c r="G649" s="307">
        <v>6755.0</v>
      </c>
      <c r="H649" s="308">
        <v>40943.0</v>
      </c>
    </row>
    <row r="650">
      <c r="A650" s="307" t="s">
        <v>7944</v>
      </c>
      <c r="B650" s="305" t="s">
        <v>10905</v>
      </c>
      <c r="C650" s="305" t="s">
        <v>839</v>
      </c>
      <c r="D650" s="305" t="s">
        <v>954</v>
      </c>
      <c r="E650" s="317">
        <v>73.25</v>
      </c>
      <c r="F650" s="317">
        <v>73.25</v>
      </c>
      <c r="G650" s="307">
        <v>7577.0</v>
      </c>
      <c r="H650" s="308">
        <v>40942.0</v>
      </c>
    </row>
    <row r="651">
      <c r="A651" s="307" t="s">
        <v>7947</v>
      </c>
      <c r="B651" s="305" t="s">
        <v>9785</v>
      </c>
      <c r="C651" s="305" t="s">
        <v>9786</v>
      </c>
      <c r="D651" s="305" t="s">
        <v>144</v>
      </c>
      <c r="E651" s="317">
        <v>1685.25</v>
      </c>
      <c r="F651" s="317">
        <v>716.4</v>
      </c>
      <c r="G651" s="307">
        <v>6752.0</v>
      </c>
      <c r="H651" s="309"/>
    </row>
    <row r="652">
      <c r="A652" s="307" t="s">
        <v>11035</v>
      </c>
      <c r="B652" s="305" t="s">
        <v>11036</v>
      </c>
      <c r="C652" s="305" t="s">
        <v>191</v>
      </c>
      <c r="D652" s="305" t="s">
        <v>11037</v>
      </c>
      <c r="E652" s="317">
        <v>4300.0</v>
      </c>
      <c r="F652" s="305" t="s">
        <v>7452</v>
      </c>
      <c r="G652" s="309"/>
      <c r="H652" s="308">
        <v>41021.0</v>
      </c>
    </row>
    <row r="653">
      <c r="A653" s="307" t="s">
        <v>7950</v>
      </c>
      <c r="B653" s="305" t="s">
        <v>616</v>
      </c>
      <c r="C653" s="305" t="s">
        <v>6306</v>
      </c>
      <c r="D653" s="305" t="s">
        <v>144</v>
      </c>
      <c r="E653" s="317">
        <v>50.0</v>
      </c>
      <c r="F653" s="317">
        <v>50.0</v>
      </c>
      <c r="G653" s="307">
        <v>6724.0</v>
      </c>
      <c r="H653" s="308">
        <v>41012.0</v>
      </c>
    </row>
    <row r="654">
      <c r="A654" s="307" t="s">
        <v>4698</v>
      </c>
      <c r="B654" s="305" t="s">
        <v>11038</v>
      </c>
      <c r="C654" s="305" t="s">
        <v>5600</v>
      </c>
      <c r="D654" s="305" t="s">
        <v>6019</v>
      </c>
      <c r="E654" s="317">
        <v>500.0</v>
      </c>
      <c r="F654" s="317">
        <v>195.0</v>
      </c>
      <c r="G654" s="307">
        <v>6767.0</v>
      </c>
      <c r="H654" s="318">
        <v>41004.0</v>
      </c>
    </row>
    <row r="655">
      <c r="A655" s="307" t="s">
        <v>4700</v>
      </c>
      <c r="B655" s="305" t="s">
        <v>11039</v>
      </c>
      <c r="C655" s="305" t="s">
        <v>11040</v>
      </c>
      <c r="D655" s="305" t="s">
        <v>6019</v>
      </c>
      <c r="E655" s="317">
        <v>4350.0</v>
      </c>
      <c r="F655" s="317">
        <v>3900.0</v>
      </c>
      <c r="G655" s="307">
        <v>6793.0</v>
      </c>
      <c r="H655" s="318">
        <v>41000.0</v>
      </c>
    </row>
    <row r="656">
      <c r="A656" s="307" t="s">
        <v>4704</v>
      </c>
      <c r="B656" s="305" t="s">
        <v>11041</v>
      </c>
      <c r="C656" s="305" t="s">
        <v>6692</v>
      </c>
      <c r="D656" s="305" t="s">
        <v>6119</v>
      </c>
      <c r="E656" s="317">
        <v>240.0</v>
      </c>
      <c r="F656" s="317">
        <v>240.0</v>
      </c>
      <c r="G656" s="307">
        <v>7758.0</v>
      </c>
      <c r="H656" s="318">
        <v>40959.0</v>
      </c>
    </row>
    <row r="657">
      <c r="A657" s="307" t="s">
        <v>11042</v>
      </c>
      <c r="B657" s="305" t="s">
        <v>11043</v>
      </c>
      <c r="C657" s="305" t="s">
        <v>11044</v>
      </c>
      <c r="D657" s="305" t="s">
        <v>6019</v>
      </c>
      <c r="E657" s="317">
        <v>205.0</v>
      </c>
      <c r="F657" s="317">
        <v>175.0</v>
      </c>
      <c r="G657" s="307">
        <v>7747.0</v>
      </c>
      <c r="H657" s="318">
        <v>40992.0</v>
      </c>
    </row>
    <row r="658">
      <c r="A658" s="307" t="s">
        <v>11045</v>
      </c>
      <c r="B658" s="305" t="s">
        <v>11046</v>
      </c>
      <c r="C658" s="305" t="s">
        <v>11044</v>
      </c>
      <c r="D658" s="305" t="s">
        <v>6019</v>
      </c>
      <c r="E658" s="317">
        <v>800.0</v>
      </c>
      <c r="F658" s="317">
        <v>800.0</v>
      </c>
      <c r="G658" s="307">
        <v>7747.0</v>
      </c>
      <c r="H658" s="318">
        <v>41019.0</v>
      </c>
    </row>
    <row r="659">
      <c r="A659" s="307" t="s">
        <v>11047</v>
      </c>
      <c r="B659" s="305" t="s">
        <v>11048</v>
      </c>
      <c r="C659" s="305" t="s">
        <v>11044</v>
      </c>
      <c r="D659" s="305" t="s">
        <v>6019</v>
      </c>
      <c r="E659" s="317">
        <v>325.0</v>
      </c>
      <c r="F659" s="317">
        <v>315.0</v>
      </c>
      <c r="G659" s="307">
        <v>7747.0</v>
      </c>
      <c r="H659" s="318">
        <v>41003.0</v>
      </c>
    </row>
    <row r="660">
      <c r="A660" s="307" t="s">
        <v>11049</v>
      </c>
      <c r="B660" s="305" t="s">
        <v>11050</v>
      </c>
      <c r="C660" s="305" t="s">
        <v>1200</v>
      </c>
      <c r="D660" s="305" t="s">
        <v>6119</v>
      </c>
      <c r="E660" s="317">
        <v>178.31</v>
      </c>
      <c r="F660" s="317">
        <v>178.31</v>
      </c>
      <c r="G660" s="309"/>
      <c r="H660" s="318">
        <v>40956.0</v>
      </c>
    </row>
    <row r="661">
      <c r="A661" s="307" t="s">
        <v>11051</v>
      </c>
      <c r="B661" s="305" t="s">
        <v>11052</v>
      </c>
      <c r="C661" s="305" t="s">
        <v>11053</v>
      </c>
      <c r="D661" s="305" t="s">
        <v>6019</v>
      </c>
      <c r="E661" s="317">
        <v>1200.0</v>
      </c>
      <c r="F661" s="317">
        <v>100.0</v>
      </c>
      <c r="G661" s="307">
        <v>6791.0</v>
      </c>
      <c r="H661" s="318">
        <v>40969.0</v>
      </c>
    </row>
    <row r="662">
      <c r="A662" s="307" t="s">
        <v>11054</v>
      </c>
      <c r="B662" s="305" t="s">
        <v>11055</v>
      </c>
      <c r="C662" s="305" t="s">
        <v>7298</v>
      </c>
      <c r="D662" s="305" t="s">
        <v>6119</v>
      </c>
      <c r="E662" s="317">
        <v>267.0</v>
      </c>
      <c r="F662" s="317">
        <v>90.0</v>
      </c>
      <c r="G662" s="307">
        <v>7754.0</v>
      </c>
      <c r="H662" s="318">
        <v>40947.0</v>
      </c>
    </row>
    <row r="663">
      <c r="A663" s="307" t="s">
        <v>11056</v>
      </c>
      <c r="B663" s="305" t="s">
        <v>11057</v>
      </c>
      <c r="C663" s="305" t="s">
        <v>7298</v>
      </c>
      <c r="D663" s="305" t="s">
        <v>6119</v>
      </c>
      <c r="E663" s="317">
        <v>163.0</v>
      </c>
      <c r="F663" s="317">
        <v>50.0</v>
      </c>
      <c r="G663" s="307">
        <v>7754.0</v>
      </c>
      <c r="H663" s="318">
        <v>40945.0</v>
      </c>
    </row>
    <row r="664">
      <c r="A664" s="307" t="s">
        <v>11058</v>
      </c>
      <c r="B664" s="305" t="s">
        <v>11059</v>
      </c>
      <c r="C664" s="305" t="s">
        <v>7298</v>
      </c>
      <c r="D664" s="305" t="s">
        <v>6119</v>
      </c>
      <c r="E664" s="317">
        <v>169.0</v>
      </c>
      <c r="F664" s="317">
        <v>150.0</v>
      </c>
      <c r="G664" s="307">
        <v>7754.0</v>
      </c>
      <c r="H664" s="318">
        <v>40944.0</v>
      </c>
    </row>
    <row r="665">
      <c r="A665" s="307" t="s">
        <v>11060</v>
      </c>
      <c r="B665" s="305" t="s">
        <v>11061</v>
      </c>
      <c r="C665" s="305" t="s">
        <v>7298</v>
      </c>
      <c r="D665" s="305" t="s">
        <v>6119</v>
      </c>
      <c r="E665" s="317">
        <v>160.0</v>
      </c>
      <c r="F665" s="317">
        <v>60.0</v>
      </c>
      <c r="G665" s="307">
        <v>7754.0</v>
      </c>
      <c r="H665" s="318">
        <v>40941.0</v>
      </c>
    </row>
    <row r="666">
      <c r="A666" s="307" t="s">
        <v>11062</v>
      </c>
      <c r="B666" s="305" t="s">
        <v>11063</v>
      </c>
      <c r="C666" s="305" t="s">
        <v>7298</v>
      </c>
      <c r="D666" s="305" t="s">
        <v>6119</v>
      </c>
      <c r="E666" s="317">
        <v>208.0</v>
      </c>
      <c r="F666" s="317">
        <v>208.0</v>
      </c>
      <c r="G666" s="307">
        <v>7754.0</v>
      </c>
      <c r="H666" s="318">
        <v>40941.0</v>
      </c>
    </row>
    <row r="667">
      <c r="A667" s="307" t="s">
        <v>11064</v>
      </c>
      <c r="B667" s="305" t="s">
        <v>11065</v>
      </c>
      <c r="C667" s="305" t="s">
        <v>11066</v>
      </c>
      <c r="D667" s="305" t="s">
        <v>6019</v>
      </c>
      <c r="E667" s="317">
        <v>3000.0</v>
      </c>
      <c r="F667" s="317">
        <v>2698.0</v>
      </c>
      <c r="G667" s="307">
        <v>6793.0</v>
      </c>
      <c r="H667" s="318">
        <v>40992.0</v>
      </c>
    </row>
    <row r="668">
      <c r="A668" s="307" t="s">
        <v>11067</v>
      </c>
      <c r="B668" s="305" t="s">
        <v>4339</v>
      </c>
      <c r="C668" s="305" t="s">
        <v>5884</v>
      </c>
      <c r="D668" s="305" t="s">
        <v>6019</v>
      </c>
      <c r="E668" s="317">
        <v>480.0</v>
      </c>
      <c r="F668" s="317">
        <v>480.0</v>
      </c>
      <c r="G668" s="307">
        <v>6729.0</v>
      </c>
      <c r="H668" s="318">
        <v>41019.0</v>
      </c>
    </row>
    <row r="669">
      <c r="A669" s="307" t="s">
        <v>11068</v>
      </c>
      <c r="B669" s="305" t="s">
        <v>11069</v>
      </c>
      <c r="C669" s="305" t="s">
        <v>587</v>
      </c>
      <c r="D669" s="305" t="s">
        <v>6019</v>
      </c>
      <c r="E669" s="317">
        <v>1300.0</v>
      </c>
      <c r="F669" s="317">
        <v>1300.0</v>
      </c>
      <c r="G669" s="307">
        <v>6728.0</v>
      </c>
      <c r="H669" s="318">
        <v>40971.0</v>
      </c>
    </row>
    <row r="670">
      <c r="A670" s="307" t="s">
        <v>11070</v>
      </c>
      <c r="B670" s="305" t="s">
        <v>10965</v>
      </c>
      <c r="C670" s="305" t="s">
        <v>587</v>
      </c>
      <c r="D670" s="305" t="s">
        <v>6119</v>
      </c>
      <c r="E670" s="317">
        <v>77.89</v>
      </c>
      <c r="F670" s="317">
        <v>77.89</v>
      </c>
      <c r="G670" s="307">
        <v>7623.0</v>
      </c>
      <c r="H670" s="318">
        <v>40949.0</v>
      </c>
    </row>
    <row r="671">
      <c r="A671" s="307" t="s">
        <v>11071</v>
      </c>
      <c r="B671" s="305" t="s">
        <v>11072</v>
      </c>
      <c r="C671" s="305" t="s">
        <v>268</v>
      </c>
      <c r="D671" s="305" t="s">
        <v>6019</v>
      </c>
      <c r="E671" s="317">
        <v>360.0</v>
      </c>
      <c r="F671" s="317">
        <v>270.0</v>
      </c>
      <c r="G671" s="307">
        <v>7748.0</v>
      </c>
      <c r="H671" s="318">
        <v>41030.0</v>
      </c>
    </row>
    <row r="672">
      <c r="A672" s="307" t="s">
        <v>11073</v>
      </c>
      <c r="B672" s="305" t="s">
        <v>11074</v>
      </c>
      <c r="C672" s="305" t="s">
        <v>11075</v>
      </c>
      <c r="D672" s="305" t="s">
        <v>6019</v>
      </c>
      <c r="E672" s="317">
        <v>500.0</v>
      </c>
      <c r="F672" s="317">
        <v>135.0</v>
      </c>
      <c r="G672" s="307">
        <v>7749.0</v>
      </c>
      <c r="H672" s="318">
        <v>41010.0</v>
      </c>
    </row>
    <row r="673">
      <c r="A673" s="307" t="s">
        <v>11076</v>
      </c>
      <c r="B673" s="305" t="s">
        <v>11077</v>
      </c>
      <c r="C673" s="305" t="s">
        <v>11075</v>
      </c>
      <c r="D673" s="305" t="s">
        <v>6119</v>
      </c>
      <c r="E673" s="317">
        <v>150.0</v>
      </c>
      <c r="F673" s="317">
        <v>78.42</v>
      </c>
      <c r="G673" s="307">
        <v>7532.0</v>
      </c>
      <c r="H673" s="318">
        <v>40961.0</v>
      </c>
    </row>
    <row r="674">
      <c r="A674" s="307" t="s">
        <v>11078</v>
      </c>
      <c r="B674" s="305" t="s">
        <v>11079</v>
      </c>
      <c r="C674" s="305" t="s">
        <v>452</v>
      </c>
      <c r="D674" s="305" t="s">
        <v>6119</v>
      </c>
      <c r="E674" s="317">
        <v>256.52</v>
      </c>
      <c r="F674" s="317">
        <v>182.0</v>
      </c>
      <c r="G674" s="307">
        <v>7753.0</v>
      </c>
      <c r="H674" s="318">
        <v>40943.0</v>
      </c>
    </row>
    <row r="675">
      <c r="A675" s="307" t="s">
        <v>11080</v>
      </c>
      <c r="B675" s="305" t="s">
        <v>11081</v>
      </c>
      <c r="C675" s="305" t="s">
        <v>1660</v>
      </c>
      <c r="D675" s="305" t="s">
        <v>6019</v>
      </c>
      <c r="E675" s="317">
        <v>168.0</v>
      </c>
      <c r="F675" s="317">
        <v>168.0</v>
      </c>
      <c r="G675" s="307">
        <v>6754.0</v>
      </c>
      <c r="H675" s="318">
        <v>40991.0</v>
      </c>
    </row>
    <row r="676">
      <c r="A676" s="307" t="s">
        <v>11082</v>
      </c>
      <c r="B676" s="305" t="s">
        <v>11083</v>
      </c>
      <c r="C676" s="305" t="s">
        <v>452</v>
      </c>
      <c r="D676" s="305" t="s">
        <v>6119</v>
      </c>
      <c r="E676" s="317">
        <v>280.0</v>
      </c>
      <c r="F676" s="317">
        <v>230.0</v>
      </c>
      <c r="G676" s="307">
        <v>7754.0</v>
      </c>
      <c r="H676" s="318">
        <v>40958.0</v>
      </c>
    </row>
    <row r="677">
      <c r="A677" s="307" t="s">
        <v>11084</v>
      </c>
      <c r="B677" s="305" t="s">
        <v>11085</v>
      </c>
      <c r="C677" s="305" t="s">
        <v>839</v>
      </c>
      <c r="D677" s="305" t="s">
        <v>6019</v>
      </c>
      <c r="E677" s="317">
        <v>1830.0</v>
      </c>
      <c r="F677" s="317">
        <v>1419.6</v>
      </c>
      <c r="G677" s="307">
        <v>6776.0</v>
      </c>
      <c r="H677" s="318">
        <v>40992.0</v>
      </c>
    </row>
    <row r="678">
      <c r="A678" s="307" t="s">
        <v>11086</v>
      </c>
      <c r="B678" s="305" t="s">
        <v>11087</v>
      </c>
      <c r="C678" s="305" t="s">
        <v>11088</v>
      </c>
      <c r="D678" s="305" t="s">
        <v>6019</v>
      </c>
      <c r="E678" s="317">
        <v>1900.0</v>
      </c>
      <c r="F678" s="317">
        <v>1900.0</v>
      </c>
      <c r="G678" s="307">
        <v>7750.0</v>
      </c>
      <c r="H678" s="318">
        <v>41014.0</v>
      </c>
    </row>
    <row r="679">
      <c r="A679" s="307" t="s">
        <v>11089</v>
      </c>
      <c r="B679" s="305" t="s">
        <v>11090</v>
      </c>
      <c r="C679" s="305" t="s">
        <v>6405</v>
      </c>
      <c r="D679" s="305" t="s">
        <v>6019</v>
      </c>
      <c r="E679" s="317">
        <v>1600.0</v>
      </c>
      <c r="F679" s="317">
        <v>965.0</v>
      </c>
      <c r="G679" s="307">
        <v>7751.0</v>
      </c>
      <c r="H679" s="318">
        <v>40992.0</v>
      </c>
    </row>
    <row r="680">
      <c r="A680" s="307" t="s">
        <v>11091</v>
      </c>
      <c r="B680" s="305" t="s">
        <v>10188</v>
      </c>
      <c r="C680" s="305" t="s">
        <v>6405</v>
      </c>
      <c r="D680" s="305" t="s">
        <v>6019</v>
      </c>
      <c r="E680" s="317">
        <v>250.0</v>
      </c>
      <c r="F680" s="317">
        <v>125.0</v>
      </c>
      <c r="G680" s="307">
        <v>7751.0</v>
      </c>
      <c r="H680" s="318">
        <v>41008.0</v>
      </c>
    </row>
    <row r="681">
      <c r="A681" s="307" t="s">
        <v>11092</v>
      </c>
      <c r="B681" s="305" t="s">
        <v>11093</v>
      </c>
      <c r="C681" s="305" t="s">
        <v>6405</v>
      </c>
      <c r="D681" s="305" t="s">
        <v>6019</v>
      </c>
      <c r="E681" s="317">
        <v>300.0</v>
      </c>
      <c r="F681" s="317">
        <v>265.0</v>
      </c>
      <c r="G681" s="307">
        <v>7751.0</v>
      </c>
      <c r="H681" s="318">
        <v>41008.0</v>
      </c>
    </row>
    <row r="682">
      <c r="A682" s="307" t="s">
        <v>11094</v>
      </c>
      <c r="B682" s="305" t="s">
        <v>11095</v>
      </c>
      <c r="C682" s="305" t="s">
        <v>6405</v>
      </c>
      <c r="D682" s="305" t="s">
        <v>6019</v>
      </c>
      <c r="E682" s="317">
        <v>510.0</v>
      </c>
      <c r="F682" s="317">
        <v>245.0</v>
      </c>
      <c r="G682" s="307">
        <v>7751.0</v>
      </c>
      <c r="H682" s="318">
        <v>41020.0</v>
      </c>
    </row>
    <row r="683">
      <c r="A683" s="307" t="s">
        <v>11096</v>
      </c>
      <c r="B683" s="305" t="s">
        <v>11097</v>
      </c>
      <c r="C683" s="305" t="s">
        <v>6405</v>
      </c>
      <c r="D683" s="305" t="s">
        <v>6019</v>
      </c>
      <c r="E683" s="317">
        <v>400.0</v>
      </c>
      <c r="F683" s="317">
        <v>200.0</v>
      </c>
      <c r="G683" s="307">
        <v>7751.0</v>
      </c>
      <c r="H683" s="318">
        <v>41008.0</v>
      </c>
    </row>
    <row r="684">
      <c r="A684" s="307" t="s">
        <v>11098</v>
      </c>
      <c r="B684" s="305" t="s">
        <v>11099</v>
      </c>
      <c r="C684" s="305" t="s">
        <v>6405</v>
      </c>
      <c r="D684" s="305" t="s">
        <v>6019</v>
      </c>
      <c r="E684" s="317">
        <v>1110.0</v>
      </c>
      <c r="F684" s="317">
        <v>825.0</v>
      </c>
      <c r="G684" s="307">
        <v>7751.0</v>
      </c>
      <c r="H684" s="318">
        <v>40999.0</v>
      </c>
    </row>
    <row r="685">
      <c r="A685" s="307" t="s">
        <v>11100</v>
      </c>
      <c r="B685" s="305" t="s">
        <v>11101</v>
      </c>
      <c r="C685" s="305" t="s">
        <v>11102</v>
      </c>
      <c r="D685" s="305" t="s">
        <v>6019</v>
      </c>
      <c r="E685" s="317">
        <v>1000.0</v>
      </c>
      <c r="F685" s="305" t="s">
        <v>7452</v>
      </c>
      <c r="G685" s="309"/>
      <c r="H685" s="318">
        <v>41036.0</v>
      </c>
    </row>
    <row r="686">
      <c r="A686" s="307" t="s">
        <v>11103</v>
      </c>
      <c r="B686" s="305" t="s">
        <v>11104</v>
      </c>
      <c r="C686" s="305" t="s">
        <v>11105</v>
      </c>
      <c r="D686" s="305" t="s">
        <v>6019</v>
      </c>
      <c r="E686" s="317">
        <v>815.0</v>
      </c>
      <c r="F686" s="317">
        <v>250.0</v>
      </c>
      <c r="G686" s="309"/>
      <c r="H686" s="318">
        <v>41003.0</v>
      </c>
    </row>
    <row r="687">
      <c r="A687" s="307" t="s">
        <v>11106</v>
      </c>
      <c r="B687" s="305" t="s">
        <v>9965</v>
      </c>
      <c r="C687" s="305" t="s">
        <v>271</v>
      </c>
      <c r="D687" s="305" t="s">
        <v>6019</v>
      </c>
      <c r="E687" s="317">
        <v>1500.0</v>
      </c>
      <c r="F687" s="317">
        <v>1000.0</v>
      </c>
      <c r="G687" s="307">
        <v>7604.0</v>
      </c>
      <c r="H687" s="318">
        <v>41028.0</v>
      </c>
    </row>
    <row r="688">
      <c r="A688" s="307" t="s">
        <v>11107</v>
      </c>
      <c r="B688" s="305" t="s">
        <v>11108</v>
      </c>
      <c r="C688" s="305" t="s">
        <v>11109</v>
      </c>
      <c r="D688" s="305" t="s">
        <v>6119</v>
      </c>
      <c r="E688" s="317">
        <v>870.8</v>
      </c>
      <c r="F688" s="317">
        <v>250.0</v>
      </c>
      <c r="G688" s="309"/>
      <c r="H688" s="318">
        <v>40947.0</v>
      </c>
    </row>
    <row r="689">
      <c r="A689" s="307" t="s">
        <v>11110</v>
      </c>
      <c r="B689" s="305" t="s">
        <v>1020</v>
      </c>
      <c r="C689" s="305" t="s">
        <v>294</v>
      </c>
      <c r="D689" s="305" t="s">
        <v>6019</v>
      </c>
      <c r="E689" s="317">
        <v>1082.2</v>
      </c>
      <c r="F689" s="317">
        <v>1007.0</v>
      </c>
      <c r="G689" s="307">
        <v>6761.0</v>
      </c>
      <c r="H689" s="318">
        <v>40991.0</v>
      </c>
    </row>
    <row r="690">
      <c r="A690" s="307" t="s">
        <v>11111</v>
      </c>
      <c r="B690" s="305" t="s">
        <v>8628</v>
      </c>
      <c r="C690" s="305" t="s">
        <v>902</v>
      </c>
      <c r="D690" s="305" t="s">
        <v>6019</v>
      </c>
      <c r="E690" s="317">
        <v>160.0</v>
      </c>
      <c r="F690" s="307">
        <v>135.75</v>
      </c>
      <c r="G690" s="307">
        <v>7756.0</v>
      </c>
      <c r="H690" s="318">
        <v>40970.0</v>
      </c>
    </row>
    <row r="691">
      <c r="A691" s="307" t="s">
        <v>8121</v>
      </c>
      <c r="B691" s="305" t="s">
        <v>11112</v>
      </c>
      <c r="C691" s="305" t="s">
        <v>6071</v>
      </c>
      <c r="D691" s="305" t="s">
        <v>6119</v>
      </c>
      <c r="E691" s="317">
        <v>136.46</v>
      </c>
      <c r="F691" s="317">
        <v>136.46</v>
      </c>
      <c r="G691" s="307">
        <v>7703.0</v>
      </c>
      <c r="H691" s="318">
        <v>40940.0</v>
      </c>
    </row>
    <row r="692">
      <c r="A692" s="307" t="s">
        <v>8126</v>
      </c>
      <c r="B692" s="305" t="s">
        <v>10905</v>
      </c>
      <c r="C692" s="305" t="s">
        <v>839</v>
      </c>
      <c r="D692" s="305" t="s">
        <v>6119</v>
      </c>
      <c r="E692" s="317">
        <v>73.25</v>
      </c>
      <c r="F692" s="305" t="s">
        <v>7452</v>
      </c>
      <c r="G692" s="309"/>
      <c r="H692" s="318">
        <v>40942.0</v>
      </c>
    </row>
    <row r="693">
      <c r="A693" s="307" t="s">
        <v>8134</v>
      </c>
      <c r="B693" s="305" t="s">
        <v>11113</v>
      </c>
      <c r="C693" s="305" t="s">
        <v>1200</v>
      </c>
      <c r="D693" s="305" t="s">
        <v>6119</v>
      </c>
      <c r="E693" s="317">
        <v>119.48</v>
      </c>
      <c r="F693" s="317">
        <v>106.81</v>
      </c>
      <c r="G693" s="307">
        <v>6803.0</v>
      </c>
      <c r="H693" s="318">
        <v>40960.0</v>
      </c>
    </row>
    <row r="694">
      <c r="A694" s="307" t="s">
        <v>8136</v>
      </c>
      <c r="B694" s="305" t="s">
        <v>11114</v>
      </c>
      <c r="C694" s="305" t="s">
        <v>195</v>
      </c>
      <c r="D694" s="305" t="s">
        <v>6119</v>
      </c>
      <c r="E694" s="317">
        <v>94.06</v>
      </c>
      <c r="F694" s="317">
        <v>94.06</v>
      </c>
      <c r="G694" s="307">
        <v>6798.0</v>
      </c>
      <c r="H694" s="318">
        <v>40961.0</v>
      </c>
    </row>
    <row r="695">
      <c r="A695" s="307" t="s">
        <v>8139</v>
      </c>
      <c r="B695" s="305" t="s">
        <v>5132</v>
      </c>
      <c r="C695" s="305" t="s">
        <v>6089</v>
      </c>
      <c r="D695" s="305" t="s">
        <v>6119</v>
      </c>
      <c r="E695" s="317">
        <v>75.04</v>
      </c>
      <c r="F695" s="317">
        <v>75.04</v>
      </c>
      <c r="G695" s="307">
        <v>6766.0</v>
      </c>
      <c r="H695" s="318">
        <v>40955.0</v>
      </c>
    </row>
    <row r="696">
      <c r="A696" s="307" t="s">
        <v>8141</v>
      </c>
      <c r="B696" s="305" t="s">
        <v>11115</v>
      </c>
      <c r="C696" s="305" t="s">
        <v>332</v>
      </c>
      <c r="D696" s="305" t="s">
        <v>6119</v>
      </c>
      <c r="E696" s="317">
        <v>8.97</v>
      </c>
      <c r="F696" s="317">
        <v>8.97</v>
      </c>
      <c r="G696" s="309"/>
      <c r="H696" s="318">
        <v>40960.0</v>
      </c>
    </row>
    <row r="697">
      <c r="A697" s="307" t="s">
        <v>8144</v>
      </c>
      <c r="B697" s="305" t="s">
        <v>11116</v>
      </c>
      <c r="C697" s="305" t="s">
        <v>10665</v>
      </c>
      <c r="D697" s="305" t="s">
        <v>6119</v>
      </c>
      <c r="E697" s="317">
        <v>147.07</v>
      </c>
      <c r="F697" s="317">
        <v>147.07</v>
      </c>
      <c r="G697" s="307">
        <v>7738.0</v>
      </c>
      <c r="H697" s="318">
        <v>40944.0</v>
      </c>
    </row>
    <row r="698">
      <c r="A698" s="307" t="s">
        <v>8147</v>
      </c>
      <c r="B698" s="305" t="s">
        <v>11117</v>
      </c>
      <c r="C698" s="305" t="s">
        <v>7292</v>
      </c>
      <c r="D698" s="305" t="s">
        <v>6119</v>
      </c>
      <c r="E698" s="317">
        <v>57.89</v>
      </c>
      <c r="F698" s="317">
        <v>57.89</v>
      </c>
      <c r="G698" s="307">
        <v>7757.0</v>
      </c>
      <c r="H698" s="318">
        <v>40962.0</v>
      </c>
    </row>
    <row r="699">
      <c r="A699" s="307" t="s">
        <v>11118</v>
      </c>
      <c r="B699" s="305" t="s">
        <v>11119</v>
      </c>
      <c r="C699" s="305" t="s">
        <v>290</v>
      </c>
      <c r="D699" s="305" t="s">
        <v>6119</v>
      </c>
      <c r="E699" s="317">
        <v>67.34</v>
      </c>
      <c r="F699" s="317">
        <v>67.34</v>
      </c>
      <c r="G699" s="307">
        <v>6803.0</v>
      </c>
      <c r="H699" s="318">
        <v>40952.0</v>
      </c>
    </row>
    <row r="700">
      <c r="A700" s="307" t="s">
        <v>11120</v>
      </c>
      <c r="B700" s="305" t="s">
        <v>11121</v>
      </c>
      <c r="C700" s="305" t="s">
        <v>902</v>
      </c>
      <c r="D700" s="305" t="s">
        <v>6119</v>
      </c>
      <c r="E700" s="317">
        <v>105.85</v>
      </c>
      <c r="F700" s="317">
        <v>105.85</v>
      </c>
      <c r="G700" s="307">
        <v>7756.0</v>
      </c>
      <c r="H700" s="318">
        <v>40966.0</v>
      </c>
    </row>
    <row r="701">
      <c r="A701" s="307" t="s">
        <v>11122</v>
      </c>
      <c r="B701" s="305" t="s">
        <v>11123</v>
      </c>
      <c r="C701" s="305" t="s">
        <v>11124</v>
      </c>
      <c r="D701" s="305" t="s">
        <v>6119</v>
      </c>
      <c r="E701" s="317">
        <v>112.5</v>
      </c>
      <c r="F701" s="317">
        <v>112.5</v>
      </c>
      <c r="G701" s="309"/>
      <c r="H701" s="318">
        <v>40963.0</v>
      </c>
    </row>
    <row r="702">
      <c r="A702" s="307" t="s">
        <v>11125</v>
      </c>
      <c r="B702" s="305" t="s">
        <v>11126</v>
      </c>
      <c r="C702" s="305" t="s">
        <v>11127</v>
      </c>
      <c r="D702" s="305" t="s">
        <v>6119</v>
      </c>
      <c r="E702" s="317">
        <v>89.77</v>
      </c>
      <c r="F702" s="317">
        <v>89.77</v>
      </c>
      <c r="G702" s="307">
        <v>6765.0</v>
      </c>
      <c r="H702" s="318">
        <v>40957.0</v>
      </c>
    </row>
    <row r="703">
      <c r="A703" s="307" t="s">
        <v>8167</v>
      </c>
      <c r="B703" s="305" t="s">
        <v>11128</v>
      </c>
      <c r="C703" s="305" t="s">
        <v>6306</v>
      </c>
      <c r="D703" s="305" t="s">
        <v>11129</v>
      </c>
      <c r="E703" s="317">
        <v>430.62</v>
      </c>
      <c r="F703" s="317">
        <v>235.0</v>
      </c>
      <c r="G703" s="305" t="s">
        <v>11130</v>
      </c>
      <c r="H703" s="318">
        <v>40942.0</v>
      </c>
    </row>
    <row r="704">
      <c r="A704" s="307" t="s">
        <v>8171</v>
      </c>
      <c r="B704" s="305" t="s">
        <v>11052</v>
      </c>
      <c r="C704" s="305" t="s">
        <v>11131</v>
      </c>
      <c r="D704" s="305" t="s">
        <v>11132</v>
      </c>
      <c r="E704" s="317">
        <v>1200.0</v>
      </c>
      <c r="F704" s="317">
        <v>250.0</v>
      </c>
      <c r="G704" s="307">
        <v>6792.0</v>
      </c>
      <c r="H704" s="318">
        <v>40969.0</v>
      </c>
    </row>
    <row r="705">
      <c r="A705" s="307" t="s">
        <v>8175</v>
      </c>
      <c r="B705" s="305" t="s">
        <v>11133</v>
      </c>
      <c r="C705" s="305" t="s">
        <v>8762</v>
      </c>
      <c r="D705" s="305" t="s">
        <v>11132</v>
      </c>
      <c r="E705" s="317">
        <v>350.0</v>
      </c>
      <c r="F705" s="317">
        <v>335.0</v>
      </c>
      <c r="G705" s="307">
        <v>6699.0</v>
      </c>
      <c r="H705" s="318">
        <v>40999.0</v>
      </c>
    </row>
    <row r="706">
      <c r="A706" s="307" t="s">
        <v>8179</v>
      </c>
      <c r="B706" s="305" t="s">
        <v>11134</v>
      </c>
      <c r="C706" s="305" t="s">
        <v>1530</v>
      </c>
      <c r="D706" s="305" t="s">
        <v>11132</v>
      </c>
      <c r="E706" s="317">
        <v>2000.0</v>
      </c>
      <c r="F706" s="317">
        <v>1500.0</v>
      </c>
      <c r="G706" s="307">
        <v>6799.0</v>
      </c>
      <c r="H706" s="318">
        <v>41014.0</v>
      </c>
    </row>
    <row r="707">
      <c r="A707" s="307" t="s">
        <v>8182</v>
      </c>
      <c r="B707" s="305" t="s">
        <v>8767</v>
      </c>
      <c r="C707" s="305" t="s">
        <v>1873</v>
      </c>
      <c r="D707" s="305" t="s">
        <v>11132</v>
      </c>
      <c r="E707" s="317">
        <v>2000.0</v>
      </c>
      <c r="F707" s="317">
        <v>2000.0</v>
      </c>
      <c r="G707" s="307">
        <v>6675.0</v>
      </c>
      <c r="H707" s="318">
        <v>41032.0</v>
      </c>
    </row>
    <row r="708">
      <c r="A708" s="307" t="s">
        <v>8187</v>
      </c>
      <c r="B708" s="305" t="s">
        <v>11135</v>
      </c>
      <c r="C708" s="305" t="s">
        <v>1647</v>
      </c>
      <c r="D708" s="305" t="s">
        <v>11132</v>
      </c>
      <c r="E708" s="317">
        <v>1500.0</v>
      </c>
      <c r="F708" s="317">
        <v>1500.0</v>
      </c>
      <c r="G708" s="307">
        <v>7752.0</v>
      </c>
      <c r="H708" s="318">
        <v>41030.0</v>
      </c>
    </row>
    <row r="709">
      <c r="A709" s="307" t="s">
        <v>8192</v>
      </c>
      <c r="B709" s="305" t="s">
        <v>4122</v>
      </c>
      <c r="C709" s="305" t="s">
        <v>11136</v>
      </c>
      <c r="D709" s="305" t="s">
        <v>11129</v>
      </c>
      <c r="E709" s="317">
        <v>489.79</v>
      </c>
      <c r="F709" s="317">
        <v>489.79</v>
      </c>
      <c r="G709" s="307">
        <v>7630.0</v>
      </c>
      <c r="H709" s="318">
        <v>40950.0</v>
      </c>
    </row>
    <row r="710">
      <c r="A710" s="307" t="s">
        <v>8196</v>
      </c>
      <c r="B710" s="305" t="s">
        <v>11137</v>
      </c>
      <c r="C710" s="305" t="s">
        <v>6071</v>
      </c>
      <c r="D710" s="305" t="s">
        <v>11132</v>
      </c>
      <c r="E710" s="317">
        <v>440.0</v>
      </c>
      <c r="F710" s="317">
        <v>440.0</v>
      </c>
      <c r="G710" s="307">
        <v>7703.0</v>
      </c>
      <c r="H710" s="318">
        <v>40990.0</v>
      </c>
    </row>
    <row r="711">
      <c r="A711" s="307" t="s">
        <v>8201</v>
      </c>
      <c r="B711" s="305" t="s">
        <v>11138</v>
      </c>
      <c r="C711" s="305" t="s">
        <v>11139</v>
      </c>
      <c r="D711" s="305" t="s">
        <v>11132</v>
      </c>
      <c r="E711" s="317">
        <v>3189.0</v>
      </c>
      <c r="F711" s="317">
        <v>2000.0</v>
      </c>
      <c r="G711" s="307">
        <v>6763.0</v>
      </c>
      <c r="H711" s="318">
        <v>40972.0</v>
      </c>
    </row>
    <row r="712">
      <c r="A712" s="307" t="s">
        <v>8206</v>
      </c>
      <c r="B712" s="305" t="s">
        <v>11140</v>
      </c>
      <c r="C712" s="305" t="s">
        <v>1761</v>
      </c>
      <c r="D712" s="305" t="s">
        <v>11132</v>
      </c>
      <c r="E712" s="317">
        <v>1500.0</v>
      </c>
      <c r="F712" s="317">
        <v>1500.0</v>
      </c>
      <c r="G712" s="307">
        <v>7772.0</v>
      </c>
      <c r="H712" s="318">
        <v>40993.0</v>
      </c>
    </row>
    <row r="713">
      <c r="A713" s="307" t="s">
        <v>8211</v>
      </c>
      <c r="B713" s="305" t="s">
        <v>7759</v>
      </c>
      <c r="C713" s="305" t="s">
        <v>195</v>
      </c>
      <c r="D713" s="305" t="s">
        <v>11129</v>
      </c>
      <c r="E713" s="317">
        <v>550.0</v>
      </c>
      <c r="F713" s="317">
        <v>550.0</v>
      </c>
      <c r="G713" s="307">
        <v>6798.0</v>
      </c>
      <c r="H713" s="318">
        <v>40950.0</v>
      </c>
    </row>
    <row r="714">
      <c r="A714" s="307" t="s">
        <v>8214</v>
      </c>
      <c r="B714" s="305" t="s">
        <v>9236</v>
      </c>
      <c r="C714" s="305" t="s">
        <v>6089</v>
      </c>
      <c r="D714" s="305" t="s">
        <v>11129</v>
      </c>
      <c r="E714" s="317">
        <v>766.03</v>
      </c>
      <c r="F714" s="317">
        <v>766.03</v>
      </c>
      <c r="G714" s="307">
        <v>6766.0</v>
      </c>
      <c r="H714" s="318">
        <v>40972.0</v>
      </c>
    </row>
    <row r="715">
      <c r="A715" s="307" t="s">
        <v>8219</v>
      </c>
      <c r="B715" s="305" t="s">
        <v>11141</v>
      </c>
      <c r="C715" s="305" t="s">
        <v>6089</v>
      </c>
      <c r="D715" s="305" t="s">
        <v>11129</v>
      </c>
      <c r="E715" s="317">
        <v>1450.0</v>
      </c>
      <c r="F715" s="317">
        <v>1450.0</v>
      </c>
      <c r="G715" s="307">
        <v>6766.0</v>
      </c>
      <c r="H715" s="318">
        <v>40968.0</v>
      </c>
    </row>
    <row r="716">
      <c r="A716" s="307" t="s">
        <v>8223</v>
      </c>
      <c r="B716" s="305" t="s">
        <v>11142</v>
      </c>
      <c r="C716" s="305" t="s">
        <v>1638</v>
      </c>
      <c r="D716" s="305" t="s">
        <v>11132</v>
      </c>
      <c r="E716" s="317">
        <v>1835.0</v>
      </c>
      <c r="F716" s="305" t="s">
        <v>7452</v>
      </c>
      <c r="G716" s="305" t="s">
        <v>6289</v>
      </c>
      <c r="H716" s="318">
        <v>41007.0</v>
      </c>
    </row>
    <row r="717">
      <c r="A717" s="307" t="s">
        <v>8227</v>
      </c>
      <c r="B717" s="305" t="s">
        <v>11143</v>
      </c>
      <c r="C717" s="305" t="s">
        <v>1638</v>
      </c>
      <c r="D717" s="305" t="s">
        <v>11132</v>
      </c>
      <c r="E717" s="317">
        <v>3952.5</v>
      </c>
      <c r="F717" s="317">
        <v>2000.0</v>
      </c>
      <c r="G717" s="307">
        <v>7770.0</v>
      </c>
      <c r="H717" s="318">
        <v>41031.0</v>
      </c>
    </row>
    <row r="718">
      <c r="A718" s="307" t="s">
        <v>8233</v>
      </c>
      <c r="B718" s="305" t="s">
        <v>7374</v>
      </c>
      <c r="C718" s="305" t="s">
        <v>2770</v>
      </c>
      <c r="D718" s="305" t="s">
        <v>11132</v>
      </c>
      <c r="E718" s="317">
        <v>200.0</v>
      </c>
      <c r="F718" s="317">
        <v>160.0</v>
      </c>
      <c r="G718" s="307">
        <v>7709.0</v>
      </c>
      <c r="H718" s="318">
        <v>40977.0</v>
      </c>
    </row>
    <row r="719">
      <c r="A719" s="307" t="s">
        <v>8238</v>
      </c>
      <c r="B719" s="305" t="s">
        <v>11144</v>
      </c>
      <c r="C719" s="305" t="s">
        <v>458</v>
      </c>
      <c r="D719" s="305" t="s">
        <v>11129</v>
      </c>
      <c r="E719" s="317">
        <v>443.32</v>
      </c>
      <c r="F719" s="317">
        <v>31.4</v>
      </c>
      <c r="G719" s="307">
        <v>7685.0</v>
      </c>
      <c r="H719" s="318">
        <v>40958.0</v>
      </c>
    </row>
    <row r="720">
      <c r="A720" s="307" t="s">
        <v>8243</v>
      </c>
      <c r="B720" s="305" t="s">
        <v>11145</v>
      </c>
      <c r="C720" s="305" t="s">
        <v>2331</v>
      </c>
      <c r="D720" s="305" t="s">
        <v>11132</v>
      </c>
      <c r="E720" s="317">
        <v>290.0</v>
      </c>
      <c r="F720" s="317">
        <v>180.0</v>
      </c>
      <c r="G720" s="307">
        <v>6735.0</v>
      </c>
      <c r="H720" s="318">
        <v>40999.0</v>
      </c>
    </row>
    <row r="721">
      <c r="A721" s="307" t="s">
        <v>8248</v>
      </c>
      <c r="B721" s="305" t="s">
        <v>11146</v>
      </c>
      <c r="C721" s="305" t="s">
        <v>11147</v>
      </c>
      <c r="D721" s="305" t="s">
        <v>11132</v>
      </c>
      <c r="E721" s="317">
        <v>1750.0</v>
      </c>
      <c r="F721" s="317">
        <v>675.0</v>
      </c>
      <c r="G721" s="307">
        <v>6779.0</v>
      </c>
      <c r="H721" s="318">
        <v>41013.0</v>
      </c>
    </row>
    <row r="722">
      <c r="A722" s="307" t="s">
        <v>8252</v>
      </c>
      <c r="B722" s="305" t="s">
        <v>11148</v>
      </c>
      <c r="C722" s="305" t="s">
        <v>11124</v>
      </c>
      <c r="D722" s="305" t="s">
        <v>11132</v>
      </c>
      <c r="E722" s="317">
        <v>427.0</v>
      </c>
      <c r="F722" s="317">
        <v>15.0</v>
      </c>
      <c r="G722" s="307">
        <v>7702.0</v>
      </c>
      <c r="H722" s="318">
        <v>40991.0</v>
      </c>
    </row>
    <row r="723">
      <c r="A723" s="307" t="s">
        <v>8270</v>
      </c>
      <c r="B723" s="305" t="s">
        <v>11149</v>
      </c>
      <c r="C723" s="305" t="s">
        <v>332</v>
      </c>
      <c r="D723" s="305" t="s">
        <v>11129</v>
      </c>
      <c r="E723" s="317">
        <v>55.9</v>
      </c>
      <c r="F723" s="317">
        <v>55.9</v>
      </c>
      <c r="G723" s="307">
        <v>7705.0</v>
      </c>
      <c r="H723" s="318">
        <v>40958.0</v>
      </c>
    </row>
    <row r="724">
      <c r="A724" s="307" t="s">
        <v>8276</v>
      </c>
      <c r="B724" s="305" t="s">
        <v>3575</v>
      </c>
      <c r="C724" s="305" t="s">
        <v>6065</v>
      </c>
      <c r="D724" s="305" t="s">
        <v>11129</v>
      </c>
      <c r="E724" s="317">
        <v>67.99</v>
      </c>
      <c r="F724" s="317">
        <v>67.99</v>
      </c>
      <c r="G724" s="307">
        <v>6739.0</v>
      </c>
      <c r="H724" s="318">
        <v>40940.0</v>
      </c>
    </row>
    <row r="725">
      <c r="A725" s="307" t="s">
        <v>8282</v>
      </c>
      <c r="B725" s="305" t="s">
        <v>11115</v>
      </c>
      <c r="C725" s="305" t="s">
        <v>317</v>
      </c>
      <c r="D725" s="305" t="s">
        <v>11129</v>
      </c>
      <c r="E725" s="317">
        <v>8.97</v>
      </c>
      <c r="F725" s="317">
        <v>8.97</v>
      </c>
      <c r="G725" s="307">
        <v>7704.0</v>
      </c>
      <c r="H725" s="318">
        <v>40960.0</v>
      </c>
    </row>
    <row r="726">
      <c r="A726" s="307" t="s">
        <v>8288</v>
      </c>
      <c r="B726" s="305" t="s">
        <v>11150</v>
      </c>
      <c r="C726" s="305" t="s">
        <v>317</v>
      </c>
      <c r="D726" s="305" t="s">
        <v>11129</v>
      </c>
      <c r="E726" s="317">
        <v>19.82</v>
      </c>
      <c r="F726" s="317">
        <v>19.82</v>
      </c>
      <c r="G726" s="307">
        <v>7704.0</v>
      </c>
      <c r="H726" s="318">
        <v>40970.0</v>
      </c>
    </row>
    <row r="727">
      <c r="A727" s="307" t="s">
        <v>8293</v>
      </c>
      <c r="B727" s="305" t="s">
        <v>11151</v>
      </c>
      <c r="C727" s="305" t="s">
        <v>317</v>
      </c>
      <c r="D727" s="305" t="s">
        <v>11132</v>
      </c>
      <c r="E727" s="317">
        <v>100.0</v>
      </c>
      <c r="F727" s="305" t="s">
        <v>7452</v>
      </c>
      <c r="G727" s="305" t="s">
        <v>6289</v>
      </c>
      <c r="H727" s="318">
        <v>41006.0</v>
      </c>
    </row>
    <row r="728">
      <c r="A728" s="307" t="s">
        <v>8298</v>
      </c>
      <c r="B728" s="305" t="s">
        <v>11152</v>
      </c>
      <c r="C728" s="305" t="s">
        <v>11153</v>
      </c>
      <c r="D728" s="305" t="s">
        <v>11129</v>
      </c>
      <c r="E728" s="317">
        <v>113.7</v>
      </c>
      <c r="F728" s="317">
        <v>113.7</v>
      </c>
      <c r="G728" s="307">
        <v>7758.0</v>
      </c>
      <c r="H728" s="318">
        <v>40957.0</v>
      </c>
    </row>
    <row r="729">
      <c r="A729" s="307" t="s">
        <v>8303</v>
      </c>
      <c r="B729" s="305" t="s">
        <v>10903</v>
      </c>
      <c r="C729" s="305" t="s">
        <v>1036</v>
      </c>
      <c r="D729" s="305" t="s">
        <v>11129</v>
      </c>
      <c r="E729" s="317">
        <v>57.56</v>
      </c>
      <c r="F729" s="317">
        <v>37.58</v>
      </c>
      <c r="G729" s="307">
        <v>7686.0</v>
      </c>
      <c r="H729" s="318">
        <v>40937.0</v>
      </c>
    </row>
    <row r="730">
      <c r="A730" s="307" t="s">
        <v>8307</v>
      </c>
      <c r="B730" s="305" t="s">
        <v>10901</v>
      </c>
      <c r="C730" s="305" t="s">
        <v>1036</v>
      </c>
      <c r="D730" s="305" t="s">
        <v>11129</v>
      </c>
      <c r="E730" s="317">
        <v>24.82</v>
      </c>
      <c r="F730" s="317">
        <v>24.82</v>
      </c>
      <c r="G730" s="309"/>
      <c r="H730" s="318">
        <v>40942.0</v>
      </c>
    </row>
    <row r="731">
      <c r="A731" s="307" t="s">
        <v>8312</v>
      </c>
      <c r="B731" s="305" t="s">
        <v>5132</v>
      </c>
      <c r="C731" s="305" t="s">
        <v>11154</v>
      </c>
      <c r="D731" s="305" t="s">
        <v>11129</v>
      </c>
      <c r="E731" s="317">
        <v>75.04</v>
      </c>
      <c r="F731" s="317">
        <v>75.04</v>
      </c>
      <c r="G731" s="307">
        <v>6766.0</v>
      </c>
      <c r="H731" s="318">
        <v>40955.0</v>
      </c>
    </row>
    <row r="732">
      <c r="A732" s="307" t="s">
        <v>8316</v>
      </c>
      <c r="B732" s="305" t="s">
        <v>11155</v>
      </c>
      <c r="C732" s="305" t="s">
        <v>3610</v>
      </c>
      <c r="D732" s="309"/>
      <c r="E732" s="317">
        <v>106.41</v>
      </c>
      <c r="F732" s="317">
        <v>106.41</v>
      </c>
      <c r="G732" s="307">
        <v>7687.0</v>
      </c>
      <c r="H732" s="318">
        <v>40963.0</v>
      </c>
    </row>
    <row r="733">
      <c r="A733" s="307" t="s">
        <v>5151</v>
      </c>
      <c r="B733" s="305" t="s">
        <v>11156</v>
      </c>
      <c r="C733" s="305" t="s">
        <v>1702</v>
      </c>
      <c r="D733" s="305" t="s">
        <v>954</v>
      </c>
      <c r="E733" s="317">
        <v>193.76</v>
      </c>
      <c r="F733" s="317">
        <v>140.0</v>
      </c>
      <c r="G733" s="309"/>
      <c r="H733" s="308">
        <v>40973.0</v>
      </c>
    </row>
    <row r="734">
      <c r="A734" s="307" t="s">
        <v>5154</v>
      </c>
      <c r="B734" s="305" t="s">
        <v>11157</v>
      </c>
      <c r="C734" s="305" t="s">
        <v>6089</v>
      </c>
      <c r="D734" s="305" t="s">
        <v>954</v>
      </c>
      <c r="E734" s="317">
        <v>1800.0</v>
      </c>
      <c r="F734" s="317">
        <v>602.77</v>
      </c>
      <c r="G734" s="307">
        <v>6802.0</v>
      </c>
      <c r="H734" s="308">
        <v>40970.0</v>
      </c>
    </row>
    <row r="735">
      <c r="A735" s="307" t="s">
        <v>5156</v>
      </c>
      <c r="B735" s="305" t="s">
        <v>11158</v>
      </c>
      <c r="C735" s="305" t="s">
        <v>6089</v>
      </c>
      <c r="D735" s="305" t="s">
        <v>954</v>
      </c>
      <c r="E735" s="317">
        <v>193.76</v>
      </c>
      <c r="F735" s="317">
        <v>460.0</v>
      </c>
      <c r="G735" s="305" t="s">
        <v>11159</v>
      </c>
      <c r="H735" s="308">
        <v>40972.0</v>
      </c>
    </row>
    <row r="736">
      <c r="A736" s="307" t="s">
        <v>5161</v>
      </c>
      <c r="B736" s="305" t="s">
        <v>11160</v>
      </c>
      <c r="C736" s="305" t="s">
        <v>11161</v>
      </c>
      <c r="D736" s="305" t="s">
        <v>954</v>
      </c>
      <c r="E736" s="317">
        <v>425.0</v>
      </c>
      <c r="F736" s="317">
        <v>425.0</v>
      </c>
      <c r="G736" s="309"/>
      <c r="H736" s="308">
        <v>40999.0</v>
      </c>
    </row>
    <row r="737">
      <c r="A737" s="307" t="s">
        <v>5165</v>
      </c>
      <c r="B737" s="305" t="s">
        <v>616</v>
      </c>
      <c r="C737" s="305" t="s">
        <v>11162</v>
      </c>
      <c r="D737" s="305" t="s">
        <v>954</v>
      </c>
      <c r="E737" s="317">
        <v>460.0</v>
      </c>
      <c r="F737" s="317">
        <v>40.0</v>
      </c>
      <c r="G737" s="307">
        <v>7688.0</v>
      </c>
      <c r="H737" s="308">
        <v>40965.0</v>
      </c>
    </row>
    <row r="738">
      <c r="A738" s="307" t="s">
        <v>5170</v>
      </c>
      <c r="B738" s="305" t="s">
        <v>11163</v>
      </c>
      <c r="C738" s="305" t="s">
        <v>1676</v>
      </c>
      <c r="D738" s="305" t="s">
        <v>954</v>
      </c>
      <c r="E738" s="317">
        <v>100.0</v>
      </c>
      <c r="F738" s="305" t="s">
        <v>7452</v>
      </c>
      <c r="G738" s="305" t="s">
        <v>6289</v>
      </c>
      <c r="H738" s="308">
        <v>40975.0</v>
      </c>
    </row>
    <row r="739">
      <c r="A739" s="307" t="s">
        <v>5172</v>
      </c>
      <c r="B739" s="305" t="s">
        <v>9303</v>
      </c>
      <c r="C739" s="305" t="s">
        <v>837</v>
      </c>
      <c r="D739" s="305" t="s">
        <v>144</v>
      </c>
      <c r="E739" s="317">
        <v>465.0</v>
      </c>
      <c r="F739" s="317">
        <v>465.0</v>
      </c>
      <c r="G739" s="307">
        <v>7771.0</v>
      </c>
      <c r="H739" s="308">
        <v>41027.0</v>
      </c>
    </row>
    <row r="740">
      <c r="A740" s="307" t="s">
        <v>5177</v>
      </c>
      <c r="B740" s="305" t="s">
        <v>11164</v>
      </c>
      <c r="C740" s="305" t="s">
        <v>10716</v>
      </c>
      <c r="D740" s="305" t="s">
        <v>144</v>
      </c>
      <c r="E740" s="317">
        <v>3344.7</v>
      </c>
      <c r="F740" s="317">
        <v>2191.65</v>
      </c>
      <c r="G740" s="307">
        <v>7706.0</v>
      </c>
      <c r="H740" s="308">
        <v>41006.0</v>
      </c>
    </row>
    <row r="741">
      <c r="A741" s="307" t="s">
        <v>11165</v>
      </c>
      <c r="B741" s="305" t="s">
        <v>6466</v>
      </c>
      <c r="C741" s="305" t="s">
        <v>6466</v>
      </c>
      <c r="D741" s="305" t="s">
        <v>144</v>
      </c>
      <c r="E741" s="317">
        <v>2000.0</v>
      </c>
      <c r="F741" s="317">
        <v>2000.0</v>
      </c>
      <c r="G741" s="307">
        <v>6777.0</v>
      </c>
      <c r="H741" s="308">
        <v>41042.0</v>
      </c>
    </row>
    <row r="742">
      <c r="A742" s="307" t="s">
        <v>11166</v>
      </c>
      <c r="B742" s="305" t="s">
        <v>11167</v>
      </c>
      <c r="C742" s="305" t="s">
        <v>7616</v>
      </c>
      <c r="D742" s="305" t="s">
        <v>144</v>
      </c>
      <c r="E742" s="317">
        <v>2986.65</v>
      </c>
      <c r="F742" s="317">
        <v>415.0</v>
      </c>
      <c r="G742" s="307">
        <v>6806.0</v>
      </c>
      <c r="H742" s="308">
        <v>40997.0</v>
      </c>
    </row>
    <row r="743">
      <c r="A743" s="307" t="s">
        <v>8406</v>
      </c>
      <c r="B743" s="305" t="s">
        <v>11168</v>
      </c>
      <c r="C743" s="305" t="s">
        <v>458</v>
      </c>
      <c r="D743" s="305" t="s">
        <v>144</v>
      </c>
      <c r="E743" s="317">
        <v>500.0</v>
      </c>
      <c r="F743" s="317">
        <v>237.5</v>
      </c>
      <c r="G743" s="307">
        <v>7766.0</v>
      </c>
      <c r="H743" s="308">
        <v>41013.0</v>
      </c>
    </row>
    <row r="744">
      <c r="A744" s="307" t="s">
        <v>8409</v>
      </c>
      <c r="B744" s="305" t="s">
        <v>11169</v>
      </c>
      <c r="C744" s="305" t="s">
        <v>458</v>
      </c>
      <c r="D744" s="305" t="s">
        <v>144</v>
      </c>
      <c r="E744" s="317">
        <v>1380.3</v>
      </c>
      <c r="F744" s="317">
        <v>1380.3</v>
      </c>
      <c r="G744" s="307">
        <v>7766.0</v>
      </c>
      <c r="H744" s="308">
        <v>41013.0</v>
      </c>
    </row>
    <row r="745">
      <c r="A745" s="307" t="s">
        <v>8411</v>
      </c>
      <c r="B745" s="305" t="s">
        <v>11170</v>
      </c>
      <c r="C745" s="305" t="s">
        <v>11171</v>
      </c>
      <c r="D745" s="305" t="s">
        <v>144</v>
      </c>
      <c r="E745" s="317">
        <v>2500.0</v>
      </c>
      <c r="F745" s="317">
        <v>370.0</v>
      </c>
      <c r="G745" s="307">
        <v>6780.0</v>
      </c>
      <c r="H745" s="308">
        <v>41000.0</v>
      </c>
    </row>
    <row r="746">
      <c r="A746" s="307" t="s">
        <v>8414</v>
      </c>
      <c r="B746" s="305" t="s">
        <v>11172</v>
      </c>
      <c r="C746" s="305" t="s">
        <v>294</v>
      </c>
      <c r="D746" s="305" t="s">
        <v>144</v>
      </c>
      <c r="E746" s="317">
        <v>237.5</v>
      </c>
      <c r="F746" s="317">
        <v>237.5</v>
      </c>
      <c r="G746" s="307">
        <v>6789.0</v>
      </c>
      <c r="H746" s="308">
        <v>40991.0</v>
      </c>
    </row>
    <row r="747">
      <c r="A747" s="307" t="s">
        <v>8418</v>
      </c>
      <c r="B747" s="305" t="s">
        <v>6518</v>
      </c>
      <c r="C747" s="305" t="s">
        <v>11173</v>
      </c>
      <c r="D747" s="305" t="s">
        <v>144</v>
      </c>
      <c r="E747" s="317">
        <v>952.5</v>
      </c>
      <c r="F747" s="317">
        <v>604.86</v>
      </c>
      <c r="G747" s="307">
        <v>7796.0</v>
      </c>
      <c r="H747" s="308">
        <v>41033.0</v>
      </c>
    </row>
    <row r="748">
      <c r="A748" s="307" t="s">
        <v>8422</v>
      </c>
      <c r="B748" s="305" t="s">
        <v>11174</v>
      </c>
      <c r="C748" s="305" t="s">
        <v>11175</v>
      </c>
      <c r="D748" s="305" t="s">
        <v>144</v>
      </c>
      <c r="E748" s="317">
        <v>2000.0</v>
      </c>
      <c r="F748" s="317">
        <v>252.0</v>
      </c>
      <c r="G748" s="307">
        <v>7707.0</v>
      </c>
      <c r="H748" s="308">
        <v>41003.0</v>
      </c>
    </row>
    <row r="749">
      <c r="A749" s="307" t="s">
        <v>8429</v>
      </c>
      <c r="B749" s="305" t="s">
        <v>6988</v>
      </c>
      <c r="C749" s="305" t="s">
        <v>2813</v>
      </c>
      <c r="D749" s="305" t="s">
        <v>144</v>
      </c>
      <c r="E749" s="317">
        <v>447.2</v>
      </c>
      <c r="F749" s="317">
        <v>447.2</v>
      </c>
      <c r="G749" s="307">
        <v>7744.0</v>
      </c>
      <c r="H749" s="308">
        <v>40991.0</v>
      </c>
    </row>
    <row r="750">
      <c r="A750" s="307" t="s">
        <v>8433</v>
      </c>
      <c r="B750" s="305" t="s">
        <v>11176</v>
      </c>
      <c r="C750" s="305" t="s">
        <v>8950</v>
      </c>
      <c r="D750" s="305" t="s">
        <v>144</v>
      </c>
      <c r="E750" s="317">
        <v>1500.0</v>
      </c>
      <c r="F750" s="317">
        <v>1500.0</v>
      </c>
      <c r="G750" s="307">
        <v>7743.0</v>
      </c>
      <c r="H750" s="308">
        <v>41041.0</v>
      </c>
    </row>
    <row r="751">
      <c r="A751" s="307" t="s">
        <v>8439</v>
      </c>
      <c r="B751" s="305" t="s">
        <v>9365</v>
      </c>
      <c r="C751" s="305" t="s">
        <v>638</v>
      </c>
      <c r="D751" s="305" t="s">
        <v>144</v>
      </c>
      <c r="E751" s="317">
        <v>565.0</v>
      </c>
      <c r="F751" s="317">
        <v>565.0</v>
      </c>
      <c r="G751" s="307">
        <v>7708.0</v>
      </c>
      <c r="H751" s="308">
        <v>41004.0</v>
      </c>
    </row>
    <row r="752">
      <c r="A752" s="307" t="s">
        <v>8444</v>
      </c>
      <c r="B752" s="305" t="s">
        <v>11177</v>
      </c>
      <c r="C752" s="305" t="s">
        <v>6692</v>
      </c>
      <c r="D752" s="305" t="s">
        <v>954</v>
      </c>
      <c r="E752" s="317">
        <v>240.0</v>
      </c>
      <c r="F752" s="317">
        <v>216.17</v>
      </c>
      <c r="G752" s="307">
        <v>7758.0</v>
      </c>
      <c r="H752" s="308">
        <v>40973.0</v>
      </c>
    </row>
    <row r="753">
      <c r="A753" s="307" t="s">
        <v>8448</v>
      </c>
      <c r="B753" s="305" t="s">
        <v>11178</v>
      </c>
      <c r="C753" s="305" t="s">
        <v>2521</v>
      </c>
      <c r="D753" s="305" t="s">
        <v>954</v>
      </c>
      <c r="E753" s="317">
        <v>185.0</v>
      </c>
      <c r="F753" s="307">
        <v>145.41</v>
      </c>
      <c r="G753" s="307">
        <v>7636.0</v>
      </c>
      <c r="H753" s="308">
        <v>40965.0</v>
      </c>
    </row>
    <row r="754">
      <c r="A754" s="307" t="s">
        <v>8454</v>
      </c>
      <c r="B754" s="305" t="s">
        <v>11179</v>
      </c>
      <c r="C754" s="305" t="s">
        <v>7610</v>
      </c>
      <c r="D754" s="305" t="s">
        <v>954</v>
      </c>
      <c r="E754" s="317">
        <v>75.51</v>
      </c>
      <c r="F754" s="317">
        <v>75.51</v>
      </c>
      <c r="G754" s="307">
        <v>7689.0</v>
      </c>
      <c r="H754" s="308">
        <v>40962.0</v>
      </c>
    </row>
    <row r="755">
      <c r="A755" s="307" t="s">
        <v>8458</v>
      </c>
      <c r="B755" s="305" t="s">
        <v>11180</v>
      </c>
      <c r="C755" s="305" t="s">
        <v>11075</v>
      </c>
      <c r="D755" s="305" t="s">
        <v>954</v>
      </c>
      <c r="E755" s="317">
        <v>57.95</v>
      </c>
      <c r="F755" s="317">
        <v>57.95</v>
      </c>
      <c r="G755" s="307">
        <v>7749.0</v>
      </c>
      <c r="H755" s="308">
        <v>40975.0</v>
      </c>
    </row>
    <row r="756">
      <c r="A756" s="307" t="s">
        <v>8461</v>
      </c>
      <c r="B756" s="305" t="s">
        <v>11181</v>
      </c>
      <c r="C756" s="305" t="s">
        <v>9416</v>
      </c>
      <c r="D756" s="305" t="s">
        <v>954</v>
      </c>
      <c r="E756" s="317">
        <v>104.15</v>
      </c>
      <c r="F756" s="317">
        <v>30.0</v>
      </c>
      <c r="G756" s="307">
        <v>7690.0</v>
      </c>
      <c r="H756" s="308">
        <v>40968.0</v>
      </c>
    </row>
    <row r="757">
      <c r="A757" s="307" t="s">
        <v>8466</v>
      </c>
      <c r="B757" s="305" t="s">
        <v>9418</v>
      </c>
      <c r="C757" s="305" t="s">
        <v>1012</v>
      </c>
      <c r="D757" s="305" t="s">
        <v>954</v>
      </c>
      <c r="E757" s="317">
        <v>200.0</v>
      </c>
      <c r="F757" s="317">
        <v>200.0</v>
      </c>
      <c r="G757" s="307">
        <v>7691.0</v>
      </c>
      <c r="H757" s="308">
        <v>40965.0</v>
      </c>
    </row>
    <row r="758">
      <c r="A758" s="307" t="s">
        <v>8469</v>
      </c>
      <c r="B758" s="305" t="s">
        <v>11182</v>
      </c>
      <c r="C758" s="305" t="s">
        <v>1012</v>
      </c>
      <c r="D758" s="305" t="s">
        <v>954</v>
      </c>
      <c r="E758" s="317">
        <v>170.62</v>
      </c>
      <c r="F758" s="317">
        <v>170.62</v>
      </c>
      <c r="G758" s="307">
        <v>7691.0</v>
      </c>
      <c r="H758" s="308">
        <v>40972.0</v>
      </c>
    </row>
    <row r="759">
      <c r="A759" s="307" t="s">
        <v>8474</v>
      </c>
      <c r="B759" s="305" t="s">
        <v>11183</v>
      </c>
      <c r="C759" s="305" t="s">
        <v>7413</v>
      </c>
      <c r="D759" s="305" t="s">
        <v>954</v>
      </c>
      <c r="E759" s="317">
        <v>170.62</v>
      </c>
      <c r="F759" s="317">
        <v>34.54</v>
      </c>
      <c r="G759" s="307">
        <v>7692.0</v>
      </c>
      <c r="H759" s="308">
        <v>40958.0</v>
      </c>
    </row>
    <row r="760">
      <c r="A760" s="307" t="s">
        <v>8478</v>
      </c>
      <c r="B760" s="305" t="s">
        <v>10199</v>
      </c>
      <c r="C760" s="305" t="s">
        <v>839</v>
      </c>
      <c r="D760" s="305" t="s">
        <v>954</v>
      </c>
      <c r="E760" s="317">
        <v>35.16</v>
      </c>
      <c r="F760" s="317">
        <v>35.16</v>
      </c>
      <c r="G760" s="307">
        <v>7577.0</v>
      </c>
      <c r="H760" s="308">
        <v>40970.0</v>
      </c>
    </row>
    <row r="761">
      <c r="A761" s="307" t="s">
        <v>8481</v>
      </c>
      <c r="B761" s="305" t="s">
        <v>11184</v>
      </c>
      <c r="C761" s="305" t="s">
        <v>11185</v>
      </c>
      <c r="D761" s="305" t="s">
        <v>954</v>
      </c>
      <c r="E761" s="317">
        <v>129.08</v>
      </c>
      <c r="F761" s="317">
        <v>18.46</v>
      </c>
      <c r="G761" s="307">
        <v>7693.0</v>
      </c>
      <c r="H761" s="308">
        <v>40976.0</v>
      </c>
    </row>
    <row r="762">
      <c r="A762" s="307" t="s">
        <v>8484</v>
      </c>
      <c r="B762" s="305" t="s">
        <v>11186</v>
      </c>
      <c r="C762" s="305" t="s">
        <v>11185</v>
      </c>
      <c r="D762" s="305" t="s">
        <v>954</v>
      </c>
      <c r="E762" s="317">
        <v>18.46</v>
      </c>
      <c r="F762" s="317">
        <v>18.46</v>
      </c>
      <c r="G762" s="307">
        <v>7693.0</v>
      </c>
      <c r="H762" s="308">
        <v>40969.0</v>
      </c>
    </row>
    <row r="763">
      <c r="A763" s="307" t="s">
        <v>8488</v>
      </c>
      <c r="B763" s="305" t="s">
        <v>11187</v>
      </c>
      <c r="C763" s="305" t="s">
        <v>1815</v>
      </c>
      <c r="D763" s="305" t="s">
        <v>954</v>
      </c>
      <c r="E763" s="317">
        <v>49.85</v>
      </c>
      <c r="F763" s="317">
        <v>49.85</v>
      </c>
      <c r="G763" s="309"/>
      <c r="H763" s="308">
        <v>40955.0</v>
      </c>
    </row>
    <row r="764">
      <c r="A764" s="307" t="s">
        <v>8492</v>
      </c>
      <c r="B764" s="305" t="s">
        <v>11188</v>
      </c>
      <c r="C764" s="305" t="s">
        <v>6069</v>
      </c>
      <c r="D764" s="305" t="s">
        <v>954</v>
      </c>
      <c r="E764" s="317">
        <v>129.96</v>
      </c>
      <c r="F764" s="317">
        <v>129.96</v>
      </c>
      <c r="G764" s="309"/>
      <c r="H764" s="308">
        <v>40948.0</v>
      </c>
    </row>
    <row r="765">
      <c r="A765" s="307" t="s">
        <v>8495</v>
      </c>
      <c r="B765" s="305" t="s">
        <v>11189</v>
      </c>
      <c r="C765" s="305" t="s">
        <v>587</v>
      </c>
      <c r="D765" s="305" t="s">
        <v>954</v>
      </c>
      <c r="E765" s="317">
        <v>29.96</v>
      </c>
      <c r="F765" s="317">
        <v>29.96</v>
      </c>
      <c r="G765" s="307">
        <v>7694.0</v>
      </c>
      <c r="H765" s="308">
        <v>40967.0</v>
      </c>
    </row>
    <row r="766">
      <c r="A766" s="307" t="s">
        <v>8497</v>
      </c>
      <c r="B766" s="305" t="s">
        <v>11190</v>
      </c>
      <c r="C766" s="305" t="s">
        <v>1200</v>
      </c>
      <c r="D766" s="305" t="s">
        <v>954</v>
      </c>
      <c r="E766" s="317">
        <v>72.52</v>
      </c>
      <c r="F766" s="317">
        <v>72.52</v>
      </c>
      <c r="G766" s="307">
        <v>7695.0</v>
      </c>
      <c r="H766" s="308">
        <v>40972.0</v>
      </c>
    </row>
    <row r="767">
      <c r="A767" s="307" t="s">
        <v>8499</v>
      </c>
      <c r="B767" s="305" t="s">
        <v>11191</v>
      </c>
      <c r="C767" s="305" t="s">
        <v>1200</v>
      </c>
      <c r="D767" s="305" t="s">
        <v>954</v>
      </c>
      <c r="E767" s="317">
        <v>149.65</v>
      </c>
      <c r="F767" s="317">
        <v>53.18</v>
      </c>
      <c r="G767" s="307">
        <v>7695.0</v>
      </c>
      <c r="H767" s="308">
        <v>40970.0</v>
      </c>
    </row>
    <row r="768">
      <c r="A768" s="307" t="s">
        <v>8501</v>
      </c>
      <c r="B768" s="305" t="s">
        <v>11192</v>
      </c>
      <c r="C768" s="305" t="s">
        <v>1200</v>
      </c>
      <c r="D768" s="305" t="s">
        <v>954</v>
      </c>
      <c r="E768" s="317">
        <v>56.18</v>
      </c>
      <c r="F768" s="317">
        <v>56.18</v>
      </c>
      <c r="G768" s="307">
        <v>7695.0</v>
      </c>
      <c r="H768" s="308">
        <v>40963.0</v>
      </c>
    </row>
    <row r="769">
      <c r="A769" s="307" t="s">
        <v>8503</v>
      </c>
      <c r="B769" s="305" t="s">
        <v>11193</v>
      </c>
      <c r="C769" s="305" t="s">
        <v>4226</v>
      </c>
      <c r="D769" s="305" t="s">
        <v>144</v>
      </c>
      <c r="E769" s="317">
        <v>97.05</v>
      </c>
      <c r="F769" s="317">
        <v>97.05</v>
      </c>
      <c r="G769" s="307">
        <v>7709.0</v>
      </c>
      <c r="H769" s="308">
        <v>40991.0</v>
      </c>
    </row>
    <row r="770">
      <c r="A770" s="307" t="s">
        <v>8507</v>
      </c>
      <c r="B770" s="305" t="s">
        <v>11194</v>
      </c>
      <c r="C770" s="305" t="s">
        <v>11075</v>
      </c>
      <c r="D770" s="305" t="s">
        <v>144</v>
      </c>
      <c r="E770" s="317">
        <v>160.0</v>
      </c>
      <c r="F770" s="317">
        <v>77.94</v>
      </c>
      <c r="G770" s="307">
        <v>7749.0</v>
      </c>
      <c r="H770" s="308">
        <v>41017.0</v>
      </c>
    </row>
    <row r="771">
      <c r="A771" s="307" t="s">
        <v>8511</v>
      </c>
      <c r="B771" s="305" t="s">
        <v>11195</v>
      </c>
      <c r="C771" s="305" t="s">
        <v>8672</v>
      </c>
      <c r="D771" s="305" t="s">
        <v>144</v>
      </c>
      <c r="E771" s="317">
        <v>170.0</v>
      </c>
      <c r="F771" s="317">
        <v>170.0</v>
      </c>
      <c r="G771" s="307">
        <v>7710.0</v>
      </c>
      <c r="H771" s="308">
        <v>40989.0</v>
      </c>
    </row>
    <row r="772">
      <c r="A772" s="307" t="s">
        <v>8515</v>
      </c>
      <c r="B772" s="305" t="s">
        <v>11196</v>
      </c>
      <c r="C772" s="305" t="s">
        <v>6767</v>
      </c>
      <c r="D772" s="305" t="s">
        <v>144</v>
      </c>
      <c r="E772" s="317">
        <v>90.0</v>
      </c>
      <c r="F772" s="317">
        <v>90.0</v>
      </c>
      <c r="G772" s="307">
        <v>7696.0</v>
      </c>
      <c r="H772" s="308">
        <v>40975.0</v>
      </c>
    </row>
    <row r="773">
      <c r="A773" s="307" t="s">
        <v>8517</v>
      </c>
      <c r="B773" s="305" t="s">
        <v>7127</v>
      </c>
      <c r="C773" s="305" t="s">
        <v>5600</v>
      </c>
      <c r="D773" s="305" t="s">
        <v>144</v>
      </c>
      <c r="E773" s="317">
        <v>180.0</v>
      </c>
      <c r="F773" s="317">
        <v>180.0</v>
      </c>
      <c r="G773" s="307">
        <v>7711.0</v>
      </c>
      <c r="H773" s="308">
        <v>41004.0</v>
      </c>
    </row>
    <row r="774">
      <c r="A774" s="307" t="s">
        <v>8520</v>
      </c>
      <c r="B774" s="305" t="s">
        <v>10970</v>
      </c>
      <c r="C774" s="305" t="s">
        <v>2521</v>
      </c>
      <c r="D774" s="305" t="s">
        <v>954</v>
      </c>
      <c r="E774" s="317">
        <v>24.26</v>
      </c>
      <c r="F774" s="317">
        <v>24.26</v>
      </c>
      <c r="G774" s="307">
        <v>7697.0</v>
      </c>
      <c r="H774" s="308">
        <v>40937.0</v>
      </c>
    </row>
    <row r="775">
      <c r="A775" s="307" t="s">
        <v>11197</v>
      </c>
      <c r="B775" s="305" t="s">
        <v>4344</v>
      </c>
      <c r="C775" s="305" t="s">
        <v>1815</v>
      </c>
      <c r="D775" s="305" t="s">
        <v>6019</v>
      </c>
      <c r="E775" s="317">
        <v>1342.5</v>
      </c>
      <c r="F775" s="317">
        <v>1342.5</v>
      </c>
      <c r="G775" s="307">
        <v>7699.0</v>
      </c>
      <c r="H775" s="318">
        <v>41012.0</v>
      </c>
    </row>
    <row r="776">
      <c r="A776" s="307" t="s">
        <v>11198</v>
      </c>
      <c r="B776" s="305" t="s">
        <v>11199</v>
      </c>
      <c r="C776" s="305" t="s">
        <v>11200</v>
      </c>
      <c r="D776" s="305" t="s">
        <v>6119</v>
      </c>
      <c r="E776" s="317">
        <v>1000.0</v>
      </c>
      <c r="F776" s="317">
        <v>1000.0</v>
      </c>
      <c r="G776" s="307">
        <v>7535.0</v>
      </c>
      <c r="H776" s="318">
        <v>40958.0</v>
      </c>
    </row>
    <row r="777">
      <c r="A777" s="307" t="s">
        <v>11201</v>
      </c>
      <c r="B777" s="305" t="s">
        <v>11202</v>
      </c>
      <c r="C777" s="305" t="s">
        <v>11203</v>
      </c>
      <c r="D777" s="305" t="s">
        <v>6019</v>
      </c>
      <c r="E777" s="317">
        <v>1220.3</v>
      </c>
      <c r="F777" s="317">
        <v>1220.3</v>
      </c>
      <c r="G777" s="309"/>
      <c r="H777" s="318">
        <v>41005.0</v>
      </c>
    </row>
    <row r="778">
      <c r="A778" s="307" t="s">
        <v>11204</v>
      </c>
      <c r="B778" s="305" t="s">
        <v>9660</v>
      </c>
      <c r="C778" s="305" t="s">
        <v>2813</v>
      </c>
      <c r="D778" s="305" t="s">
        <v>6019</v>
      </c>
      <c r="E778" s="317">
        <v>250.0</v>
      </c>
      <c r="F778" s="317">
        <v>250.0</v>
      </c>
      <c r="G778" s="307">
        <v>7712.0</v>
      </c>
      <c r="H778" s="318">
        <v>41010.0</v>
      </c>
    </row>
    <row r="779">
      <c r="A779" s="307" t="s">
        <v>11205</v>
      </c>
      <c r="B779" s="305" t="s">
        <v>7699</v>
      </c>
      <c r="C779" s="305" t="s">
        <v>2813</v>
      </c>
      <c r="D779" s="305" t="s">
        <v>6019</v>
      </c>
      <c r="E779" s="317">
        <v>455.0</v>
      </c>
      <c r="F779" s="317">
        <v>280.0</v>
      </c>
      <c r="G779" s="307">
        <v>7712.0</v>
      </c>
      <c r="H779" s="318">
        <v>40962.0</v>
      </c>
    </row>
    <row r="780">
      <c r="A780" s="307" t="s">
        <v>11206</v>
      </c>
      <c r="B780" s="305" t="s">
        <v>11207</v>
      </c>
      <c r="C780" s="305" t="s">
        <v>2813</v>
      </c>
      <c r="D780" s="305" t="s">
        <v>6019</v>
      </c>
      <c r="E780" s="317">
        <v>300.0</v>
      </c>
      <c r="F780" s="317">
        <v>300.0</v>
      </c>
      <c r="G780" s="307">
        <v>7744.0</v>
      </c>
      <c r="H780" s="318">
        <v>41025.0</v>
      </c>
    </row>
    <row r="781">
      <c r="A781" s="307" t="s">
        <v>11208</v>
      </c>
      <c r="B781" s="305" t="s">
        <v>10996</v>
      </c>
      <c r="C781" s="305" t="s">
        <v>2813</v>
      </c>
      <c r="D781" s="305" t="s">
        <v>6019</v>
      </c>
      <c r="E781" s="317">
        <v>230.0</v>
      </c>
      <c r="F781" s="317">
        <v>150.0</v>
      </c>
      <c r="G781" s="307">
        <v>7712.0</v>
      </c>
      <c r="H781" s="318">
        <v>40969.0</v>
      </c>
    </row>
    <row r="782">
      <c r="A782" s="307" t="s">
        <v>8546</v>
      </c>
      <c r="B782" s="305" t="s">
        <v>6978</v>
      </c>
      <c r="C782" s="305" t="s">
        <v>2813</v>
      </c>
      <c r="D782" s="305" t="s">
        <v>6119</v>
      </c>
      <c r="E782" s="317">
        <v>300.0</v>
      </c>
      <c r="F782" s="317">
        <v>140.0</v>
      </c>
      <c r="G782" s="307">
        <v>7536.0</v>
      </c>
      <c r="H782" s="318">
        <v>40945.0</v>
      </c>
    </row>
    <row r="783">
      <c r="A783" s="307" t="s">
        <v>8549</v>
      </c>
      <c r="B783" s="305" t="s">
        <v>11209</v>
      </c>
      <c r="C783" s="305" t="s">
        <v>2813</v>
      </c>
      <c r="D783" s="305" t="s">
        <v>6019</v>
      </c>
      <c r="E783" s="317">
        <v>450.0</v>
      </c>
      <c r="F783" s="317">
        <v>100.0</v>
      </c>
      <c r="G783" s="307">
        <v>7712.0</v>
      </c>
      <c r="H783" s="318">
        <v>41019.0</v>
      </c>
    </row>
    <row r="784">
      <c r="A784" s="307" t="s">
        <v>8552</v>
      </c>
      <c r="B784" s="305" t="s">
        <v>11210</v>
      </c>
      <c r="C784" s="305" t="s">
        <v>2813</v>
      </c>
      <c r="D784" s="305" t="s">
        <v>6119</v>
      </c>
      <c r="E784" s="317">
        <v>230.0</v>
      </c>
      <c r="F784" s="317">
        <v>150.0</v>
      </c>
      <c r="G784" s="307">
        <v>7536.0</v>
      </c>
      <c r="H784" s="318">
        <v>40938.0</v>
      </c>
    </row>
    <row r="785">
      <c r="A785" s="307" t="s">
        <v>8556</v>
      </c>
      <c r="B785" s="305" t="s">
        <v>11211</v>
      </c>
      <c r="C785" s="305" t="s">
        <v>6042</v>
      </c>
      <c r="D785" s="305" t="s">
        <v>6019</v>
      </c>
      <c r="E785" s="317">
        <v>700.0</v>
      </c>
      <c r="F785" s="317">
        <v>500.0</v>
      </c>
      <c r="G785" s="307">
        <v>7767.0</v>
      </c>
      <c r="H785" s="318">
        <v>41014.0</v>
      </c>
    </row>
    <row r="786">
      <c r="A786" s="307" t="s">
        <v>8558</v>
      </c>
      <c r="B786" s="305" t="s">
        <v>11212</v>
      </c>
      <c r="C786" s="305" t="s">
        <v>1286</v>
      </c>
      <c r="D786" s="305" t="s">
        <v>6019</v>
      </c>
      <c r="E786" s="317">
        <v>750.0</v>
      </c>
      <c r="F786" s="317">
        <v>750.0</v>
      </c>
      <c r="G786" s="307">
        <v>7713.0</v>
      </c>
      <c r="H786" s="318">
        <v>41017.0</v>
      </c>
    </row>
    <row r="787">
      <c r="A787" s="307" t="s">
        <v>8563</v>
      </c>
      <c r="B787" s="305" t="s">
        <v>11213</v>
      </c>
      <c r="C787" s="305" t="s">
        <v>11214</v>
      </c>
      <c r="D787" s="305" t="s">
        <v>6019</v>
      </c>
      <c r="E787" s="317">
        <v>500.0</v>
      </c>
      <c r="F787" s="317">
        <v>500.0</v>
      </c>
      <c r="G787" s="307">
        <v>7765.0</v>
      </c>
      <c r="H787" s="318">
        <v>41021.0</v>
      </c>
    </row>
    <row r="788">
      <c r="A788" s="307" t="s">
        <v>8567</v>
      </c>
      <c r="B788" s="305" t="s">
        <v>11215</v>
      </c>
      <c r="C788" s="305" t="s">
        <v>6081</v>
      </c>
      <c r="D788" s="305" t="s">
        <v>6019</v>
      </c>
      <c r="E788" s="317">
        <v>1000.0</v>
      </c>
      <c r="F788" s="317">
        <v>1000.0</v>
      </c>
      <c r="G788" s="307">
        <v>7714.0</v>
      </c>
      <c r="H788" s="318">
        <v>41014.0</v>
      </c>
    </row>
    <row r="789">
      <c r="A789" s="307" t="s">
        <v>8589</v>
      </c>
      <c r="B789" s="305" t="s">
        <v>9972</v>
      </c>
      <c r="C789" s="305" t="s">
        <v>271</v>
      </c>
      <c r="D789" s="305" t="s">
        <v>6019</v>
      </c>
      <c r="E789" s="317">
        <v>1500.0</v>
      </c>
      <c r="F789" s="317">
        <v>1000.0</v>
      </c>
      <c r="G789" s="307">
        <v>7715.0</v>
      </c>
      <c r="H789" s="318">
        <v>41027.0</v>
      </c>
    </row>
    <row r="790">
      <c r="A790" s="307" t="s">
        <v>8592</v>
      </c>
      <c r="B790" s="305" t="s">
        <v>11216</v>
      </c>
      <c r="C790" s="305" t="s">
        <v>3442</v>
      </c>
      <c r="D790" s="305" t="s">
        <v>6119</v>
      </c>
      <c r="E790" s="317">
        <v>2000.0</v>
      </c>
      <c r="F790" s="317">
        <v>2000.0</v>
      </c>
      <c r="G790" s="307">
        <v>7625.0</v>
      </c>
      <c r="H790" s="318">
        <v>40971.0</v>
      </c>
    </row>
    <row r="791">
      <c r="A791" s="307" t="s">
        <v>8595</v>
      </c>
      <c r="B791" s="305" t="s">
        <v>2954</v>
      </c>
      <c r="C791" s="305" t="s">
        <v>6089</v>
      </c>
      <c r="D791" s="305" t="s">
        <v>6119</v>
      </c>
      <c r="E791" s="317">
        <v>1000.0</v>
      </c>
      <c r="F791" s="317">
        <v>1000.0</v>
      </c>
      <c r="G791" s="307">
        <v>7739.0</v>
      </c>
      <c r="H791" s="318">
        <v>40971.0</v>
      </c>
    </row>
    <row r="792">
      <c r="A792" s="307" t="s">
        <v>8597</v>
      </c>
      <c r="B792" s="305" t="s">
        <v>11217</v>
      </c>
      <c r="C792" s="305" t="s">
        <v>11218</v>
      </c>
      <c r="D792" s="305" t="s">
        <v>6019</v>
      </c>
      <c r="E792" s="317">
        <v>273.5</v>
      </c>
      <c r="F792" s="317">
        <v>125.27</v>
      </c>
      <c r="G792" s="307">
        <v>7538.0</v>
      </c>
      <c r="H792" s="318">
        <v>41011.0</v>
      </c>
    </row>
    <row r="793">
      <c r="A793" s="307" t="s">
        <v>8599</v>
      </c>
      <c r="B793" s="305" t="s">
        <v>11219</v>
      </c>
      <c r="C793" s="305" t="s">
        <v>139</v>
      </c>
      <c r="D793" s="305" t="s">
        <v>6019</v>
      </c>
      <c r="E793" s="317">
        <v>2950.0</v>
      </c>
      <c r="F793" s="317">
        <v>705.0</v>
      </c>
      <c r="G793" s="307">
        <v>7768.0</v>
      </c>
      <c r="H793" s="318">
        <v>41013.0</v>
      </c>
    </row>
    <row r="794">
      <c r="A794" s="307" t="s">
        <v>8601</v>
      </c>
      <c r="B794" s="305" t="s">
        <v>11220</v>
      </c>
      <c r="C794" s="305" t="s">
        <v>7751</v>
      </c>
      <c r="D794" s="305" t="s">
        <v>6019</v>
      </c>
      <c r="E794" s="317">
        <v>300.0</v>
      </c>
      <c r="F794" s="317">
        <v>59.0</v>
      </c>
      <c r="G794" s="307">
        <v>7716.0</v>
      </c>
      <c r="H794" s="318">
        <v>41034.0</v>
      </c>
    </row>
    <row r="795">
      <c r="A795" s="307" t="s">
        <v>8604</v>
      </c>
      <c r="B795" s="305" t="s">
        <v>11221</v>
      </c>
      <c r="C795" s="305" t="s">
        <v>1903</v>
      </c>
      <c r="D795" s="305" t="s">
        <v>6019</v>
      </c>
      <c r="E795" s="317">
        <v>886.0</v>
      </c>
      <c r="F795" s="317">
        <v>886.0</v>
      </c>
      <c r="G795" s="307">
        <v>7717.0</v>
      </c>
      <c r="H795" s="318">
        <v>40999.0</v>
      </c>
    </row>
    <row r="796">
      <c r="A796" s="307" t="s">
        <v>8610</v>
      </c>
      <c r="B796" s="305" t="s">
        <v>11222</v>
      </c>
      <c r="C796" s="305" t="s">
        <v>7744</v>
      </c>
      <c r="D796" s="305" t="s">
        <v>6119</v>
      </c>
      <c r="E796" s="317">
        <v>195.0</v>
      </c>
      <c r="F796" s="317">
        <v>195.0</v>
      </c>
      <c r="G796" s="307">
        <v>7587.0</v>
      </c>
      <c r="H796" s="318">
        <v>40992.0</v>
      </c>
    </row>
    <row r="797">
      <c r="A797" s="307" t="s">
        <v>8615</v>
      </c>
      <c r="B797" s="305" t="s">
        <v>11223</v>
      </c>
      <c r="C797" s="305" t="s">
        <v>7744</v>
      </c>
      <c r="D797" s="305" t="s">
        <v>6119</v>
      </c>
      <c r="E797" s="317">
        <v>195.0</v>
      </c>
      <c r="F797" s="317">
        <v>195.0</v>
      </c>
      <c r="G797" s="309"/>
      <c r="H797" s="318">
        <v>41001.0</v>
      </c>
    </row>
    <row r="798">
      <c r="A798" s="307" t="s">
        <v>8620</v>
      </c>
      <c r="B798" s="305" t="s">
        <v>11224</v>
      </c>
      <c r="C798" s="305" t="s">
        <v>7744</v>
      </c>
      <c r="D798" s="305" t="s">
        <v>6119</v>
      </c>
      <c r="E798" s="317">
        <v>195.0</v>
      </c>
      <c r="F798" s="317">
        <v>150.0</v>
      </c>
      <c r="G798" s="307">
        <v>7734.0</v>
      </c>
      <c r="H798" s="318">
        <v>40987.0</v>
      </c>
    </row>
    <row r="799">
      <c r="A799" s="307" t="s">
        <v>8626</v>
      </c>
      <c r="B799" s="305" t="s">
        <v>11225</v>
      </c>
      <c r="C799" s="305" t="s">
        <v>7744</v>
      </c>
      <c r="D799" s="305" t="s">
        <v>6119</v>
      </c>
      <c r="E799" s="317">
        <v>195.0</v>
      </c>
      <c r="F799" s="317">
        <v>195.0</v>
      </c>
      <c r="G799" s="307">
        <v>7734.0</v>
      </c>
      <c r="H799" s="318">
        <v>40973.0</v>
      </c>
    </row>
    <row r="800">
      <c r="A800" s="307" t="s">
        <v>8631</v>
      </c>
      <c r="B800" s="305" t="s">
        <v>11226</v>
      </c>
      <c r="C800" s="305" t="s">
        <v>7744</v>
      </c>
      <c r="D800" s="305" t="s">
        <v>6119</v>
      </c>
      <c r="E800" s="317">
        <v>195.0</v>
      </c>
      <c r="F800" s="317">
        <v>171.0</v>
      </c>
      <c r="G800" s="307">
        <v>7734.0</v>
      </c>
      <c r="H800" s="318">
        <v>40994.0</v>
      </c>
    </row>
    <row r="801">
      <c r="A801" s="307" t="s">
        <v>8635</v>
      </c>
      <c r="B801" s="305" t="s">
        <v>11227</v>
      </c>
      <c r="C801" s="305" t="s">
        <v>2474</v>
      </c>
      <c r="D801" s="305" t="s">
        <v>6019</v>
      </c>
      <c r="E801" s="317">
        <v>1000.0</v>
      </c>
      <c r="F801" s="305" t="s">
        <v>7452</v>
      </c>
      <c r="G801" s="305" t="s">
        <v>6289</v>
      </c>
      <c r="H801" s="318">
        <v>41013.0</v>
      </c>
    </row>
    <row r="802">
      <c r="A802" s="307" t="s">
        <v>8639</v>
      </c>
      <c r="B802" s="305" t="s">
        <v>11228</v>
      </c>
      <c r="C802" s="305" t="s">
        <v>10262</v>
      </c>
      <c r="D802" s="305" t="s">
        <v>6019</v>
      </c>
      <c r="E802" s="317">
        <v>110.0</v>
      </c>
      <c r="F802" s="317">
        <v>110.0</v>
      </c>
      <c r="G802" s="307">
        <v>7747.0</v>
      </c>
      <c r="H802" s="318">
        <v>41013.0</v>
      </c>
    </row>
    <row r="803">
      <c r="A803" s="307" t="s">
        <v>8643</v>
      </c>
      <c r="B803" s="305" t="s">
        <v>11229</v>
      </c>
      <c r="C803" s="305" t="s">
        <v>10262</v>
      </c>
      <c r="D803" s="305" t="s">
        <v>6119</v>
      </c>
      <c r="E803" s="317">
        <v>150.0</v>
      </c>
      <c r="F803" s="317">
        <v>150.0</v>
      </c>
      <c r="G803" s="307">
        <v>7747.0</v>
      </c>
      <c r="H803" s="318">
        <v>40971.0</v>
      </c>
    </row>
    <row r="804">
      <c r="A804" s="307" t="s">
        <v>8649</v>
      </c>
      <c r="B804" s="305" t="s">
        <v>11230</v>
      </c>
      <c r="C804" s="305" t="s">
        <v>11231</v>
      </c>
      <c r="D804" s="305" t="s">
        <v>6119</v>
      </c>
      <c r="E804" s="317">
        <v>140.0</v>
      </c>
      <c r="F804" s="317">
        <v>140.0</v>
      </c>
      <c r="G804" s="307">
        <v>7537.0</v>
      </c>
      <c r="H804" s="318">
        <v>40988.0</v>
      </c>
    </row>
    <row r="805">
      <c r="A805" s="307" t="s">
        <v>8653</v>
      </c>
      <c r="B805" s="305" t="s">
        <v>11232</v>
      </c>
      <c r="C805" s="305" t="s">
        <v>902</v>
      </c>
      <c r="D805" s="305" t="s">
        <v>6119</v>
      </c>
      <c r="E805" s="317">
        <v>17.49</v>
      </c>
      <c r="F805" s="317">
        <v>17.49</v>
      </c>
      <c r="G805" s="307">
        <v>7756.0</v>
      </c>
      <c r="H805" s="318">
        <v>40970.0</v>
      </c>
    </row>
    <row r="806">
      <c r="A806" s="307" t="s">
        <v>8657</v>
      </c>
      <c r="B806" s="305" t="s">
        <v>11233</v>
      </c>
      <c r="C806" s="305" t="s">
        <v>902</v>
      </c>
      <c r="D806" s="305" t="s">
        <v>6119</v>
      </c>
      <c r="E806" s="317">
        <v>24.64</v>
      </c>
      <c r="F806" s="317">
        <v>24.64</v>
      </c>
      <c r="G806" s="307">
        <v>7756.0</v>
      </c>
      <c r="H806" s="318">
        <v>40970.0</v>
      </c>
    </row>
    <row r="807">
      <c r="A807" s="307" t="s">
        <v>8662</v>
      </c>
      <c r="B807" s="305" t="s">
        <v>11234</v>
      </c>
      <c r="C807" s="305" t="s">
        <v>902</v>
      </c>
      <c r="D807" s="305" t="s">
        <v>6119</v>
      </c>
      <c r="E807" s="317">
        <v>24.0</v>
      </c>
      <c r="F807" s="317">
        <v>24.0</v>
      </c>
      <c r="G807" s="307">
        <v>7756.0</v>
      </c>
      <c r="H807" s="318">
        <v>40970.0</v>
      </c>
    </row>
    <row r="808">
      <c r="A808" s="307" t="s">
        <v>8666</v>
      </c>
      <c r="B808" s="305" t="s">
        <v>11235</v>
      </c>
      <c r="C808" s="305" t="s">
        <v>11236</v>
      </c>
      <c r="D808" s="305" t="s">
        <v>6019</v>
      </c>
      <c r="E808" s="317">
        <v>100.0</v>
      </c>
      <c r="F808" s="317">
        <v>100.0</v>
      </c>
      <c r="G808" s="307">
        <v>7654.0</v>
      </c>
      <c r="H808" s="318">
        <v>41013.0</v>
      </c>
    </row>
    <row r="809">
      <c r="A809" s="307" t="s">
        <v>11237</v>
      </c>
      <c r="B809" s="305" t="s">
        <v>11238</v>
      </c>
      <c r="C809" s="305" t="s">
        <v>858</v>
      </c>
      <c r="D809" s="305" t="s">
        <v>6119</v>
      </c>
      <c r="E809" s="317">
        <v>150.0</v>
      </c>
      <c r="F809" s="317">
        <v>150.0</v>
      </c>
      <c r="G809" s="307">
        <v>7539.0</v>
      </c>
      <c r="H809" s="318">
        <v>40968.0</v>
      </c>
    </row>
    <row r="810">
      <c r="A810" s="307" t="s">
        <v>11239</v>
      </c>
      <c r="B810" s="305" t="s">
        <v>11240</v>
      </c>
      <c r="C810" s="305" t="s">
        <v>587</v>
      </c>
      <c r="D810" s="305" t="s">
        <v>6119</v>
      </c>
      <c r="E810" s="317">
        <v>70.61</v>
      </c>
      <c r="F810" s="317">
        <v>70.61</v>
      </c>
      <c r="G810" s="307">
        <v>7694.0</v>
      </c>
      <c r="H810" s="318">
        <v>40988.0</v>
      </c>
    </row>
    <row r="811">
      <c r="A811" s="307" t="s">
        <v>11241</v>
      </c>
      <c r="B811" s="305" t="s">
        <v>11242</v>
      </c>
      <c r="C811" s="305" t="s">
        <v>902</v>
      </c>
      <c r="D811" s="305" t="s">
        <v>6119</v>
      </c>
      <c r="E811" s="317">
        <v>35.47</v>
      </c>
      <c r="F811" s="317">
        <v>35.47</v>
      </c>
      <c r="G811" s="307">
        <v>7540.0</v>
      </c>
      <c r="H811" s="318">
        <v>40968.0</v>
      </c>
    </row>
    <row r="812">
      <c r="A812" s="307" t="s">
        <v>11243</v>
      </c>
      <c r="B812" s="305" t="s">
        <v>11244</v>
      </c>
      <c r="C812" s="305" t="s">
        <v>92</v>
      </c>
      <c r="D812" s="305" t="s">
        <v>6119</v>
      </c>
      <c r="E812" s="317">
        <v>15.99</v>
      </c>
      <c r="F812" s="317">
        <v>15.99</v>
      </c>
      <c r="G812" s="307">
        <v>7541.0</v>
      </c>
      <c r="H812" s="318">
        <v>40971.0</v>
      </c>
    </row>
    <row r="813">
      <c r="A813" s="307" t="s">
        <v>11245</v>
      </c>
      <c r="B813" s="305" t="s">
        <v>9526</v>
      </c>
      <c r="C813" s="305" t="s">
        <v>8796</v>
      </c>
      <c r="D813" s="305" t="s">
        <v>6019</v>
      </c>
      <c r="E813" s="317">
        <v>100.0</v>
      </c>
      <c r="F813" s="317">
        <v>100.0</v>
      </c>
      <c r="G813" s="307">
        <v>7760.0</v>
      </c>
      <c r="H813" s="318">
        <v>41014.0</v>
      </c>
    </row>
    <row r="814">
      <c r="A814" s="307" t="s">
        <v>11246</v>
      </c>
      <c r="B814" s="305" t="s">
        <v>9714</v>
      </c>
      <c r="C814" s="305" t="s">
        <v>6437</v>
      </c>
      <c r="D814" s="305" t="s">
        <v>6119</v>
      </c>
      <c r="E814" s="317">
        <v>79.17</v>
      </c>
      <c r="F814" s="317">
        <v>79.17</v>
      </c>
      <c r="G814" s="307">
        <v>7542.0</v>
      </c>
      <c r="H814" s="318">
        <v>41042.0</v>
      </c>
    </row>
    <row r="815">
      <c r="A815" s="307" t="s">
        <v>11247</v>
      </c>
      <c r="B815" s="305" t="s">
        <v>11248</v>
      </c>
      <c r="C815" s="305" t="s">
        <v>5600</v>
      </c>
      <c r="D815" s="305" t="s">
        <v>6019</v>
      </c>
      <c r="E815" s="317">
        <v>60.0</v>
      </c>
      <c r="F815" s="317">
        <v>60.0</v>
      </c>
      <c r="G815" s="307">
        <v>7711.0</v>
      </c>
      <c r="H815" s="318">
        <v>41021.0</v>
      </c>
    </row>
    <row r="816">
      <c r="A816" s="307" t="s">
        <v>11249</v>
      </c>
      <c r="B816" s="305" t="s">
        <v>11178</v>
      </c>
      <c r="C816" s="305" t="s">
        <v>2521</v>
      </c>
      <c r="D816" s="305" t="s">
        <v>6119</v>
      </c>
      <c r="E816" s="317">
        <v>75.51</v>
      </c>
      <c r="F816" s="305" t="s">
        <v>7452</v>
      </c>
      <c r="G816" s="309"/>
      <c r="H816" s="318">
        <v>40965.0</v>
      </c>
    </row>
    <row r="817">
      <c r="A817" s="307" t="s">
        <v>11250</v>
      </c>
      <c r="B817" s="305" t="s">
        <v>10995</v>
      </c>
      <c r="C817" s="305" t="s">
        <v>2813</v>
      </c>
      <c r="D817" s="305" t="s">
        <v>6019</v>
      </c>
      <c r="E817" s="317">
        <v>205.0</v>
      </c>
      <c r="F817" s="317">
        <v>125.0</v>
      </c>
      <c r="G817" s="307">
        <v>7712.0</v>
      </c>
      <c r="H817" s="318">
        <v>41004.0</v>
      </c>
    </row>
    <row r="818">
      <c r="A818" s="307" t="s">
        <v>11251</v>
      </c>
      <c r="B818" s="305" t="s">
        <v>11252</v>
      </c>
      <c r="C818" s="305" t="s">
        <v>4343</v>
      </c>
      <c r="D818" s="305" t="s">
        <v>6119</v>
      </c>
      <c r="E818" s="317">
        <v>39.83</v>
      </c>
      <c r="F818" s="317">
        <v>39.83</v>
      </c>
      <c r="G818" s="307">
        <v>7699.0</v>
      </c>
      <c r="H818" s="318">
        <v>40952.0</v>
      </c>
    </row>
    <row r="819">
      <c r="A819" s="307" t="s">
        <v>11253</v>
      </c>
      <c r="B819" s="305" t="s">
        <v>11254</v>
      </c>
      <c r="C819" s="305" t="s">
        <v>4343</v>
      </c>
      <c r="D819" s="305" t="s">
        <v>6119</v>
      </c>
      <c r="E819" s="317">
        <v>129.96</v>
      </c>
      <c r="F819" s="317">
        <v>129.96</v>
      </c>
      <c r="G819" s="307">
        <v>7699.0</v>
      </c>
      <c r="H819" s="318">
        <v>41124.0</v>
      </c>
    </row>
    <row r="820">
      <c r="A820" s="307" t="s">
        <v>8745</v>
      </c>
      <c r="B820" s="305" t="s">
        <v>11255</v>
      </c>
      <c r="C820" s="305" t="s">
        <v>7298</v>
      </c>
      <c r="D820" s="305" t="s">
        <v>954</v>
      </c>
      <c r="E820" s="317">
        <v>160.0</v>
      </c>
      <c r="F820" s="317">
        <v>160.0</v>
      </c>
      <c r="G820" s="307">
        <v>160.0</v>
      </c>
      <c r="H820" s="309"/>
    </row>
    <row r="821">
      <c r="A821" s="307" t="s">
        <v>8748</v>
      </c>
      <c r="B821" s="305" t="s">
        <v>11256</v>
      </c>
      <c r="C821" s="305" t="s">
        <v>5095</v>
      </c>
      <c r="D821" s="305" t="s">
        <v>954</v>
      </c>
      <c r="E821" s="317">
        <v>1800.0</v>
      </c>
      <c r="F821" s="317">
        <v>1800.0</v>
      </c>
      <c r="G821" s="309"/>
      <c r="H821" s="309"/>
    </row>
    <row r="822">
      <c r="A822" s="307" t="s">
        <v>8754</v>
      </c>
      <c r="B822" s="305" t="s">
        <v>11257</v>
      </c>
      <c r="C822" s="305" t="s">
        <v>7413</v>
      </c>
      <c r="D822" s="305" t="s">
        <v>954</v>
      </c>
      <c r="E822" s="317">
        <v>183.86</v>
      </c>
      <c r="F822" s="317">
        <v>180.0</v>
      </c>
      <c r="G822" s="307">
        <v>7692.0</v>
      </c>
      <c r="H822" s="309"/>
    </row>
    <row r="823">
      <c r="A823" s="307" t="s">
        <v>8760</v>
      </c>
      <c r="B823" s="305" t="s">
        <v>11258</v>
      </c>
      <c r="C823" s="305" t="s">
        <v>11259</v>
      </c>
      <c r="D823" s="305" t="s">
        <v>144</v>
      </c>
      <c r="E823" s="317">
        <v>1228.0</v>
      </c>
      <c r="F823" s="317">
        <v>1000.0</v>
      </c>
      <c r="G823" s="307">
        <v>6775.0</v>
      </c>
      <c r="H823" s="309"/>
    </row>
    <row r="824">
      <c r="A824" s="307" t="s">
        <v>8764</v>
      </c>
      <c r="B824" s="305" t="s">
        <v>11260</v>
      </c>
      <c r="C824" s="305" t="s">
        <v>6767</v>
      </c>
      <c r="D824" s="305" t="s">
        <v>144</v>
      </c>
      <c r="E824" s="317">
        <v>300.0</v>
      </c>
      <c r="F824" s="317">
        <v>240.0</v>
      </c>
      <c r="G824" s="307">
        <v>7719.0</v>
      </c>
      <c r="H824" s="309"/>
    </row>
    <row r="825">
      <c r="A825" s="307" t="s">
        <v>8769</v>
      </c>
      <c r="B825" s="305" t="s">
        <v>11196</v>
      </c>
      <c r="C825" s="305" t="s">
        <v>6767</v>
      </c>
      <c r="D825" s="305" t="s">
        <v>144</v>
      </c>
      <c r="E825" s="317">
        <v>180.0</v>
      </c>
      <c r="F825" s="317">
        <v>180.0</v>
      </c>
      <c r="G825" s="307">
        <v>7719.0</v>
      </c>
      <c r="H825" s="309"/>
    </row>
    <row r="826">
      <c r="A826" s="307" t="s">
        <v>8773</v>
      </c>
      <c r="B826" s="305" t="s">
        <v>11261</v>
      </c>
      <c r="C826" s="305" t="s">
        <v>6767</v>
      </c>
      <c r="D826" s="305" t="s">
        <v>144</v>
      </c>
      <c r="E826" s="317">
        <v>500.0</v>
      </c>
      <c r="F826" s="317">
        <v>500.0</v>
      </c>
      <c r="G826" s="307">
        <v>7719.0</v>
      </c>
      <c r="H826" s="309"/>
    </row>
    <row r="827">
      <c r="A827" s="307" t="s">
        <v>8779</v>
      </c>
      <c r="B827" s="305" t="s">
        <v>11262</v>
      </c>
      <c r="C827" s="305" t="s">
        <v>6767</v>
      </c>
      <c r="D827" s="305" t="s">
        <v>144</v>
      </c>
      <c r="E827" s="317">
        <v>1000.0</v>
      </c>
      <c r="F827" s="305" t="s">
        <v>7452</v>
      </c>
      <c r="G827" s="307">
        <v>7719.0</v>
      </c>
      <c r="H827" s="309"/>
    </row>
    <row r="828">
      <c r="A828" s="307" t="s">
        <v>8785</v>
      </c>
      <c r="B828" s="305" t="s">
        <v>11263</v>
      </c>
      <c r="C828" s="305" t="s">
        <v>1328</v>
      </c>
      <c r="D828" s="305" t="s">
        <v>144</v>
      </c>
      <c r="E828" s="317">
        <v>500.0</v>
      </c>
      <c r="F828" s="317">
        <v>285.0</v>
      </c>
      <c r="G828" s="307">
        <v>7720.0</v>
      </c>
      <c r="H828" s="309"/>
    </row>
    <row r="829">
      <c r="A829" s="307" t="s">
        <v>8790</v>
      </c>
      <c r="B829" s="305" t="s">
        <v>11264</v>
      </c>
      <c r="C829" s="305" t="s">
        <v>8210</v>
      </c>
      <c r="D829" s="305" t="s">
        <v>954</v>
      </c>
      <c r="E829" s="317">
        <v>1074.94</v>
      </c>
      <c r="F829" s="317">
        <v>1074.94</v>
      </c>
      <c r="G829" s="307">
        <v>7544.0</v>
      </c>
      <c r="H829" s="309"/>
    </row>
    <row r="830">
      <c r="A830" s="307" t="s">
        <v>8793</v>
      </c>
      <c r="B830" s="305" t="s">
        <v>11265</v>
      </c>
      <c r="C830" s="305" t="s">
        <v>6089</v>
      </c>
      <c r="D830" s="305" t="s">
        <v>954</v>
      </c>
      <c r="E830" s="317">
        <v>171.2</v>
      </c>
      <c r="F830" s="317">
        <v>171.2</v>
      </c>
      <c r="G830" s="307">
        <v>7684.0</v>
      </c>
      <c r="H830" s="309"/>
    </row>
    <row r="831">
      <c r="A831" s="307" t="s">
        <v>8800</v>
      </c>
      <c r="B831" s="305" t="s">
        <v>11266</v>
      </c>
      <c r="C831" s="305" t="s">
        <v>11266</v>
      </c>
      <c r="D831" s="305" t="s">
        <v>144</v>
      </c>
      <c r="E831" s="317">
        <v>1822.0</v>
      </c>
      <c r="F831" s="317">
        <v>1552.2</v>
      </c>
      <c r="G831" s="307">
        <v>7721.0</v>
      </c>
      <c r="H831" s="309"/>
    </row>
    <row r="832">
      <c r="A832" s="307" t="s">
        <v>8804</v>
      </c>
      <c r="B832" s="305" t="s">
        <v>11267</v>
      </c>
      <c r="C832" s="305" t="s">
        <v>6306</v>
      </c>
      <c r="D832" s="305" t="s">
        <v>954</v>
      </c>
      <c r="E832" s="317">
        <v>200.0</v>
      </c>
      <c r="F832" s="317">
        <v>150.0</v>
      </c>
      <c r="G832" s="307">
        <v>7701.0</v>
      </c>
      <c r="H832" s="309"/>
    </row>
    <row r="833">
      <c r="A833" s="307" t="s">
        <v>8808</v>
      </c>
      <c r="B833" s="305" t="s">
        <v>8222</v>
      </c>
      <c r="C833" s="305" t="s">
        <v>7485</v>
      </c>
      <c r="D833" s="305" t="s">
        <v>954</v>
      </c>
      <c r="E833" s="317">
        <v>199.74</v>
      </c>
      <c r="F833" s="317">
        <v>199.74</v>
      </c>
      <c r="G833" s="307">
        <v>7545.0</v>
      </c>
      <c r="H833" s="309"/>
    </row>
    <row r="834">
      <c r="A834" s="307" t="s">
        <v>8815</v>
      </c>
      <c r="B834" s="305" t="s">
        <v>11268</v>
      </c>
      <c r="C834" s="305" t="s">
        <v>458</v>
      </c>
      <c r="D834" s="305" t="s">
        <v>954</v>
      </c>
      <c r="E834" s="317">
        <v>186.0</v>
      </c>
      <c r="F834" s="317">
        <v>186.0</v>
      </c>
      <c r="G834" s="307">
        <v>7685.0</v>
      </c>
      <c r="H834" s="309"/>
    </row>
    <row r="835">
      <c r="A835" s="307" t="s">
        <v>8819</v>
      </c>
      <c r="B835" s="305" t="s">
        <v>11269</v>
      </c>
      <c r="C835" s="305" t="s">
        <v>458</v>
      </c>
      <c r="D835" s="305" t="s">
        <v>144</v>
      </c>
      <c r="E835" s="317">
        <v>825.0</v>
      </c>
      <c r="F835" s="317">
        <v>540.0</v>
      </c>
      <c r="G835" s="307">
        <v>7745.0</v>
      </c>
      <c r="H835" s="309"/>
    </row>
    <row r="836">
      <c r="A836" s="307" t="s">
        <v>8824</v>
      </c>
      <c r="B836" s="305" t="s">
        <v>11270</v>
      </c>
      <c r="C836" s="305" t="s">
        <v>2402</v>
      </c>
      <c r="D836" s="305" t="s">
        <v>954</v>
      </c>
      <c r="E836" s="317">
        <v>228.97</v>
      </c>
      <c r="F836" s="317">
        <v>228.97</v>
      </c>
      <c r="G836" s="307">
        <v>7700.0</v>
      </c>
      <c r="H836" s="309"/>
    </row>
    <row r="837">
      <c r="A837" s="307" t="s">
        <v>8826</v>
      </c>
      <c r="B837" s="305" t="s">
        <v>11271</v>
      </c>
      <c r="C837" s="305" t="s">
        <v>8210</v>
      </c>
      <c r="D837" s="305" t="s">
        <v>954</v>
      </c>
      <c r="E837" s="317">
        <v>180.0</v>
      </c>
      <c r="F837" s="317">
        <v>148.0</v>
      </c>
      <c r="G837" s="307">
        <v>7544.0</v>
      </c>
      <c r="H837" s="309"/>
    </row>
    <row r="838">
      <c r="A838" s="307" t="s">
        <v>8829</v>
      </c>
      <c r="B838" s="305" t="s">
        <v>7332</v>
      </c>
      <c r="C838" s="305" t="s">
        <v>902</v>
      </c>
      <c r="D838" s="305" t="s">
        <v>954</v>
      </c>
      <c r="E838" s="317">
        <v>130.62</v>
      </c>
      <c r="F838" s="317">
        <v>130.62</v>
      </c>
      <c r="G838" s="309"/>
      <c r="H838" s="309"/>
    </row>
    <row r="839">
      <c r="A839" s="307" t="s">
        <v>8832</v>
      </c>
      <c r="B839" s="305" t="s">
        <v>11272</v>
      </c>
      <c r="C839" s="305" t="s">
        <v>1286</v>
      </c>
      <c r="D839" s="305" t="s">
        <v>954</v>
      </c>
      <c r="E839" s="317">
        <v>51.0</v>
      </c>
      <c r="F839" s="317">
        <v>51.0</v>
      </c>
      <c r="G839" s="309"/>
      <c r="H839" s="309"/>
    </row>
    <row r="840">
      <c r="A840" s="307" t="s">
        <v>8834</v>
      </c>
      <c r="B840" s="305" t="s">
        <v>11273</v>
      </c>
      <c r="C840" s="305" t="s">
        <v>11274</v>
      </c>
      <c r="D840" s="305" t="s">
        <v>954</v>
      </c>
      <c r="E840" s="317">
        <v>68.0</v>
      </c>
      <c r="F840" s="317">
        <v>44.0</v>
      </c>
      <c r="G840" s="307">
        <v>7698.0</v>
      </c>
      <c r="H840" s="309"/>
    </row>
    <row r="841">
      <c r="A841" s="307" t="s">
        <v>8838</v>
      </c>
      <c r="B841" s="305" t="s">
        <v>7440</v>
      </c>
      <c r="C841" s="305" t="s">
        <v>2402</v>
      </c>
      <c r="D841" s="305" t="s">
        <v>954</v>
      </c>
      <c r="E841" s="317">
        <v>141.61</v>
      </c>
      <c r="F841" s="317">
        <v>60.0</v>
      </c>
      <c r="G841" s="307">
        <v>7700.0</v>
      </c>
      <c r="H841" s="309"/>
    </row>
    <row r="842">
      <c r="A842" s="307" t="s">
        <v>8842</v>
      </c>
      <c r="B842" s="305" t="s">
        <v>11275</v>
      </c>
      <c r="C842" s="305" t="s">
        <v>938</v>
      </c>
      <c r="D842" s="305" t="s">
        <v>144</v>
      </c>
      <c r="E842" s="317">
        <v>24.0</v>
      </c>
      <c r="F842" s="317">
        <v>24.0</v>
      </c>
      <c r="G842" s="307">
        <v>7722.0</v>
      </c>
      <c r="H842" s="309"/>
    </row>
    <row r="843">
      <c r="A843" s="307" t="s">
        <v>8849</v>
      </c>
      <c r="B843" s="305" t="s">
        <v>10043</v>
      </c>
      <c r="C843" s="305" t="s">
        <v>965</v>
      </c>
      <c r="D843" s="305" t="s">
        <v>954</v>
      </c>
      <c r="E843" s="317">
        <v>95.54</v>
      </c>
      <c r="F843" s="317">
        <v>90.54</v>
      </c>
      <c r="G843" s="307">
        <v>7740.0</v>
      </c>
      <c r="H843" s="309"/>
    </row>
    <row r="844">
      <c r="A844" s="307" t="s">
        <v>8922</v>
      </c>
      <c r="B844" s="305" t="s">
        <v>11276</v>
      </c>
      <c r="C844" s="305" t="s">
        <v>11277</v>
      </c>
      <c r="D844" s="305" t="s">
        <v>954</v>
      </c>
      <c r="E844" s="317">
        <v>59.35</v>
      </c>
      <c r="F844" s="317">
        <v>59.35</v>
      </c>
      <c r="G844" s="309"/>
      <c r="H844" s="309"/>
    </row>
    <row r="845">
      <c r="A845" s="307" t="s">
        <v>8928</v>
      </c>
      <c r="B845" s="305" t="s">
        <v>11278</v>
      </c>
      <c r="C845" s="305" t="s">
        <v>195</v>
      </c>
      <c r="D845" s="305" t="s">
        <v>954</v>
      </c>
      <c r="E845" s="317">
        <v>90.58</v>
      </c>
      <c r="F845" s="317">
        <v>90.58</v>
      </c>
      <c r="G845" s="307">
        <v>7737.0</v>
      </c>
      <c r="H845" s="309"/>
    </row>
    <row r="846">
      <c r="A846" s="307" t="s">
        <v>8934</v>
      </c>
      <c r="B846" s="305" t="s">
        <v>11279</v>
      </c>
      <c r="C846" s="305" t="s">
        <v>2402</v>
      </c>
      <c r="D846" s="305" t="s">
        <v>954</v>
      </c>
      <c r="E846" s="317">
        <v>80.46</v>
      </c>
      <c r="F846" s="317">
        <v>45.0</v>
      </c>
      <c r="G846" s="307">
        <v>7700.0</v>
      </c>
      <c r="H846" s="309"/>
    </row>
    <row r="847">
      <c r="A847" s="307" t="s">
        <v>8940</v>
      </c>
      <c r="B847" s="305" t="s">
        <v>11280</v>
      </c>
      <c r="C847" s="305" t="s">
        <v>9786</v>
      </c>
      <c r="D847" s="305" t="s">
        <v>954</v>
      </c>
      <c r="E847" s="317">
        <v>125.0</v>
      </c>
      <c r="F847" s="317">
        <v>125.0</v>
      </c>
      <c r="G847" s="309"/>
      <c r="H847" s="309"/>
    </row>
    <row r="848">
      <c r="A848" s="307" t="s">
        <v>8946</v>
      </c>
      <c r="B848" s="305" t="s">
        <v>11281</v>
      </c>
      <c r="C848" s="305" t="s">
        <v>11282</v>
      </c>
      <c r="D848" s="305" t="s">
        <v>954</v>
      </c>
      <c r="E848" s="317">
        <v>18.85</v>
      </c>
      <c r="F848" s="317">
        <v>18.85</v>
      </c>
      <c r="G848" s="309"/>
      <c r="H848" s="309"/>
    </row>
    <row r="849">
      <c r="A849" s="307" t="s">
        <v>8953</v>
      </c>
      <c r="B849" s="305" t="s">
        <v>11283</v>
      </c>
      <c r="C849" s="305" t="s">
        <v>95</v>
      </c>
      <c r="D849" s="305" t="s">
        <v>954</v>
      </c>
      <c r="E849" s="317">
        <v>9.1</v>
      </c>
      <c r="F849" s="317">
        <v>9.1</v>
      </c>
      <c r="G849" s="307">
        <v>7546.0</v>
      </c>
      <c r="H849" s="309"/>
    </row>
    <row r="850">
      <c r="A850" s="307" t="s">
        <v>8967</v>
      </c>
      <c r="B850" s="305" t="s">
        <v>11284</v>
      </c>
      <c r="C850" s="305" t="s">
        <v>95</v>
      </c>
      <c r="D850" s="305" t="s">
        <v>954</v>
      </c>
      <c r="E850" s="317">
        <v>98.79</v>
      </c>
      <c r="F850" s="317">
        <v>98.79</v>
      </c>
      <c r="G850" s="307">
        <v>7546.0</v>
      </c>
      <c r="H850" s="309"/>
    </row>
    <row r="851">
      <c r="A851" s="307" t="s">
        <v>8970</v>
      </c>
      <c r="B851" s="305" t="s">
        <v>7440</v>
      </c>
      <c r="C851" s="305" t="s">
        <v>2402</v>
      </c>
      <c r="D851" s="305" t="s">
        <v>954</v>
      </c>
      <c r="E851" s="317">
        <v>92.0</v>
      </c>
      <c r="F851" s="317">
        <v>141.61</v>
      </c>
      <c r="G851" s="309"/>
      <c r="H851" s="309"/>
    </row>
    <row r="852">
      <c r="A852" s="307" t="s">
        <v>8975</v>
      </c>
      <c r="B852" s="305" t="s">
        <v>11285</v>
      </c>
      <c r="C852" s="305" t="s">
        <v>2935</v>
      </c>
      <c r="D852" s="305" t="s">
        <v>954</v>
      </c>
      <c r="E852" s="317">
        <v>62.92</v>
      </c>
      <c r="F852" s="317">
        <v>62.92</v>
      </c>
      <c r="G852" s="307">
        <v>7544.0</v>
      </c>
      <c r="H852" s="309"/>
    </row>
    <row r="853">
      <c r="A853" s="307" t="s">
        <v>8980</v>
      </c>
      <c r="B853" s="305" t="s">
        <v>11286</v>
      </c>
      <c r="C853" s="305" t="s">
        <v>1702</v>
      </c>
      <c r="D853" s="305" t="s">
        <v>144</v>
      </c>
      <c r="E853" s="317">
        <v>678.0</v>
      </c>
      <c r="F853" s="317">
        <v>678.0</v>
      </c>
      <c r="G853" s="307">
        <v>7762.0</v>
      </c>
      <c r="H853" s="309"/>
    </row>
    <row r="854">
      <c r="A854" s="307" t="s">
        <v>8985</v>
      </c>
      <c r="B854" s="305" t="s">
        <v>6702</v>
      </c>
      <c r="C854" s="305" t="s">
        <v>1702</v>
      </c>
      <c r="D854" s="305" t="s">
        <v>144</v>
      </c>
      <c r="E854" s="317">
        <v>150.0</v>
      </c>
      <c r="F854" s="317">
        <v>150.0</v>
      </c>
      <c r="G854" s="307">
        <v>7762.0</v>
      </c>
      <c r="H854" s="309"/>
    </row>
    <row r="855">
      <c r="A855" s="307" t="s">
        <v>8990</v>
      </c>
      <c r="B855" s="305" t="s">
        <v>11287</v>
      </c>
      <c r="C855" s="305" t="s">
        <v>1702</v>
      </c>
      <c r="D855" s="305" t="s">
        <v>144</v>
      </c>
      <c r="E855" s="317">
        <v>60.0</v>
      </c>
      <c r="F855" s="317">
        <v>60.0</v>
      </c>
      <c r="G855" s="307">
        <v>7762.0</v>
      </c>
      <c r="H855" s="309"/>
    </row>
    <row r="856">
      <c r="A856" s="307" t="s">
        <v>8993</v>
      </c>
      <c r="B856" s="305" t="s">
        <v>5421</v>
      </c>
      <c r="C856" s="305" t="s">
        <v>7546</v>
      </c>
      <c r="D856" s="305" t="s">
        <v>954</v>
      </c>
      <c r="E856" s="317">
        <v>2342.7</v>
      </c>
      <c r="F856" s="317">
        <v>2342.7</v>
      </c>
      <c r="G856" s="307">
        <v>7734.0</v>
      </c>
      <c r="H856" s="309"/>
    </row>
    <row r="857">
      <c r="A857" s="307" t="s">
        <v>11288</v>
      </c>
      <c r="B857" s="305" t="s">
        <v>9851</v>
      </c>
      <c r="C857" s="305" t="s">
        <v>6692</v>
      </c>
      <c r="D857" s="305" t="s">
        <v>144</v>
      </c>
      <c r="E857" s="317">
        <v>2500.0</v>
      </c>
      <c r="F857" s="317">
        <v>1425.0</v>
      </c>
      <c r="G857" s="307">
        <v>7723.0</v>
      </c>
      <c r="H857" s="308">
        <v>41024.0</v>
      </c>
    </row>
    <row r="858">
      <c r="A858" s="307" t="s">
        <v>11289</v>
      </c>
      <c r="B858" s="305" t="s">
        <v>11290</v>
      </c>
      <c r="C858" s="305" t="s">
        <v>1815</v>
      </c>
      <c r="D858" s="305" t="s">
        <v>144</v>
      </c>
      <c r="E858" s="317">
        <v>600.0</v>
      </c>
      <c r="F858" s="317">
        <v>600.0</v>
      </c>
      <c r="G858" s="307">
        <v>7699.0</v>
      </c>
      <c r="H858" s="308">
        <v>41021.0</v>
      </c>
    </row>
    <row r="859">
      <c r="A859" s="307" t="s">
        <v>11291</v>
      </c>
      <c r="B859" s="305" t="s">
        <v>11292</v>
      </c>
      <c r="C859" s="305" t="s">
        <v>2456</v>
      </c>
      <c r="D859" s="305" t="s">
        <v>954</v>
      </c>
      <c r="E859" s="317">
        <v>1221.5</v>
      </c>
      <c r="F859" s="317">
        <v>1000.0</v>
      </c>
      <c r="G859" s="307">
        <v>7547.0</v>
      </c>
      <c r="H859" s="308">
        <v>40992.0</v>
      </c>
    </row>
    <row r="860">
      <c r="A860" s="307" t="s">
        <v>11293</v>
      </c>
      <c r="B860" s="305" t="s">
        <v>11294</v>
      </c>
      <c r="C860" s="305" t="s">
        <v>1797</v>
      </c>
      <c r="D860" s="305" t="s">
        <v>144</v>
      </c>
      <c r="E860" s="317">
        <v>250.0</v>
      </c>
      <c r="F860" s="317">
        <v>250.0</v>
      </c>
      <c r="G860" s="307">
        <v>7724.0</v>
      </c>
      <c r="H860" s="308">
        <v>41041.0</v>
      </c>
    </row>
    <row r="861">
      <c r="A861" s="307" t="s">
        <v>11295</v>
      </c>
      <c r="B861" s="305" t="s">
        <v>9619</v>
      </c>
      <c r="C861" s="305" t="s">
        <v>1518</v>
      </c>
      <c r="D861" s="305" t="s">
        <v>144</v>
      </c>
      <c r="E861" s="317">
        <v>1929.29</v>
      </c>
      <c r="F861" s="317">
        <v>947.01</v>
      </c>
      <c r="G861" s="307">
        <v>7725.0</v>
      </c>
      <c r="H861" s="308">
        <v>41024.0</v>
      </c>
    </row>
    <row r="862">
      <c r="A862" s="307" t="s">
        <v>11296</v>
      </c>
      <c r="B862" s="305" t="s">
        <v>11297</v>
      </c>
      <c r="C862" s="305" t="s">
        <v>294</v>
      </c>
      <c r="D862" s="305" t="s">
        <v>144</v>
      </c>
      <c r="E862" s="317">
        <v>300.0</v>
      </c>
      <c r="F862" s="317">
        <v>300.0</v>
      </c>
      <c r="G862" s="307">
        <v>7726.0</v>
      </c>
      <c r="H862" s="308">
        <v>41012.0</v>
      </c>
    </row>
    <row r="863">
      <c r="A863" s="307" t="s">
        <v>11298</v>
      </c>
      <c r="B863" s="305" t="s">
        <v>11299</v>
      </c>
      <c r="C863" s="305" t="s">
        <v>1286</v>
      </c>
      <c r="D863" s="305" t="s">
        <v>144</v>
      </c>
      <c r="E863" s="317">
        <v>180.0</v>
      </c>
      <c r="F863" s="317">
        <v>180.0</v>
      </c>
      <c r="G863" s="307">
        <v>7713.0</v>
      </c>
      <c r="H863" s="308">
        <v>41011.0</v>
      </c>
    </row>
    <row r="864">
      <c r="A864" s="307" t="s">
        <v>11300</v>
      </c>
      <c r="B864" s="305" t="s">
        <v>11301</v>
      </c>
      <c r="C864" s="305" t="s">
        <v>425</v>
      </c>
      <c r="D864" s="305" t="s">
        <v>144</v>
      </c>
      <c r="E864" s="317">
        <v>750.0</v>
      </c>
      <c r="F864" s="317">
        <v>750.0</v>
      </c>
      <c r="G864" s="307">
        <v>7727.0</v>
      </c>
      <c r="H864" s="308">
        <v>41019.0</v>
      </c>
    </row>
    <row r="865">
      <c r="A865" s="307" t="s">
        <v>11302</v>
      </c>
      <c r="B865" s="305" t="s">
        <v>11303</v>
      </c>
      <c r="C865" s="305" t="s">
        <v>6767</v>
      </c>
      <c r="D865" s="305" t="s">
        <v>954</v>
      </c>
      <c r="E865" s="317">
        <v>73.6</v>
      </c>
      <c r="F865" s="317">
        <v>73.6</v>
      </c>
      <c r="G865" s="307">
        <v>7586.0</v>
      </c>
      <c r="H865" s="308">
        <v>41000.0</v>
      </c>
    </row>
    <row r="866">
      <c r="A866" s="307" t="s">
        <v>11304</v>
      </c>
      <c r="B866" s="305" t="s">
        <v>11305</v>
      </c>
      <c r="C866" s="305" t="s">
        <v>6089</v>
      </c>
      <c r="D866" s="305" t="s">
        <v>954</v>
      </c>
      <c r="E866" s="317">
        <v>675.76</v>
      </c>
      <c r="F866" s="317">
        <v>675.76</v>
      </c>
      <c r="G866" s="307">
        <v>7643.0</v>
      </c>
      <c r="H866" s="308">
        <v>40991.0</v>
      </c>
    </row>
    <row r="867">
      <c r="A867" s="307" t="s">
        <v>11306</v>
      </c>
      <c r="B867" s="305" t="s">
        <v>9823</v>
      </c>
      <c r="C867" s="305" t="s">
        <v>6089</v>
      </c>
      <c r="D867" s="305" t="s">
        <v>954</v>
      </c>
      <c r="E867" s="317">
        <v>642.0</v>
      </c>
      <c r="F867" s="317">
        <v>642.0</v>
      </c>
      <c r="G867" s="307">
        <v>7643.0</v>
      </c>
      <c r="H867" s="308">
        <v>41006.0</v>
      </c>
    </row>
    <row r="868">
      <c r="A868" s="307" t="s">
        <v>11307</v>
      </c>
      <c r="B868" s="305" t="s">
        <v>11308</v>
      </c>
      <c r="C868" s="305" t="s">
        <v>6306</v>
      </c>
      <c r="D868" s="305" t="s">
        <v>144</v>
      </c>
      <c r="E868" s="317">
        <v>1295.0</v>
      </c>
      <c r="F868" s="317">
        <v>1045.0</v>
      </c>
      <c r="G868" s="305" t="s">
        <v>11309</v>
      </c>
      <c r="H868" s="308">
        <v>41032.0</v>
      </c>
    </row>
    <row r="869">
      <c r="A869" s="307" t="s">
        <v>11310</v>
      </c>
      <c r="B869" s="305" t="s">
        <v>11311</v>
      </c>
      <c r="C869" s="305" t="s">
        <v>2770</v>
      </c>
      <c r="D869" s="305" t="s">
        <v>144</v>
      </c>
      <c r="E869" s="317">
        <v>1350.0</v>
      </c>
      <c r="F869" s="317">
        <v>1100.0</v>
      </c>
      <c r="G869" s="307">
        <v>7709.0</v>
      </c>
      <c r="H869" s="308">
        <v>41006.0</v>
      </c>
    </row>
    <row r="870">
      <c r="A870" s="307" t="s">
        <v>11312</v>
      </c>
      <c r="B870" s="305" t="s">
        <v>11313</v>
      </c>
      <c r="C870" s="305" t="s">
        <v>10467</v>
      </c>
      <c r="D870" s="305" t="s">
        <v>954</v>
      </c>
      <c r="E870" s="317">
        <v>197.35</v>
      </c>
      <c r="F870" s="317">
        <v>197.35</v>
      </c>
      <c r="G870" s="309"/>
      <c r="H870" s="308">
        <v>40997.0</v>
      </c>
    </row>
    <row r="871">
      <c r="A871" s="307" t="s">
        <v>11314</v>
      </c>
      <c r="B871" s="305" t="s">
        <v>11315</v>
      </c>
      <c r="C871" s="305" t="s">
        <v>9134</v>
      </c>
      <c r="D871" s="305" t="s">
        <v>144</v>
      </c>
      <c r="E871" s="317">
        <v>540.0</v>
      </c>
      <c r="F871" s="317">
        <v>500.0</v>
      </c>
      <c r="G871" s="305" t="s">
        <v>11316</v>
      </c>
      <c r="H871" s="308">
        <v>41023.0</v>
      </c>
    </row>
    <row r="872">
      <c r="A872" s="307" t="s">
        <v>11317</v>
      </c>
      <c r="B872" s="305" t="s">
        <v>11318</v>
      </c>
      <c r="C872" s="305" t="s">
        <v>939</v>
      </c>
      <c r="D872" s="305" t="s">
        <v>144</v>
      </c>
      <c r="E872" s="317">
        <v>3100.0</v>
      </c>
      <c r="F872" s="317">
        <v>795.0</v>
      </c>
      <c r="G872" s="307">
        <v>7730.0</v>
      </c>
      <c r="H872" s="308">
        <v>41019.0</v>
      </c>
    </row>
    <row r="873">
      <c r="A873" s="307" t="s">
        <v>11319</v>
      </c>
      <c r="B873" s="305" t="s">
        <v>11320</v>
      </c>
      <c r="C873" s="305" t="s">
        <v>7383</v>
      </c>
      <c r="D873" s="305" t="s">
        <v>144</v>
      </c>
      <c r="E873" s="317">
        <v>150.0</v>
      </c>
      <c r="F873" s="317">
        <v>150.0</v>
      </c>
      <c r="G873" s="307">
        <v>7731.0</v>
      </c>
      <c r="H873" s="308">
        <v>41020.0</v>
      </c>
    </row>
    <row r="874">
      <c r="A874" s="307" t="s">
        <v>11321</v>
      </c>
      <c r="B874" s="305" t="s">
        <v>11322</v>
      </c>
      <c r="C874" s="305" t="s">
        <v>8576</v>
      </c>
      <c r="D874" s="305" t="s">
        <v>954</v>
      </c>
      <c r="E874" s="317">
        <v>49.06</v>
      </c>
      <c r="F874" s="317">
        <v>49.06</v>
      </c>
      <c r="G874" s="309"/>
      <c r="H874" s="308">
        <v>40991.0</v>
      </c>
    </row>
    <row r="875">
      <c r="A875" s="307" t="s">
        <v>11323</v>
      </c>
      <c r="B875" s="305" t="s">
        <v>11324</v>
      </c>
      <c r="C875" s="305" t="s">
        <v>11147</v>
      </c>
      <c r="D875" s="305" t="s">
        <v>954</v>
      </c>
      <c r="E875" s="317">
        <v>98.21</v>
      </c>
      <c r="F875" s="317">
        <v>98.21</v>
      </c>
      <c r="G875" s="309"/>
      <c r="H875" s="308">
        <v>40974.0</v>
      </c>
    </row>
    <row r="876">
      <c r="A876" s="307" t="s">
        <v>11325</v>
      </c>
      <c r="B876" s="305" t="s">
        <v>11303</v>
      </c>
      <c r="C876" s="305" t="s">
        <v>6767</v>
      </c>
      <c r="D876" s="305" t="s">
        <v>954</v>
      </c>
      <c r="E876" s="317">
        <v>73.6</v>
      </c>
      <c r="F876" s="317">
        <v>73.6</v>
      </c>
      <c r="G876" s="309"/>
      <c r="H876" s="308">
        <v>41000.0</v>
      </c>
    </row>
    <row r="877">
      <c r="A877" s="307" t="s">
        <v>11326</v>
      </c>
      <c r="B877" s="305" t="s">
        <v>8916</v>
      </c>
      <c r="C877" s="305" t="s">
        <v>195</v>
      </c>
      <c r="D877" s="305" t="s">
        <v>954</v>
      </c>
      <c r="E877" s="317">
        <v>101.14</v>
      </c>
      <c r="F877" s="317">
        <v>101.14</v>
      </c>
      <c r="G877" s="307">
        <v>101.14</v>
      </c>
      <c r="H877" s="308">
        <v>41003.0</v>
      </c>
    </row>
    <row r="878">
      <c r="A878" s="307" t="s">
        <v>11327</v>
      </c>
      <c r="B878" s="305" t="s">
        <v>11328</v>
      </c>
      <c r="C878" s="305" t="s">
        <v>11329</v>
      </c>
      <c r="D878" s="305" t="s">
        <v>144</v>
      </c>
      <c r="E878" s="317">
        <v>120.0</v>
      </c>
      <c r="F878" s="317">
        <v>120.0</v>
      </c>
      <c r="G878" s="307">
        <v>7732.0</v>
      </c>
      <c r="H878" s="308">
        <v>41013.0</v>
      </c>
    </row>
    <row r="879">
      <c r="A879" s="307" t="s">
        <v>11330</v>
      </c>
      <c r="B879" s="305" t="s">
        <v>11331</v>
      </c>
      <c r="C879" s="305" t="s">
        <v>7771</v>
      </c>
      <c r="D879" s="305" t="s">
        <v>954</v>
      </c>
      <c r="E879" s="317">
        <v>81.36</v>
      </c>
      <c r="F879" s="317">
        <v>81.36</v>
      </c>
      <c r="G879" s="307">
        <v>7660.0</v>
      </c>
      <c r="H879" s="308">
        <v>41004.0</v>
      </c>
    </row>
    <row r="880">
      <c r="A880" s="307" t="s">
        <v>11332</v>
      </c>
      <c r="B880" s="305" t="s">
        <v>11333</v>
      </c>
      <c r="C880" s="305" t="s">
        <v>294</v>
      </c>
      <c r="D880" s="305" t="s">
        <v>144</v>
      </c>
      <c r="E880" s="317">
        <v>125.0</v>
      </c>
      <c r="F880" s="317">
        <v>125.0</v>
      </c>
      <c r="G880" s="307">
        <v>7726.0</v>
      </c>
      <c r="H880" s="308">
        <v>41027.0</v>
      </c>
    </row>
    <row r="881">
      <c r="A881" s="307" t="s">
        <v>11334</v>
      </c>
      <c r="B881" s="305" t="s">
        <v>11335</v>
      </c>
      <c r="C881" s="305" t="s">
        <v>11336</v>
      </c>
      <c r="D881" s="305" t="s">
        <v>954</v>
      </c>
      <c r="E881" s="317">
        <v>19.0</v>
      </c>
      <c r="F881" s="317">
        <v>19.0</v>
      </c>
      <c r="G881" s="307">
        <v>7581.0</v>
      </c>
      <c r="H881" s="308">
        <v>40992.0</v>
      </c>
    </row>
    <row r="882">
      <c r="A882" s="307" t="s">
        <v>11337</v>
      </c>
      <c r="B882" s="305" t="s">
        <v>11338</v>
      </c>
      <c r="C882" s="305" t="s">
        <v>10467</v>
      </c>
      <c r="D882" s="305" t="s">
        <v>954</v>
      </c>
      <c r="E882" s="317">
        <v>51.7</v>
      </c>
      <c r="F882" s="317">
        <v>51.7</v>
      </c>
      <c r="G882" s="309"/>
      <c r="H882" s="308">
        <v>40992.0</v>
      </c>
    </row>
    <row r="883">
      <c r="A883" s="307" t="s">
        <v>11339</v>
      </c>
      <c r="B883" s="305" t="s">
        <v>11340</v>
      </c>
      <c r="C883" s="305" t="s">
        <v>587</v>
      </c>
      <c r="D883" s="305" t="s">
        <v>954</v>
      </c>
      <c r="E883" s="317">
        <v>31.99</v>
      </c>
      <c r="F883" s="317">
        <v>31.99</v>
      </c>
      <c r="G883" s="307">
        <v>7623.0</v>
      </c>
      <c r="H883" s="308">
        <v>41005.0</v>
      </c>
    </row>
    <row r="884">
      <c r="A884" s="307" t="s">
        <v>11341</v>
      </c>
      <c r="B884" s="305" t="s">
        <v>11342</v>
      </c>
      <c r="C884" s="305" t="s">
        <v>6089</v>
      </c>
      <c r="D884" s="305" t="s">
        <v>954</v>
      </c>
      <c r="E884" s="317">
        <v>107.0</v>
      </c>
      <c r="F884" s="317">
        <v>107.0</v>
      </c>
      <c r="G884" s="309"/>
      <c r="H884" s="308">
        <v>41004.0</v>
      </c>
    </row>
    <row r="885">
      <c r="A885" s="307" t="s">
        <v>11343</v>
      </c>
      <c r="B885" s="305" t="s">
        <v>11344</v>
      </c>
      <c r="C885" s="305" t="s">
        <v>11345</v>
      </c>
      <c r="D885" s="305" t="s">
        <v>954</v>
      </c>
      <c r="E885" s="317">
        <v>97.39</v>
      </c>
      <c r="F885" s="317">
        <v>97.39</v>
      </c>
      <c r="G885" s="309"/>
      <c r="H885" s="308">
        <v>40974.0</v>
      </c>
    </row>
    <row r="886">
      <c r="A886" s="307" t="s">
        <v>11346</v>
      </c>
      <c r="B886" s="305" t="s">
        <v>11347</v>
      </c>
      <c r="C886" s="305" t="s">
        <v>11345</v>
      </c>
      <c r="D886" s="305" t="s">
        <v>954</v>
      </c>
      <c r="E886" s="317">
        <v>125.79</v>
      </c>
      <c r="F886" s="317">
        <v>125.79</v>
      </c>
      <c r="G886" s="307">
        <v>7548.0</v>
      </c>
      <c r="H886" s="308">
        <v>40997.0</v>
      </c>
    </row>
    <row r="887">
      <c r="A887" s="307" t="s">
        <v>11348</v>
      </c>
      <c r="B887" s="305" t="s">
        <v>11349</v>
      </c>
      <c r="C887" s="305" t="s">
        <v>1815</v>
      </c>
      <c r="D887" s="305" t="s">
        <v>954</v>
      </c>
      <c r="E887" s="317">
        <v>54.82</v>
      </c>
      <c r="F887" s="317">
        <v>54.82</v>
      </c>
      <c r="G887" s="307">
        <v>7629.0</v>
      </c>
      <c r="H887" s="308">
        <v>40966.0</v>
      </c>
    </row>
    <row r="888">
      <c r="A888" s="307" t="s">
        <v>11350</v>
      </c>
      <c r="B888" s="305" t="s">
        <v>11351</v>
      </c>
      <c r="C888" s="305" t="s">
        <v>11352</v>
      </c>
      <c r="D888" s="305" t="s">
        <v>144</v>
      </c>
      <c r="E888" s="317">
        <v>551.0</v>
      </c>
      <c r="F888" s="317">
        <v>551.0</v>
      </c>
      <c r="G888" s="307">
        <v>7733.0</v>
      </c>
      <c r="H888" s="308">
        <v>41011.0</v>
      </c>
    </row>
    <row r="889">
      <c r="A889" s="307" t="s">
        <v>11353</v>
      </c>
      <c r="B889" s="305" t="s">
        <v>11354</v>
      </c>
      <c r="C889" s="305" t="s">
        <v>11355</v>
      </c>
      <c r="D889" s="305" t="s">
        <v>144</v>
      </c>
      <c r="E889" s="317">
        <v>250.0</v>
      </c>
      <c r="F889" s="317">
        <v>250.0</v>
      </c>
      <c r="G889" s="307">
        <v>7741.0</v>
      </c>
      <c r="H889" s="308">
        <v>41024.0</v>
      </c>
    </row>
    <row r="890">
      <c r="A890" s="307" t="s">
        <v>11356</v>
      </c>
      <c r="B890" s="305" t="s">
        <v>9849</v>
      </c>
      <c r="C890" s="305" t="s">
        <v>1012</v>
      </c>
      <c r="D890" s="305" t="s">
        <v>6119</v>
      </c>
      <c r="E890" s="317">
        <v>400.0</v>
      </c>
      <c r="F890" s="317">
        <v>200.0</v>
      </c>
      <c r="G890" s="305">
        <v>7691.0</v>
      </c>
      <c r="H890" s="318">
        <v>40999.0</v>
      </c>
    </row>
    <row r="891">
      <c r="A891" s="307" t="s">
        <v>11357</v>
      </c>
      <c r="B891" s="305" t="s">
        <v>3590</v>
      </c>
      <c r="C891" s="305" t="s">
        <v>1012</v>
      </c>
      <c r="D891" s="305" t="s">
        <v>6119</v>
      </c>
      <c r="E891" s="317">
        <v>514.05</v>
      </c>
      <c r="F891" s="317">
        <v>75.0</v>
      </c>
      <c r="G891" s="305">
        <v>7691.0</v>
      </c>
      <c r="H891" s="318">
        <v>41000.0</v>
      </c>
    </row>
    <row r="892">
      <c r="A892" s="307" t="s">
        <v>11358</v>
      </c>
      <c r="B892" s="305" t="s">
        <v>11359</v>
      </c>
      <c r="C892" s="305" t="s">
        <v>1012</v>
      </c>
      <c r="D892" s="305" t="s">
        <v>6019</v>
      </c>
      <c r="E892" s="317">
        <v>960.0</v>
      </c>
      <c r="F892" s="317">
        <v>319.66</v>
      </c>
      <c r="G892" s="305">
        <v>7691.0</v>
      </c>
      <c r="H892" s="318">
        <v>41020.0</v>
      </c>
    </row>
    <row r="893">
      <c r="A893" s="307" t="s">
        <v>11360</v>
      </c>
      <c r="B893" s="305" t="s">
        <v>11361</v>
      </c>
      <c r="C893" s="305" t="s">
        <v>1012</v>
      </c>
      <c r="D893" s="305" t="s">
        <v>6019</v>
      </c>
      <c r="E893" s="317">
        <v>450.0</v>
      </c>
      <c r="F893" s="305" t="s">
        <v>7452</v>
      </c>
      <c r="G893" s="305">
        <v>7691.0</v>
      </c>
      <c r="H893" s="318">
        <v>41025.0</v>
      </c>
    </row>
    <row r="894">
      <c r="A894" s="307" t="s">
        <v>11362</v>
      </c>
      <c r="B894" s="305" t="s">
        <v>11363</v>
      </c>
      <c r="C894" s="305" t="s">
        <v>3558</v>
      </c>
      <c r="D894" s="305" t="s">
        <v>6119</v>
      </c>
      <c r="E894" s="317">
        <v>192.05</v>
      </c>
      <c r="F894" s="317">
        <v>60.0</v>
      </c>
      <c r="G894" s="305">
        <v>7549.0</v>
      </c>
      <c r="H894" s="318">
        <v>40996.0</v>
      </c>
    </row>
    <row r="895">
      <c r="A895" s="307" t="s">
        <v>11364</v>
      </c>
      <c r="B895" s="305" t="s">
        <v>11365</v>
      </c>
      <c r="C895" s="305" t="s">
        <v>11366</v>
      </c>
      <c r="D895" s="305" t="s">
        <v>6119</v>
      </c>
      <c r="E895" s="317">
        <v>475.5</v>
      </c>
      <c r="F895" s="305" t="s">
        <v>7452</v>
      </c>
      <c r="G895" s="305" t="s">
        <v>6289</v>
      </c>
      <c r="H895" s="318">
        <v>41013.0</v>
      </c>
    </row>
    <row r="896">
      <c r="A896" s="307" t="s">
        <v>11367</v>
      </c>
      <c r="B896" s="305" t="s">
        <v>9979</v>
      </c>
      <c r="C896" s="305" t="s">
        <v>9906</v>
      </c>
      <c r="D896" s="305" t="s">
        <v>6119</v>
      </c>
      <c r="E896" s="317">
        <v>725.0</v>
      </c>
      <c r="F896" s="317">
        <v>406.5</v>
      </c>
      <c r="G896" s="305">
        <v>7648.0</v>
      </c>
      <c r="H896" s="318">
        <v>41021.0</v>
      </c>
    </row>
    <row r="897">
      <c r="A897" s="307" t="s">
        <v>11368</v>
      </c>
      <c r="B897" s="305" t="s">
        <v>11369</v>
      </c>
      <c r="C897" s="305" t="s">
        <v>11345</v>
      </c>
      <c r="D897" s="305" t="s">
        <v>6019</v>
      </c>
      <c r="E897" s="317">
        <v>180.0</v>
      </c>
      <c r="F897" s="305" t="s">
        <v>7452</v>
      </c>
      <c r="G897" s="305" t="s">
        <v>6289</v>
      </c>
      <c r="H897" s="318">
        <v>41021.0</v>
      </c>
    </row>
    <row r="898">
      <c r="A898" s="307" t="s">
        <v>11370</v>
      </c>
      <c r="B898" s="305" t="s">
        <v>11371</v>
      </c>
      <c r="C898" s="305" t="s">
        <v>1469</v>
      </c>
      <c r="D898" s="305" t="s">
        <v>6019</v>
      </c>
      <c r="E898" s="317">
        <v>700.0</v>
      </c>
      <c r="F898" s="305" t="s">
        <v>7452</v>
      </c>
      <c r="G898" s="305" t="s">
        <v>6289</v>
      </c>
      <c r="H898" s="318">
        <v>41035.0</v>
      </c>
    </row>
    <row r="899">
      <c r="A899" s="307" t="s">
        <v>11372</v>
      </c>
      <c r="B899" s="305" t="s">
        <v>11373</v>
      </c>
      <c r="C899" s="305" t="s">
        <v>11374</v>
      </c>
      <c r="D899" s="305" t="s">
        <v>6019</v>
      </c>
      <c r="E899" s="317">
        <v>180.0</v>
      </c>
      <c r="F899" s="317">
        <v>105.0</v>
      </c>
      <c r="G899" s="305">
        <v>7550.0</v>
      </c>
      <c r="H899" s="318">
        <v>41020.0</v>
      </c>
    </row>
    <row r="900">
      <c r="A900" s="307" t="s">
        <v>11375</v>
      </c>
      <c r="B900" s="305" t="s">
        <v>7659</v>
      </c>
      <c r="C900" s="305" t="s">
        <v>11374</v>
      </c>
      <c r="D900" s="305" t="s">
        <v>6019</v>
      </c>
      <c r="E900" s="317">
        <v>526.0</v>
      </c>
      <c r="F900" s="317">
        <v>208.0</v>
      </c>
      <c r="G900" s="305">
        <v>7550.0</v>
      </c>
      <c r="H900" s="318">
        <v>41024.0</v>
      </c>
    </row>
    <row r="901">
      <c r="A901" s="307" t="s">
        <v>11376</v>
      </c>
      <c r="B901" s="305" t="s">
        <v>11377</v>
      </c>
      <c r="C901" s="305" t="s">
        <v>6258</v>
      </c>
      <c r="D901" s="305" t="s">
        <v>6119</v>
      </c>
      <c r="E901" s="317">
        <v>300.0</v>
      </c>
      <c r="F901" s="317">
        <v>210.25</v>
      </c>
      <c r="G901" s="305">
        <v>7533.0</v>
      </c>
      <c r="H901" s="318">
        <v>40864.0</v>
      </c>
    </row>
    <row r="902">
      <c r="A902" s="307" t="s">
        <v>11378</v>
      </c>
      <c r="B902" s="305" t="s">
        <v>4231</v>
      </c>
      <c r="C902" s="305" t="s">
        <v>95</v>
      </c>
      <c r="D902" s="305" t="s">
        <v>6119</v>
      </c>
      <c r="E902" s="317">
        <v>921.98</v>
      </c>
      <c r="F902" s="317">
        <v>460.99</v>
      </c>
      <c r="G902" s="305">
        <v>7546.0</v>
      </c>
      <c r="H902" s="318">
        <v>40997.0</v>
      </c>
    </row>
    <row r="903">
      <c r="A903" s="307" t="s">
        <v>11379</v>
      </c>
      <c r="B903" s="305" t="s">
        <v>11380</v>
      </c>
      <c r="C903" s="305" t="s">
        <v>7774</v>
      </c>
      <c r="D903" s="305" t="s">
        <v>6119</v>
      </c>
      <c r="E903" s="317">
        <v>1190.07</v>
      </c>
      <c r="F903" s="305" t="s">
        <v>7452</v>
      </c>
      <c r="G903" s="305" t="s">
        <v>6289</v>
      </c>
      <c r="H903" s="318">
        <v>40782.0</v>
      </c>
    </row>
    <row r="904">
      <c r="A904" s="307" t="s">
        <v>11381</v>
      </c>
      <c r="B904" s="305" t="s">
        <v>11382</v>
      </c>
      <c r="C904" s="305" t="s">
        <v>11383</v>
      </c>
      <c r="D904" s="305" t="s">
        <v>6019</v>
      </c>
      <c r="E904" s="317">
        <v>300.0</v>
      </c>
      <c r="F904" s="305" t="s">
        <v>7452</v>
      </c>
      <c r="G904" s="305" t="s">
        <v>6289</v>
      </c>
      <c r="H904" s="318">
        <v>41028.0</v>
      </c>
    </row>
    <row r="905">
      <c r="A905" s="307" t="s">
        <v>11384</v>
      </c>
      <c r="B905" s="305" t="s">
        <v>11385</v>
      </c>
      <c r="C905" s="305" t="s">
        <v>1106</v>
      </c>
      <c r="D905" s="305" t="s">
        <v>6119</v>
      </c>
      <c r="E905" s="317">
        <v>175.0</v>
      </c>
      <c r="F905" s="305" t="s">
        <v>7452</v>
      </c>
      <c r="G905" s="305" t="s">
        <v>6289</v>
      </c>
      <c r="H905" s="318">
        <v>40997.0</v>
      </c>
    </row>
    <row r="906">
      <c r="A906" s="307" t="s">
        <v>11386</v>
      </c>
      <c r="B906" s="305" t="s">
        <v>11387</v>
      </c>
      <c r="C906" s="305" t="s">
        <v>9576</v>
      </c>
      <c r="D906" s="305" t="s">
        <v>6019</v>
      </c>
      <c r="E906" s="317">
        <v>1000.0</v>
      </c>
      <c r="F906" s="317">
        <v>412.0</v>
      </c>
      <c r="G906" s="305">
        <v>7649.0</v>
      </c>
      <c r="H906" s="318">
        <v>41024.0</v>
      </c>
    </row>
    <row r="907">
      <c r="A907" s="307" t="s">
        <v>11388</v>
      </c>
      <c r="B907" s="305" t="s">
        <v>11389</v>
      </c>
      <c r="C907" s="305" t="s">
        <v>7546</v>
      </c>
      <c r="D907" s="305" t="s">
        <v>6119</v>
      </c>
      <c r="E907" s="317">
        <v>370.0</v>
      </c>
      <c r="F907" s="317">
        <v>45.0</v>
      </c>
      <c r="G907" s="309"/>
      <c r="H907" s="318">
        <v>41016.0</v>
      </c>
    </row>
    <row r="908">
      <c r="A908" s="307" t="s">
        <v>11390</v>
      </c>
      <c r="B908" s="305" t="s">
        <v>11391</v>
      </c>
      <c r="C908" s="305" t="s">
        <v>7546</v>
      </c>
      <c r="D908" s="305" t="s">
        <v>6119</v>
      </c>
      <c r="E908" s="317">
        <v>195.0</v>
      </c>
      <c r="F908" s="305" t="s">
        <v>7452</v>
      </c>
      <c r="G908" s="305" t="s">
        <v>6289</v>
      </c>
      <c r="H908" s="318">
        <v>41022.0</v>
      </c>
    </row>
    <row r="909">
      <c r="A909" s="307" t="s">
        <v>11392</v>
      </c>
      <c r="B909" s="305" t="s">
        <v>11393</v>
      </c>
      <c r="C909" s="305" t="s">
        <v>7546</v>
      </c>
      <c r="D909" s="305" t="s">
        <v>6119</v>
      </c>
      <c r="E909" s="317">
        <v>195.0</v>
      </c>
      <c r="F909" s="305" t="s">
        <v>7452</v>
      </c>
      <c r="G909" s="305" t="s">
        <v>6289</v>
      </c>
      <c r="H909" s="318">
        <v>41023.0</v>
      </c>
    </row>
    <row r="910">
      <c r="A910" s="307" t="s">
        <v>11394</v>
      </c>
      <c r="B910" s="305" t="s">
        <v>11395</v>
      </c>
      <c r="C910" s="305" t="s">
        <v>7546</v>
      </c>
      <c r="D910" s="305" t="s">
        <v>6119</v>
      </c>
      <c r="E910" s="317">
        <v>195.0</v>
      </c>
      <c r="F910" s="305" t="s">
        <v>7452</v>
      </c>
      <c r="G910" s="305" t="s">
        <v>6289</v>
      </c>
      <c r="H910" s="318">
        <v>41023.0</v>
      </c>
    </row>
    <row r="911">
      <c r="A911" s="307" t="s">
        <v>11396</v>
      </c>
      <c r="B911" s="305" t="s">
        <v>11397</v>
      </c>
      <c r="C911" s="305" t="s">
        <v>7546</v>
      </c>
      <c r="D911" s="305" t="s">
        <v>6119</v>
      </c>
      <c r="E911" s="317">
        <v>195.0</v>
      </c>
      <c r="F911" s="305" t="s">
        <v>7452</v>
      </c>
      <c r="G911" s="305" t="s">
        <v>6289</v>
      </c>
      <c r="H911" s="318">
        <v>41024.0</v>
      </c>
    </row>
    <row r="912">
      <c r="A912" s="307" t="s">
        <v>11398</v>
      </c>
      <c r="B912" s="305" t="s">
        <v>11399</v>
      </c>
      <c r="C912" s="305" t="s">
        <v>7546</v>
      </c>
      <c r="D912" s="305" t="s">
        <v>6119</v>
      </c>
      <c r="E912" s="317">
        <v>195.0</v>
      </c>
      <c r="F912" s="305" t="s">
        <v>7452</v>
      </c>
      <c r="G912" s="305" t="s">
        <v>6289</v>
      </c>
      <c r="H912" s="318">
        <v>41022.0</v>
      </c>
    </row>
    <row r="913">
      <c r="A913" s="307" t="s">
        <v>11400</v>
      </c>
      <c r="B913" s="305" t="s">
        <v>11401</v>
      </c>
      <c r="C913" s="305" t="s">
        <v>7546</v>
      </c>
      <c r="D913" s="305" t="s">
        <v>6119</v>
      </c>
      <c r="E913" s="317">
        <v>175.0</v>
      </c>
      <c r="F913" s="317">
        <v>37.5</v>
      </c>
      <c r="G913" s="305">
        <v>7674.0</v>
      </c>
      <c r="H913" s="318">
        <v>41019.0</v>
      </c>
    </row>
    <row r="914">
      <c r="A914" s="307" t="s">
        <v>11402</v>
      </c>
      <c r="B914" s="305" t="s">
        <v>11403</v>
      </c>
      <c r="C914" s="305" t="s">
        <v>7546</v>
      </c>
      <c r="D914" s="305" t="s">
        <v>6119</v>
      </c>
      <c r="E914" s="317">
        <v>425.0</v>
      </c>
      <c r="F914" s="317">
        <v>37.5</v>
      </c>
      <c r="G914" s="305">
        <v>7674.0</v>
      </c>
      <c r="H914" s="318">
        <v>41020.0</v>
      </c>
    </row>
    <row r="915">
      <c r="A915" s="307" t="s">
        <v>11404</v>
      </c>
      <c r="B915" s="305" t="s">
        <v>11405</v>
      </c>
      <c r="C915" s="305" t="s">
        <v>7546</v>
      </c>
      <c r="D915" s="305" t="s">
        <v>6119</v>
      </c>
      <c r="E915" s="317">
        <v>255.0</v>
      </c>
      <c r="F915" s="317">
        <v>37.5</v>
      </c>
      <c r="G915" s="305">
        <v>7674.0</v>
      </c>
      <c r="H915" s="318">
        <v>41023.0</v>
      </c>
    </row>
    <row r="916">
      <c r="A916" s="307" t="s">
        <v>11406</v>
      </c>
      <c r="B916" s="305" t="s">
        <v>11407</v>
      </c>
      <c r="C916" s="305" t="s">
        <v>7546</v>
      </c>
      <c r="D916" s="305" t="s">
        <v>6119</v>
      </c>
      <c r="E916" s="317">
        <v>195.0</v>
      </c>
      <c r="F916" s="317">
        <v>37.5</v>
      </c>
      <c r="G916" s="305">
        <v>7674.0</v>
      </c>
      <c r="H916" s="318">
        <v>41021.0</v>
      </c>
    </row>
    <row r="917">
      <c r="A917" s="307" t="s">
        <v>11408</v>
      </c>
      <c r="B917" s="305" t="s">
        <v>9672</v>
      </c>
      <c r="C917" s="305" t="s">
        <v>7546</v>
      </c>
      <c r="D917" s="305" t="s">
        <v>6119</v>
      </c>
      <c r="E917" s="317">
        <v>190.0</v>
      </c>
      <c r="F917" s="307">
        <v>168.59</v>
      </c>
      <c r="G917" s="305">
        <v>7674.0</v>
      </c>
      <c r="H917" s="318">
        <v>41021.0</v>
      </c>
    </row>
    <row r="918">
      <c r="A918" s="307" t="s">
        <v>11409</v>
      </c>
      <c r="B918" s="305" t="s">
        <v>11410</v>
      </c>
      <c r="C918" s="305" t="s">
        <v>7546</v>
      </c>
      <c r="D918" s="305" t="s">
        <v>6119</v>
      </c>
      <c r="E918" s="317">
        <v>180.0</v>
      </c>
      <c r="F918" s="317">
        <v>37.5</v>
      </c>
      <c r="G918" s="305">
        <v>7674.0</v>
      </c>
      <c r="H918" s="318">
        <v>41015.0</v>
      </c>
    </row>
    <row r="919">
      <c r="A919" s="307" t="s">
        <v>11411</v>
      </c>
      <c r="B919" s="305" t="s">
        <v>11412</v>
      </c>
      <c r="C919" s="305" t="s">
        <v>7546</v>
      </c>
      <c r="D919" s="305" t="s">
        <v>6119</v>
      </c>
      <c r="E919" s="317">
        <v>195.0</v>
      </c>
      <c r="F919" s="317">
        <v>37.5</v>
      </c>
      <c r="G919" s="305">
        <v>7674.0</v>
      </c>
      <c r="H919" s="318">
        <v>41024.0</v>
      </c>
    </row>
    <row r="920">
      <c r="A920" s="307" t="s">
        <v>11413</v>
      </c>
      <c r="B920" s="305" t="s">
        <v>11414</v>
      </c>
      <c r="C920" s="305" t="s">
        <v>6042</v>
      </c>
      <c r="D920" s="305" t="s">
        <v>6019</v>
      </c>
      <c r="E920" s="317">
        <v>600.0</v>
      </c>
      <c r="F920" s="305" t="s">
        <v>7452</v>
      </c>
      <c r="G920" s="305" t="s">
        <v>6289</v>
      </c>
      <c r="H920" s="318">
        <v>41053.0</v>
      </c>
    </row>
    <row r="921">
      <c r="A921" s="307" t="s">
        <v>11415</v>
      </c>
      <c r="B921" s="305" t="s">
        <v>11416</v>
      </c>
      <c r="C921" s="305" t="s">
        <v>1159</v>
      </c>
      <c r="D921" s="305" t="s">
        <v>6119</v>
      </c>
      <c r="E921" s="317">
        <v>1532.26</v>
      </c>
      <c r="F921" s="317">
        <v>316.1</v>
      </c>
      <c r="G921" s="305">
        <v>7551.0</v>
      </c>
      <c r="H921" s="318">
        <v>40992.0</v>
      </c>
    </row>
    <row r="922">
      <c r="A922" s="307" t="s">
        <v>11417</v>
      </c>
      <c r="B922" s="305" t="s">
        <v>11418</v>
      </c>
      <c r="C922" s="305" t="s">
        <v>11231</v>
      </c>
      <c r="D922" s="305" t="s">
        <v>6119</v>
      </c>
      <c r="E922" s="317">
        <v>6232.79</v>
      </c>
      <c r="F922" s="305" t="s">
        <v>7452</v>
      </c>
      <c r="G922" s="305" t="s">
        <v>6289</v>
      </c>
      <c r="H922" s="318">
        <v>40993.0</v>
      </c>
    </row>
    <row r="923">
      <c r="A923" s="307" t="s">
        <v>11419</v>
      </c>
      <c r="B923" s="305" t="s">
        <v>7557</v>
      </c>
      <c r="C923" s="305" t="s">
        <v>7557</v>
      </c>
      <c r="D923" s="305" t="s">
        <v>6019</v>
      </c>
      <c r="E923" s="317">
        <v>2000.0</v>
      </c>
      <c r="F923" s="317">
        <v>500.0</v>
      </c>
      <c r="G923" s="305">
        <v>7552.0</v>
      </c>
      <c r="H923" s="318">
        <v>40983.0</v>
      </c>
    </row>
    <row r="924">
      <c r="A924" s="307" t="s">
        <v>11420</v>
      </c>
      <c r="B924" s="305" t="s">
        <v>11421</v>
      </c>
      <c r="C924" s="305" t="s">
        <v>587</v>
      </c>
      <c r="D924" s="305" t="s">
        <v>6019</v>
      </c>
      <c r="E924" s="317">
        <v>350.0</v>
      </c>
      <c r="F924" s="305" t="s">
        <v>7452</v>
      </c>
      <c r="G924" s="305" t="s">
        <v>6289</v>
      </c>
      <c r="H924" s="318">
        <v>41017.0</v>
      </c>
    </row>
    <row r="925">
      <c r="A925" s="307" t="s">
        <v>11422</v>
      </c>
      <c r="B925" s="305" t="s">
        <v>11423</v>
      </c>
      <c r="C925" s="305" t="s">
        <v>294</v>
      </c>
      <c r="D925" s="305" t="s">
        <v>6019</v>
      </c>
      <c r="E925" s="317">
        <v>1461.0</v>
      </c>
      <c r="F925" s="317">
        <v>100.0</v>
      </c>
      <c r="G925" s="305">
        <v>7683.0</v>
      </c>
      <c r="H925" s="318">
        <v>41024.0</v>
      </c>
    </row>
    <row r="926">
      <c r="A926" s="307" t="s">
        <v>11424</v>
      </c>
      <c r="B926" s="305" t="s">
        <v>11425</v>
      </c>
      <c r="C926" s="305" t="s">
        <v>11426</v>
      </c>
      <c r="D926" s="305" t="s">
        <v>6019</v>
      </c>
      <c r="E926" s="317">
        <v>200.0</v>
      </c>
      <c r="F926" s="305" t="s">
        <v>7452</v>
      </c>
      <c r="G926" s="305" t="s">
        <v>6289</v>
      </c>
      <c r="H926" s="318">
        <v>41029.0</v>
      </c>
    </row>
    <row r="927">
      <c r="A927" s="307" t="s">
        <v>11427</v>
      </c>
      <c r="B927" s="305" t="s">
        <v>11428</v>
      </c>
      <c r="C927" s="305" t="s">
        <v>6587</v>
      </c>
      <c r="D927" s="305" t="s">
        <v>6119</v>
      </c>
      <c r="E927" s="317">
        <v>300.0</v>
      </c>
      <c r="F927" s="317">
        <v>75.0</v>
      </c>
      <c r="G927" s="305">
        <v>7553.0</v>
      </c>
      <c r="H927" s="318">
        <v>41017.0</v>
      </c>
    </row>
    <row r="928">
      <c r="A928" s="307" t="s">
        <v>11429</v>
      </c>
      <c r="B928" s="305" t="s">
        <v>11430</v>
      </c>
      <c r="C928" s="305" t="s">
        <v>3223</v>
      </c>
      <c r="D928" s="305" t="s">
        <v>6019</v>
      </c>
      <c r="E928" s="317">
        <v>700.0</v>
      </c>
      <c r="F928" s="317">
        <v>55.0</v>
      </c>
      <c r="G928" s="305">
        <v>7554.0</v>
      </c>
      <c r="H928" s="318">
        <v>41025.0</v>
      </c>
    </row>
    <row r="929">
      <c r="A929" s="307" t="s">
        <v>11431</v>
      </c>
      <c r="B929" s="305" t="s">
        <v>11432</v>
      </c>
      <c r="C929" s="305" t="s">
        <v>7651</v>
      </c>
      <c r="D929" s="305" t="s">
        <v>6119</v>
      </c>
      <c r="E929" s="317">
        <v>223.94</v>
      </c>
      <c r="F929" s="317">
        <v>111.97</v>
      </c>
      <c r="G929" s="305">
        <v>7589.0</v>
      </c>
      <c r="H929" s="318">
        <v>41012.0</v>
      </c>
    </row>
    <row r="930">
      <c r="A930" s="307" t="s">
        <v>11433</v>
      </c>
      <c r="B930" s="305" t="s">
        <v>8445</v>
      </c>
      <c r="C930" s="305" t="s">
        <v>1286</v>
      </c>
      <c r="D930" s="305" t="s">
        <v>6019</v>
      </c>
      <c r="E930" s="317">
        <v>250.0</v>
      </c>
      <c r="F930" s="305" t="s">
        <v>7452</v>
      </c>
      <c r="G930" s="305" t="s">
        <v>6289</v>
      </c>
      <c r="H930" s="318">
        <v>41026.0</v>
      </c>
    </row>
    <row r="931">
      <c r="A931" s="307" t="s">
        <v>11434</v>
      </c>
      <c r="B931" s="305" t="s">
        <v>11435</v>
      </c>
      <c r="C931" s="305" t="s">
        <v>1286</v>
      </c>
      <c r="D931" s="305" t="s">
        <v>6019</v>
      </c>
      <c r="E931" s="317">
        <v>300.0</v>
      </c>
      <c r="F931" s="317">
        <v>75.0</v>
      </c>
      <c r="G931" s="305">
        <v>7555.0</v>
      </c>
      <c r="H931" s="318">
        <v>41018.0</v>
      </c>
    </row>
    <row r="932">
      <c r="A932" s="307" t="s">
        <v>11436</v>
      </c>
      <c r="B932" s="305" t="s">
        <v>11437</v>
      </c>
      <c r="C932" s="305" t="s">
        <v>9700</v>
      </c>
      <c r="D932" s="305" t="s">
        <v>6119</v>
      </c>
      <c r="E932" s="317">
        <v>181.97</v>
      </c>
      <c r="F932" s="317">
        <v>86.36</v>
      </c>
      <c r="G932" s="305">
        <v>7556.0</v>
      </c>
      <c r="H932" s="318">
        <v>41028.0</v>
      </c>
    </row>
    <row r="933">
      <c r="A933" s="307" t="s">
        <v>11438</v>
      </c>
      <c r="B933" s="305" t="s">
        <v>11439</v>
      </c>
      <c r="C933" s="305" t="s">
        <v>1478</v>
      </c>
      <c r="D933" s="305" t="s">
        <v>6019</v>
      </c>
      <c r="E933" s="317">
        <v>2000.0</v>
      </c>
      <c r="F933" s="305" t="s">
        <v>7452</v>
      </c>
      <c r="G933" s="305" t="s">
        <v>6289</v>
      </c>
      <c r="H933" s="318">
        <v>41030.0</v>
      </c>
    </row>
    <row r="934">
      <c r="A934" s="307" t="s">
        <v>11440</v>
      </c>
      <c r="B934" s="305" t="s">
        <v>9346</v>
      </c>
      <c r="C934" s="305" t="s">
        <v>1600</v>
      </c>
      <c r="D934" s="305" t="s">
        <v>6119</v>
      </c>
      <c r="E934" s="317">
        <v>250.0</v>
      </c>
      <c r="F934" s="305" t="s">
        <v>7452</v>
      </c>
      <c r="G934" s="305" t="s">
        <v>6289</v>
      </c>
      <c r="H934" s="318">
        <v>41006.0</v>
      </c>
    </row>
    <row r="935">
      <c r="A935" s="307" t="s">
        <v>11441</v>
      </c>
      <c r="B935" s="305" t="s">
        <v>11442</v>
      </c>
      <c r="C935" s="305" t="s">
        <v>1600</v>
      </c>
      <c r="D935" s="305" t="s">
        <v>6119</v>
      </c>
      <c r="E935" s="317">
        <v>580.0</v>
      </c>
      <c r="F935" s="305" t="s">
        <v>7452</v>
      </c>
      <c r="G935" s="305" t="s">
        <v>6289</v>
      </c>
      <c r="H935" s="318">
        <v>41719.0</v>
      </c>
    </row>
    <row r="936">
      <c r="A936" s="307" t="s">
        <v>11443</v>
      </c>
      <c r="B936" s="305" t="s">
        <v>11444</v>
      </c>
      <c r="C936" s="305" t="s">
        <v>2878</v>
      </c>
      <c r="D936" s="305" t="s">
        <v>6119</v>
      </c>
      <c r="E936" s="317">
        <v>330.51</v>
      </c>
      <c r="F936" s="317">
        <v>153.67</v>
      </c>
      <c r="G936" s="305">
        <v>7557.0</v>
      </c>
      <c r="H936" s="318">
        <v>41012.0</v>
      </c>
    </row>
    <row r="937">
      <c r="A937" s="307" t="s">
        <v>11445</v>
      </c>
      <c r="B937" s="305" t="s">
        <v>11446</v>
      </c>
      <c r="C937" s="305" t="s">
        <v>11447</v>
      </c>
      <c r="D937" s="305" t="s">
        <v>6019</v>
      </c>
      <c r="E937" s="317">
        <v>350.0</v>
      </c>
      <c r="F937" s="305" t="s">
        <v>7452</v>
      </c>
      <c r="G937" s="305" t="s">
        <v>6289</v>
      </c>
      <c r="H937" s="318">
        <v>41020.0</v>
      </c>
    </row>
    <row r="938">
      <c r="A938" s="307" t="s">
        <v>11448</v>
      </c>
      <c r="B938" s="305" t="s">
        <v>8547</v>
      </c>
      <c r="C938" s="305" t="s">
        <v>1053</v>
      </c>
      <c r="D938" s="305" t="s">
        <v>6119</v>
      </c>
      <c r="E938" s="317">
        <v>1367.2</v>
      </c>
      <c r="F938" s="317">
        <v>366.1</v>
      </c>
      <c r="G938" s="305">
        <v>7695.0</v>
      </c>
      <c r="H938" s="318">
        <v>41021.0</v>
      </c>
    </row>
    <row r="939">
      <c r="A939" s="307" t="s">
        <v>11449</v>
      </c>
      <c r="B939" s="305" t="s">
        <v>11450</v>
      </c>
      <c r="C939" s="305" t="s">
        <v>290</v>
      </c>
      <c r="D939" s="305" t="s">
        <v>6019</v>
      </c>
      <c r="E939" s="317">
        <v>345.0</v>
      </c>
      <c r="F939" s="317">
        <v>172.5</v>
      </c>
      <c r="G939" s="305">
        <v>7695.0</v>
      </c>
      <c r="H939" s="318">
        <v>41019.0</v>
      </c>
    </row>
    <row r="940">
      <c r="A940" s="307" t="s">
        <v>11451</v>
      </c>
      <c r="B940" s="305" t="s">
        <v>11452</v>
      </c>
      <c r="C940" s="305" t="s">
        <v>290</v>
      </c>
      <c r="D940" s="305" t="s">
        <v>6019</v>
      </c>
      <c r="E940" s="317">
        <v>180.0</v>
      </c>
      <c r="F940" s="305" t="s">
        <v>7452</v>
      </c>
      <c r="G940" s="305">
        <v>7695.0</v>
      </c>
      <c r="H940" s="318">
        <v>41018.0</v>
      </c>
    </row>
    <row r="941">
      <c r="A941" s="307" t="s">
        <v>11453</v>
      </c>
      <c r="B941" s="305" t="s">
        <v>11454</v>
      </c>
      <c r="C941" s="305" t="s">
        <v>290</v>
      </c>
      <c r="D941" s="305" t="s">
        <v>6119</v>
      </c>
      <c r="E941" s="317">
        <v>225.71</v>
      </c>
      <c r="F941" s="317">
        <v>85.6</v>
      </c>
      <c r="G941" s="305">
        <v>7695.0</v>
      </c>
      <c r="H941" s="318">
        <v>40992.0</v>
      </c>
    </row>
    <row r="942">
      <c r="A942" s="307" t="s">
        <v>11455</v>
      </c>
      <c r="B942" s="305" t="s">
        <v>9781</v>
      </c>
      <c r="C942" s="305" t="s">
        <v>6089</v>
      </c>
      <c r="D942" s="305" t="s">
        <v>6119</v>
      </c>
      <c r="E942" s="317">
        <v>750.0</v>
      </c>
      <c r="F942" s="305" t="s">
        <v>7452</v>
      </c>
      <c r="G942" s="305" t="s">
        <v>6289</v>
      </c>
      <c r="H942" s="318">
        <v>41022.0</v>
      </c>
    </row>
    <row r="943">
      <c r="A943" s="307" t="s">
        <v>11456</v>
      </c>
      <c r="B943" s="305" t="s">
        <v>7420</v>
      </c>
      <c r="C943" s="305" t="s">
        <v>6089</v>
      </c>
      <c r="D943" s="305" t="s">
        <v>6119</v>
      </c>
      <c r="E943" s="317">
        <v>609.96</v>
      </c>
      <c r="F943" s="317">
        <v>50.0</v>
      </c>
      <c r="G943" s="305">
        <v>7558.0</v>
      </c>
      <c r="H943" s="318">
        <v>41014.0</v>
      </c>
    </row>
    <row r="944">
      <c r="A944" s="307" t="s">
        <v>11457</v>
      </c>
      <c r="B944" s="305" t="s">
        <v>11458</v>
      </c>
      <c r="C944" s="305" t="s">
        <v>6089</v>
      </c>
      <c r="D944" s="305" t="s">
        <v>6119</v>
      </c>
      <c r="E944" s="317">
        <v>296.47</v>
      </c>
      <c r="F944" s="305" t="s">
        <v>7452</v>
      </c>
      <c r="G944" s="305" t="s">
        <v>6289</v>
      </c>
      <c r="H944" s="318">
        <v>41013.0</v>
      </c>
    </row>
    <row r="945">
      <c r="A945" s="307" t="s">
        <v>11459</v>
      </c>
      <c r="B945" s="305" t="s">
        <v>7633</v>
      </c>
      <c r="C945" s="305" t="s">
        <v>6089</v>
      </c>
      <c r="D945" s="305" t="s">
        <v>6119</v>
      </c>
      <c r="E945" s="317">
        <v>2620.0</v>
      </c>
      <c r="F945" s="317">
        <v>275.0</v>
      </c>
      <c r="G945" s="305">
        <v>7643.0</v>
      </c>
      <c r="H945" s="318">
        <v>41013.0</v>
      </c>
    </row>
    <row r="946">
      <c r="A946" s="307" t="s">
        <v>11460</v>
      </c>
      <c r="B946" s="305" t="s">
        <v>11461</v>
      </c>
      <c r="C946" s="305" t="s">
        <v>4993</v>
      </c>
      <c r="D946" s="305" t="s">
        <v>6119</v>
      </c>
      <c r="E946" s="317">
        <v>300.0</v>
      </c>
      <c r="F946" s="305" t="s">
        <v>7452</v>
      </c>
      <c r="G946" s="305" t="s">
        <v>6289</v>
      </c>
      <c r="H946" s="318">
        <v>40965.0</v>
      </c>
    </row>
    <row r="947">
      <c r="A947" s="307" t="s">
        <v>11462</v>
      </c>
      <c r="B947" s="305" t="s">
        <v>4122</v>
      </c>
      <c r="C947" s="305" t="s">
        <v>11463</v>
      </c>
      <c r="D947" s="305" t="s">
        <v>6119</v>
      </c>
      <c r="E947" s="317">
        <v>459.79</v>
      </c>
      <c r="F947" s="317">
        <v>120.0</v>
      </c>
      <c r="G947" s="305">
        <v>7634.0</v>
      </c>
      <c r="H947" s="318">
        <v>41006.0</v>
      </c>
    </row>
    <row r="948">
      <c r="A948" s="307" t="s">
        <v>11464</v>
      </c>
      <c r="B948" s="305" t="s">
        <v>11465</v>
      </c>
      <c r="C948" s="305" t="s">
        <v>9803</v>
      </c>
      <c r="D948" s="305" t="s">
        <v>6119</v>
      </c>
      <c r="E948" s="317">
        <v>1172.68</v>
      </c>
      <c r="F948" s="305" t="s">
        <v>7452</v>
      </c>
      <c r="G948" s="305" t="s">
        <v>6289</v>
      </c>
      <c r="H948" s="318">
        <v>41006.0</v>
      </c>
    </row>
    <row r="949">
      <c r="A949" s="307" t="s">
        <v>11466</v>
      </c>
      <c r="B949" s="305" t="s">
        <v>11467</v>
      </c>
      <c r="C949" s="305" t="s">
        <v>2435</v>
      </c>
      <c r="D949" s="305" t="s">
        <v>6119</v>
      </c>
      <c r="E949" s="317">
        <v>350.0</v>
      </c>
      <c r="F949" s="317">
        <v>37.5</v>
      </c>
      <c r="G949" s="305">
        <v>7559.0</v>
      </c>
      <c r="H949" s="318">
        <v>41021.0</v>
      </c>
    </row>
    <row r="950">
      <c r="A950" s="307" t="s">
        <v>11468</v>
      </c>
      <c r="B950" s="305" t="s">
        <v>3712</v>
      </c>
      <c r="C950" s="305" t="s">
        <v>11469</v>
      </c>
      <c r="D950" s="305" t="s">
        <v>6119</v>
      </c>
      <c r="E950" s="317">
        <v>861.46</v>
      </c>
      <c r="F950" s="317">
        <v>76.5</v>
      </c>
      <c r="G950" s="305">
        <v>7560.0</v>
      </c>
      <c r="H950" s="318">
        <v>41012.0</v>
      </c>
    </row>
    <row r="951">
      <c r="A951" s="307" t="s">
        <v>11470</v>
      </c>
      <c r="B951" s="305" t="s">
        <v>11471</v>
      </c>
      <c r="C951" s="305" t="s">
        <v>837</v>
      </c>
      <c r="D951" s="305" t="s">
        <v>6019</v>
      </c>
      <c r="E951" s="317">
        <v>230.16</v>
      </c>
      <c r="F951" s="305" t="s">
        <v>7452</v>
      </c>
      <c r="G951" s="305" t="s">
        <v>6289</v>
      </c>
      <c r="H951" s="318">
        <v>41024.0</v>
      </c>
    </row>
    <row r="952">
      <c r="A952" s="307" t="s">
        <v>11472</v>
      </c>
      <c r="B952" s="305" t="s">
        <v>8486</v>
      </c>
      <c r="C952" s="305" t="s">
        <v>837</v>
      </c>
      <c r="D952" s="305" t="s">
        <v>6019</v>
      </c>
      <c r="E952" s="317">
        <v>359.6</v>
      </c>
      <c r="F952" s="305" t="s">
        <v>7452</v>
      </c>
      <c r="G952" s="305" t="s">
        <v>6289</v>
      </c>
      <c r="H952" s="318">
        <v>41024.0</v>
      </c>
    </row>
    <row r="953">
      <c r="A953" s="307" t="s">
        <v>11473</v>
      </c>
      <c r="B953" s="305" t="s">
        <v>11474</v>
      </c>
      <c r="C953" s="305" t="s">
        <v>127</v>
      </c>
      <c r="D953" s="305" t="s">
        <v>6119</v>
      </c>
      <c r="E953" s="317">
        <v>192.47</v>
      </c>
      <c r="F953" s="317">
        <v>60.0</v>
      </c>
      <c r="G953" s="305">
        <v>7561.0</v>
      </c>
      <c r="H953" s="318">
        <v>40994.0</v>
      </c>
    </row>
    <row r="954">
      <c r="A954" s="307" t="s">
        <v>11475</v>
      </c>
      <c r="B954" s="305" t="s">
        <v>11476</v>
      </c>
      <c r="C954" s="305" t="s">
        <v>8796</v>
      </c>
      <c r="D954" s="305" t="s">
        <v>6119</v>
      </c>
      <c r="E954" s="317">
        <v>401.87</v>
      </c>
      <c r="F954" s="317">
        <v>128.13</v>
      </c>
      <c r="G954" s="305">
        <v>7603.0</v>
      </c>
      <c r="H954" s="318">
        <v>41006.0</v>
      </c>
    </row>
    <row r="955">
      <c r="A955" s="307" t="s">
        <v>11477</v>
      </c>
      <c r="B955" s="305" t="s">
        <v>11478</v>
      </c>
      <c r="C955" s="305" t="s">
        <v>11105</v>
      </c>
      <c r="D955" s="305" t="s">
        <v>6019</v>
      </c>
      <c r="E955" s="317">
        <v>300.0</v>
      </c>
      <c r="F955" s="305" t="s">
        <v>7452</v>
      </c>
      <c r="G955" s="305" t="s">
        <v>6289</v>
      </c>
      <c r="H955" s="318">
        <v>41034.0</v>
      </c>
    </row>
    <row r="956">
      <c r="A956" s="307" t="s">
        <v>11479</v>
      </c>
      <c r="B956" s="305" t="s">
        <v>11480</v>
      </c>
      <c r="C956" s="305" t="s">
        <v>2785</v>
      </c>
      <c r="D956" s="305" t="s">
        <v>6119</v>
      </c>
      <c r="E956" s="317">
        <v>1529.0</v>
      </c>
      <c r="F956" s="305" t="s">
        <v>7452</v>
      </c>
      <c r="G956" s="305" t="s">
        <v>6289</v>
      </c>
      <c r="H956" s="318">
        <v>40999.0</v>
      </c>
    </row>
    <row r="957">
      <c r="A957" s="307" t="s">
        <v>11481</v>
      </c>
      <c r="B957" s="305" t="s">
        <v>11482</v>
      </c>
      <c r="C957" s="305" t="s">
        <v>1159</v>
      </c>
      <c r="D957" s="305" t="s">
        <v>6019</v>
      </c>
      <c r="E957" s="317">
        <v>1500.0</v>
      </c>
      <c r="F957" s="317">
        <v>225.0</v>
      </c>
      <c r="G957" s="305">
        <v>7578.0</v>
      </c>
      <c r="H957" s="318">
        <v>41021.0</v>
      </c>
    </row>
    <row r="958">
      <c r="A958" s="307" t="s">
        <v>11483</v>
      </c>
      <c r="B958" s="305" t="s">
        <v>11484</v>
      </c>
      <c r="C958" s="305" t="s">
        <v>1892</v>
      </c>
      <c r="D958" s="305" t="s">
        <v>6119</v>
      </c>
      <c r="E958" s="317">
        <v>367.49</v>
      </c>
      <c r="F958" s="305" t="s">
        <v>7452</v>
      </c>
      <c r="G958" s="305" t="s">
        <v>6289</v>
      </c>
      <c r="H958" s="318">
        <v>40879.0</v>
      </c>
    </row>
    <row r="959">
      <c r="A959" s="307" t="s">
        <v>11485</v>
      </c>
      <c r="B959" s="305" t="s">
        <v>10675</v>
      </c>
      <c r="C959" s="305" t="s">
        <v>1892</v>
      </c>
      <c r="D959" s="305" t="s">
        <v>6119</v>
      </c>
      <c r="E959" s="317">
        <v>256.0</v>
      </c>
      <c r="F959" s="305" t="s">
        <v>7452</v>
      </c>
      <c r="G959" s="305" t="s">
        <v>6289</v>
      </c>
      <c r="H959" s="318">
        <v>40879.0</v>
      </c>
    </row>
    <row r="960">
      <c r="A960" s="307" t="s">
        <v>11486</v>
      </c>
      <c r="B960" s="305" t="s">
        <v>11487</v>
      </c>
      <c r="C960" s="305" t="s">
        <v>11488</v>
      </c>
      <c r="D960" s="305" t="s">
        <v>6119</v>
      </c>
      <c r="E960" s="317">
        <v>615.0</v>
      </c>
      <c r="F960" s="317">
        <v>191.51</v>
      </c>
      <c r="G960" s="305">
        <v>7632.0</v>
      </c>
      <c r="H960" s="318">
        <v>41020.0</v>
      </c>
    </row>
    <row r="961">
      <c r="A961" s="307" t="s">
        <v>11489</v>
      </c>
      <c r="B961" s="305" t="s">
        <v>11490</v>
      </c>
      <c r="C961" s="305" t="s">
        <v>7604</v>
      </c>
      <c r="D961" s="305" t="s">
        <v>6119</v>
      </c>
      <c r="E961" s="317">
        <v>160.2</v>
      </c>
      <c r="F961" s="317">
        <v>43.36</v>
      </c>
      <c r="G961" s="305">
        <v>7650.0</v>
      </c>
      <c r="H961" s="318">
        <v>41009.0</v>
      </c>
    </row>
    <row r="962">
      <c r="A962" s="307" t="s">
        <v>11491</v>
      </c>
      <c r="B962" s="305" t="s">
        <v>11492</v>
      </c>
      <c r="C962" s="305" t="s">
        <v>7604</v>
      </c>
      <c r="D962" s="305" t="s">
        <v>6119</v>
      </c>
      <c r="E962" s="317">
        <v>168.29</v>
      </c>
      <c r="F962" s="317">
        <v>44.46</v>
      </c>
      <c r="G962" s="305">
        <v>7650.0</v>
      </c>
      <c r="H962" s="318">
        <v>41011.0</v>
      </c>
    </row>
    <row r="963">
      <c r="A963" s="307" t="s">
        <v>11493</v>
      </c>
      <c r="B963" s="305" t="s">
        <v>11494</v>
      </c>
      <c r="C963" s="305" t="s">
        <v>2402</v>
      </c>
      <c r="D963" s="305" t="s">
        <v>6019</v>
      </c>
      <c r="E963" s="317">
        <v>360.0</v>
      </c>
      <c r="F963" s="305" t="s">
        <v>7452</v>
      </c>
      <c r="G963" s="305" t="s">
        <v>6289</v>
      </c>
      <c r="H963" s="318">
        <v>41030.0</v>
      </c>
    </row>
    <row r="964">
      <c r="A964" s="307" t="s">
        <v>11495</v>
      </c>
      <c r="B964" s="305" t="s">
        <v>5505</v>
      </c>
      <c r="C964" s="305" t="s">
        <v>7257</v>
      </c>
      <c r="D964" s="305" t="s">
        <v>6119</v>
      </c>
      <c r="E964" s="317">
        <v>300.0</v>
      </c>
      <c r="F964" s="317">
        <v>75.0</v>
      </c>
      <c r="G964" s="305">
        <v>7645.0</v>
      </c>
      <c r="H964" s="318">
        <v>41019.0</v>
      </c>
    </row>
    <row r="965">
      <c r="A965" s="307" t="s">
        <v>11496</v>
      </c>
      <c r="B965" s="305" t="s">
        <v>11497</v>
      </c>
      <c r="C965" s="305" t="s">
        <v>11498</v>
      </c>
      <c r="D965" s="305" t="s">
        <v>6019</v>
      </c>
      <c r="E965" s="317">
        <v>500.0</v>
      </c>
      <c r="F965" s="305" t="s">
        <v>7452</v>
      </c>
      <c r="G965" s="305" t="s">
        <v>6289</v>
      </c>
      <c r="H965" s="318">
        <v>41033.0</v>
      </c>
    </row>
    <row r="966">
      <c r="A966" s="307" t="s">
        <v>11499</v>
      </c>
      <c r="B966" s="305" t="s">
        <v>6813</v>
      </c>
      <c r="C966" s="305" t="s">
        <v>11500</v>
      </c>
      <c r="D966" s="305" t="s">
        <v>6019</v>
      </c>
      <c r="E966" s="317">
        <v>475.0</v>
      </c>
      <c r="F966" s="305" t="s">
        <v>7452</v>
      </c>
      <c r="G966" s="305" t="s">
        <v>6289</v>
      </c>
      <c r="H966" s="318">
        <v>41023.0</v>
      </c>
    </row>
    <row r="967">
      <c r="A967" s="307" t="s">
        <v>11501</v>
      </c>
      <c r="B967" s="305" t="s">
        <v>11502</v>
      </c>
      <c r="C967" s="305" t="s">
        <v>11500</v>
      </c>
      <c r="D967" s="305" t="s">
        <v>6119</v>
      </c>
      <c r="E967" s="317">
        <v>321.0</v>
      </c>
      <c r="F967" s="317">
        <v>80.0</v>
      </c>
      <c r="G967" s="305">
        <v>7655.0</v>
      </c>
      <c r="H967" s="318">
        <v>40989.0</v>
      </c>
    </row>
    <row r="968">
      <c r="A968" s="307" t="s">
        <v>11503</v>
      </c>
      <c r="B968" s="305" t="s">
        <v>11504</v>
      </c>
      <c r="C968" s="305" t="s">
        <v>11500</v>
      </c>
      <c r="D968" s="305" t="s">
        <v>6119</v>
      </c>
      <c r="E968" s="317">
        <v>1500.0</v>
      </c>
      <c r="F968" s="317">
        <v>377.5</v>
      </c>
      <c r="G968" s="305">
        <v>7655.0</v>
      </c>
      <c r="H968" s="318">
        <v>41005.0</v>
      </c>
    </row>
    <row r="969">
      <c r="A969" s="307" t="s">
        <v>11505</v>
      </c>
      <c r="B969" s="305" t="s">
        <v>11506</v>
      </c>
      <c r="C969" s="305" t="s">
        <v>7453</v>
      </c>
      <c r="D969" s="305" t="s">
        <v>6119</v>
      </c>
      <c r="E969" s="317">
        <v>800.0</v>
      </c>
      <c r="F969" s="305" t="s">
        <v>7452</v>
      </c>
      <c r="G969" s="305" t="s">
        <v>6289</v>
      </c>
      <c r="H969" s="318">
        <v>41022.0</v>
      </c>
    </row>
    <row r="970">
      <c r="A970" s="307" t="s">
        <v>11507</v>
      </c>
      <c r="B970" s="305" t="s">
        <v>11508</v>
      </c>
      <c r="C970" s="305" t="s">
        <v>7453</v>
      </c>
      <c r="D970" s="305" t="s">
        <v>6019</v>
      </c>
      <c r="E970" s="317">
        <v>500.0</v>
      </c>
      <c r="F970" s="305" t="s">
        <v>7452</v>
      </c>
      <c r="G970" s="305" t="s">
        <v>6289</v>
      </c>
      <c r="H970" s="318">
        <v>41022.0</v>
      </c>
    </row>
    <row r="971">
      <c r="A971" s="307" t="s">
        <v>11509</v>
      </c>
      <c r="B971" s="305" t="s">
        <v>1796</v>
      </c>
      <c r="C971" s="305" t="s">
        <v>395</v>
      </c>
      <c r="D971" s="305" t="s">
        <v>6119</v>
      </c>
      <c r="E971" s="317">
        <v>250.0</v>
      </c>
      <c r="F971" s="317">
        <v>22.5</v>
      </c>
      <c r="G971" s="305">
        <v>7563.0</v>
      </c>
      <c r="H971" s="318">
        <v>41021.0</v>
      </c>
    </row>
    <row r="972">
      <c r="A972" s="307" t="s">
        <v>11510</v>
      </c>
      <c r="B972" s="305" t="s">
        <v>11511</v>
      </c>
      <c r="C972" s="305" t="s">
        <v>395</v>
      </c>
      <c r="D972" s="305" t="s">
        <v>6119</v>
      </c>
      <c r="E972" s="317">
        <v>250.0</v>
      </c>
      <c r="F972" s="317">
        <v>47.5</v>
      </c>
      <c r="G972" s="305">
        <v>7563.0</v>
      </c>
      <c r="H972" s="318">
        <v>41020.0</v>
      </c>
    </row>
    <row r="973">
      <c r="A973" s="307" t="s">
        <v>11512</v>
      </c>
      <c r="B973" s="305" t="s">
        <v>11513</v>
      </c>
      <c r="C973" s="305" t="s">
        <v>395</v>
      </c>
      <c r="D973" s="305" t="s">
        <v>6119</v>
      </c>
      <c r="E973" s="317">
        <v>500.0</v>
      </c>
      <c r="F973" s="317">
        <v>250.0</v>
      </c>
      <c r="G973" s="305">
        <v>7563.0</v>
      </c>
      <c r="H973" s="318">
        <v>41008.0</v>
      </c>
    </row>
    <row r="974">
      <c r="A974" s="307" t="s">
        <v>11514</v>
      </c>
      <c r="B974" s="305" t="s">
        <v>11515</v>
      </c>
      <c r="C974" s="305" t="s">
        <v>899</v>
      </c>
      <c r="D974" s="305" t="s">
        <v>6019</v>
      </c>
      <c r="E974" s="317">
        <v>500.0</v>
      </c>
      <c r="F974" s="317">
        <v>250.0</v>
      </c>
      <c r="G974" s="309"/>
      <c r="H974" s="318">
        <v>41037.0</v>
      </c>
    </row>
    <row r="975">
      <c r="A975" s="307" t="s">
        <v>11516</v>
      </c>
      <c r="B975" s="305" t="s">
        <v>11517</v>
      </c>
      <c r="C975" s="305" t="s">
        <v>7482</v>
      </c>
      <c r="D975" s="305" t="s">
        <v>6019</v>
      </c>
      <c r="E975" s="317">
        <v>90.0</v>
      </c>
      <c r="F975" s="317">
        <v>45.0</v>
      </c>
      <c r="G975" s="305">
        <v>7564.0</v>
      </c>
      <c r="H975" s="318">
        <v>41013.0</v>
      </c>
    </row>
    <row r="976">
      <c r="A976" s="307" t="s">
        <v>11518</v>
      </c>
      <c r="B976" s="305" t="s">
        <v>11519</v>
      </c>
      <c r="C976" s="305" t="s">
        <v>1815</v>
      </c>
      <c r="D976" s="305" t="s">
        <v>6119</v>
      </c>
      <c r="E976" s="317">
        <v>54.82</v>
      </c>
      <c r="F976" s="317">
        <v>27.41</v>
      </c>
      <c r="G976" s="305">
        <v>27.41</v>
      </c>
      <c r="H976" s="318">
        <v>40966.0</v>
      </c>
    </row>
    <row r="977">
      <c r="A977" s="307" t="s">
        <v>11520</v>
      </c>
      <c r="B977" s="305" t="s">
        <v>11521</v>
      </c>
      <c r="C977" s="305" t="s">
        <v>304</v>
      </c>
      <c r="D977" s="305" t="s">
        <v>6119</v>
      </c>
      <c r="E977" s="317">
        <v>45.0</v>
      </c>
      <c r="F977" s="317">
        <v>22.5</v>
      </c>
      <c r="G977" s="309"/>
      <c r="H977" s="318">
        <v>41009.0</v>
      </c>
    </row>
    <row r="978">
      <c r="A978" s="307" t="s">
        <v>11522</v>
      </c>
      <c r="B978" s="305" t="s">
        <v>11523</v>
      </c>
      <c r="C978" s="305" t="s">
        <v>11524</v>
      </c>
      <c r="D978" s="305" t="s">
        <v>6119</v>
      </c>
      <c r="E978" s="317">
        <v>107.71</v>
      </c>
      <c r="F978" s="317">
        <v>53.86</v>
      </c>
      <c r="G978" s="305">
        <v>7565.0</v>
      </c>
      <c r="H978" s="318">
        <v>41000.0</v>
      </c>
    </row>
    <row r="979">
      <c r="A979" s="307" t="s">
        <v>11525</v>
      </c>
      <c r="B979" s="305" t="s">
        <v>11526</v>
      </c>
      <c r="C979" s="305" t="s">
        <v>11105</v>
      </c>
      <c r="D979" s="305" t="s">
        <v>6119</v>
      </c>
      <c r="E979" s="317">
        <v>61.67</v>
      </c>
      <c r="F979" s="305" t="s">
        <v>7452</v>
      </c>
      <c r="G979" s="305" t="s">
        <v>6289</v>
      </c>
      <c r="H979" s="318">
        <v>40995.0</v>
      </c>
    </row>
    <row r="980">
      <c r="A980" s="307" t="s">
        <v>11527</v>
      </c>
      <c r="B980" s="305" t="s">
        <v>11528</v>
      </c>
      <c r="C980" s="305" t="s">
        <v>10912</v>
      </c>
      <c r="D980" s="305" t="s">
        <v>6119</v>
      </c>
      <c r="E980" s="317">
        <v>47.77</v>
      </c>
      <c r="F980" s="317">
        <v>23.89</v>
      </c>
      <c r="G980" s="305">
        <v>7584.0</v>
      </c>
      <c r="H980" s="318">
        <v>40996.0</v>
      </c>
    </row>
    <row r="981">
      <c r="A981" s="307" t="s">
        <v>11529</v>
      </c>
      <c r="B981" s="305" t="s">
        <v>11530</v>
      </c>
      <c r="C981" s="305" t="s">
        <v>290</v>
      </c>
      <c r="D981" s="305" t="s">
        <v>6119</v>
      </c>
      <c r="E981" s="317">
        <v>94.16</v>
      </c>
      <c r="F981" s="317">
        <v>47.08</v>
      </c>
      <c r="G981" s="305">
        <v>7582.0</v>
      </c>
      <c r="H981" s="318">
        <v>40991.0</v>
      </c>
    </row>
    <row r="982">
      <c r="A982" s="307" t="s">
        <v>11531</v>
      </c>
      <c r="B982" s="305" t="s">
        <v>11532</v>
      </c>
      <c r="C982" s="305" t="s">
        <v>92</v>
      </c>
      <c r="D982" s="305" t="s">
        <v>6119</v>
      </c>
      <c r="E982" s="317">
        <v>20.0</v>
      </c>
      <c r="F982" s="305" t="s">
        <v>7452</v>
      </c>
      <c r="G982" s="305" t="s">
        <v>6289</v>
      </c>
      <c r="H982" s="318">
        <v>40998.0</v>
      </c>
    </row>
    <row r="983">
      <c r="A983" s="307" t="s">
        <v>11533</v>
      </c>
      <c r="B983" s="305" t="s">
        <v>11534</v>
      </c>
      <c r="C983" s="305" t="s">
        <v>9988</v>
      </c>
      <c r="D983" s="305" t="s">
        <v>6119</v>
      </c>
      <c r="E983" s="317">
        <v>44.28</v>
      </c>
      <c r="F983" s="317">
        <v>22.14</v>
      </c>
      <c r="G983" s="309"/>
      <c r="H983" s="318">
        <v>41008.0</v>
      </c>
    </row>
    <row r="984">
      <c r="A984" s="307" t="s">
        <v>11535</v>
      </c>
      <c r="B984" s="305" t="s">
        <v>11536</v>
      </c>
      <c r="C984" s="305" t="s">
        <v>3223</v>
      </c>
      <c r="D984" s="305" t="s">
        <v>6019</v>
      </c>
      <c r="E984" s="317">
        <v>100.0</v>
      </c>
      <c r="F984" s="317">
        <v>50.0</v>
      </c>
      <c r="G984" s="305">
        <v>7554.0</v>
      </c>
      <c r="H984" s="318">
        <v>41022.0</v>
      </c>
    </row>
    <row r="985">
      <c r="A985" s="307" t="s">
        <v>11537</v>
      </c>
      <c r="B985" s="305" t="s">
        <v>11538</v>
      </c>
      <c r="C985" s="305" t="s">
        <v>9416</v>
      </c>
      <c r="D985" s="305" t="s">
        <v>6119</v>
      </c>
      <c r="E985" s="317">
        <v>34.4</v>
      </c>
      <c r="F985" s="305" t="s">
        <v>7452</v>
      </c>
      <c r="G985" s="305" t="s">
        <v>6289</v>
      </c>
      <c r="H985" s="318">
        <v>41000.0</v>
      </c>
    </row>
    <row r="986">
      <c r="A986" s="307" t="s">
        <v>11539</v>
      </c>
      <c r="B986" s="305" t="s">
        <v>11540</v>
      </c>
      <c r="C986" s="305" t="s">
        <v>9988</v>
      </c>
      <c r="D986" s="305" t="s">
        <v>6119</v>
      </c>
      <c r="E986" s="317">
        <v>36.0</v>
      </c>
      <c r="F986" s="317">
        <v>18.0</v>
      </c>
      <c r="G986" s="309"/>
      <c r="H986" s="318">
        <v>41011.0</v>
      </c>
    </row>
    <row r="987">
      <c r="A987" s="307" t="s">
        <v>11541</v>
      </c>
      <c r="B987" s="305" t="s">
        <v>11542</v>
      </c>
      <c r="C987" s="305" t="s">
        <v>7413</v>
      </c>
      <c r="D987" s="305" t="s">
        <v>6119</v>
      </c>
      <c r="E987" s="317">
        <v>22.06</v>
      </c>
      <c r="F987" s="317">
        <v>11.03</v>
      </c>
      <c r="G987" s="305">
        <v>7566.0</v>
      </c>
      <c r="H987" s="318">
        <v>41010.0</v>
      </c>
    </row>
    <row r="988">
      <c r="A988" s="307" t="s">
        <v>11543</v>
      </c>
      <c r="B988" s="305" t="s">
        <v>11544</v>
      </c>
      <c r="C988" s="305" t="s">
        <v>9906</v>
      </c>
      <c r="D988" s="305" t="s">
        <v>6119</v>
      </c>
      <c r="E988" s="317">
        <v>140.0</v>
      </c>
      <c r="F988" s="305" t="s">
        <v>7452</v>
      </c>
      <c r="G988" s="305" t="s">
        <v>6289</v>
      </c>
      <c r="H988" s="318">
        <v>41004.0</v>
      </c>
    </row>
    <row r="989">
      <c r="A989" s="307" t="s">
        <v>11545</v>
      </c>
      <c r="B989" s="305" t="s">
        <v>11546</v>
      </c>
      <c r="C989" s="305" t="s">
        <v>395</v>
      </c>
      <c r="D989" s="305" t="s">
        <v>6119</v>
      </c>
      <c r="E989" s="317">
        <v>72.0</v>
      </c>
      <c r="F989" s="317">
        <v>36.0</v>
      </c>
      <c r="G989" s="305">
        <v>7563.0</v>
      </c>
      <c r="H989" s="318">
        <v>41009.0</v>
      </c>
    </row>
    <row r="990">
      <c r="A990" s="307" t="s">
        <v>11547</v>
      </c>
      <c r="B990" s="305" t="s">
        <v>11548</v>
      </c>
      <c r="C990" s="305" t="s">
        <v>1518</v>
      </c>
      <c r="D990" s="305" t="s">
        <v>6119</v>
      </c>
      <c r="E990" s="317">
        <v>129.0</v>
      </c>
      <c r="F990" s="317">
        <v>64.5</v>
      </c>
      <c r="G990" s="305">
        <v>7579.0</v>
      </c>
      <c r="H990" s="318">
        <v>41005.0</v>
      </c>
    </row>
    <row r="991">
      <c r="A991" s="307" t="s">
        <v>11549</v>
      </c>
      <c r="B991" s="305" t="s">
        <v>11550</v>
      </c>
      <c r="C991" s="305" t="s">
        <v>902</v>
      </c>
      <c r="D991" s="305" t="s">
        <v>6119</v>
      </c>
      <c r="E991" s="317">
        <v>27.64</v>
      </c>
      <c r="F991" s="317">
        <v>13.82</v>
      </c>
      <c r="G991" s="305">
        <v>7540.0</v>
      </c>
      <c r="H991" s="318">
        <v>41011.0</v>
      </c>
    </row>
    <row r="992">
      <c r="A992" s="307" t="s">
        <v>11551</v>
      </c>
      <c r="B992" s="305" t="s">
        <v>11552</v>
      </c>
      <c r="C992" s="305" t="s">
        <v>902</v>
      </c>
      <c r="D992" s="305" t="s">
        <v>6119</v>
      </c>
      <c r="E992" s="317">
        <v>17.0</v>
      </c>
      <c r="F992" s="317">
        <v>8.5</v>
      </c>
      <c r="G992" s="305">
        <v>7540.0</v>
      </c>
      <c r="H992" s="318">
        <v>41006.0</v>
      </c>
    </row>
    <row r="993">
      <c r="A993" s="307" t="s">
        <v>11553</v>
      </c>
      <c r="B993" s="305" t="s">
        <v>11554</v>
      </c>
      <c r="C993" s="305" t="s">
        <v>902</v>
      </c>
      <c r="D993" s="305" t="s">
        <v>6119</v>
      </c>
      <c r="E993" s="317">
        <v>113.48</v>
      </c>
      <c r="F993" s="317">
        <v>56.74</v>
      </c>
      <c r="G993" s="305">
        <v>7540.0</v>
      </c>
      <c r="H993" s="318">
        <v>41010.0</v>
      </c>
    </row>
    <row r="994">
      <c r="A994" s="307" t="s">
        <v>11555</v>
      </c>
      <c r="B994" s="305" t="s">
        <v>11556</v>
      </c>
      <c r="C994" s="305" t="s">
        <v>902</v>
      </c>
      <c r="D994" s="305" t="s">
        <v>6119</v>
      </c>
      <c r="E994" s="317">
        <v>48.42</v>
      </c>
      <c r="F994" s="317">
        <v>24.21</v>
      </c>
      <c r="G994" s="305">
        <v>7540.0</v>
      </c>
      <c r="H994" s="318">
        <v>41012.0</v>
      </c>
    </row>
    <row r="995">
      <c r="A995" s="307" t="s">
        <v>11557</v>
      </c>
      <c r="B995" s="305" t="s">
        <v>11558</v>
      </c>
      <c r="C995" s="305" t="s">
        <v>395</v>
      </c>
      <c r="D995" s="305" t="s">
        <v>6119</v>
      </c>
      <c r="E995" s="317">
        <v>36.0</v>
      </c>
      <c r="F995" s="305" t="s">
        <v>7452</v>
      </c>
      <c r="G995" s="305" t="s">
        <v>6289</v>
      </c>
      <c r="H995" s="318">
        <v>40996.0</v>
      </c>
    </row>
    <row r="996">
      <c r="A996" s="307" t="s">
        <v>11559</v>
      </c>
      <c r="B996" s="305" t="s">
        <v>11560</v>
      </c>
      <c r="C996" s="305" t="s">
        <v>902</v>
      </c>
      <c r="D996" s="305" t="s">
        <v>6019</v>
      </c>
      <c r="E996" s="317">
        <v>70.0</v>
      </c>
      <c r="F996" s="317">
        <v>35.0</v>
      </c>
      <c r="G996" s="305">
        <v>7540.0</v>
      </c>
      <c r="H996" s="318">
        <v>41024.0</v>
      </c>
    </row>
    <row r="997">
      <c r="A997" s="307" t="s">
        <v>11561</v>
      </c>
      <c r="B997" s="305" t="s">
        <v>11151</v>
      </c>
      <c r="C997" s="305" t="s">
        <v>332</v>
      </c>
      <c r="D997" s="305" t="s">
        <v>6119</v>
      </c>
      <c r="E997" s="317">
        <v>123.67</v>
      </c>
      <c r="F997" s="317">
        <v>61.84</v>
      </c>
      <c r="G997" s="309"/>
      <c r="H997" s="318">
        <v>41006.0</v>
      </c>
    </row>
    <row r="998">
      <c r="A998" s="307" t="s">
        <v>11562</v>
      </c>
      <c r="B998" s="305" t="s">
        <v>737</v>
      </c>
      <c r="C998" s="305" t="s">
        <v>452</v>
      </c>
      <c r="D998" s="305" t="s">
        <v>6119</v>
      </c>
      <c r="E998" s="317">
        <v>115.1</v>
      </c>
      <c r="F998" s="317">
        <v>57.55</v>
      </c>
      <c r="G998" s="305">
        <v>7588.0</v>
      </c>
      <c r="H998" s="318">
        <v>40992.0</v>
      </c>
    </row>
    <row r="999">
      <c r="A999" s="307" t="s">
        <v>11563</v>
      </c>
      <c r="B999" s="305" t="s">
        <v>11564</v>
      </c>
      <c r="C999" s="305" t="s">
        <v>6071</v>
      </c>
      <c r="D999" s="305" t="s">
        <v>6019</v>
      </c>
      <c r="E999" s="317">
        <v>120.0</v>
      </c>
      <c r="F999" s="317">
        <v>60.0</v>
      </c>
      <c r="G999" s="305">
        <v>7567.0</v>
      </c>
      <c r="H999" s="318">
        <v>41021.0</v>
      </c>
    </row>
    <row r="1000">
      <c r="A1000" s="307" t="s">
        <v>11565</v>
      </c>
      <c r="B1000" s="305" t="s">
        <v>11566</v>
      </c>
      <c r="C1000" s="305" t="s">
        <v>10665</v>
      </c>
      <c r="D1000" s="305" t="s">
        <v>6019</v>
      </c>
      <c r="E1000" s="317">
        <v>110.0</v>
      </c>
      <c r="F1000" s="305" t="s">
        <v>7452</v>
      </c>
      <c r="G1000" s="305" t="s">
        <v>6289</v>
      </c>
      <c r="H1000" s="318">
        <v>41024.0</v>
      </c>
    </row>
    <row r="1001">
      <c r="A1001" s="307" t="s">
        <v>11567</v>
      </c>
      <c r="B1001" s="305" t="s">
        <v>11568</v>
      </c>
      <c r="C1001" s="305" t="s">
        <v>1600</v>
      </c>
      <c r="D1001" s="305" t="s">
        <v>6119</v>
      </c>
      <c r="E1001" s="317">
        <v>38.89</v>
      </c>
      <c r="F1001" s="317">
        <v>19.45</v>
      </c>
      <c r="G1001" s="305">
        <v>7580.0</v>
      </c>
      <c r="H1001" s="318">
        <v>40997.0</v>
      </c>
    </row>
    <row r="1002">
      <c r="A1002" s="307" t="s">
        <v>11569</v>
      </c>
      <c r="B1002" s="305" t="s">
        <v>11570</v>
      </c>
      <c r="C1002" s="305" t="s">
        <v>7298</v>
      </c>
      <c r="D1002" s="305" t="s">
        <v>6119</v>
      </c>
      <c r="E1002" s="317">
        <v>95.23</v>
      </c>
      <c r="F1002" s="317">
        <v>47.62</v>
      </c>
      <c r="G1002" s="305">
        <v>7638.0</v>
      </c>
      <c r="H1002" s="318">
        <v>41006.0</v>
      </c>
    </row>
    <row r="1003">
      <c r="A1003" s="307" t="s">
        <v>11571</v>
      </c>
      <c r="B1003" s="305" t="s">
        <v>11572</v>
      </c>
      <c r="C1003" s="305" t="s">
        <v>1600</v>
      </c>
      <c r="D1003" s="305" t="s">
        <v>6019</v>
      </c>
      <c r="E1003" s="317">
        <v>85.0</v>
      </c>
      <c r="F1003" s="307">
        <v>0.0</v>
      </c>
      <c r="G1003" s="305">
        <v>7568.0</v>
      </c>
      <c r="H1003" s="318">
        <v>41021.0</v>
      </c>
    </row>
    <row r="1004">
      <c r="A1004" s="307" t="s">
        <v>11573</v>
      </c>
      <c r="B1004" s="305" t="s">
        <v>11574</v>
      </c>
      <c r="C1004" s="305" t="s">
        <v>1012</v>
      </c>
      <c r="D1004" s="305" t="s">
        <v>6019</v>
      </c>
      <c r="E1004" s="317">
        <v>150.0</v>
      </c>
      <c r="F1004" s="317">
        <v>75.0</v>
      </c>
      <c r="G1004" s="305">
        <v>7691.0</v>
      </c>
      <c r="H1004" s="318">
        <v>41020.0</v>
      </c>
    </row>
    <row r="1005">
      <c r="A1005" s="307" t="s">
        <v>11575</v>
      </c>
      <c r="B1005" s="305" t="s">
        <v>11576</v>
      </c>
      <c r="C1005" s="305" t="s">
        <v>2725</v>
      </c>
      <c r="D1005" s="305" t="s">
        <v>6119</v>
      </c>
      <c r="E1005" s="317">
        <v>100.0</v>
      </c>
      <c r="F1005" s="317">
        <v>24.0</v>
      </c>
      <c r="G1005" s="305">
        <v>7569.0</v>
      </c>
      <c r="H1005" s="318">
        <v>41019.0</v>
      </c>
    </row>
    <row r="1006">
      <c r="A1006" s="307" t="s">
        <v>11577</v>
      </c>
      <c r="B1006" s="305" t="s">
        <v>11578</v>
      </c>
      <c r="C1006" s="305" t="s">
        <v>10260</v>
      </c>
      <c r="D1006" s="305" t="s">
        <v>6019</v>
      </c>
      <c r="E1006" s="317">
        <v>125.0</v>
      </c>
      <c r="F1006" s="317">
        <v>62.5</v>
      </c>
      <c r="G1006" s="305">
        <v>7570.0</v>
      </c>
      <c r="H1006" s="318">
        <v>41020.0</v>
      </c>
    </row>
    <row r="1007">
      <c r="A1007" s="307" t="s">
        <v>11579</v>
      </c>
      <c r="B1007" s="305" t="s">
        <v>11580</v>
      </c>
      <c r="C1007" s="305" t="s">
        <v>11581</v>
      </c>
      <c r="D1007" s="305" t="s">
        <v>6119</v>
      </c>
      <c r="E1007" s="317">
        <v>40.0</v>
      </c>
      <c r="F1007" s="317">
        <v>20.0</v>
      </c>
      <c r="G1007" s="305">
        <v>7583.0</v>
      </c>
      <c r="H1007" s="318">
        <v>41004.0</v>
      </c>
    </row>
    <row r="1008">
      <c r="A1008" s="307" t="s">
        <v>11582</v>
      </c>
      <c r="B1008" s="305" t="s">
        <v>11583</v>
      </c>
      <c r="C1008" s="305" t="s">
        <v>11581</v>
      </c>
      <c r="D1008" s="305" t="s">
        <v>6119</v>
      </c>
      <c r="E1008" s="317">
        <v>120.0</v>
      </c>
      <c r="F1008" s="317">
        <v>60.0</v>
      </c>
      <c r="G1008" s="305">
        <v>7647.0</v>
      </c>
      <c r="H1008" s="318">
        <v>41006.0</v>
      </c>
    </row>
    <row r="1009">
      <c r="A1009" s="307" t="s">
        <v>11584</v>
      </c>
      <c r="B1009" s="305" t="s">
        <v>11230</v>
      </c>
      <c r="C1009" s="305" t="s">
        <v>11231</v>
      </c>
      <c r="D1009" s="305" t="s">
        <v>6119</v>
      </c>
      <c r="E1009" s="317">
        <v>140.0</v>
      </c>
      <c r="F1009" s="305" t="s">
        <v>7452</v>
      </c>
      <c r="G1009" s="305" t="s">
        <v>6289</v>
      </c>
      <c r="H1009" s="318">
        <v>40988.0</v>
      </c>
    </row>
    <row r="1010">
      <c r="A1010" s="307" t="s">
        <v>11585</v>
      </c>
      <c r="B1010" s="305" t="s">
        <v>7456</v>
      </c>
      <c r="C1010" s="305" t="s">
        <v>839</v>
      </c>
      <c r="D1010" s="305" t="s">
        <v>6119</v>
      </c>
      <c r="E1010" s="317">
        <v>84.0</v>
      </c>
      <c r="F1010" s="317">
        <v>42.0</v>
      </c>
      <c r="G1010" s="305">
        <v>7560.0</v>
      </c>
      <c r="H1010" s="318">
        <v>41020.0</v>
      </c>
    </row>
    <row r="1011">
      <c r="A1011" s="307" t="s">
        <v>11586</v>
      </c>
      <c r="B1011" s="305" t="s">
        <v>11587</v>
      </c>
      <c r="C1011" s="305" t="s">
        <v>6063</v>
      </c>
      <c r="D1011" s="305" t="s">
        <v>6119</v>
      </c>
      <c r="E1011" s="317">
        <v>94.2</v>
      </c>
      <c r="F1011" s="317">
        <v>47.1</v>
      </c>
      <c r="G1011" s="309"/>
      <c r="H1011" s="318">
        <v>41030.0</v>
      </c>
    </row>
    <row r="1012">
      <c r="A1012" s="307" t="s">
        <v>11588</v>
      </c>
      <c r="B1012" s="305" t="s">
        <v>11589</v>
      </c>
      <c r="C1012" s="305" t="s">
        <v>92</v>
      </c>
      <c r="D1012" s="305" t="s">
        <v>6119</v>
      </c>
      <c r="E1012" s="317">
        <v>12.68</v>
      </c>
      <c r="F1012" s="317">
        <v>6.34</v>
      </c>
      <c r="G1012" s="305">
        <v>7541.0</v>
      </c>
      <c r="H1012" s="318">
        <v>41006.0</v>
      </c>
    </row>
    <row r="1013">
      <c r="A1013" s="307" t="s">
        <v>11590</v>
      </c>
      <c r="B1013" s="305" t="s">
        <v>11591</v>
      </c>
      <c r="C1013" s="305" t="s">
        <v>1600</v>
      </c>
      <c r="D1013" s="305" t="s">
        <v>6019</v>
      </c>
      <c r="E1013" s="317">
        <v>120.0</v>
      </c>
      <c r="F1013" s="317">
        <v>60.0</v>
      </c>
      <c r="G1013" s="305">
        <v>7568.0</v>
      </c>
      <c r="H1013" s="318">
        <v>41018.0</v>
      </c>
    </row>
    <row r="1014">
      <c r="A1014" s="307" t="s">
        <v>11592</v>
      </c>
      <c r="B1014" s="305" t="s">
        <v>5846</v>
      </c>
      <c r="C1014" s="305" t="s">
        <v>11593</v>
      </c>
      <c r="D1014" s="305" t="s">
        <v>6119</v>
      </c>
      <c r="E1014" s="317">
        <v>87.0</v>
      </c>
      <c r="F1014" s="317">
        <v>43.5</v>
      </c>
      <c r="G1014" s="305">
        <v>7571.0</v>
      </c>
      <c r="H1014" s="318">
        <v>41009.0</v>
      </c>
    </row>
    <row r="1015">
      <c r="A1015" s="307" t="s">
        <v>11594</v>
      </c>
      <c r="B1015" s="305" t="s">
        <v>11595</v>
      </c>
      <c r="C1015" s="305" t="s">
        <v>1497</v>
      </c>
      <c r="D1015" s="305" t="s">
        <v>6119</v>
      </c>
      <c r="E1015" s="317">
        <v>150.0</v>
      </c>
      <c r="F1015" s="317">
        <v>75.0</v>
      </c>
      <c r="G1015" s="305">
        <v>7661.0</v>
      </c>
      <c r="H1015" s="318">
        <v>41027.0</v>
      </c>
    </row>
    <row r="1016">
      <c r="A1016" s="307" t="s">
        <v>11596</v>
      </c>
      <c r="B1016" s="305" t="s">
        <v>11597</v>
      </c>
      <c r="C1016" s="305" t="s">
        <v>11593</v>
      </c>
      <c r="D1016" s="305" t="s">
        <v>6119</v>
      </c>
      <c r="E1016" s="317">
        <v>144.0</v>
      </c>
      <c r="F1016" s="317">
        <v>72.0</v>
      </c>
      <c r="G1016" s="305">
        <v>7571.0</v>
      </c>
      <c r="H1016" s="318">
        <v>40994.0</v>
      </c>
    </row>
    <row r="1017">
      <c r="A1017" s="307" t="s">
        <v>11598</v>
      </c>
      <c r="B1017" s="305" t="s">
        <v>11599</v>
      </c>
      <c r="C1017" s="305" t="s">
        <v>332</v>
      </c>
      <c r="D1017" s="305" t="s">
        <v>6119</v>
      </c>
      <c r="E1017" s="317">
        <v>53.76</v>
      </c>
      <c r="F1017" s="317">
        <v>26.88</v>
      </c>
      <c r="G1017" s="305">
        <v>7585.0</v>
      </c>
      <c r="H1017" s="318">
        <v>41013.0</v>
      </c>
    </row>
    <row r="1018">
      <c r="A1018" s="307" t="s">
        <v>11600</v>
      </c>
      <c r="B1018" s="305" t="s">
        <v>11601</v>
      </c>
      <c r="C1018" s="305" t="s">
        <v>6767</v>
      </c>
      <c r="D1018" s="305" t="s">
        <v>6119</v>
      </c>
      <c r="E1018" s="317">
        <v>100.0</v>
      </c>
      <c r="F1018" s="317">
        <v>50.0</v>
      </c>
      <c r="G1018" s="309"/>
      <c r="H1018" s="318">
        <v>41024.0</v>
      </c>
    </row>
    <row r="1019">
      <c r="A1019" s="307" t="s">
        <v>11602</v>
      </c>
      <c r="B1019" s="305" t="s">
        <v>11603</v>
      </c>
      <c r="C1019" s="305" t="s">
        <v>11105</v>
      </c>
      <c r="D1019" s="305" t="s">
        <v>6019</v>
      </c>
      <c r="E1019" s="317">
        <v>90.0</v>
      </c>
      <c r="F1019" s="305" t="s">
        <v>7452</v>
      </c>
      <c r="G1019" s="305" t="s">
        <v>6289</v>
      </c>
      <c r="H1019" s="318">
        <v>41028.0</v>
      </c>
    </row>
    <row r="1020">
      <c r="A1020" s="307" t="s">
        <v>11604</v>
      </c>
      <c r="B1020" s="305" t="s">
        <v>11605</v>
      </c>
      <c r="C1020" s="305" t="s">
        <v>95</v>
      </c>
      <c r="D1020" s="305" t="s">
        <v>6119</v>
      </c>
      <c r="E1020" s="317">
        <v>109.33</v>
      </c>
      <c r="F1020" s="317">
        <v>54.67</v>
      </c>
      <c r="G1020" s="305">
        <v>7546.0</v>
      </c>
      <c r="H1020" s="318">
        <v>41003.0</v>
      </c>
    </row>
    <row r="1021">
      <c r="A1021" s="307" t="s">
        <v>11606</v>
      </c>
      <c r="B1021" s="305" t="s">
        <v>11607</v>
      </c>
      <c r="C1021" s="305" t="s">
        <v>3610</v>
      </c>
      <c r="D1021" s="305" t="s">
        <v>6119</v>
      </c>
      <c r="E1021" s="317">
        <v>96.9</v>
      </c>
      <c r="F1021" s="317">
        <v>48.45</v>
      </c>
      <c r="G1021" s="305">
        <v>7736.0</v>
      </c>
      <c r="H1021" s="318">
        <v>41012.0</v>
      </c>
    </row>
    <row r="1022">
      <c r="A1022" s="307" t="s">
        <v>11608</v>
      </c>
      <c r="B1022" s="305" t="s">
        <v>11609</v>
      </c>
      <c r="C1022" s="305" t="s">
        <v>92</v>
      </c>
      <c r="D1022" s="305" t="s">
        <v>6119</v>
      </c>
      <c r="E1022" s="317">
        <v>10.5</v>
      </c>
      <c r="F1022" s="317">
        <v>5.25</v>
      </c>
      <c r="G1022" s="309"/>
      <c r="H1022" s="318">
        <v>40998.0</v>
      </c>
    </row>
    <row r="1023">
      <c r="A1023" s="307" t="s">
        <v>11610</v>
      </c>
      <c r="B1023" s="305" t="s">
        <v>10864</v>
      </c>
      <c r="C1023" s="305" t="s">
        <v>2155</v>
      </c>
      <c r="D1023" s="305" t="s">
        <v>6119</v>
      </c>
      <c r="E1023" s="317">
        <v>90.0</v>
      </c>
      <c r="F1023" s="305" t="s">
        <v>7452</v>
      </c>
      <c r="G1023" s="305" t="s">
        <v>6289</v>
      </c>
      <c r="H1023" s="318">
        <v>41013.0</v>
      </c>
    </row>
    <row r="1024">
      <c r="A1024" s="307" t="s">
        <v>11611</v>
      </c>
      <c r="B1024" s="305" t="s">
        <v>11612</v>
      </c>
      <c r="C1024" s="305" t="s">
        <v>4498</v>
      </c>
      <c r="D1024" s="305" t="s">
        <v>6119</v>
      </c>
      <c r="E1024" s="317">
        <v>79.0</v>
      </c>
      <c r="F1024" s="317">
        <v>39.5</v>
      </c>
      <c r="G1024" s="309"/>
      <c r="H1024" s="318">
        <v>41005.0</v>
      </c>
    </row>
    <row r="1025">
      <c r="A1025" s="307" t="s">
        <v>11613</v>
      </c>
      <c r="B1025" s="305" t="s">
        <v>11614</v>
      </c>
      <c r="C1025" s="305" t="s">
        <v>7413</v>
      </c>
      <c r="D1025" s="305" t="s">
        <v>6119</v>
      </c>
      <c r="E1025" s="317">
        <v>30.0</v>
      </c>
      <c r="F1025" s="317">
        <v>15.0</v>
      </c>
      <c r="G1025" s="305">
        <v>7566.0</v>
      </c>
      <c r="H1025" s="318">
        <v>41013.0</v>
      </c>
    </row>
    <row r="1026">
      <c r="A1026" s="307" t="s">
        <v>11615</v>
      </c>
      <c r="B1026" s="305" t="s">
        <v>11616</v>
      </c>
      <c r="C1026" s="305" t="s">
        <v>7413</v>
      </c>
      <c r="D1026" s="305" t="s">
        <v>6019</v>
      </c>
      <c r="E1026" s="317">
        <v>90.0</v>
      </c>
      <c r="F1026" s="317">
        <v>61.0</v>
      </c>
      <c r="G1026" s="305">
        <v>7641.0</v>
      </c>
      <c r="H1026" s="318">
        <v>41024.0</v>
      </c>
    </row>
    <row r="1027">
      <c r="A1027" s="307" t="s">
        <v>11617</v>
      </c>
      <c r="B1027" s="305" t="s">
        <v>11618</v>
      </c>
      <c r="C1027" s="305" t="s">
        <v>11619</v>
      </c>
      <c r="D1027" s="305" t="s">
        <v>6119</v>
      </c>
      <c r="E1027" s="317">
        <v>116.25</v>
      </c>
      <c r="F1027" s="305" t="s">
        <v>7452</v>
      </c>
      <c r="G1027" s="305" t="s">
        <v>6289</v>
      </c>
      <c r="H1027" s="318">
        <v>41009.0</v>
      </c>
    </row>
    <row r="1028">
      <c r="A1028" s="307" t="s">
        <v>11620</v>
      </c>
      <c r="B1028" s="305" t="s">
        <v>8514</v>
      </c>
      <c r="C1028" s="305" t="s">
        <v>3558</v>
      </c>
      <c r="D1028" s="305" t="s">
        <v>6119</v>
      </c>
      <c r="E1028" s="317">
        <v>75.18</v>
      </c>
      <c r="F1028" s="317">
        <v>37.59</v>
      </c>
      <c r="G1028" s="305">
        <v>7549.0</v>
      </c>
      <c r="H1028" s="318">
        <v>41012.0</v>
      </c>
    </row>
    <row r="1029">
      <c r="A1029" s="307" t="s">
        <v>11621</v>
      </c>
      <c r="B1029" s="305" t="s">
        <v>11622</v>
      </c>
      <c r="C1029" s="305" t="s">
        <v>839</v>
      </c>
      <c r="D1029" s="305" t="s">
        <v>6119</v>
      </c>
      <c r="E1029" s="317">
        <v>81.0</v>
      </c>
      <c r="F1029" s="305" t="s">
        <v>7452</v>
      </c>
      <c r="G1029" s="305" t="s">
        <v>6289</v>
      </c>
      <c r="H1029" s="318">
        <v>41013.0</v>
      </c>
    </row>
    <row r="1030">
      <c r="A1030" s="307" t="s">
        <v>11623</v>
      </c>
      <c r="B1030" s="305" t="s">
        <v>11624</v>
      </c>
      <c r="C1030" s="305" t="s">
        <v>1815</v>
      </c>
      <c r="D1030" s="305" t="s">
        <v>6019</v>
      </c>
      <c r="E1030" s="317">
        <v>50.0</v>
      </c>
      <c r="F1030" s="317">
        <v>54.15</v>
      </c>
      <c r="G1030" s="305">
        <v>7699.0</v>
      </c>
      <c r="H1030" s="318">
        <v>41021.0</v>
      </c>
    </row>
    <row r="1031">
      <c r="A1031" s="307" t="s">
        <v>11625</v>
      </c>
      <c r="B1031" s="305" t="s">
        <v>11626</v>
      </c>
      <c r="C1031" s="305" t="s">
        <v>1815</v>
      </c>
      <c r="D1031" s="305" t="s">
        <v>6119</v>
      </c>
      <c r="E1031" s="317">
        <v>101.3</v>
      </c>
      <c r="F1031" s="305" t="s">
        <v>7452</v>
      </c>
      <c r="G1031" s="305" t="s">
        <v>6289</v>
      </c>
      <c r="H1031" s="318">
        <v>41013.0</v>
      </c>
    </row>
    <row r="1032">
      <c r="A1032" s="307" t="s">
        <v>11627</v>
      </c>
      <c r="B1032" s="305" t="s">
        <v>11628</v>
      </c>
      <c r="C1032" s="305" t="s">
        <v>57</v>
      </c>
      <c r="D1032" s="305" t="s">
        <v>6119</v>
      </c>
      <c r="E1032" s="317">
        <v>75.0</v>
      </c>
      <c r="F1032" s="317">
        <v>37.5</v>
      </c>
      <c r="G1032" s="305">
        <v>7657.0</v>
      </c>
      <c r="H1032" s="318">
        <v>41018.0</v>
      </c>
    </row>
    <row r="1033">
      <c r="A1033" s="307" t="s">
        <v>11629</v>
      </c>
      <c r="B1033" s="305" t="s">
        <v>11630</v>
      </c>
      <c r="C1033" s="305" t="s">
        <v>837</v>
      </c>
      <c r="D1033" s="305" t="s">
        <v>6119</v>
      </c>
      <c r="E1033" s="317">
        <v>43.36</v>
      </c>
      <c r="F1033" s="305" t="s">
        <v>7452</v>
      </c>
      <c r="G1033" s="305" t="s">
        <v>6289</v>
      </c>
      <c r="H1033" s="318">
        <v>41009.0</v>
      </c>
    </row>
    <row r="1034">
      <c r="A1034" s="307" t="s">
        <v>11631</v>
      </c>
      <c r="B1034" s="305" t="s">
        <v>11632</v>
      </c>
      <c r="C1034" s="305" t="s">
        <v>837</v>
      </c>
      <c r="D1034" s="305" t="s">
        <v>6119</v>
      </c>
      <c r="E1034" s="317">
        <v>55.48</v>
      </c>
      <c r="F1034" s="305" t="s">
        <v>7452</v>
      </c>
      <c r="G1034" s="305" t="s">
        <v>6289</v>
      </c>
      <c r="H1034" s="318">
        <v>40996.0</v>
      </c>
    </row>
    <row r="1035">
      <c r="A1035" s="307" t="s">
        <v>11633</v>
      </c>
      <c r="B1035" s="305" t="s">
        <v>11634</v>
      </c>
      <c r="C1035" s="305" t="s">
        <v>837</v>
      </c>
      <c r="D1035" s="305" t="s">
        <v>6119</v>
      </c>
      <c r="E1035" s="317">
        <v>120.56</v>
      </c>
      <c r="F1035" s="305" t="s">
        <v>7452</v>
      </c>
      <c r="G1035" s="305" t="s">
        <v>6289</v>
      </c>
      <c r="H1035" s="318">
        <v>41006.0</v>
      </c>
    </row>
    <row r="1036">
      <c r="A1036" s="307" t="s">
        <v>11635</v>
      </c>
      <c r="B1036" s="305" t="s">
        <v>11636</v>
      </c>
      <c r="C1036" s="305" t="s">
        <v>452</v>
      </c>
      <c r="D1036" s="305" t="s">
        <v>6119</v>
      </c>
      <c r="E1036" s="317">
        <v>25.75</v>
      </c>
      <c r="F1036" s="305" t="s">
        <v>7452</v>
      </c>
      <c r="G1036" s="305" t="s">
        <v>6289</v>
      </c>
      <c r="H1036" s="318">
        <v>41004.0</v>
      </c>
    </row>
    <row r="1037">
      <c r="A1037" s="307" t="s">
        <v>11637</v>
      </c>
      <c r="B1037" s="305" t="s">
        <v>6813</v>
      </c>
      <c r="C1037" s="305" t="s">
        <v>11500</v>
      </c>
      <c r="D1037" s="305" t="s">
        <v>6119</v>
      </c>
      <c r="E1037" s="317">
        <v>90.0</v>
      </c>
      <c r="F1037" s="305" t="s">
        <v>7452</v>
      </c>
      <c r="G1037" s="305" t="s">
        <v>6289</v>
      </c>
      <c r="H1037" s="318">
        <v>41001.0</v>
      </c>
    </row>
    <row r="1038">
      <c r="A1038" s="307" t="s">
        <v>11638</v>
      </c>
      <c r="B1038" s="305" t="s">
        <v>11639</v>
      </c>
      <c r="C1038" s="305" t="s">
        <v>290</v>
      </c>
      <c r="D1038" s="305" t="s">
        <v>6119</v>
      </c>
      <c r="E1038" s="317">
        <v>120.0</v>
      </c>
      <c r="F1038" s="317">
        <v>60.0</v>
      </c>
      <c r="G1038" s="305">
        <v>7695.0</v>
      </c>
      <c r="H1038" s="318">
        <v>41013.0</v>
      </c>
    </row>
    <row r="1039">
      <c r="A1039" s="307" t="s">
        <v>11640</v>
      </c>
      <c r="B1039" s="305" t="s">
        <v>11641</v>
      </c>
      <c r="C1039" s="305" t="s">
        <v>290</v>
      </c>
      <c r="D1039" s="305" t="s">
        <v>6119</v>
      </c>
      <c r="E1039" s="317">
        <v>115.67</v>
      </c>
      <c r="F1039" s="317">
        <v>57.84</v>
      </c>
      <c r="G1039" s="305">
        <v>7695.0</v>
      </c>
      <c r="H1039" s="318">
        <v>40997.0</v>
      </c>
    </row>
    <row r="1040">
      <c r="A1040" s="307" t="s">
        <v>11642</v>
      </c>
      <c r="B1040" s="305" t="s">
        <v>11643</v>
      </c>
      <c r="C1040" s="305" t="s">
        <v>902</v>
      </c>
      <c r="D1040" s="305" t="s">
        <v>6119</v>
      </c>
      <c r="E1040" s="317">
        <v>21.0</v>
      </c>
      <c r="F1040" s="317">
        <v>10.5</v>
      </c>
      <c r="G1040" s="305">
        <v>7540.0</v>
      </c>
      <c r="H1040" s="318">
        <v>41008.0</v>
      </c>
    </row>
    <row r="1041">
      <c r="A1041" s="307" t="s">
        <v>11644</v>
      </c>
      <c r="B1041" s="305" t="s">
        <v>11645</v>
      </c>
      <c r="C1041" s="305" t="s">
        <v>290</v>
      </c>
      <c r="D1041" s="305" t="s">
        <v>6119</v>
      </c>
      <c r="E1041" s="317">
        <v>120.0</v>
      </c>
      <c r="F1041" s="317">
        <v>60.0</v>
      </c>
      <c r="G1041" s="305">
        <v>7695.0</v>
      </c>
      <c r="H1041" s="318">
        <v>41004.0</v>
      </c>
    </row>
    <row r="1042">
      <c r="A1042" s="307" t="s">
        <v>11646</v>
      </c>
      <c r="B1042" s="305" t="s">
        <v>11647</v>
      </c>
      <c r="C1042" s="305" t="s">
        <v>3759</v>
      </c>
      <c r="D1042" s="305" t="s">
        <v>6119</v>
      </c>
      <c r="E1042" s="317">
        <v>59.0</v>
      </c>
      <c r="F1042" s="305" t="s">
        <v>7452</v>
      </c>
      <c r="G1042" s="305" t="s">
        <v>6289</v>
      </c>
      <c r="H1042" s="318">
        <v>41006.0</v>
      </c>
    </row>
    <row r="1043">
      <c r="A1043" s="307" t="s">
        <v>11648</v>
      </c>
      <c r="B1043" s="305" t="s">
        <v>11649</v>
      </c>
      <c r="C1043" s="305" t="s">
        <v>452</v>
      </c>
      <c r="D1043" s="305" t="s">
        <v>6119</v>
      </c>
      <c r="E1043" s="317">
        <v>28.99</v>
      </c>
      <c r="F1043" s="305" t="s">
        <v>7452</v>
      </c>
      <c r="G1043" s="305" t="s">
        <v>6289</v>
      </c>
      <c r="H1043" s="318">
        <v>40999.0</v>
      </c>
    </row>
    <row r="1044">
      <c r="A1044" s="307" t="s">
        <v>11650</v>
      </c>
      <c r="B1044" s="305" t="s">
        <v>11651</v>
      </c>
      <c r="C1044" s="305" t="s">
        <v>7604</v>
      </c>
      <c r="D1044" s="305" t="s">
        <v>6119</v>
      </c>
      <c r="E1044" s="317">
        <v>106.67</v>
      </c>
      <c r="F1044" s="317">
        <v>53.34</v>
      </c>
      <c r="G1044" s="305">
        <v>7626.0</v>
      </c>
      <c r="H1044" s="318">
        <v>41011.0</v>
      </c>
    </row>
    <row r="1045">
      <c r="A1045" s="307" t="s">
        <v>11652</v>
      </c>
      <c r="B1045" s="305" t="s">
        <v>8514</v>
      </c>
      <c r="C1045" s="305" t="s">
        <v>3558</v>
      </c>
      <c r="D1045" s="305" t="s">
        <v>6119</v>
      </c>
      <c r="E1045" s="317">
        <v>110.29</v>
      </c>
      <c r="F1045" s="317">
        <v>55.15</v>
      </c>
      <c r="G1045" s="305">
        <v>7549.0</v>
      </c>
      <c r="H1045" s="318">
        <v>41005.0</v>
      </c>
    </row>
    <row r="1046">
      <c r="A1046" s="307" t="s">
        <v>11653</v>
      </c>
      <c r="B1046" s="305" t="s">
        <v>9125</v>
      </c>
      <c r="C1046" s="305" t="s">
        <v>195</v>
      </c>
      <c r="D1046" s="305" t="s">
        <v>6019</v>
      </c>
      <c r="E1046" s="317">
        <v>150.0</v>
      </c>
      <c r="F1046" s="317">
        <v>75.0</v>
      </c>
      <c r="G1046" s="305">
        <v>7737.0</v>
      </c>
      <c r="H1046" s="318">
        <v>41021.0</v>
      </c>
    </row>
    <row r="1047">
      <c r="A1047" s="307" t="s">
        <v>11654</v>
      </c>
      <c r="B1047" s="305" t="s">
        <v>11655</v>
      </c>
      <c r="C1047" s="305" t="s">
        <v>452</v>
      </c>
      <c r="D1047" s="305" t="s">
        <v>6119</v>
      </c>
      <c r="E1047" s="317">
        <v>86.52</v>
      </c>
      <c r="F1047" s="317">
        <v>43.26</v>
      </c>
      <c r="G1047" s="305">
        <v>7588.0</v>
      </c>
      <c r="H1047" s="318">
        <v>40992.0</v>
      </c>
    </row>
    <row r="1048">
      <c r="A1048" s="307" t="s">
        <v>11656</v>
      </c>
      <c r="B1048" s="305" t="s">
        <v>11657</v>
      </c>
      <c r="C1048" s="305" t="s">
        <v>11658</v>
      </c>
      <c r="D1048" s="309"/>
      <c r="E1048" s="317">
        <v>140.0</v>
      </c>
      <c r="F1048" s="305" t="s">
        <v>7452</v>
      </c>
      <c r="G1048" s="305" t="s">
        <v>6289</v>
      </c>
      <c r="H1048" s="318">
        <v>40988.0</v>
      </c>
    </row>
    <row r="1049">
      <c r="A1049" s="307" t="s">
        <v>11659</v>
      </c>
      <c r="B1049" s="305" t="s">
        <v>11657</v>
      </c>
      <c r="C1049" s="305" t="s">
        <v>11658</v>
      </c>
      <c r="D1049" s="309"/>
      <c r="E1049" s="317">
        <v>140.0</v>
      </c>
      <c r="F1049" s="305" t="s">
        <v>7452</v>
      </c>
      <c r="G1049" s="305" t="s">
        <v>6289</v>
      </c>
      <c r="H1049" s="318">
        <v>41002.0</v>
      </c>
    </row>
    <row r="1050">
      <c r="A1050" s="307" t="s">
        <v>11660</v>
      </c>
      <c r="B1050" s="305" t="s">
        <v>11299</v>
      </c>
      <c r="C1050" s="305" t="s">
        <v>11661</v>
      </c>
      <c r="D1050" s="305" t="s">
        <v>6019</v>
      </c>
      <c r="E1050" s="317">
        <v>180.0</v>
      </c>
      <c r="F1050" s="305" t="s">
        <v>7452</v>
      </c>
      <c r="G1050" s="309"/>
      <c r="H1050" s="318">
        <v>41011.0</v>
      </c>
    </row>
    <row r="1051">
      <c r="A1051" s="307" t="s">
        <v>11662</v>
      </c>
      <c r="B1051" s="305" t="s">
        <v>11663</v>
      </c>
      <c r="C1051" s="305" t="s">
        <v>8796</v>
      </c>
      <c r="D1051" s="305" t="s">
        <v>6119</v>
      </c>
      <c r="E1051" s="317">
        <v>142.24</v>
      </c>
      <c r="F1051" s="317">
        <v>71.12</v>
      </c>
      <c r="G1051" s="305">
        <v>7572.0</v>
      </c>
      <c r="H1051" s="318">
        <v>40971.0</v>
      </c>
    </row>
    <row r="1052">
      <c r="A1052" s="307" t="s">
        <v>11664</v>
      </c>
      <c r="B1052" s="305" t="s">
        <v>11665</v>
      </c>
      <c r="C1052" s="305" t="s">
        <v>10414</v>
      </c>
      <c r="D1052" s="305" t="s">
        <v>6119</v>
      </c>
      <c r="E1052" s="317">
        <v>150.0</v>
      </c>
      <c r="F1052" s="317">
        <v>75.0</v>
      </c>
      <c r="G1052" s="309"/>
      <c r="H1052" s="318">
        <v>40998.0</v>
      </c>
    </row>
    <row r="1053">
      <c r="A1053" s="307" t="s">
        <v>11666</v>
      </c>
      <c r="B1053" s="305" t="s">
        <v>6463</v>
      </c>
      <c r="C1053" s="305" t="s">
        <v>6463</v>
      </c>
      <c r="D1053" s="305" t="s">
        <v>6119</v>
      </c>
      <c r="E1053" s="317">
        <v>2000.0</v>
      </c>
      <c r="F1053" s="317">
        <v>2000.0</v>
      </c>
      <c r="G1053" s="305">
        <v>7573.0</v>
      </c>
      <c r="H1053" s="308">
        <v>41024.0</v>
      </c>
    </row>
  </sheetData>
  <conditionalFormatting sqref="3:1053">
    <cfRule type="expression" dxfId="14" priority="1">
      <formula>ISODD(ROW())</formula>
    </cfRule>
  </conditionalFormatting>
  <conditionalFormatting sqref="3:1053">
    <cfRule type="expression" dxfId="15" priority="2">
      <formula>ISEVEN(ROW())</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CCCC"/>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86"/>
    <col customWidth="1" min="2" max="2" width="9.0"/>
    <col customWidth="1" min="3" max="3" width="5.14"/>
    <col customWidth="1" min="5" max="5" width="10.0"/>
    <col customWidth="1" min="6" max="6" width="9.29"/>
  </cols>
  <sheetData>
    <row r="1">
      <c r="A1" s="310" t="s">
        <v>9936</v>
      </c>
      <c r="B1" s="310" t="s">
        <v>9937</v>
      </c>
      <c r="C1" s="310" t="s">
        <v>9938</v>
      </c>
      <c r="D1" s="310" t="s">
        <v>9939</v>
      </c>
      <c r="E1" s="35" t="s">
        <v>12</v>
      </c>
      <c r="F1" s="35" t="s">
        <v>16</v>
      </c>
      <c r="G1" s="310"/>
      <c r="H1" s="310"/>
      <c r="I1" s="310"/>
      <c r="J1" s="310"/>
      <c r="K1" s="310"/>
      <c r="L1" s="310"/>
      <c r="M1" s="310"/>
      <c r="N1" s="310"/>
      <c r="O1" s="310"/>
      <c r="P1" s="310"/>
      <c r="Q1" s="310"/>
      <c r="R1" s="310"/>
      <c r="S1" s="310"/>
      <c r="T1" s="310"/>
      <c r="U1" s="310"/>
      <c r="V1" s="310"/>
      <c r="W1" s="310"/>
      <c r="X1" s="310"/>
      <c r="Y1" s="310"/>
      <c r="Z1" s="310"/>
      <c r="AA1" s="310"/>
    </row>
    <row r="2">
      <c r="A2" s="310">
        <v>30.0</v>
      </c>
      <c r="B2" s="310" t="s">
        <v>9942</v>
      </c>
      <c r="C2" s="310">
        <v>2011.0</v>
      </c>
      <c r="D2" s="310" t="s">
        <v>9943</v>
      </c>
      <c r="E2" s="35">
        <v>500.0</v>
      </c>
      <c r="F2" s="35">
        <v>500.0</v>
      </c>
      <c r="H2" s="310"/>
      <c r="I2" s="310"/>
      <c r="J2" s="310"/>
      <c r="K2" s="310"/>
      <c r="L2" s="310"/>
      <c r="M2" s="310"/>
      <c r="N2" s="310"/>
      <c r="O2" s="311">
        <v>2011.0</v>
      </c>
      <c r="P2" s="312">
        <v>6851.8</v>
      </c>
      <c r="Q2" s="310"/>
      <c r="R2" s="310"/>
      <c r="S2" s="310"/>
      <c r="T2" s="310"/>
      <c r="U2" s="310"/>
      <c r="V2" s="310"/>
      <c r="W2" s="310"/>
      <c r="X2" s="310"/>
      <c r="Y2" s="310"/>
      <c r="Z2" s="310"/>
      <c r="AA2" s="310"/>
    </row>
    <row r="3">
      <c r="A3" s="310">
        <v>30.0</v>
      </c>
      <c r="B3" s="310" t="s">
        <v>9942</v>
      </c>
      <c r="C3" s="310">
        <v>2011.0</v>
      </c>
      <c r="D3" s="310" t="s">
        <v>9945</v>
      </c>
      <c r="E3" s="35">
        <v>1000.0</v>
      </c>
      <c r="F3" s="35">
        <v>1000.0</v>
      </c>
      <c r="H3" s="310"/>
      <c r="I3" s="310"/>
      <c r="J3" s="310"/>
      <c r="K3" s="310"/>
      <c r="L3" s="310"/>
      <c r="M3" s="310"/>
      <c r="N3" s="310"/>
      <c r="O3" s="311">
        <v>2012.0</v>
      </c>
      <c r="P3" s="312">
        <v>13927.94</v>
      </c>
      <c r="Q3" s="310"/>
      <c r="R3" s="310"/>
      <c r="S3" s="310"/>
      <c r="T3" s="310"/>
      <c r="U3" s="310"/>
      <c r="V3" s="310"/>
      <c r="W3" s="310"/>
      <c r="X3" s="310"/>
      <c r="Y3" s="310"/>
      <c r="Z3" s="310"/>
      <c r="AA3" s="310"/>
    </row>
    <row r="4">
      <c r="A4" s="310">
        <v>30.0</v>
      </c>
      <c r="B4" s="310" t="s">
        <v>9942</v>
      </c>
      <c r="C4" s="310">
        <v>2011.0</v>
      </c>
      <c r="D4" s="310" t="s">
        <v>9948</v>
      </c>
      <c r="E4" s="35">
        <v>600.0</v>
      </c>
      <c r="F4" s="35">
        <v>600.0</v>
      </c>
      <c r="H4" s="310"/>
      <c r="I4" s="310"/>
      <c r="J4" s="310"/>
      <c r="K4" s="310"/>
      <c r="L4" s="310"/>
      <c r="M4" s="310"/>
      <c r="N4" s="310"/>
      <c r="O4" s="311">
        <v>2013.0</v>
      </c>
      <c r="P4" s="312">
        <v>12569.36</v>
      </c>
      <c r="Q4" s="310"/>
      <c r="R4" s="310"/>
      <c r="S4" s="310"/>
      <c r="T4" s="310"/>
      <c r="U4" s="310"/>
      <c r="V4" s="310"/>
      <c r="W4" s="310"/>
      <c r="X4" s="310"/>
      <c r="Y4" s="310"/>
      <c r="Z4" s="310"/>
      <c r="AA4" s="310"/>
    </row>
    <row r="5">
      <c r="A5" s="310">
        <v>30.0</v>
      </c>
      <c r="B5" s="310" t="s">
        <v>9942</v>
      </c>
      <c r="C5" s="310">
        <v>2011.0</v>
      </c>
      <c r="D5" s="310" t="s">
        <v>9950</v>
      </c>
      <c r="E5" s="35">
        <v>1000.0</v>
      </c>
      <c r="F5" s="35">
        <v>1000.0</v>
      </c>
      <c r="H5" s="310"/>
      <c r="I5" s="310"/>
      <c r="J5" s="310"/>
      <c r="K5" s="310"/>
      <c r="L5" s="310"/>
      <c r="M5" s="310"/>
      <c r="N5" s="310"/>
      <c r="O5" s="311">
        <v>2014.0</v>
      </c>
      <c r="P5" s="312">
        <v>27542.0</v>
      </c>
      <c r="Q5" s="310"/>
      <c r="R5" s="310"/>
      <c r="S5" s="310"/>
      <c r="T5" s="310"/>
      <c r="U5" s="310"/>
      <c r="V5" s="310"/>
      <c r="W5" s="310"/>
      <c r="X5" s="310"/>
      <c r="Y5" s="310"/>
      <c r="Z5" s="310"/>
      <c r="AA5" s="310"/>
    </row>
    <row r="6">
      <c r="A6" s="310">
        <v>30.0</v>
      </c>
      <c r="B6" s="310" t="s">
        <v>9942</v>
      </c>
      <c r="C6" s="310">
        <v>2011.0</v>
      </c>
      <c r="D6" s="310" t="s">
        <v>9953</v>
      </c>
      <c r="E6" s="35">
        <v>1000.0</v>
      </c>
      <c r="F6" s="35">
        <v>1000.0</v>
      </c>
      <c r="H6" s="310"/>
      <c r="I6" s="310"/>
      <c r="J6" s="310"/>
      <c r="K6" s="310"/>
      <c r="L6" s="310"/>
      <c r="M6" s="310"/>
      <c r="N6" s="310"/>
      <c r="O6" s="311">
        <v>2015.0</v>
      </c>
      <c r="P6" s="312">
        <v>33187.350000000006</v>
      </c>
      <c r="Q6" s="310"/>
      <c r="R6" s="310"/>
      <c r="S6" s="310"/>
      <c r="T6" s="310"/>
      <c r="U6" s="310"/>
      <c r="V6" s="310"/>
      <c r="W6" s="310"/>
      <c r="X6" s="310"/>
      <c r="Y6" s="310"/>
      <c r="Z6" s="310"/>
      <c r="AA6" s="310"/>
    </row>
    <row r="7">
      <c r="A7" s="310">
        <v>30.0</v>
      </c>
      <c r="B7" s="310" t="s">
        <v>9942</v>
      </c>
      <c r="C7" s="310">
        <v>2011.0</v>
      </c>
      <c r="D7" s="310" t="s">
        <v>9955</v>
      </c>
      <c r="E7" s="35">
        <v>836.8</v>
      </c>
      <c r="F7" s="35">
        <v>836.8</v>
      </c>
      <c r="H7" s="310"/>
      <c r="I7" s="310"/>
      <c r="J7" s="310"/>
      <c r="K7" s="310"/>
      <c r="L7" s="310"/>
      <c r="M7" s="310"/>
      <c r="N7" s="310"/>
      <c r="O7" s="27" t="str">
        <f>2016</f>
        <v>2016</v>
      </c>
      <c r="P7" s="35" t="str">
        <f>FORECAST(O7,P2:P6,O2:O6)</f>
        <v>$38,701.24</v>
      </c>
      <c r="Q7" s="310"/>
      <c r="R7" s="310"/>
      <c r="S7" s="310"/>
      <c r="T7" s="310"/>
      <c r="U7" s="310"/>
      <c r="V7" s="310"/>
      <c r="W7" s="310"/>
      <c r="X7" s="310"/>
      <c r="Y7" s="310"/>
      <c r="Z7" s="310"/>
      <c r="AA7" s="310"/>
    </row>
    <row r="8">
      <c r="A8" s="310">
        <v>30.0</v>
      </c>
      <c r="B8" s="310" t="s">
        <v>9942</v>
      </c>
      <c r="C8" s="310">
        <v>2011.0</v>
      </c>
      <c r="D8" s="310" t="s">
        <v>2308</v>
      </c>
      <c r="E8" s="35">
        <v>1000.0</v>
      </c>
      <c r="F8" s="35">
        <v>1000.0</v>
      </c>
      <c r="H8" s="310"/>
      <c r="I8" s="310"/>
      <c r="J8" s="310"/>
      <c r="K8" s="310"/>
      <c r="L8" s="310"/>
      <c r="M8" s="310"/>
      <c r="N8" s="310"/>
      <c r="O8" s="27"/>
      <c r="P8" s="35"/>
      <c r="Q8" s="310"/>
      <c r="R8" s="310"/>
      <c r="S8" s="310"/>
      <c r="T8" s="310"/>
      <c r="U8" s="310"/>
      <c r="V8" s="310"/>
      <c r="W8" s="310"/>
      <c r="X8" s="310"/>
      <c r="Y8" s="310"/>
      <c r="Z8" s="310"/>
      <c r="AA8" s="310"/>
    </row>
    <row r="9">
      <c r="A9" s="310">
        <v>30.0</v>
      </c>
      <c r="B9" s="310" t="s">
        <v>9942</v>
      </c>
      <c r="C9" s="310">
        <v>2011.0</v>
      </c>
      <c r="D9" s="310" t="s">
        <v>9962</v>
      </c>
      <c r="E9" s="35">
        <v>800.0</v>
      </c>
      <c r="F9" s="35">
        <v>715.0</v>
      </c>
      <c r="H9" s="310"/>
      <c r="I9" s="310"/>
      <c r="J9" s="310"/>
      <c r="K9" s="310"/>
      <c r="L9" s="310"/>
      <c r="M9" s="310"/>
      <c r="N9" s="310"/>
      <c r="O9" s="310"/>
      <c r="P9" s="310"/>
      <c r="Q9" s="310"/>
      <c r="R9" s="310"/>
      <c r="S9" s="310"/>
      <c r="T9" s="310"/>
      <c r="U9" s="310"/>
      <c r="V9" s="310"/>
      <c r="W9" s="310"/>
      <c r="X9" s="310"/>
      <c r="Y9" s="310"/>
      <c r="Z9" s="310"/>
      <c r="AA9" s="310"/>
    </row>
    <row r="10">
      <c r="A10" s="310">
        <v>30.0</v>
      </c>
      <c r="B10" s="310" t="s">
        <v>9963</v>
      </c>
      <c r="C10" s="310">
        <v>2012.0</v>
      </c>
      <c r="D10" s="310" t="s">
        <v>9964</v>
      </c>
      <c r="E10" s="35">
        <v>1000.0</v>
      </c>
      <c r="F10" s="35">
        <v>1000.0</v>
      </c>
      <c r="H10" s="310"/>
      <c r="I10" s="310"/>
      <c r="J10" s="310"/>
      <c r="K10" s="310"/>
      <c r="L10" s="310"/>
      <c r="M10" s="310"/>
      <c r="N10" s="310"/>
      <c r="O10" s="310"/>
      <c r="P10" s="310"/>
      <c r="Q10" s="310"/>
      <c r="R10" s="310"/>
      <c r="S10" s="310"/>
      <c r="T10" s="310"/>
      <c r="U10" s="310"/>
      <c r="V10" s="310"/>
      <c r="W10" s="310"/>
      <c r="X10" s="310"/>
      <c r="Y10" s="310"/>
      <c r="Z10" s="310"/>
      <c r="AA10" s="310"/>
    </row>
    <row r="11">
      <c r="A11" s="310">
        <v>30.0</v>
      </c>
      <c r="B11" s="310" t="s">
        <v>9963</v>
      </c>
      <c r="C11" s="310">
        <v>2012.0</v>
      </c>
      <c r="D11" s="310" t="s">
        <v>9965</v>
      </c>
      <c r="E11" s="35">
        <v>1500.0</v>
      </c>
      <c r="F11" s="35">
        <v>1000.0</v>
      </c>
      <c r="H11" s="310"/>
      <c r="I11" s="310"/>
      <c r="J11" s="310"/>
      <c r="K11" s="310"/>
      <c r="L11" s="310"/>
      <c r="M11" s="310"/>
      <c r="N11" s="310"/>
      <c r="O11" s="310"/>
      <c r="P11" s="310"/>
      <c r="Q11" s="310"/>
      <c r="R11" s="310"/>
      <c r="S11" s="310"/>
      <c r="T11" s="310"/>
      <c r="U11" s="310"/>
      <c r="V11" s="310"/>
      <c r="W11" s="310"/>
      <c r="X11" s="310"/>
      <c r="Y11" s="310"/>
      <c r="Z11" s="310"/>
      <c r="AA11" s="310"/>
    </row>
    <row r="12">
      <c r="A12" s="310">
        <v>30.0</v>
      </c>
      <c r="B12" s="310" t="s">
        <v>9963</v>
      </c>
      <c r="C12" s="310">
        <v>2012.0</v>
      </c>
      <c r="D12" s="310" t="s">
        <v>9967</v>
      </c>
      <c r="E12" s="35">
        <v>1500.0</v>
      </c>
      <c r="F12" s="35">
        <v>1000.0</v>
      </c>
      <c r="H12" s="310"/>
      <c r="I12" s="310"/>
      <c r="J12" s="310"/>
      <c r="K12" s="310"/>
      <c r="L12" s="310"/>
      <c r="M12" s="310"/>
      <c r="N12" s="310"/>
      <c r="O12" s="310"/>
      <c r="P12" s="310"/>
      <c r="Q12" s="310"/>
      <c r="R12" s="310"/>
      <c r="S12" s="310"/>
      <c r="T12" s="310"/>
      <c r="U12" s="310"/>
      <c r="V12" s="310"/>
      <c r="W12" s="310"/>
      <c r="X12" s="310"/>
      <c r="Y12" s="310"/>
      <c r="Z12" s="310"/>
      <c r="AA12" s="310"/>
    </row>
    <row r="13">
      <c r="A13" s="310">
        <v>30.0</v>
      </c>
      <c r="B13" s="310" t="s">
        <v>9963</v>
      </c>
      <c r="C13" s="310">
        <v>2012.0</v>
      </c>
      <c r="D13" s="310" t="s">
        <v>9969</v>
      </c>
      <c r="E13" s="35">
        <v>1000.0</v>
      </c>
      <c r="F13" s="35">
        <v>1000.0</v>
      </c>
      <c r="H13" s="310"/>
      <c r="I13" s="310"/>
      <c r="J13" s="310"/>
      <c r="K13" s="310"/>
      <c r="L13" s="310"/>
      <c r="M13" s="310"/>
      <c r="N13" s="310"/>
      <c r="O13" s="310"/>
      <c r="P13" s="310"/>
      <c r="Q13" s="310"/>
      <c r="R13" s="310"/>
      <c r="S13" s="310"/>
      <c r="T13" s="310"/>
      <c r="U13" s="310"/>
      <c r="V13" s="310"/>
      <c r="W13" s="310"/>
      <c r="X13" s="310"/>
      <c r="Y13" s="310"/>
      <c r="Z13" s="310"/>
      <c r="AA13" s="310"/>
    </row>
    <row r="14">
      <c r="A14" s="310">
        <v>30.0</v>
      </c>
      <c r="B14" s="310" t="s">
        <v>9963</v>
      </c>
      <c r="C14" s="310">
        <v>2012.0</v>
      </c>
      <c r="D14" s="310" t="s">
        <v>9971</v>
      </c>
      <c r="E14" s="35">
        <v>1000.0</v>
      </c>
      <c r="F14" s="35">
        <v>915.0</v>
      </c>
      <c r="H14" s="310"/>
      <c r="I14" s="310"/>
      <c r="J14" s="310"/>
      <c r="K14" s="310"/>
      <c r="L14" s="310"/>
      <c r="M14" s="310"/>
      <c r="N14" s="310"/>
      <c r="O14" s="310"/>
      <c r="P14" s="310"/>
      <c r="Q14" s="310"/>
      <c r="R14" s="310"/>
      <c r="S14" s="310"/>
      <c r="T14" s="310"/>
      <c r="U14" s="310"/>
      <c r="V14" s="310"/>
      <c r="W14" s="310"/>
      <c r="X14" s="310"/>
      <c r="Y14" s="310"/>
      <c r="Z14" s="310"/>
      <c r="AA14" s="310"/>
    </row>
    <row r="15">
      <c r="A15" s="310">
        <v>30.0</v>
      </c>
      <c r="B15" s="310" t="s">
        <v>9963</v>
      </c>
      <c r="C15" s="310">
        <v>2012.0</v>
      </c>
      <c r="D15" s="310" t="s">
        <v>9972</v>
      </c>
      <c r="E15" s="35">
        <v>1500.0</v>
      </c>
      <c r="F15" s="35">
        <v>1000.0</v>
      </c>
      <c r="H15" s="310"/>
      <c r="I15" s="310"/>
      <c r="J15" s="310"/>
      <c r="K15" s="310"/>
      <c r="L15" s="310"/>
      <c r="M15" s="310"/>
      <c r="N15" s="310"/>
      <c r="O15" s="310"/>
      <c r="P15" s="310"/>
      <c r="Q15" s="310"/>
      <c r="R15" s="310"/>
      <c r="S15" s="310"/>
      <c r="T15" s="310"/>
      <c r="U15" s="310"/>
      <c r="V15" s="310"/>
      <c r="W15" s="310"/>
      <c r="X15" s="310"/>
      <c r="Y15" s="310"/>
      <c r="Z15" s="310"/>
      <c r="AA15" s="310"/>
    </row>
    <row r="16">
      <c r="A16" s="310">
        <v>30.0</v>
      </c>
      <c r="B16" s="310" t="s">
        <v>9963</v>
      </c>
      <c r="C16" s="310">
        <v>2012.0</v>
      </c>
      <c r="D16" s="310" t="s">
        <v>9974</v>
      </c>
      <c r="E16" s="35">
        <v>1000.0</v>
      </c>
      <c r="F16" s="35">
        <v>1000.0</v>
      </c>
      <c r="H16" s="310"/>
      <c r="I16" s="310"/>
      <c r="J16" s="310"/>
      <c r="K16" s="310"/>
      <c r="L16" s="310"/>
      <c r="M16" s="310"/>
      <c r="N16" s="310"/>
      <c r="O16" s="310"/>
      <c r="P16" s="310"/>
      <c r="Q16" s="310"/>
      <c r="R16" s="310"/>
      <c r="S16" s="310"/>
      <c r="T16" s="310"/>
      <c r="U16" s="310"/>
      <c r="V16" s="310"/>
      <c r="W16" s="310"/>
      <c r="X16" s="310"/>
      <c r="Y16" s="310"/>
      <c r="Z16" s="310"/>
      <c r="AA16" s="310"/>
    </row>
    <row r="17" ht="29.25" customHeight="1">
      <c r="A17" s="310">
        <v>30.0</v>
      </c>
      <c r="B17" s="310" t="s">
        <v>9963</v>
      </c>
      <c r="C17" s="310">
        <v>2012.0</v>
      </c>
      <c r="D17" s="310" t="s">
        <v>9962</v>
      </c>
      <c r="E17" s="35">
        <v>185.0</v>
      </c>
      <c r="F17" s="35">
        <v>185.0</v>
      </c>
      <c r="H17" s="310"/>
      <c r="I17" s="310"/>
      <c r="J17" s="310"/>
      <c r="K17" s="310"/>
      <c r="L17" s="310"/>
      <c r="M17" s="310"/>
      <c r="N17" s="310"/>
      <c r="O17" s="310"/>
      <c r="P17" s="310"/>
      <c r="Q17" s="310"/>
      <c r="R17" s="310"/>
      <c r="S17" s="310"/>
      <c r="T17" s="310"/>
      <c r="U17" s="310"/>
      <c r="V17" s="310"/>
      <c r="W17" s="310"/>
      <c r="X17" s="310"/>
      <c r="Y17" s="310"/>
      <c r="Z17" s="310"/>
      <c r="AA17" s="310"/>
    </row>
    <row r="18">
      <c r="A18" s="310">
        <v>30.0</v>
      </c>
      <c r="B18" s="310" t="s">
        <v>9963</v>
      </c>
      <c r="C18" s="310">
        <v>2012.0</v>
      </c>
      <c r="D18" s="310" t="s">
        <v>9975</v>
      </c>
      <c r="E18" s="35">
        <v>1000.0</v>
      </c>
      <c r="F18" s="35">
        <v>1000.0</v>
      </c>
      <c r="H18" s="310"/>
      <c r="I18" s="310"/>
      <c r="J18" s="310"/>
      <c r="K18" s="310"/>
      <c r="L18" s="310"/>
      <c r="M18" s="310"/>
      <c r="N18" s="310"/>
      <c r="O18" s="310"/>
      <c r="P18" s="310"/>
      <c r="Q18" s="310"/>
      <c r="R18" s="310"/>
      <c r="S18" s="310"/>
      <c r="T18" s="310"/>
      <c r="U18" s="310"/>
      <c r="V18" s="310"/>
      <c r="W18" s="310"/>
      <c r="X18" s="310"/>
      <c r="Y18" s="310"/>
      <c r="Z18" s="310"/>
      <c r="AA18" s="310"/>
    </row>
    <row r="19">
      <c r="A19" s="310">
        <v>30.0</v>
      </c>
      <c r="B19" s="310" t="s">
        <v>9942</v>
      </c>
      <c r="C19" s="310">
        <v>2011.0</v>
      </c>
      <c r="D19" s="310" t="s">
        <v>9976</v>
      </c>
      <c r="E19" s="313">
        <v>400.0</v>
      </c>
      <c r="F19" s="313">
        <v>200.0</v>
      </c>
      <c r="G19" s="310"/>
      <c r="H19" s="310"/>
      <c r="I19" s="310"/>
      <c r="J19" s="310"/>
      <c r="K19" s="310"/>
      <c r="L19" s="310"/>
      <c r="M19" s="310"/>
      <c r="N19" s="310"/>
      <c r="O19" s="310"/>
      <c r="P19" s="310"/>
      <c r="Q19" s="310"/>
      <c r="R19" s="310"/>
      <c r="S19" s="310"/>
      <c r="T19" s="310"/>
      <c r="U19" s="310"/>
      <c r="V19" s="310"/>
      <c r="W19" s="310"/>
      <c r="X19" s="310"/>
      <c r="Y19" s="310"/>
      <c r="Z19" s="310"/>
      <c r="AA19" s="310"/>
    </row>
    <row r="20">
      <c r="A20" s="310">
        <v>30.0</v>
      </c>
      <c r="B20" s="310" t="s">
        <v>9963</v>
      </c>
      <c r="C20" s="310">
        <v>2012.0</v>
      </c>
      <c r="D20" s="310" t="s">
        <v>9977</v>
      </c>
      <c r="E20" s="313">
        <v>1000.0</v>
      </c>
      <c r="F20" s="313">
        <v>1000.0</v>
      </c>
      <c r="G20" s="310"/>
      <c r="H20" s="310"/>
      <c r="I20" s="310"/>
      <c r="J20" s="310"/>
      <c r="K20" s="310"/>
      <c r="L20" s="310"/>
      <c r="M20" s="310"/>
      <c r="N20" s="310"/>
      <c r="O20" s="310"/>
      <c r="P20" s="310"/>
      <c r="Q20" s="310"/>
      <c r="R20" s="310"/>
      <c r="S20" s="310"/>
      <c r="T20" s="310"/>
      <c r="U20" s="310"/>
      <c r="V20" s="310"/>
      <c r="W20" s="310"/>
      <c r="X20" s="310"/>
      <c r="Y20" s="310"/>
      <c r="Z20" s="310"/>
      <c r="AA20" s="310"/>
    </row>
    <row r="21">
      <c r="A21" s="310">
        <v>30.0</v>
      </c>
      <c r="B21" s="310" t="s">
        <v>9963</v>
      </c>
      <c r="C21" s="310">
        <v>2012.0</v>
      </c>
      <c r="D21" s="310" t="s">
        <v>9978</v>
      </c>
      <c r="E21" s="313">
        <v>105.0</v>
      </c>
      <c r="F21" s="313">
        <v>90.0</v>
      </c>
      <c r="G21" s="310"/>
      <c r="H21" s="314"/>
      <c r="I21" s="310"/>
      <c r="J21" s="310"/>
      <c r="K21" s="310"/>
      <c r="L21" s="310"/>
      <c r="M21" s="310"/>
      <c r="N21" s="310"/>
      <c r="O21" s="310"/>
      <c r="P21" s="310"/>
      <c r="Q21" s="310"/>
      <c r="R21" s="310"/>
      <c r="S21" s="310"/>
      <c r="T21" s="310"/>
      <c r="U21" s="310"/>
      <c r="V21" s="310"/>
      <c r="W21" s="310"/>
      <c r="X21" s="310"/>
      <c r="Y21" s="310"/>
      <c r="Z21" s="310"/>
      <c r="AA21" s="310"/>
    </row>
    <row r="22">
      <c r="A22" s="310">
        <v>30.0</v>
      </c>
      <c r="B22" s="310" t="s">
        <v>9963</v>
      </c>
      <c r="C22" s="310">
        <v>2012.0</v>
      </c>
      <c r="D22" s="310" t="s">
        <v>9979</v>
      </c>
      <c r="E22" s="313">
        <v>725.0</v>
      </c>
      <c r="F22" s="313">
        <v>406.5</v>
      </c>
      <c r="G22" s="310"/>
      <c r="H22" s="314"/>
      <c r="I22" s="310"/>
      <c r="J22" s="310"/>
      <c r="K22" s="310"/>
      <c r="L22" s="310"/>
      <c r="M22" s="310"/>
      <c r="N22" s="310"/>
      <c r="O22" s="310"/>
      <c r="P22" s="310"/>
      <c r="Q22" s="310"/>
      <c r="R22" s="310"/>
      <c r="S22" s="310"/>
      <c r="T22" s="310"/>
      <c r="U22" s="310"/>
      <c r="V22" s="310"/>
      <c r="W22" s="310"/>
      <c r="X22" s="310"/>
      <c r="Y22" s="310"/>
      <c r="Z22" s="310"/>
      <c r="AA22" s="310"/>
    </row>
    <row r="23">
      <c r="A23" s="310">
        <v>31.0</v>
      </c>
      <c r="B23" s="310" t="s">
        <v>9942</v>
      </c>
      <c r="C23" s="310">
        <v>2012.0</v>
      </c>
      <c r="D23" s="310" t="s">
        <v>7619</v>
      </c>
      <c r="E23" s="35">
        <v>1000.0</v>
      </c>
      <c r="F23" s="35">
        <v>1000.0</v>
      </c>
      <c r="H23" s="310"/>
      <c r="I23" s="310"/>
      <c r="J23" s="310"/>
      <c r="K23" s="310"/>
      <c r="L23" s="310"/>
      <c r="M23" s="310"/>
      <c r="N23" s="310"/>
      <c r="O23" s="310"/>
      <c r="P23" s="310"/>
      <c r="Q23" s="310"/>
      <c r="R23" s="310"/>
      <c r="S23" s="310"/>
      <c r="T23" s="310"/>
      <c r="U23" s="310"/>
      <c r="V23" s="310"/>
      <c r="W23" s="310"/>
      <c r="X23" s="310"/>
      <c r="Y23" s="310"/>
      <c r="Z23" s="310"/>
      <c r="AA23" s="310"/>
    </row>
    <row r="24">
      <c r="A24" s="310">
        <v>31.0</v>
      </c>
      <c r="B24" s="310" t="s">
        <v>9942</v>
      </c>
      <c r="C24" s="310">
        <v>2012.0</v>
      </c>
      <c r="D24" s="310" t="s">
        <v>7519</v>
      </c>
      <c r="E24" s="35">
        <v>1000.0</v>
      </c>
      <c r="F24" s="35">
        <v>1000.0</v>
      </c>
      <c r="H24" s="310"/>
      <c r="I24" s="310"/>
      <c r="J24" s="310"/>
      <c r="K24" s="310"/>
      <c r="L24" s="310"/>
      <c r="M24" s="310"/>
      <c r="N24" s="310"/>
      <c r="O24" s="310"/>
      <c r="P24" s="310"/>
      <c r="Q24" s="310"/>
      <c r="R24" s="310"/>
      <c r="S24" s="310"/>
      <c r="T24" s="310"/>
      <c r="U24" s="310"/>
      <c r="V24" s="310"/>
      <c r="W24" s="310"/>
      <c r="X24" s="310"/>
      <c r="Y24" s="310"/>
      <c r="Z24" s="310"/>
      <c r="AA24" s="310"/>
    </row>
    <row r="25">
      <c r="A25" s="310">
        <v>31.0</v>
      </c>
      <c r="B25" s="310" t="s">
        <v>9942</v>
      </c>
      <c r="C25" s="310">
        <v>2012.0</v>
      </c>
      <c r="D25" s="310" t="s">
        <v>7734</v>
      </c>
      <c r="E25" s="35">
        <v>1000.0</v>
      </c>
      <c r="F25" s="35">
        <v>1000.0</v>
      </c>
      <c r="H25" s="310"/>
      <c r="I25" s="310"/>
      <c r="J25" s="310"/>
      <c r="K25" s="310"/>
      <c r="L25" s="310"/>
      <c r="M25" s="310"/>
      <c r="N25" s="310"/>
      <c r="O25" s="310"/>
      <c r="P25" s="310"/>
      <c r="Q25" s="310"/>
      <c r="R25" s="310"/>
      <c r="S25" s="310"/>
      <c r="T25" s="310"/>
      <c r="U25" s="310"/>
      <c r="V25" s="310"/>
      <c r="W25" s="310"/>
      <c r="X25" s="310"/>
      <c r="Y25" s="310"/>
      <c r="Z25" s="310"/>
      <c r="AA25" s="310"/>
    </row>
    <row r="26">
      <c r="A26" s="310">
        <v>31.0</v>
      </c>
      <c r="B26" s="310" t="s">
        <v>9942</v>
      </c>
      <c r="C26" s="310">
        <v>2012.0</v>
      </c>
      <c r="D26" s="310" t="s">
        <v>8491</v>
      </c>
      <c r="E26" s="35">
        <v>1000.0</v>
      </c>
      <c r="F26" s="35">
        <v>1000.0</v>
      </c>
      <c r="H26" s="310"/>
      <c r="I26" s="310"/>
      <c r="J26" s="310"/>
      <c r="K26" s="310"/>
      <c r="L26" s="310"/>
      <c r="M26" s="310"/>
      <c r="N26" s="310"/>
      <c r="O26" s="310"/>
      <c r="P26" s="310"/>
      <c r="Q26" s="310"/>
      <c r="R26" s="310"/>
      <c r="S26" s="310"/>
      <c r="T26" s="310"/>
      <c r="U26" s="310"/>
      <c r="V26" s="310"/>
      <c r="W26" s="310"/>
      <c r="X26" s="310"/>
      <c r="Y26" s="310"/>
      <c r="Z26" s="310"/>
      <c r="AA26" s="310"/>
    </row>
    <row r="27">
      <c r="A27" s="310">
        <v>31.0</v>
      </c>
      <c r="B27" s="310" t="s">
        <v>9963</v>
      </c>
      <c r="C27" s="310">
        <v>2013.0</v>
      </c>
      <c r="D27" s="310" t="s">
        <v>9065</v>
      </c>
      <c r="E27" s="35">
        <v>1000.0</v>
      </c>
      <c r="F27" s="35">
        <v>750.0</v>
      </c>
      <c r="H27" s="310"/>
      <c r="I27" s="310"/>
      <c r="J27" s="310"/>
      <c r="K27" s="310"/>
      <c r="L27" s="310"/>
      <c r="M27" s="310"/>
      <c r="N27" s="310"/>
      <c r="O27" s="310"/>
      <c r="P27" s="310"/>
      <c r="Q27" s="310"/>
      <c r="R27" s="310"/>
      <c r="S27" s="310"/>
      <c r="T27" s="310"/>
      <c r="U27" s="310"/>
      <c r="V27" s="310"/>
      <c r="W27" s="310"/>
      <c r="X27" s="310"/>
      <c r="Y27" s="310"/>
      <c r="Z27" s="310"/>
      <c r="AA27" s="310"/>
    </row>
    <row r="28">
      <c r="A28" s="310">
        <v>31.0</v>
      </c>
      <c r="B28" s="310" t="s">
        <v>9963</v>
      </c>
      <c r="C28" s="310">
        <v>2013.0</v>
      </c>
      <c r="D28" s="310" t="s">
        <v>9388</v>
      </c>
      <c r="E28" s="35">
        <v>1000.0</v>
      </c>
      <c r="F28" s="35">
        <v>1000.0</v>
      </c>
      <c r="H28" s="310"/>
      <c r="I28" s="310"/>
      <c r="J28" s="310"/>
      <c r="K28" s="310"/>
      <c r="L28" s="310"/>
      <c r="M28" s="310"/>
      <c r="N28" s="310"/>
      <c r="O28" s="310"/>
      <c r="P28" s="310"/>
      <c r="Q28" s="310"/>
      <c r="R28" s="310"/>
      <c r="S28" s="310"/>
      <c r="T28" s="310"/>
      <c r="U28" s="310"/>
      <c r="V28" s="310"/>
      <c r="W28" s="310"/>
      <c r="X28" s="310"/>
      <c r="Y28" s="310"/>
      <c r="Z28" s="310"/>
      <c r="AA28" s="310"/>
    </row>
    <row r="29">
      <c r="A29" s="310">
        <v>31.0</v>
      </c>
      <c r="B29" s="310" t="s">
        <v>9963</v>
      </c>
      <c r="C29" s="310">
        <v>2013.0</v>
      </c>
      <c r="D29" s="310" t="s">
        <v>9390</v>
      </c>
      <c r="E29" s="35">
        <v>1000.0</v>
      </c>
      <c r="F29" s="35">
        <v>1000.0</v>
      </c>
      <c r="H29" s="310"/>
      <c r="I29" s="310"/>
      <c r="J29" s="310"/>
      <c r="K29" s="310"/>
      <c r="L29" s="310"/>
      <c r="M29" s="310"/>
      <c r="N29" s="310"/>
      <c r="O29" s="310"/>
      <c r="P29" s="310"/>
      <c r="Q29" s="310"/>
      <c r="R29" s="310"/>
      <c r="S29" s="310"/>
      <c r="T29" s="310"/>
      <c r="U29" s="310"/>
      <c r="V29" s="310"/>
      <c r="W29" s="310"/>
      <c r="X29" s="310"/>
      <c r="Y29" s="310"/>
      <c r="Z29" s="310"/>
      <c r="AA29" s="310"/>
    </row>
    <row r="30">
      <c r="A30" s="310">
        <v>31.0</v>
      </c>
      <c r="B30" s="310" t="s">
        <v>9963</v>
      </c>
      <c r="C30" s="310">
        <v>2013.0</v>
      </c>
      <c r="D30" s="310" t="s">
        <v>8978</v>
      </c>
      <c r="E30" s="35">
        <v>1000.0</v>
      </c>
      <c r="F30" s="35">
        <v>1000.0</v>
      </c>
      <c r="H30" s="310"/>
      <c r="I30" s="310"/>
      <c r="J30" s="310"/>
      <c r="K30" s="310"/>
      <c r="L30" s="310"/>
      <c r="M30" s="310"/>
      <c r="N30" s="310"/>
      <c r="O30" s="310"/>
      <c r="P30" s="310"/>
      <c r="Q30" s="310"/>
      <c r="R30" s="310"/>
      <c r="S30" s="310"/>
      <c r="T30" s="310"/>
      <c r="U30" s="310"/>
      <c r="V30" s="310"/>
      <c r="W30" s="310"/>
      <c r="X30" s="310"/>
      <c r="Y30" s="310"/>
      <c r="Z30" s="310"/>
      <c r="AA30" s="310"/>
    </row>
    <row r="31">
      <c r="A31" s="310">
        <v>31.0</v>
      </c>
      <c r="B31" s="310" t="s">
        <v>9963</v>
      </c>
      <c r="C31" s="310">
        <v>2013.0</v>
      </c>
      <c r="D31" s="310" t="s">
        <v>8861</v>
      </c>
      <c r="E31" s="35">
        <v>1000.0</v>
      </c>
      <c r="F31" s="35">
        <v>1000.0</v>
      </c>
      <c r="H31" s="310"/>
      <c r="I31" s="310"/>
      <c r="J31" s="310"/>
      <c r="K31" s="310"/>
      <c r="L31" s="310"/>
      <c r="M31" s="310"/>
      <c r="N31" s="310"/>
      <c r="O31" s="310"/>
      <c r="P31" s="310"/>
      <c r="Q31" s="310"/>
      <c r="R31" s="310"/>
      <c r="S31" s="310"/>
      <c r="T31" s="310"/>
      <c r="U31" s="310"/>
      <c r="V31" s="310"/>
      <c r="W31" s="310"/>
      <c r="X31" s="310"/>
      <c r="Y31" s="310"/>
      <c r="Z31" s="310"/>
      <c r="AA31" s="310"/>
    </row>
    <row r="32">
      <c r="A32" s="310">
        <v>31.0</v>
      </c>
      <c r="B32" s="310" t="s">
        <v>9963</v>
      </c>
      <c r="C32" s="310">
        <v>2013.0</v>
      </c>
      <c r="D32" s="310" t="s">
        <v>9070</v>
      </c>
      <c r="E32" s="35">
        <v>961.02</v>
      </c>
      <c r="F32" s="35">
        <v>961.02</v>
      </c>
      <c r="H32" s="310"/>
      <c r="I32" s="310"/>
      <c r="J32" s="310"/>
      <c r="K32" s="310"/>
      <c r="L32" s="310"/>
      <c r="M32" s="310"/>
      <c r="N32" s="310"/>
      <c r="O32" s="310"/>
      <c r="P32" s="310"/>
      <c r="Q32" s="310"/>
      <c r="R32" s="310"/>
      <c r="S32" s="310"/>
      <c r="T32" s="310"/>
      <c r="U32" s="310"/>
      <c r="V32" s="310"/>
      <c r="W32" s="310"/>
      <c r="X32" s="310"/>
      <c r="Y32" s="310"/>
      <c r="Z32" s="310"/>
      <c r="AA32" s="310"/>
    </row>
    <row r="33">
      <c r="A33" s="310">
        <v>31.0</v>
      </c>
      <c r="B33" s="310" t="s">
        <v>9942</v>
      </c>
      <c r="C33" s="310">
        <v>2012.0</v>
      </c>
      <c r="D33" s="310" t="s">
        <v>8665</v>
      </c>
      <c r="E33" s="35">
        <v>331.44</v>
      </c>
      <c r="F33" s="35">
        <v>331.44</v>
      </c>
      <c r="H33" s="310"/>
      <c r="I33" s="310"/>
      <c r="J33" s="310"/>
      <c r="K33" s="310"/>
      <c r="L33" s="310"/>
      <c r="M33" s="310"/>
      <c r="N33" s="310"/>
      <c r="O33" s="310"/>
      <c r="P33" s="310"/>
      <c r="Q33" s="310"/>
      <c r="R33" s="310"/>
      <c r="S33" s="310"/>
      <c r="T33" s="310"/>
      <c r="U33" s="310"/>
      <c r="V33" s="310"/>
      <c r="W33" s="310"/>
      <c r="X33" s="310"/>
      <c r="Y33" s="310"/>
      <c r="Z33" s="310"/>
      <c r="AA33" s="310"/>
    </row>
    <row r="34">
      <c r="A34" s="310">
        <v>31.0</v>
      </c>
      <c r="B34" s="310" t="s">
        <v>9963</v>
      </c>
      <c r="C34" s="310">
        <v>2013.0</v>
      </c>
      <c r="D34" s="310" t="s">
        <v>9404</v>
      </c>
      <c r="E34" s="35">
        <v>224.86</v>
      </c>
      <c r="F34" s="35">
        <v>224.86</v>
      </c>
      <c r="H34" s="310"/>
      <c r="I34" s="310"/>
      <c r="J34" s="310"/>
      <c r="K34" s="310"/>
      <c r="L34" s="310"/>
      <c r="M34" s="310"/>
      <c r="N34" s="310"/>
      <c r="O34" s="310"/>
      <c r="P34" s="310"/>
      <c r="Q34" s="310"/>
      <c r="R34" s="310"/>
      <c r="S34" s="310"/>
      <c r="T34" s="310"/>
      <c r="U34" s="310"/>
      <c r="V34" s="310"/>
      <c r="W34" s="310"/>
      <c r="X34" s="310"/>
      <c r="Y34" s="310"/>
      <c r="Z34" s="310"/>
      <c r="AA34" s="310"/>
    </row>
    <row r="35">
      <c r="A35" s="310">
        <v>31.0</v>
      </c>
      <c r="B35" s="310" t="s">
        <v>9963</v>
      </c>
      <c r="C35" s="310">
        <v>2013.0</v>
      </c>
      <c r="D35" s="310" t="s">
        <v>9720</v>
      </c>
      <c r="E35" s="35">
        <v>1000.0</v>
      </c>
      <c r="F35" s="35">
        <v>1000.0</v>
      </c>
      <c r="H35" s="310"/>
      <c r="I35" s="310"/>
      <c r="J35" s="310"/>
      <c r="K35" s="310"/>
      <c r="L35" s="310"/>
      <c r="M35" s="310"/>
      <c r="N35" s="310"/>
      <c r="O35" s="310"/>
      <c r="P35" s="310"/>
      <c r="Q35" s="310"/>
      <c r="R35" s="310"/>
      <c r="S35" s="310"/>
      <c r="T35" s="310"/>
      <c r="U35" s="310"/>
      <c r="V35" s="310"/>
      <c r="W35" s="310"/>
      <c r="X35" s="310"/>
      <c r="Y35" s="310"/>
      <c r="Z35" s="310"/>
      <c r="AA35" s="310"/>
    </row>
    <row r="36">
      <c r="A36" s="310">
        <v>32.0</v>
      </c>
      <c r="B36" s="310" t="s">
        <v>9942</v>
      </c>
      <c r="C36" s="310">
        <v>2013.0</v>
      </c>
      <c r="D36" s="310" t="s">
        <v>6095</v>
      </c>
      <c r="E36" s="35">
        <v>1000.0</v>
      </c>
      <c r="F36" s="35">
        <v>660.0</v>
      </c>
      <c r="H36" s="310"/>
      <c r="I36" s="310"/>
      <c r="J36" s="310"/>
      <c r="K36" s="310"/>
      <c r="L36" s="310"/>
      <c r="M36" s="310"/>
      <c r="N36" s="310"/>
      <c r="O36" s="310"/>
      <c r="P36" s="310"/>
      <c r="Q36" s="310"/>
      <c r="R36" s="310"/>
      <c r="S36" s="310"/>
      <c r="T36" s="310"/>
      <c r="U36" s="310"/>
      <c r="V36" s="310"/>
      <c r="W36" s="310"/>
      <c r="X36" s="310"/>
      <c r="Y36" s="310"/>
      <c r="Z36" s="310"/>
      <c r="AA36" s="310"/>
    </row>
    <row r="37">
      <c r="A37" s="310">
        <v>32.0</v>
      </c>
      <c r="B37" s="310" t="s">
        <v>9942</v>
      </c>
      <c r="C37" s="310">
        <v>2013.0</v>
      </c>
      <c r="D37" s="310" t="s">
        <v>6380</v>
      </c>
      <c r="E37" s="35">
        <v>1000.0</v>
      </c>
      <c r="F37" s="35">
        <v>0.0</v>
      </c>
      <c r="H37" s="310"/>
      <c r="I37" s="310"/>
      <c r="J37" s="310"/>
      <c r="K37" s="310"/>
      <c r="L37" s="310"/>
      <c r="M37" s="310"/>
      <c r="N37" s="310"/>
      <c r="O37" s="310"/>
      <c r="P37" s="310"/>
      <c r="Q37" s="310"/>
      <c r="R37" s="310"/>
      <c r="S37" s="310"/>
      <c r="T37" s="310"/>
      <c r="U37" s="310"/>
      <c r="V37" s="310"/>
      <c r="W37" s="310"/>
      <c r="X37" s="310"/>
      <c r="Y37" s="310"/>
      <c r="Z37" s="310"/>
      <c r="AA37" s="310"/>
    </row>
    <row r="38">
      <c r="A38" s="310">
        <v>32.0</v>
      </c>
      <c r="B38" s="310" t="s">
        <v>9942</v>
      </c>
      <c r="C38" s="310">
        <v>2013.0</v>
      </c>
      <c r="D38" s="310" t="s">
        <v>6097</v>
      </c>
      <c r="E38" s="35">
        <v>2200.0</v>
      </c>
      <c r="F38" s="35">
        <v>1000.0</v>
      </c>
      <c r="H38" s="310"/>
      <c r="I38" s="310"/>
      <c r="J38" s="310"/>
      <c r="K38" s="310"/>
      <c r="L38" s="310"/>
      <c r="M38" s="310"/>
      <c r="N38" s="310"/>
      <c r="O38" s="310"/>
      <c r="P38" s="310"/>
      <c r="Q38" s="310"/>
      <c r="R38" s="310"/>
      <c r="S38" s="310"/>
      <c r="T38" s="310"/>
      <c r="U38" s="310"/>
      <c r="V38" s="310"/>
      <c r="W38" s="310"/>
      <c r="X38" s="310"/>
      <c r="Y38" s="310"/>
      <c r="Z38" s="310"/>
      <c r="AA38" s="310"/>
    </row>
    <row r="39">
      <c r="A39" s="310">
        <v>32.0</v>
      </c>
      <c r="B39" s="310" t="s">
        <v>9942</v>
      </c>
      <c r="C39" s="310">
        <v>2013.0</v>
      </c>
      <c r="D39" s="310" t="s">
        <v>7076</v>
      </c>
      <c r="E39" s="35">
        <v>700.0</v>
      </c>
      <c r="F39" s="35">
        <v>0.0</v>
      </c>
      <c r="H39" s="310"/>
      <c r="I39" s="310"/>
      <c r="J39" s="310"/>
      <c r="K39" s="310"/>
      <c r="L39" s="310"/>
      <c r="M39" s="310"/>
      <c r="N39" s="310"/>
      <c r="O39" s="310"/>
      <c r="P39" s="310"/>
      <c r="Q39" s="310"/>
      <c r="R39" s="310"/>
      <c r="S39" s="310"/>
      <c r="T39" s="310"/>
      <c r="U39" s="310"/>
      <c r="V39" s="310"/>
      <c r="W39" s="310"/>
      <c r="X39" s="310"/>
      <c r="Y39" s="310"/>
      <c r="Z39" s="310"/>
      <c r="AA39" s="310"/>
    </row>
    <row r="40">
      <c r="A40" s="310">
        <v>32.0</v>
      </c>
      <c r="B40" s="310" t="s">
        <v>9942</v>
      </c>
      <c r="C40" s="310">
        <v>2013.0</v>
      </c>
      <c r="D40" s="310" t="s">
        <v>6098</v>
      </c>
      <c r="E40" s="35">
        <v>1100.0</v>
      </c>
      <c r="F40" s="35">
        <v>1000.0</v>
      </c>
      <c r="H40" s="310"/>
      <c r="I40" s="310"/>
      <c r="J40" s="310"/>
      <c r="K40" s="310"/>
      <c r="L40" s="310"/>
      <c r="M40" s="310"/>
      <c r="N40" s="310"/>
      <c r="O40" s="310"/>
      <c r="P40" s="310"/>
      <c r="Q40" s="310"/>
      <c r="R40" s="310"/>
      <c r="S40" s="310"/>
      <c r="T40" s="310"/>
      <c r="U40" s="310"/>
      <c r="V40" s="310"/>
      <c r="W40" s="310"/>
      <c r="X40" s="310"/>
      <c r="Y40" s="310"/>
      <c r="Z40" s="310"/>
      <c r="AA40" s="310"/>
    </row>
    <row r="41">
      <c r="A41" s="310">
        <v>32.0</v>
      </c>
      <c r="B41" s="310" t="s">
        <v>9942</v>
      </c>
      <c r="C41" s="310">
        <v>2013.0</v>
      </c>
      <c r="D41" s="310" t="s">
        <v>6099</v>
      </c>
      <c r="E41" s="35">
        <v>1000.0</v>
      </c>
      <c r="F41" s="35">
        <v>1000.0</v>
      </c>
      <c r="H41" s="310"/>
      <c r="I41" s="310"/>
      <c r="J41" s="310"/>
      <c r="K41" s="310"/>
      <c r="L41" s="310"/>
      <c r="M41" s="310"/>
      <c r="N41" s="310"/>
      <c r="O41" s="310"/>
      <c r="P41" s="310"/>
      <c r="Q41" s="310"/>
      <c r="R41" s="310"/>
      <c r="S41" s="310"/>
      <c r="T41" s="310"/>
      <c r="U41" s="310"/>
      <c r="V41" s="310"/>
      <c r="W41" s="310"/>
      <c r="X41" s="310"/>
      <c r="Y41" s="310"/>
      <c r="Z41" s="310"/>
      <c r="AA41" s="310"/>
    </row>
    <row r="42">
      <c r="A42" s="310">
        <v>32.0</v>
      </c>
      <c r="B42" s="310" t="s">
        <v>9942</v>
      </c>
      <c r="C42" s="310">
        <v>2013.0</v>
      </c>
      <c r="D42" s="310" t="s">
        <v>6082</v>
      </c>
      <c r="E42" s="35">
        <v>1000.0</v>
      </c>
      <c r="F42" s="35">
        <v>1000.0</v>
      </c>
      <c r="H42" s="310"/>
      <c r="I42" s="310"/>
      <c r="J42" s="310"/>
      <c r="K42" s="310"/>
      <c r="L42" s="310"/>
      <c r="M42" s="310"/>
      <c r="N42" s="310"/>
      <c r="O42" s="310"/>
      <c r="P42" s="310"/>
      <c r="Q42" s="310"/>
      <c r="R42" s="310"/>
      <c r="S42" s="310"/>
      <c r="T42" s="310"/>
      <c r="U42" s="310"/>
      <c r="V42" s="310"/>
      <c r="W42" s="310"/>
      <c r="X42" s="310"/>
      <c r="Y42" s="310"/>
      <c r="Z42" s="310"/>
      <c r="AA42" s="310"/>
    </row>
    <row r="43">
      <c r="A43" s="310">
        <v>32.0</v>
      </c>
      <c r="B43" s="310" t="s">
        <v>9942</v>
      </c>
      <c r="C43" s="310">
        <v>2013.0</v>
      </c>
      <c r="D43" s="310" t="s">
        <v>7085</v>
      </c>
      <c r="E43" s="35">
        <v>1029.44</v>
      </c>
      <c r="F43" s="35">
        <v>973.48</v>
      </c>
      <c r="H43" s="310"/>
      <c r="I43" s="310"/>
      <c r="J43" s="310"/>
      <c r="K43" s="310"/>
      <c r="L43" s="310"/>
      <c r="M43" s="310"/>
      <c r="N43" s="310"/>
      <c r="O43" s="310"/>
      <c r="P43" s="310"/>
      <c r="Q43" s="310"/>
      <c r="R43" s="310"/>
      <c r="S43" s="310"/>
      <c r="T43" s="310"/>
      <c r="U43" s="310"/>
      <c r="V43" s="310"/>
      <c r="W43" s="310"/>
      <c r="X43" s="310"/>
      <c r="Y43" s="310"/>
      <c r="Z43" s="310"/>
      <c r="AA43" s="310"/>
    </row>
    <row r="44">
      <c r="A44" s="310">
        <v>32.0</v>
      </c>
      <c r="B44" s="310" t="s">
        <v>9963</v>
      </c>
      <c r="C44" s="310">
        <v>2014.0</v>
      </c>
      <c r="D44" s="310" t="s">
        <v>8345</v>
      </c>
      <c r="E44" s="35">
        <v>1500.0</v>
      </c>
      <c r="F44" s="35">
        <v>750.0</v>
      </c>
      <c r="H44" s="310"/>
      <c r="I44" s="310"/>
      <c r="J44" s="310"/>
      <c r="K44" s="310"/>
      <c r="L44" s="310"/>
      <c r="M44" s="310"/>
      <c r="N44" s="310"/>
      <c r="O44" s="310"/>
      <c r="P44" s="310"/>
      <c r="Q44" s="310"/>
      <c r="R44" s="310"/>
      <c r="S44" s="310"/>
      <c r="T44" s="310"/>
      <c r="U44" s="310"/>
      <c r="V44" s="310"/>
      <c r="W44" s="310"/>
      <c r="X44" s="310"/>
      <c r="Y44" s="310"/>
      <c r="Z44" s="310"/>
      <c r="AA44" s="310"/>
    </row>
    <row r="45">
      <c r="A45" s="310">
        <v>32.0</v>
      </c>
      <c r="B45" s="310" t="s">
        <v>9963</v>
      </c>
      <c r="C45" s="310">
        <v>2014.0</v>
      </c>
      <c r="D45" s="310" t="s">
        <v>7494</v>
      </c>
      <c r="E45" s="35">
        <v>1000.0</v>
      </c>
      <c r="F45" s="35">
        <v>1000.0</v>
      </c>
      <c r="H45" s="310"/>
      <c r="I45" s="310"/>
      <c r="J45" s="310"/>
      <c r="K45" s="310"/>
      <c r="L45" s="310"/>
      <c r="M45" s="310"/>
      <c r="N45" s="310"/>
      <c r="O45" s="310"/>
      <c r="P45" s="310"/>
      <c r="Q45" s="310"/>
      <c r="R45" s="310"/>
      <c r="S45" s="310"/>
      <c r="T45" s="310"/>
      <c r="U45" s="310"/>
      <c r="V45" s="310"/>
      <c r="W45" s="310"/>
      <c r="X45" s="310"/>
      <c r="Y45" s="310"/>
      <c r="Z45" s="310"/>
      <c r="AA45" s="310"/>
    </row>
    <row r="46" ht="16.5" customHeight="1">
      <c r="A46" s="310">
        <v>32.0</v>
      </c>
      <c r="B46" s="310" t="s">
        <v>9963</v>
      </c>
      <c r="C46" s="310">
        <v>2014.0</v>
      </c>
      <c r="D46" s="310" t="s">
        <v>8039</v>
      </c>
      <c r="E46" s="35">
        <v>1000.0</v>
      </c>
      <c r="F46" s="35">
        <v>1000.0</v>
      </c>
      <c r="H46" s="310"/>
      <c r="I46" s="310"/>
      <c r="J46" s="310"/>
      <c r="K46" s="310"/>
      <c r="L46" s="310"/>
      <c r="M46" s="310"/>
      <c r="N46" s="310"/>
      <c r="O46" s="310"/>
      <c r="P46" s="310"/>
      <c r="Q46" s="310"/>
      <c r="R46" s="310"/>
      <c r="S46" s="310"/>
      <c r="T46" s="310"/>
      <c r="U46" s="310"/>
      <c r="V46" s="310"/>
      <c r="W46" s="310"/>
      <c r="X46" s="310"/>
      <c r="Y46" s="310"/>
      <c r="Z46" s="310"/>
      <c r="AA46" s="310"/>
    </row>
    <row r="47">
      <c r="A47" s="310">
        <v>32.0</v>
      </c>
      <c r="B47" s="310" t="s">
        <v>9963</v>
      </c>
      <c r="C47" s="310">
        <v>2014.0</v>
      </c>
      <c r="D47" s="310" t="s">
        <v>8459</v>
      </c>
      <c r="E47" s="35">
        <v>123.21</v>
      </c>
      <c r="F47" s="35">
        <v>110.0</v>
      </c>
      <c r="H47" s="310"/>
      <c r="I47" s="310"/>
      <c r="J47" s="310"/>
      <c r="K47" s="310"/>
      <c r="L47" s="310"/>
      <c r="M47" s="310"/>
      <c r="N47" s="310"/>
      <c r="O47" s="310"/>
      <c r="P47" s="310"/>
      <c r="Q47" s="310"/>
      <c r="R47" s="310"/>
      <c r="S47" s="310"/>
      <c r="T47" s="310"/>
      <c r="U47" s="310"/>
      <c r="V47" s="310"/>
      <c r="W47" s="310"/>
      <c r="X47" s="310"/>
      <c r="Y47" s="310"/>
      <c r="Z47" s="310"/>
      <c r="AA47" s="310"/>
    </row>
    <row r="48">
      <c r="A48" s="310">
        <v>32.0</v>
      </c>
      <c r="B48" s="310" t="s">
        <v>9963</v>
      </c>
      <c r="C48" s="310">
        <v>2014.0</v>
      </c>
      <c r="D48" s="310" t="s">
        <v>7544</v>
      </c>
      <c r="E48" s="35">
        <v>1000.0</v>
      </c>
      <c r="F48" s="35">
        <v>1000.0</v>
      </c>
      <c r="H48" s="310"/>
      <c r="I48" s="310"/>
      <c r="J48" s="310"/>
      <c r="K48" s="310"/>
      <c r="L48" s="310"/>
      <c r="M48" s="310"/>
      <c r="N48" s="310"/>
      <c r="O48" s="310"/>
      <c r="P48" s="310"/>
      <c r="Q48" s="310"/>
      <c r="R48" s="310"/>
      <c r="S48" s="310"/>
      <c r="T48" s="310"/>
      <c r="U48" s="310"/>
      <c r="V48" s="310"/>
      <c r="W48" s="310"/>
      <c r="X48" s="310"/>
      <c r="Y48" s="310"/>
      <c r="Z48" s="310"/>
      <c r="AA48" s="310"/>
    </row>
    <row r="49">
      <c r="A49" s="310">
        <v>32.0</v>
      </c>
      <c r="B49" s="310" t="s">
        <v>9963</v>
      </c>
      <c r="C49" s="310">
        <v>2014.0</v>
      </c>
      <c r="D49" s="310" t="s">
        <v>7498</v>
      </c>
      <c r="E49" s="35">
        <v>1000.0</v>
      </c>
      <c r="F49" s="35">
        <v>1000.0</v>
      </c>
      <c r="H49" s="310"/>
      <c r="I49" s="310"/>
      <c r="J49" s="310"/>
      <c r="K49" s="310"/>
      <c r="L49" s="310"/>
      <c r="M49" s="310"/>
      <c r="N49" s="310"/>
      <c r="O49" s="310"/>
      <c r="P49" s="310"/>
      <c r="Q49" s="310"/>
      <c r="R49" s="310"/>
      <c r="S49" s="310"/>
      <c r="T49" s="310"/>
      <c r="U49" s="310"/>
      <c r="V49" s="310"/>
      <c r="W49" s="310"/>
      <c r="X49" s="310"/>
      <c r="Y49" s="310"/>
      <c r="Z49" s="310"/>
      <c r="AA49" s="310"/>
    </row>
    <row r="50">
      <c r="A50" s="310">
        <v>32.0</v>
      </c>
      <c r="B50" s="310" t="s">
        <v>9963</v>
      </c>
      <c r="C50" s="310">
        <v>2014.0</v>
      </c>
      <c r="D50" s="310" t="s">
        <v>8088</v>
      </c>
      <c r="E50" s="35">
        <v>1000.0</v>
      </c>
      <c r="F50" s="35">
        <v>1000.0</v>
      </c>
      <c r="H50" s="310"/>
      <c r="I50" s="310"/>
      <c r="J50" s="310"/>
      <c r="K50" s="310"/>
      <c r="L50" s="310"/>
      <c r="M50" s="310"/>
      <c r="N50" s="310"/>
      <c r="O50" s="310"/>
      <c r="P50" s="310"/>
      <c r="Q50" s="310"/>
      <c r="R50" s="310"/>
      <c r="S50" s="310"/>
      <c r="T50" s="310"/>
      <c r="U50" s="310"/>
      <c r="V50" s="310"/>
      <c r="W50" s="310"/>
      <c r="X50" s="310"/>
      <c r="Y50" s="310"/>
      <c r="Z50" s="310"/>
      <c r="AA50" s="310"/>
    </row>
    <row r="51">
      <c r="A51" s="310">
        <v>32.0</v>
      </c>
      <c r="B51" s="310" t="s">
        <v>9963</v>
      </c>
      <c r="C51" s="310">
        <v>2014.0</v>
      </c>
      <c r="D51" s="310" t="s">
        <v>8351</v>
      </c>
      <c r="E51" s="35">
        <v>1000.0</v>
      </c>
      <c r="F51" s="35">
        <v>800.0</v>
      </c>
      <c r="H51" s="310"/>
      <c r="I51" s="310"/>
      <c r="J51" s="310"/>
      <c r="K51" s="310"/>
      <c r="L51" s="310"/>
      <c r="M51" s="310"/>
      <c r="N51" s="310"/>
      <c r="O51" s="310"/>
      <c r="P51" s="310"/>
      <c r="Q51" s="310"/>
      <c r="R51" s="310"/>
      <c r="S51" s="310"/>
      <c r="T51" s="310"/>
      <c r="U51" s="310"/>
      <c r="V51" s="310"/>
      <c r="W51" s="310"/>
      <c r="X51" s="310"/>
      <c r="Y51" s="310"/>
      <c r="Z51" s="310"/>
      <c r="AA51" s="310"/>
    </row>
    <row r="52">
      <c r="A52" s="310">
        <v>32.0</v>
      </c>
      <c r="B52" s="310" t="s">
        <v>9963</v>
      </c>
      <c r="C52" s="310">
        <v>2014.0</v>
      </c>
      <c r="D52" s="310" t="s">
        <v>7768</v>
      </c>
      <c r="E52" s="35">
        <v>1000.0</v>
      </c>
      <c r="F52" s="35">
        <v>1000.0</v>
      </c>
      <c r="G52" s="310"/>
      <c r="H52" s="314"/>
      <c r="I52" s="310"/>
      <c r="J52" s="310"/>
      <c r="K52" s="310"/>
      <c r="L52" s="310"/>
      <c r="M52" s="310"/>
      <c r="N52" s="310"/>
      <c r="O52" s="310"/>
      <c r="P52" s="310"/>
      <c r="Q52" s="310"/>
      <c r="R52" s="310"/>
      <c r="S52" s="310"/>
      <c r="T52" s="310"/>
      <c r="U52" s="310"/>
      <c r="V52" s="310"/>
      <c r="W52" s="310"/>
      <c r="X52" s="310"/>
      <c r="Y52" s="310"/>
      <c r="Z52" s="310"/>
      <c r="AA52" s="310"/>
    </row>
    <row r="53">
      <c r="A53" s="310">
        <v>32.0</v>
      </c>
      <c r="B53" s="310" t="s">
        <v>9963</v>
      </c>
      <c r="C53" s="310">
        <v>2014.0</v>
      </c>
      <c r="D53" s="310" t="s">
        <v>8360</v>
      </c>
      <c r="E53" s="35">
        <v>200.0</v>
      </c>
      <c r="F53" s="35">
        <v>167.0</v>
      </c>
      <c r="G53" s="314"/>
      <c r="H53" s="310"/>
      <c r="I53" s="310"/>
      <c r="J53" s="310"/>
      <c r="K53" s="310"/>
      <c r="L53" s="310"/>
      <c r="M53" s="310"/>
      <c r="N53" s="310"/>
      <c r="O53" s="310"/>
      <c r="P53" s="310"/>
      <c r="Q53" s="310"/>
      <c r="R53" s="310"/>
      <c r="S53" s="310"/>
      <c r="T53" s="310"/>
      <c r="U53" s="310"/>
      <c r="V53" s="310"/>
      <c r="W53" s="310"/>
      <c r="X53" s="310"/>
      <c r="Y53" s="310"/>
      <c r="Z53" s="310"/>
      <c r="AA53" s="310"/>
    </row>
    <row r="54">
      <c r="A54" s="310">
        <v>33.0</v>
      </c>
      <c r="B54" s="310" t="s">
        <v>9942</v>
      </c>
      <c r="C54" s="310">
        <v>2014.0</v>
      </c>
      <c r="D54" s="310" t="s">
        <v>1048</v>
      </c>
      <c r="E54" s="35">
        <v>900.0</v>
      </c>
      <c r="F54" s="35">
        <v>900.0</v>
      </c>
      <c r="H54" s="310"/>
      <c r="I54" s="310"/>
      <c r="J54" s="310"/>
      <c r="K54" s="310"/>
      <c r="L54" s="310"/>
      <c r="M54" s="310"/>
      <c r="N54" s="310"/>
      <c r="O54" s="310"/>
      <c r="P54" s="310"/>
      <c r="Q54" s="310"/>
      <c r="R54" s="310"/>
      <c r="S54" s="310"/>
      <c r="T54" s="310"/>
      <c r="U54" s="310"/>
      <c r="V54" s="310"/>
      <c r="W54" s="310"/>
      <c r="X54" s="310"/>
      <c r="Y54" s="310"/>
      <c r="Z54" s="310"/>
      <c r="AA54" s="310"/>
    </row>
    <row r="55">
      <c r="A55" s="310">
        <v>33.0</v>
      </c>
      <c r="B55" s="310" t="s">
        <v>9942</v>
      </c>
      <c r="C55" s="310">
        <v>2014.0</v>
      </c>
      <c r="D55" t="s">
        <v>1153</v>
      </c>
      <c r="E55" s="35">
        <v>500.0</v>
      </c>
      <c r="F55" s="35">
        <v>380.0</v>
      </c>
      <c r="H55" s="310"/>
      <c r="I55" s="310"/>
      <c r="J55" s="310"/>
      <c r="K55" s="310"/>
      <c r="L55" s="310"/>
      <c r="M55" s="310"/>
      <c r="N55" s="310"/>
      <c r="O55" s="310"/>
      <c r="P55" s="310"/>
      <c r="Q55" s="310"/>
      <c r="R55" s="310"/>
      <c r="S55" s="310"/>
      <c r="T55" s="310"/>
      <c r="U55" s="310"/>
      <c r="V55" s="310"/>
      <c r="W55" s="310"/>
      <c r="X55" s="310"/>
      <c r="Y55" s="310"/>
      <c r="Z55" s="310"/>
      <c r="AA55" s="310"/>
    </row>
    <row r="56">
      <c r="A56" s="310">
        <v>33.0</v>
      </c>
      <c r="B56" s="310" t="s">
        <v>9942</v>
      </c>
      <c r="C56" s="310">
        <v>2014.0</v>
      </c>
      <c r="D56" t="s">
        <v>1153</v>
      </c>
      <c r="E56" s="35">
        <v>500.0</v>
      </c>
      <c r="F56" s="35">
        <v>380.0</v>
      </c>
      <c r="H56" s="310"/>
      <c r="I56" s="310"/>
      <c r="J56" s="310"/>
      <c r="K56" s="310"/>
      <c r="L56" s="310"/>
      <c r="M56" s="310"/>
      <c r="N56" s="310"/>
      <c r="O56" s="310"/>
      <c r="P56" s="310"/>
      <c r="Q56" s="310"/>
      <c r="R56" s="310"/>
      <c r="S56" s="310"/>
      <c r="T56" s="310"/>
      <c r="U56" s="310"/>
      <c r="V56" s="310"/>
      <c r="W56" s="310"/>
      <c r="X56" s="310"/>
      <c r="Y56" s="310"/>
      <c r="Z56" s="310"/>
      <c r="AA56" s="310"/>
    </row>
    <row r="57">
      <c r="A57" s="310">
        <v>33.0</v>
      </c>
      <c r="B57" s="310" t="s">
        <v>9942</v>
      </c>
      <c r="C57" s="310">
        <v>2014.0</v>
      </c>
      <c r="D57" t="s">
        <v>1610</v>
      </c>
      <c r="E57" s="35">
        <v>1000.0</v>
      </c>
      <c r="F57" s="35">
        <v>1000.0</v>
      </c>
      <c r="H57" s="310"/>
      <c r="I57" s="310"/>
      <c r="J57" s="310"/>
      <c r="K57" s="310"/>
      <c r="L57" s="310"/>
      <c r="M57" s="310"/>
      <c r="N57" s="310"/>
      <c r="O57" s="310"/>
      <c r="P57" s="310"/>
      <c r="Q57" s="310"/>
      <c r="R57" s="310"/>
      <c r="S57" s="310"/>
      <c r="T57" s="310"/>
      <c r="U57" s="310"/>
      <c r="V57" s="310"/>
      <c r="W57" s="310"/>
      <c r="X57" s="310"/>
      <c r="Y57" s="310"/>
      <c r="Z57" s="310"/>
      <c r="AA57" s="310"/>
    </row>
    <row r="58">
      <c r="A58" s="310">
        <v>33.0</v>
      </c>
      <c r="B58" s="310" t="s">
        <v>9942</v>
      </c>
      <c r="C58" s="310">
        <v>2014.0</v>
      </c>
      <c r="D58" s="310" t="s">
        <v>660</v>
      </c>
      <c r="E58" s="35">
        <v>1000.0</v>
      </c>
      <c r="F58" s="35">
        <v>1000.0</v>
      </c>
      <c r="H58" s="310"/>
      <c r="I58" s="310"/>
      <c r="J58" s="310"/>
      <c r="K58" s="310"/>
      <c r="L58" s="310"/>
      <c r="M58" s="310"/>
      <c r="N58" s="310"/>
      <c r="O58" s="310"/>
      <c r="P58" s="310"/>
      <c r="Q58" s="310"/>
      <c r="R58" s="310"/>
      <c r="S58" s="310"/>
      <c r="T58" s="310"/>
      <c r="U58" s="310"/>
      <c r="V58" s="310"/>
      <c r="W58" s="310"/>
      <c r="X58" s="310"/>
      <c r="Y58" s="310"/>
      <c r="Z58" s="310"/>
      <c r="AA58" s="310"/>
    </row>
    <row r="59">
      <c r="A59" s="310">
        <v>33.0</v>
      </c>
      <c r="B59" s="310" t="s">
        <v>9942</v>
      </c>
      <c r="C59" s="310">
        <v>2014.0</v>
      </c>
      <c r="D59" s="310" t="s">
        <v>670</v>
      </c>
      <c r="E59" s="35">
        <v>1000.0</v>
      </c>
      <c r="F59" s="35">
        <v>1000.0</v>
      </c>
      <c r="H59" s="310"/>
      <c r="I59" s="310"/>
      <c r="J59" s="310"/>
      <c r="K59" s="310"/>
      <c r="L59" s="310"/>
      <c r="M59" s="310"/>
      <c r="N59" s="310"/>
      <c r="O59" s="310"/>
      <c r="P59" s="310"/>
      <c r="Q59" s="310"/>
      <c r="R59" s="310"/>
      <c r="S59" s="310"/>
      <c r="T59" s="310"/>
      <c r="U59" s="310"/>
      <c r="V59" s="310"/>
      <c r="W59" s="310"/>
      <c r="X59" s="310"/>
      <c r="Y59" s="310"/>
      <c r="Z59" s="310"/>
      <c r="AA59" s="310"/>
    </row>
    <row r="60">
      <c r="A60" s="310">
        <v>33.0</v>
      </c>
      <c r="B60" s="310" t="s">
        <v>9942</v>
      </c>
      <c r="C60" s="310">
        <v>2014.0</v>
      </c>
      <c r="D60" s="310" t="s">
        <v>648</v>
      </c>
      <c r="E60" s="35">
        <v>1000.0</v>
      </c>
      <c r="F60" s="35">
        <v>1000.0</v>
      </c>
      <c r="H60" s="310"/>
      <c r="I60" s="310"/>
      <c r="J60" s="310"/>
      <c r="K60" s="310"/>
      <c r="L60" s="310"/>
      <c r="M60" s="310"/>
      <c r="N60" s="310"/>
      <c r="O60" s="310"/>
      <c r="P60" s="310"/>
      <c r="Q60" s="310"/>
      <c r="R60" s="310"/>
      <c r="S60" s="310"/>
      <c r="T60" s="310"/>
      <c r="U60" s="310"/>
      <c r="V60" s="310"/>
      <c r="W60" s="310"/>
      <c r="X60" s="310"/>
      <c r="Y60" s="310"/>
      <c r="Z60" s="310"/>
      <c r="AA60" s="310"/>
    </row>
    <row r="61">
      <c r="A61" s="310">
        <v>33.0</v>
      </c>
      <c r="B61" s="310" t="s">
        <v>9942</v>
      </c>
      <c r="C61" s="310">
        <v>2014.0</v>
      </c>
      <c r="D61" s="310" t="s">
        <v>655</v>
      </c>
      <c r="E61" s="35">
        <v>1000.0</v>
      </c>
      <c r="F61" s="35">
        <v>1000.0</v>
      </c>
      <c r="H61" s="310"/>
      <c r="I61" s="310"/>
      <c r="J61" s="310"/>
      <c r="K61" s="310"/>
      <c r="L61" s="310"/>
      <c r="M61" s="310"/>
      <c r="N61" s="310"/>
      <c r="O61" s="310"/>
      <c r="P61" s="310"/>
      <c r="Q61" s="310"/>
      <c r="R61" s="310"/>
      <c r="S61" s="310"/>
      <c r="T61" s="310"/>
      <c r="U61" s="310"/>
      <c r="V61" s="310"/>
      <c r="W61" s="310"/>
      <c r="X61" s="310"/>
      <c r="Y61" s="310"/>
      <c r="Z61" s="310"/>
      <c r="AA61" s="310"/>
    </row>
    <row r="62">
      <c r="A62" s="310">
        <v>33.0</v>
      </c>
      <c r="B62" s="310" t="s">
        <v>9942</v>
      </c>
      <c r="C62" s="310">
        <v>2014.0</v>
      </c>
      <c r="D62" s="310" t="s">
        <v>641</v>
      </c>
      <c r="E62" s="35">
        <v>1000.0</v>
      </c>
      <c r="F62" s="35">
        <v>1000.0</v>
      </c>
      <c r="H62" s="310"/>
      <c r="I62" s="310"/>
      <c r="J62" s="310"/>
      <c r="K62" s="310"/>
      <c r="L62" s="310"/>
      <c r="M62" s="310"/>
      <c r="N62" s="310"/>
      <c r="O62" s="310"/>
      <c r="P62" s="310"/>
      <c r="Q62" s="310"/>
      <c r="R62" s="310"/>
      <c r="S62" s="310"/>
      <c r="T62" s="310"/>
      <c r="U62" s="310"/>
      <c r="V62" s="310"/>
      <c r="W62" s="310"/>
      <c r="X62" s="310"/>
      <c r="Y62" s="310"/>
      <c r="Z62" s="310"/>
      <c r="AA62" s="310"/>
    </row>
    <row r="63">
      <c r="A63" s="310">
        <v>33.0</v>
      </c>
      <c r="B63" s="310" t="s">
        <v>9942</v>
      </c>
      <c r="C63" s="310">
        <v>2014.0</v>
      </c>
      <c r="D63" s="310" t="s">
        <v>979</v>
      </c>
      <c r="E63" s="35">
        <v>1370.0</v>
      </c>
      <c r="F63" s="35">
        <v>1000.0</v>
      </c>
      <c r="H63" s="310"/>
      <c r="I63" s="310"/>
      <c r="J63" s="310"/>
      <c r="K63" s="310"/>
      <c r="L63" s="310"/>
      <c r="M63" s="310"/>
      <c r="N63" s="310"/>
      <c r="O63" s="310"/>
      <c r="P63" s="310"/>
      <c r="Q63" s="310"/>
      <c r="R63" s="310"/>
      <c r="S63" s="310"/>
      <c r="T63" s="310"/>
      <c r="U63" s="310"/>
      <c r="V63" s="310"/>
      <c r="W63" s="310"/>
      <c r="X63" s="310"/>
      <c r="Y63" s="310"/>
      <c r="Z63" s="310"/>
      <c r="AA63" s="310"/>
    </row>
    <row r="64">
      <c r="A64" s="310">
        <v>33.0</v>
      </c>
      <c r="B64" s="310" t="s">
        <v>9942</v>
      </c>
      <c r="C64" s="310">
        <v>2014.0</v>
      </c>
      <c r="D64" t="s">
        <v>2448</v>
      </c>
      <c r="E64" s="35">
        <v>1000.0</v>
      </c>
      <c r="F64" s="35">
        <v>955.0</v>
      </c>
      <c r="H64" s="310"/>
      <c r="I64" s="310"/>
      <c r="J64" s="310"/>
      <c r="K64" s="310"/>
      <c r="L64" s="310"/>
      <c r="M64" s="310"/>
      <c r="N64" s="310"/>
      <c r="O64" s="310"/>
      <c r="P64" s="310"/>
      <c r="Q64" s="310"/>
      <c r="R64" s="310"/>
      <c r="S64" s="310"/>
      <c r="T64" s="310"/>
      <c r="U64" s="310"/>
      <c r="V64" s="310"/>
      <c r="W64" s="310"/>
      <c r="X64" s="310"/>
      <c r="Y64" s="310"/>
      <c r="Z64" s="310"/>
      <c r="AA64" s="310"/>
    </row>
    <row r="65">
      <c r="A65" s="310">
        <v>33.0</v>
      </c>
      <c r="B65" s="310" t="s">
        <v>9942</v>
      </c>
      <c r="C65" s="310">
        <v>2014.0</v>
      </c>
      <c r="D65" s="310" t="s">
        <v>1059</v>
      </c>
      <c r="E65" s="35">
        <v>1000.0</v>
      </c>
      <c r="F65" s="35">
        <v>1000.0</v>
      </c>
      <c r="H65" s="310"/>
      <c r="I65" s="310"/>
      <c r="J65" s="310"/>
      <c r="K65" s="310"/>
      <c r="L65" s="310"/>
      <c r="M65" s="310"/>
      <c r="N65" s="310"/>
      <c r="O65" s="310"/>
      <c r="P65" s="310"/>
      <c r="Q65" s="310"/>
      <c r="R65" s="310"/>
      <c r="S65" s="310"/>
      <c r="T65" s="310"/>
      <c r="U65" s="310"/>
      <c r="V65" s="310"/>
      <c r="W65" s="310"/>
      <c r="X65" s="310"/>
      <c r="Y65" s="310"/>
      <c r="Z65" s="310"/>
      <c r="AA65" s="310"/>
    </row>
    <row r="66">
      <c r="A66" s="310">
        <v>33.0</v>
      </c>
      <c r="B66" s="310" t="s">
        <v>9942</v>
      </c>
      <c r="C66" s="310">
        <v>2014.0</v>
      </c>
      <c r="D66" s="310" t="s">
        <v>1035</v>
      </c>
      <c r="E66" s="35">
        <v>800.0</v>
      </c>
      <c r="F66" s="35">
        <v>800.0</v>
      </c>
      <c r="H66" s="310"/>
      <c r="I66" s="310"/>
      <c r="J66" s="310"/>
      <c r="K66" s="310"/>
      <c r="L66" s="310"/>
      <c r="M66" s="310"/>
      <c r="N66" s="310"/>
      <c r="O66" s="310"/>
      <c r="P66" s="310"/>
      <c r="Q66" s="310"/>
      <c r="R66" s="310"/>
      <c r="S66" s="310"/>
      <c r="T66" s="310"/>
      <c r="U66" s="310"/>
      <c r="V66" s="310"/>
      <c r="W66" s="310"/>
      <c r="X66" s="310"/>
      <c r="Y66" s="310"/>
      <c r="Z66" s="310"/>
      <c r="AA66" s="310"/>
    </row>
    <row r="67">
      <c r="A67" s="310">
        <v>33.0</v>
      </c>
      <c r="B67" s="310" t="s">
        <v>9942</v>
      </c>
      <c r="C67" s="310">
        <v>2014.0</v>
      </c>
      <c r="D67" t="s">
        <v>2308</v>
      </c>
      <c r="E67" s="35">
        <v>1000.0</v>
      </c>
      <c r="F67" s="35">
        <v>1000.0</v>
      </c>
      <c r="H67" s="310"/>
      <c r="I67" s="310"/>
      <c r="J67" s="310"/>
      <c r="K67" s="310"/>
      <c r="L67" s="310"/>
      <c r="M67" s="310"/>
      <c r="N67" s="310"/>
      <c r="O67" s="310"/>
      <c r="P67" s="310"/>
      <c r="Q67" s="310"/>
      <c r="R67" s="310"/>
      <c r="S67" s="310"/>
      <c r="T67" s="310"/>
      <c r="U67" s="310"/>
      <c r="V67" s="310"/>
      <c r="W67" s="310"/>
      <c r="X67" s="310"/>
      <c r="Y67" s="310"/>
      <c r="Z67" s="310"/>
      <c r="AA67" s="310"/>
    </row>
    <row r="68">
      <c r="A68" s="310">
        <v>33.0</v>
      </c>
      <c r="B68" s="310" t="s">
        <v>9942</v>
      </c>
      <c r="C68" s="310">
        <v>2014.0</v>
      </c>
      <c r="D68" s="310" t="s">
        <v>991</v>
      </c>
      <c r="E68" s="35">
        <v>1200.0</v>
      </c>
      <c r="F68" s="35">
        <v>1000.0</v>
      </c>
      <c r="H68" s="310"/>
      <c r="I68" s="310"/>
      <c r="J68" s="310"/>
      <c r="K68" s="310"/>
      <c r="L68" s="310"/>
      <c r="M68" s="310"/>
      <c r="N68" s="310"/>
      <c r="O68" s="310"/>
      <c r="P68" s="310"/>
      <c r="Q68" s="310"/>
      <c r="R68" s="310"/>
      <c r="S68" s="310"/>
      <c r="T68" s="310"/>
      <c r="U68" s="310"/>
      <c r="V68" s="310"/>
      <c r="W68" s="310"/>
      <c r="X68" s="310"/>
      <c r="Y68" s="310"/>
      <c r="Z68" s="310"/>
      <c r="AA68" s="310"/>
    </row>
    <row r="69">
      <c r="A69" s="310">
        <v>33.0</v>
      </c>
      <c r="B69" s="310" t="s">
        <v>9942</v>
      </c>
      <c r="C69" s="310">
        <v>2014.0</v>
      </c>
      <c r="D69" s="310" t="s">
        <v>983</v>
      </c>
      <c r="E69" s="35">
        <v>1200.0</v>
      </c>
      <c r="F69" s="35">
        <v>1000.0</v>
      </c>
      <c r="H69" s="310"/>
      <c r="I69" s="310"/>
      <c r="J69" s="310"/>
      <c r="K69" s="310"/>
      <c r="L69" s="310"/>
      <c r="M69" s="310"/>
      <c r="N69" s="310"/>
      <c r="O69" s="310"/>
      <c r="P69" s="310"/>
      <c r="Q69" s="310"/>
      <c r="R69" s="310"/>
      <c r="S69" s="310"/>
      <c r="T69" s="310"/>
      <c r="U69" s="310"/>
      <c r="V69" s="310"/>
      <c r="W69" s="310"/>
      <c r="X69" s="310"/>
      <c r="Y69" s="310"/>
      <c r="Z69" s="310"/>
      <c r="AA69" s="310"/>
    </row>
    <row r="70">
      <c r="A70" s="310">
        <v>33.0</v>
      </c>
      <c r="B70" s="310" t="s">
        <v>9942</v>
      </c>
      <c r="C70" s="310">
        <v>2014.0</v>
      </c>
      <c r="D70" t="s">
        <v>1321</v>
      </c>
      <c r="E70" s="35">
        <v>1000.0</v>
      </c>
      <c r="F70" s="35">
        <v>1000.0</v>
      </c>
      <c r="H70" s="310"/>
      <c r="I70" s="310"/>
      <c r="J70" s="310"/>
      <c r="K70" s="310"/>
      <c r="L70" s="310"/>
      <c r="M70" s="310"/>
      <c r="N70" s="310"/>
      <c r="O70" s="310"/>
      <c r="P70" s="310"/>
      <c r="Q70" s="310"/>
      <c r="R70" s="310"/>
      <c r="S70" s="310"/>
      <c r="T70" s="310"/>
      <c r="U70" s="310"/>
      <c r="V70" s="310"/>
      <c r="W70" s="310"/>
      <c r="X70" s="310"/>
      <c r="Y70" s="310"/>
      <c r="Z70" s="310"/>
      <c r="AA70" s="310"/>
    </row>
    <row r="71">
      <c r="A71" s="310">
        <v>33.0</v>
      </c>
      <c r="B71" s="310" t="s">
        <v>9942</v>
      </c>
      <c r="C71" s="310">
        <v>2014.0</v>
      </c>
      <c r="D71" t="s">
        <v>1321</v>
      </c>
      <c r="E71" s="35">
        <v>1000.0</v>
      </c>
      <c r="F71" s="35">
        <v>1000.0</v>
      </c>
      <c r="H71" s="310"/>
      <c r="I71" s="310"/>
      <c r="J71" s="310"/>
      <c r="K71" s="310"/>
      <c r="L71" s="310"/>
      <c r="M71" s="310"/>
      <c r="N71" s="310"/>
      <c r="O71" s="310"/>
      <c r="P71" s="310"/>
      <c r="Q71" s="310"/>
      <c r="R71" s="310"/>
      <c r="S71" s="310"/>
      <c r="T71" s="310"/>
      <c r="U71" s="310"/>
      <c r="V71" s="310"/>
      <c r="W71" s="310"/>
      <c r="X71" s="310"/>
      <c r="Y71" s="310"/>
      <c r="Z71" s="310"/>
      <c r="AA71" s="310"/>
    </row>
    <row r="72">
      <c r="A72" s="310">
        <v>33.0</v>
      </c>
      <c r="B72" s="310" t="s">
        <v>9942</v>
      </c>
      <c r="C72" s="310">
        <v>2014.0</v>
      </c>
      <c r="D72" t="s">
        <v>1311</v>
      </c>
      <c r="E72" s="35">
        <v>1000.0</v>
      </c>
      <c r="F72" s="35">
        <v>1000.0</v>
      </c>
      <c r="H72" s="310"/>
      <c r="I72" s="310"/>
      <c r="J72" s="310"/>
      <c r="K72" s="310"/>
      <c r="L72" s="310"/>
      <c r="M72" s="310"/>
      <c r="N72" s="310"/>
      <c r="O72" s="310"/>
      <c r="P72" s="310"/>
      <c r="Q72" s="310"/>
      <c r="R72" s="310"/>
      <c r="S72" s="310"/>
      <c r="T72" s="310"/>
      <c r="U72" s="310"/>
      <c r="V72" s="310"/>
      <c r="W72" s="310"/>
      <c r="X72" s="310"/>
      <c r="Y72" s="310"/>
      <c r="Z72" s="310"/>
      <c r="AA72" s="310"/>
    </row>
    <row r="73">
      <c r="A73" s="310">
        <v>33.0</v>
      </c>
      <c r="B73" s="310" t="s">
        <v>9942</v>
      </c>
      <c r="C73" s="310">
        <v>2014.0</v>
      </c>
      <c r="D73" t="s">
        <v>1311</v>
      </c>
      <c r="E73" s="35">
        <v>1000.0</v>
      </c>
      <c r="F73" s="35">
        <v>1000.0</v>
      </c>
      <c r="H73" s="310"/>
      <c r="I73" s="310"/>
      <c r="J73" s="310"/>
      <c r="K73" s="310"/>
      <c r="L73" s="310"/>
      <c r="M73" s="310"/>
      <c r="N73" s="310"/>
      <c r="O73" s="310"/>
      <c r="P73" s="310"/>
      <c r="Q73" s="310"/>
      <c r="R73" s="310"/>
      <c r="S73" s="310"/>
      <c r="T73" s="310"/>
      <c r="U73" s="310"/>
      <c r="V73" s="310"/>
      <c r="W73" s="310"/>
      <c r="X73" s="310"/>
      <c r="Y73" s="310"/>
      <c r="Z73" s="310"/>
      <c r="AA73" s="310"/>
    </row>
    <row r="74">
      <c r="A74" s="310">
        <v>33.0</v>
      </c>
      <c r="B74" s="310" t="s">
        <v>9942</v>
      </c>
      <c r="C74" s="310">
        <v>2014.0</v>
      </c>
      <c r="D74" s="310" t="s">
        <v>637</v>
      </c>
      <c r="E74" s="35">
        <v>1000.0</v>
      </c>
      <c r="F74" s="35">
        <v>1000.0</v>
      </c>
      <c r="H74" s="310"/>
      <c r="I74" s="310"/>
      <c r="J74" s="310"/>
      <c r="K74" s="310"/>
      <c r="L74" s="310"/>
      <c r="M74" s="310"/>
      <c r="N74" s="310"/>
      <c r="O74" s="310"/>
      <c r="P74" s="310"/>
      <c r="Q74" s="310"/>
      <c r="R74" s="310"/>
      <c r="S74" s="310"/>
      <c r="T74" s="310"/>
      <c r="U74" s="310"/>
      <c r="V74" s="310"/>
      <c r="W74" s="310"/>
      <c r="X74" s="310"/>
      <c r="Y74" s="310"/>
      <c r="Z74" s="310"/>
      <c r="AA74" s="310"/>
    </row>
    <row r="75">
      <c r="A75" s="310">
        <v>33.0</v>
      </c>
      <c r="B75" s="310" t="s">
        <v>9963</v>
      </c>
      <c r="C75" s="310">
        <v>2015.0</v>
      </c>
      <c r="D75" t="s">
        <v>4489</v>
      </c>
      <c r="E75" s="35">
        <v>1000.0</v>
      </c>
      <c r="F75" s="35">
        <v>1000.0</v>
      </c>
      <c r="H75" s="310"/>
      <c r="I75" s="310"/>
      <c r="J75" s="310"/>
      <c r="K75" s="310"/>
      <c r="L75" s="310"/>
      <c r="M75" s="310"/>
      <c r="N75" s="310"/>
      <c r="O75" s="310"/>
      <c r="P75" s="310"/>
      <c r="Q75" s="310"/>
      <c r="R75" s="310"/>
      <c r="S75" s="310"/>
      <c r="T75" s="310"/>
      <c r="U75" s="310"/>
      <c r="V75" s="310"/>
      <c r="W75" s="310"/>
      <c r="X75" s="310"/>
      <c r="Y75" s="310"/>
      <c r="Z75" s="310"/>
      <c r="AA75" s="310"/>
    </row>
    <row r="76">
      <c r="A76" s="310">
        <v>33.0</v>
      </c>
      <c r="B76" s="310" t="s">
        <v>9963</v>
      </c>
      <c r="C76" s="310">
        <v>2015.0</v>
      </c>
      <c r="D76" t="s">
        <v>1048</v>
      </c>
      <c r="E76" s="35">
        <v>900.0</v>
      </c>
      <c r="F76" s="35">
        <v>900.0</v>
      </c>
      <c r="H76" s="310"/>
      <c r="I76" s="310"/>
      <c r="J76" s="310"/>
      <c r="K76" s="310"/>
      <c r="L76" s="310"/>
      <c r="M76" s="310"/>
      <c r="N76" s="310"/>
      <c r="O76" s="310"/>
      <c r="P76" s="310"/>
      <c r="Q76" s="310"/>
      <c r="R76" s="310"/>
      <c r="S76" s="310"/>
      <c r="T76" s="310"/>
      <c r="U76" s="310"/>
      <c r="V76" s="310"/>
      <c r="W76" s="310"/>
      <c r="X76" s="310"/>
      <c r="Y76" s="310"/>
      <c r="Z76" s="310"/>
      <c r="AA76" s="310"/>
    </row>
    <row r="77">
      <c r="A77" s="310">
        <v>33.0</v>
      </c>
      <c r="B77" s="310" t="s">
        <v>9963</v>
      </c>
      <c r="C77" s="310">
        <v>2015.0</v>
      </c>
      <c r="D77" t="s">
        <v>1048</v>
      </c>
      <c r="E77" s="35">
        <v>100.0</v>
      </c>
      <c r="F77" s="35">
        <v>100.0</v>
      </c>
      <c r="H77" s="310"/>
      <c r="I77" s="310"/>
      <c r="J77" s="310"/>
      <c r="K77" s="310"/>
      <c r="L77" s="310"/>
      <c r="M77" s="310"/>
      <c r="N77" s="310"/>
      <c r="O77" s="310"/>
      <c r="P77" s="310"/>
      <c r="Q77" s="310"/>
      <c r="R77" s="310"/>
      <c r="S77" s="310"/>
      <c r="T77" s="310"/>
      <c r="U77" s="310"/>
      <c r="V77" s="310"/>
      <c r="W77" s="310"/>
      <c r="X77" s="310"/>
      <c r="Y77" s="310"/>
      <c r="Z77" s="310"/>
      <c r="AA77" s="310"/>
    </row>
    <row r="78">
      <c r="A78" s="310">
        <v>33.0</v>
      </c>
      <c r="B78" s="310" t="s">
        <v>9963</v>
      </c>
      <c r="C78" s="310">
        <v>2015.0</v>
      </c>
      <c r="D78" t="s">
        <v>3578</v>
      </c>
      <c r="E78" s="35">
        <v>245.99</v>
      </c>
      <c r="F78" s="35">
        <v>215.0</v>
      </c>
      <c r="H78" s="310"/>
      <c r="I78" s="310"/>
      <c r="J78" s="310"/>
      <c r="K78" s="310"/>
      <c r="L78" s="310"/>
      <c r="M78" s="310"/>
      <c r="N78" s="310"/>
      <c r="O78" s="310"/>
      <c r="P78" s="310"/>
      <c r="Q78" s="310"/>
      <c r="R78" s="310"/>
      <c r="S78" s="310"/>
      <c r="T78" s="310"/>
      <c r="U78" s="310"/>
      <c r="V78" s="310"/>
      <c r="W78" s="310"/>
      <c r="X78" s="310"/>
      <c r="Y78" s="310"/>
      <c r="Z78" s="310"/>
      <c r="AA78" s="310"/>
    </row>
    <row r="79">
      <c r="A79" s="310">
        <v>33.0</v>
      </c>
      <c r="B79" s="310" t="s">
        <v>9963</v>
      </c>
      <c r="C79" s="310">
        <v>2015.0</v>
      </c>
      <c r="D79" t="s">
        <v>3686</v>
      </c>
      <c r="E79" s="35">
        <v>1000.0</v>
      </c>
      <c r="F79" s="35">
        <v>1000.0</v>
      </c>
      <c r="H79" s="310"/>
      <c r="I79" s="310"/>
      <c r="J79" s="310"/>
      <c r="K79" s="310"/>
      <c r="L79" s="310"/>
      <c r="M79" s="310"/>
      <c r="N79" s="310"/>
      <c r="O79" s="310"/>
      <c r="P79" s="310"/>
      <c r="Q79" s="310"/>
      <c r="R79" s="310"/>
      <c r="S79" s="310"/>
      <c r="T79" s="310"/>
      <c r="U79" s="310"/>
      <c r="V79" s="310"/>
      <c r="W79" s="310"/>
      <c r="X79" s="310"/>
      <c r="Y79" s="310"/>
      <c r="Z79" s="310"/>
      <c r="AA79" s="310"/>
    </row>
    <row r="80">
      <c r="A80" s="310">
        <v>33.0</v>
      </c>
      <c r="B80" s="310" t="s">
        <v>9963</v>
      </c>
      <c r="C80" s="310">
        <v>2015.0</v>
      </c>
      <c r="D80" t="s">
        <v>3552</v>
      </c>
      <c r="E80" s="35">
        <v>1500.0</v>
      </c>
      <c r="F80" s="35">
        <v>1000.0</v>
      </c>
      <c r="H80" s="310"/>
      <c r="I80" s="310"/>
      <c r="J80" s="310"/>
      <c r="K80" s="310"/>
      <c r="L80" s="310"/>
      <c r="M80" s="310"/>
      <c r="N80" s="310"/>
      <c r="O80" s="310"/>
      <c r="P80" s="310"/>
      <c r="Q80" s="310"/>
      <c r="R80" s="310"/>
      <c r="S80" s="310"/>
      <c r="T80" s="310"/>
      <c r="U80" s="310"/>
      <c r="V80" s="310"/>
      <c r="W80" s="310"/>
      <c r="X80" s="310"/>
      <c r="Y80" s="310"/>
      <c r="Z80" s="310"/>
      <c r="AA80" s="310"/>
    </row>
    <row r="81">
      <c r="A81" s="310">
        <v>33.0</v>
      </c>
      <c r="B81" s="310" t="s">
        <v>9963</v>
      </c>
      <c r="C81" s="310">
        <v>2015.0</v>
      </c>
      <c r="D81" t="s">
        <v>3424</v>
      </c>
      <c r="E81" s="35">
        <v>1900.0</v>
      </c>
      <c r="F81" s="35">
        <v>1000.0</v>
      </c>
      <c r="H81" s="310"/>
      <c r="I81" s="310"/>
      <c r="J81" s="310"/>
      <c r="K81" s="310"/>
      <c r="L81" s="310"/>
      <c r="M81" s="310"/>
      <c r="N81" s="310"/>
      <c r="O81" s="310"/>
      <c r="P81" s="310"/>
      <c r="Q81" s="310"/>
      <c r="R81" s="310"/>
      <c r="S81" s="310"/>
      <c r="T81" s="310"/>
      <c r="U81" s="310"/>
      <c r="V81" s="310"/>
      <c r="W81" s="310"/>
      <c r="X81" s="310"/>
      <c r="Y81" s="310"/>
      <c r="Z81" s="310"/>
      <c r="AA81" s="310"/>
    </row>
    <row r="82">
      <c r="A82" s="310">
        <v>33.0</v>
      </c>
      <c r="B82" s="310" t="s">
        <v>9963</v>
      </c>
      <c r="C82" s="310">
        <v>2015.0</v>
      </c>
      <c r="D82" t="s">
        <v>4393</v>
      </c>
      <c r="E82" s="35">
        <v>300.0</v>
      </c>
      <c r="F82" s="35">
        <v>300.0</v>
      </c>
      <c r="H82" s="310"/>
      <c r="I82" s="310"/>
      <c r="J82" s="310"/>
      <c r="K82" s="310"/>
      <c r="L82" s="310"/>
      <c r="M82" s="310"/>
      <c r="N82" s="310"/>
      <c r="O82" s="310"/>
      <c r="P82" s="310"/>
      <c r="Q82" s="310"/>
      <c r="R82" s="310"/>
      <c r="S82" s="310"/>
      <c r="T82" s="310"/>
      <c r="U82" s="310"/>
      <c r="V82" s="310"/>
      <c r="W82" s="310"/>
      <c r="X82" s="310"/>
      <c r="Y82" s="310"/>
      <c r="Z82" s="310"/>
      <c r="AA82" s="310"/>
    </row>
    <row r="83">
      <c r="A83" s="310">
        <v>33.0</v>
      </c>
      <c r="B83" s="310" t="s">
        <v>9963</v>
      </c>
      <c r="C83" s="310">
        <v>2015.0</v>
      </c>
      <c r="D83" t="s">
        <v>4596</v>
      </c>
      <c r="E83" s="35">
        <v>1000.0</v>
      </c>
      <c r="F83" s="35">
        <v>835.0</v>
      </c>
      <c r="H83" s="310"/>
      <c r="I83" s="310"/>
      <c r="J83" s="310"/>
      <c r="K83" s="310"/>
      <c r="L83" s="310"/>
      <c r="M83" s="310"/>
      <c r="N83" s="310"/>
      <c r="O83" s="310"/>
      <c r="P83" s="310"/>
      <c r="Q83" s="310"/>
      <c r="R83" s="310"/>
      <c r="S83" s="310"/>
      <c r="T83" s="310"/>
      <c r="U83" s="310"/>
      <c r="V83" s="310"/>
      <c r="W83" s="310"/>
      <c r="X83" s="310"/>
      <c r="Y83" s="310"/>
      <c r="Z83" s="310"/>
      <c r="AA83" s="310"/>
    </row>
    <row r="84">
      <c r="A84" s="310">
        <v>33.0</v>
      </c>
      <c r="B84" s="310" t="s">
        <v>9963</v>
      </c>
      <c r="C84" s="310">
        <v>2015.0</v>
      </c>
      <c r="D84" t="s">
        <v>3827</v>
      </c>
      <c r="E84" s="35">
        <v>1200.0</v>
      </c>
      <c r="F84" s="35">
        <v>1000.0</v>
      </c>
      <c r="H84" s="310"/>
      <c r="I84" s="310"/>
      <c r="J84" s="310"/>
      <c r="K84" s="310"/>
      <c r="L84" s="310"/>
      <c r="M84" s="310"/>
      <c r="N84" s="310"/>
      <c r="O84" s="310"/>
      <c r="P84" s="310"/>
      <c r="Q84" s="310"/>
      <c r="R84" s="310"/>
      <c r="S84" s="310"/>
      <c r="T84" s="310"/>
      <c r="U84" s="310"/>
      <c r="V84" s="310"/>
      <c r="W84" s="310"/>
      <c r="X84" s="310"/>
      <c r="Y84" s="310"/>
      <c r="Z84" s="310"/>
      <c r="AA84" s="310"/>
    </row>
    <row r="85">
      <c r="A85" s="310">
        <v>33.0</v>
      </c>
      <c r="B85" s="310" t="s">
        <v>9963</v>
      </c>
      <c r="C85" s="310">
        <v>2015.0</v>
      </c>
      <c r="D85" t="s">
        <v>5093</v>
      </c>
      <c r="E85" s="35">
        <v>1000.0</v>
      </c>
      <c r="F85" s="35">
        <v>1000.0</v>
      </c>
      <c r="H85" s="310"/>
      <c r="I85" s="310"/>
      <c r="J85" s="310"/>
      <c r="K85" s="310"/>
      <c r="L85" s="310"/>
      <c r="M85" s="310"/>
      <c r="N85" s="310"/>
      <c r="O85" s="310"/>
      <c r="P85" s="310"/>
      <c r="Q85" s="310"/>
      <c r="R85" s="310"/>
      <c r="S85" s="310"/>
      <c r="T85" s="310"/>
      <c r="U85" s="310"/>
      <c r="V85" s="310"/>
      <c r="W85" s="310"/>
      <c r="X85" s="310"/>
      <c r="Y85" s="310"/>
      <c r="Z85" s="310"/>
      <c r="AA85" s="310"/>
    </row>
    <row r="86">
      <c r="A86" s="310">
        <v>33.0</v>
      </c>
      <c r="B86" s="310" t="s">
        <v>9963</v>
      </c>
      <c r="C86" s="310">
        <v>2015.0</v>
      </c>
      <c r="D86" t="s">
        <v>3688</v>
      </c>
      <c r="E86" s="35">
        <v>1000.0</v>
      </c>
      <c r="F86" s="35">
        <v>1000.0</v>
      </c>
      <c r="H86" s="310"/>
      <c r="I86" s="310"/>
      <c r="J86" s="310"/>
      <c r="K86" s="310"/>
      <c r="L86" s="310"/>
      <c r="M86" s="310"/>
      <c r="N86" s="310"/>
      <c r="O86" s="310"/>
      <c r="P86" s="310"/>
      <c r="Q86" s="310"/>
      <c r="R86" s="310"/>
      <c r="S86" s="310"/>
      <c r="T86" s="310"/>
      <c r="U86" s="310"/>
      <c r="V86" s="310"/>
      <c r="W86" s="310"/>
      <c r="X86" s="310"/>
      <c r="Y86" s="310"/>
      <c r="Z86" s="310"/>
      <c r="AA86" s="310"/>
    </row>
    <row r="87">
      <c r="A87" s="310">
        <v>33.0</v>
      </c>
      <c r="B87" s="310" t="s">
        <v>9963</v>
      </c>
      <c r="C87" s="310">
        <v>2015.0</v>
      </c>
      <c r="D87" t="s">
        <v>4239</v>
      </c>
      <c r="E87" s="35">
        <v>1000.0</v>
      </c>
      <c r="F87" s="35">
        <v>0.0</v>
      </c>
      <c r="H87" s="310"/>
      <c r="I87" s="310"/>
      <c r="J87" s="310"/>
      <c r="K87" s="310"/>
      <c r="L87" s="310"/>
      <c r="M87" s="310"/>
      <c r="N87" s="310"/>
      <c r="O87" s="310"/>
      <c r="P87" s="310"/>
      <c r="Q87" s="310"/>
      <c r="R87" s="310"/>
      <c r="S87" s="310"/>
      <c r="T87" s="310"/>
      <c r="U87" s="310"/>
      <c r="V87" s="310"/>
      <c r="W87" s="310"/>
      <c r="X87" s="310"/>
      <c r="Y87" s="310"/>
      <c r="Z87" s="310"/>
      <c r="AA87" s="310"/>
    </row>
    <row r="88">
      <c r="A88" s="310">
        <v>33.0</v>
      </c>
      <c r="B88" s="310" t="s">
        <v>9963</v>
      </c>
      <c r="C88" s="310">
        <v>2015.0</v>
      </c>
      <c r="D88" t="s">
        <v>979</v>
      </c>
      <c r="E88" s="35">
        <v>1370.0</v>
      </c>
      <c r="F88" s="35">
        <v>1000.0</v>
      </c>
      <c r="H88" s="310"/>
      <c r="I88" s="310"/>
      <c r="J88" s="310"/>
      <c r="K88" s="310"/>
      <c r="L88" s="310"/>
      <c r="M88" s="310"/>
      <c r="N88" s="310"/>
      <c r="O88" s="310"/>
      <c r="P88" s="310"/>
      <c r="Q88" s="310"/>
      <c r="R88" s="310"/>
      <c r="S88" s="310"/>
      <c r="T88" s="310"/>
      <c r="U88" s="310"/>
      <c r="V88" s="310"/>
      <c r="W88" s="310"/>
      <c r="X88" s="310"/>
      <c r="Y88" s="310"/>
      <c r="Z88" s="310"/>
      <c r="AA88" s="310"/>
    </row>
    <row r="89">
      <c r="A89" s="310">
        <v>33.0</v>
      </c>
      <c r="B89" s="310" t="s">
        <v>9963</v>
      </c>
      <c r="C89" s="310">
        <v>2015.0</v>
      </c>
      <c r="D89" t="s">
        <v>4312</v>
      </c>
      <c r="E89" s="35">
        <v>1000.0</v>
      </c>
      <c r="F89" s="35">
        <v>1000.0</v>
      </c>
      <c r="H89" s="310"/>
      <c r="I89" s="310"/>
      <c r="J89" s="310"/>
      <c r="K89" s="310"/>
      <c r="L89" s="310"/>
      <c r="M89" s="310"/>
      <c r="N89" s="310"/>
      <c r="O89" s="310"/>
      <c r="P89" s="310"/>
      <c r="Q89" s="310"/>
      <c r="R89" s="310"/>
      <c r="S89" s="310"/>
      <c r="T89" s="310"/>
      <c r="U89" s="310"/>
      <c r="V89" s="310"/>
      <c r="W89" s="310"/>
      <c r="X89" s="310"/>
      <c r="Y89" s="310"/>
      <c r="Z89" s="310"/>
      <c r="AA89" s="310"/>
    </row>
    <row r="90">
      <c r="A90" s="310">
        <v>33.0</v>
      </c>
      <c r="B90" s="310" t="s">
        <v>9963</v>
      </c>
      <c r="C90" s="310">
        <v>2015.0</v>
      </c>
      <c r="D90" t="s">
        <v>4302</v>
      </c>
      <c r="E90" s="35">
        <v>800.0</v>
      </c>
      <c r="F90" s="35">
        <v>800.0</v>
      </c>
      <c r="H90" s="310"/>
      <c r="I90" s="310"/>
      <c r="J90" s="310"/>
      <c r="K90" s="310"/>
      <c r="L90" s="310"/>
      <c r="M90" s="310"/>
      <c r="N90" s="310"/>
      <c r="O90" s="310"/>
      <c r="P90" s="310"/>
      <c r="Q90" s="310"/>
      <c r="R90" s="310"/>
      <c r="S90" s="310"/>
      <c r="T90" s="310"/>
      <c r="U90" s="310"/>
      <c r="V90" s="310"/>
      <c r="W90" s="310"/>
      <c r="X90" s="310"/>
      <c r="Y90" s="310"/>
      <c r="Z90" s="310"/>
      <c r="AA90" s="310"/>
    </row>
    <row r="91">
      <c r="A91" s="310">
        <v>33.0</v>
      </c>
      <c r="B91" s="310" t="s">
        <v>9963</v>
      </c>
      <c r="C91" s="310">
        <v>2015.0</v>
      </c>
      <c r="D91" t="s">
        <v>991</v>
      </c>
      <c r="E91" s="35">
        <v>1200.0</v>
      </c>
      <c r="F91" s="35">
        <v>1000.0</v>
      </c>
      <c r="H91" s="310"/>
      <c r="I91" s="310"/>
      <c r="J91" s="310"/>
      <c r="K91" s="310"/>
      <c r="L91" s="310"/>
      <c r="M91" s="310"/>
      <c r="N91" s="310"/>
      <c r="O91" s="310"/>
      <c r="P91" s="310"/>
      <c r="Q91" s="310"/>
      <c r="R91" s="310"/>
      <c r="S91" s="310"/>
      <c r="T91" s="310"/>
      <c r="U91" s="310"/>
      <c r="V91" s="310"/>
      <c r="W91" s="310"/>
      <c r="X91" s="310"/>
      <c r="Y91" s="310"/>
      <c r="Z91" s="310"/>
      <c r="AA91" s="310"/>
    </row>
    <row r="92">
      <c r="A92" s="310">
        <v>33.0</v>
      </c>
      <c r="B92" s="310" t="s">
        <v>9963</v>
      </c>
      <c r="C92" s="310">
        <v>2015.0</v>
      </c>
      <c r="D92" t="s">
        <v>4397</v>
      </c>
      <c r="E92" s="35">
        <v>1000.0</v>
      </c>
      <c r="F92" s="35">
        <v>1000.0</v>
      </c>
      <c r="H92" s="310"/>
      <c r="I92" s="310"/>
      <c r="J92" s="310"/>
      <c r="K92" s="310"/>
      <c r="L92" s="310"/>
      <c r="M92" s="310"/>
      <c r="N92" s="310"/>
      <c r="O92" s="310"/>
      <c r="P92" s="310"/>
      <c r="Q92" s="310"/>
      <c r="R92" s="310"/>
      <c r="S92" s="310"/>
      <c r="T92" s="310"/>
      <c r="U92" s="310"/>
      <c r="V92" s="310"/>
      <c r="W92" s="310"/>
      <c r="X92" s="310"/>
      <c r="Y92" s="310"/>
      <c r="Z92" s="310"/>
      <c r="AA92" s="310"/>
    </row>
    <row r="93">
      <c r="A93" s="310">
        <v>33.0</v>
      </c>
      <c r="B93" s="310" t="s">
        <v>9963</v>
      </c>
      <c r="C93" s="310">
        <v>2015.0</v>
      </c>
      <c r="D93" t="s">
        <v>983</v>
      </c>
      <c r="E93" s="35">
        <v>1200.0</v>
      </c>
      <c r="F93" s="35">
        <v>1000.0</v>
      </c>
      <c r="H93" s="310"/>
      <c r="I93" s="310"/>
      <c r="J93" s="310"/>
      <c r="K93" s="310"/>
      <c r="L93" s="310"/>
      <c r="M93" s="310"/>
      <c r="N93" s="310"/>
      <c r="O93" s="310"/>
      <c r="P93" s="310"/>
      <c r="Q93" s="310"/>
      <c r="R93" s="310"/>
      <c r="S93" s="310"/>
      <c r="T93" s="310"/>
      <c r="U93" s="310"/>
      <c r="V93" s="310"/>
      <c r="W93" s="310"/>
      <c r="X93" s="310"/>
      <c r="Y93" s="310"/>
      <c r="Z93" s="310"/>
      <c r="AA93" s="310"/>
    </row>
    <row r="94">
      <c r="A94" s="310">
        <v>33.0</v>
      </c>
      <c r="B94" s="310" t="s">
        <v>9963</v>
      </c>
      <c r="C94" s="310">
        <v>2015.0</v>
      </c>
      <c r="D94" t="s">
        <v>4549</v>
      </c>
      <c r="E94" s="35">
        <v>1500.0</v>
      </c>
      <c r="F94" s="35">
        <v>1000.0</v>
      </c>
      <c r="H94" s="310"/>
      <c r="I94" s="310"/>
      <c r="J94" s="310"/>
      <c r="K94" s="310"/>
      <c r="L94" s="310"/>
      <c r="M94" s="310"/>
      <c r="N94" s="310"/>
      <c r="O94" s="310"/>
      <c r="P94" s="310"/>
      <c r="Q94" s="310"/>
      <c r="R94" s="310"/>
      <c r="S94" s="310"/>
      <c r="T94" s="310"/>
      <c r="U94" s="310"/>
      <c r="V94" s="310"/>
      <c r="W94" s="310"/>
      <c r="X94" s="310"/>
      <c r="Y94" s="310"/>
      <c r="Z94" s="310"/>
      <c r="AA94" s="310"/>
    </row>
    <row r="95">
      <c r="A95" s="310">
        <v>33.0</v>
      </c>
      <c r="B95" s="310" t="s">
        <v>9963</v>
      </c>
      <c r="C95" s="310">
        <v>2015.0</v>
      </c>
      <c r="D95" t="s">
        <v>4484</v>
      </c>
      <c r="E95" s="35">
        <v>1000.0</v>
      </c>
      <c r="F95" s="35">
        <v>1000.0</v>
      </c>
      <c r="H95" s="310"/>
      <c r="I95" s="310"/>
      <c r="J95" s="310"/>
      <c r="K95" s="310"/>
      <c r="L95" s="310"/>
      <c r="M95" s="310"/>
      <c r="N95" s="310"/>
      <c r="O95" s="310"/>
      <c r="P95" s="310"/>
      <c r="Q95" s="310"/>
      <c r="R95" s="310"/>
      <c r="S95" s="310"/>
      <c r="T95" s="310"/>
      <c r="U95" s="310"/>
      <c r="V95" s="310"/>
      <c r="W95" s="310"/>
      <c r="X95" s="310"/>
      <c r="Y95" s="310"/>
      <c r="Z95" s="310"/>
      <c r="AA95" s="310"/>
    </row>
    <row r="96">
      <c r="A96" s="310">
        <v>33.0</v>
      </c>
      <c r="B96" s="310" t="s">
        <v>9942</v>
      </c>
      <c r="C96" s="310">
        <v>2014.0</v>
      </c>
      <c r="D96" s="310" t="s">
        <v>721</v>
      </c>
      <c r="E96" s="35">
        <v>300.0</v>
      </c>
      <c r="F96" s="35">
        <v>300.0</v>
      </c>
      <c r="H96" s="315"/>
      <c r="K96" s="310"/>
      <c r="L96" s="310"/>
      <c r="M96" s="310"/>
      <c r="N96" s="310"/>
      <c r="O96" s="310"/>
      <c r="P96" s="310"/>
      <c r="Q96" s="310"/>
      <c r="R96" s="310"/>
      <c r="S96" s="310"/>
      <c r="T96" s="310"/>
      <c r="U96" s="310"/>
      <c r="V96" s="310"/>
      <c r="W96" s="310"/>
      <c r="X96" s="310"/>
      <c r="Y96" s="310"/>
      <c r="Z96" s="310"/>
      <c r="AA96" s="310"/>
    </row>
    <row r="97">
      <c r="A97" s="310">
        <v>33.0</v>
      </c>
      <c r="B97" s="310" t="s">
        <v>9963</v>
      </c>
      <c r="C97" s="310">
        <v>2015.0</v>
      </c>
      <c r="D97" t="s">
        <v>3707</v>
      </c>
      <c r="E97" s="35">
        <v>42.95</v>
      </c>
      <c r="F97" s="35">
        <v>42.95</v>
      </c>
      <c r="H97" s="310"/>
      <c r="I97" s="310"/>
      <c r="J97" s="310"/>
      <c r="K97" s="310"/>
      <c r="L97" s="310"/>
      <c r="M97" s="310"/>
      <c r="N97" s="310"/>
      <c r="O97" s="310"/>
      <c r="P97" s="310"/>
      <c r="Q97" s="310"/>
      <c r="R97" s="310"/>
      <c r="S97" s="310"/>
      <c r="T97" s="310"/>
      <c r="U97" s="310"/>
      <c r="V97" s="310"/>
      <c r="W97" s="310"/>
      <c r="X97" s="310"/>
      <c r="Y97" s="310"/>
      <c r="Z97" s="310"/>
      <c r="AA97" s="310"/>
    </row>
    <row r="98">
      <c r="A98" s="310">
        <v>33.0</v>
      </c>
      <c r="B98" s="310" t="s">
        <v>9942</v>
      </c>
      <c r="C98" s="310">
        <v>2015.0</v>
      </c>
      <c r="D98" s="310" t="s">
        <v>338</v>
      </c>
      <c r="E98" s="35">
        <v>1200.0</v>
      </c>
      <c r="F98" s="35">
        <v>1000.0</v>
      </c>
      <c r="H98" s="310"/>
      <c r="I98" s="310"/>
      <c r="J98" s="310"/>
      <c r="K98" s="310"/>
      <c r="L98" s="310"/>
      <c r="M98" s="310"/>
      <c r="N98" s="310"/>
      <c r="O98" s="310"/>
      <c r="P98" s="310"/>
      <c r="Q98" s="310"/>
      <c r="R98" s="310"/>
      <c r="S98" s="310"/>
      <c r="T98" s="310"/>
      <c r="U98" s="310"/>
      <c r="V98" s="310"/>
      <c r="W98" s="310"/>
      <c r="X98" s="310"/>
      <c r="Y98" s="310"/>
      <c r="Z98" s="310"/>
      <c r="AA98" s="310"/>
    </row>
    <row r="99">
      <c r="A99" s="310">
        <v>34.0</v>
      </c>
      <c r="B99" s="310" t="s">
        <v>9942</v>
      </c>
      <c r="C99" s="310">
        <v>2015.0</v>
      </c>
      <c r="D99" t="s">
        <v>740</v>
      </c>
      <c r="E99" s="35">
        <v>1000.0</v>
      </c>
      <c r="F99" s="35">
        <v>814.4</v>
      </c>
      <c r="L99" s="310"/>
      <c r="M99" s="310"/>
      <c r="N99" s="310"/>
      <c r="O99" s="310"/>
      <c r="P99" s="310"/>
      <c r="Q99" s="310"/>
      <c r="R99" s="310"/>
      <c r="S99" s="310"/>
      <c r="T99" s="310"/>
      <c r="U99" s="310"/>
      <c r="V99" s="310"/>
      <c r="W99" s="310"/>
      <c r="X99" s="310"/>
      <c r="Y99" s="310"/>
      <c r="Z99" s="310"/>
      <c r="AA99" s="310"/>
    </row>
    <row r="100">
      <c r="A100" s="310">
        <v>34.0</v>
      </c>
      <c r="B100" s="310" t="s">
        <v>9942</v>
      </c>
      <c r="C100" s="310">
        <v>2015.0</v>
      </c>
      <c r="D100" s="310" t="s">
        <v>385</v>
      </c>
      <c r="E100" s="35">
        <v>1000.0</v>
      </c>
      <c r="F100" s="35">
        <v>1000.0</v>
      </c>
      <c r="H100" s="310"/>
      <c r="I100" s="310"/>
      <c r="J100" s="310"/>
      <c r="K100" s="310"/>
      <c r="L100" s="310"/>
      <c r="M100" s="310"/>
      <c r="N100" s="310"/>
      <c r="O100" s="310"/>
      <c r="P100" s="310"/>
      <c r="Q100" s="310"/>
      <c r="R100" s="310"/>
      <c r="S100" s="310"/>
      <c r="T100" s="310"/>
      <c r="U100" s="310"/>
      <c r="V100" s="310"/>
      <c r="W100" s="310"/>
      <c r="X100" s="310"/>
      <c r="Y100" s="310"/>
      <c r="Z100" s="310"/>
      <c r="AA100" s="310"/>
    </row>
    <row r="101">
      <c r="A101" s="310">
        <v>34.0</v>
      </c>
      <c r="B101" s="310" t="s">
        <v>9942</v>
      </c>
      <c r="C101" s="310">
        <v>2015.0</v>
      </c>
      <c r="D101" s="310" t="s">
        <v>403</v>
      </c>
      <c r="E101" s="35">
        <v>1000.0</v>
      </c>
      <c r="F101" s="35">
        <v>1000.0</v>
      </c>
      <c r="H101" s="310"/>
      <c r="I101" s="310"/>
      <c r="J101" s="310"/>
      <c r="K101" s="310"/>
      <c r="L101" s="310"/>
      <c r="M101" s="310"/>
      <c r="N101" s="310"/>
      <c r="O101" s="310"/>
      <c r="P101" s="310"/>
      <c r="Q101" s="310"/>
      <c r="R101" s="310"/>
      <c r="S101" s="310"/>
      <c r="T101" s="310"/>
      <c r="U101" s="310"/>
      <c r="V101" s="310"/>
      <c r="W101" s="310"/>
      <c r="X101" s="310"/>
      <c r="Y101" s="310"/>
      <c r="Z101" s="310"/>
      <c r="AA101" s="310"/>
    </row>
    <row r="102">
      <c r="A102" s="310">
        <v>34.0</v>
      </c>
      <c r="B102" s="310" t="s">
        <v>9942</v>
      </c>
      <c r="C102" s="310">
        <v>2015.0</v>
      </c>
      <c r="D102" t="s">
        <v>3475</v>
      </c>
      <c r="E102" s="35">
        <v>1000.0</v>
      </c>
      <c r="F102" s="35" t="str">
        <f>sum(L102:AG102)</f>
        <v>$0.00</v>
      </c>
      <c r="L102" s="310"/>
      <c r="M102" s="310"/>
      <c r="N102" s="310"/>
      <c r="O102" s="310"/>
      <c r="P102" s="310"/>
      <c r="Q102" s="310"/>
      <c r="R102" s="310"/>
      <c r="S102" s="310"/>
      <c r="T102" s="310"/>
      <c r="U102" s="310"/>
      <c r="V102" s="310"/>
      <c r="W102" s="310"/>
      <c r="X102" s="310"/>
      <c r="Y102" s="310"/>
      <c r="Z102" s="310"/>
      <c r="AA102" s="310"/>
    </row>
    <row r="103">
      <c r="A103" s="310">
        <v>34.0</v>
      </c>
      <c r="B103" s="310" t="s">
        <v>9942</v>
      </c>
      <c r="C103" s="310">
        <v>2015.0</v>
      </c>
      <c r="D103" t="s">
        <v>2053</v>
      </c>
      <c r="E103" s="35">
        <v>1000.0</v>
      </c>
      <c r="F103" s="35">
        <v>1000.0</v>
      </c>
      <c r="L103" s="310"/>
      <c r="M103" s="310"/>
      <c r="N103" s="310"/>
      <c r="O103" s="310"/>
      <c r="P103" s="310"/>
      <c r="Q103" s="310"/>
      <c r="R103" s="310"/>
      <c r="S103" s="310"/>
      <c r="T103" s="310"/>
      <c r="U103" s="310"/>
      <c r="V103" s="310"/>
      <c r="W103" s="310"/>
      <c r="X103" s="310"/>
      <c r="Y103" s="310"/>
      <c r="Z103" s="310"/>
      <c r="AA103" s="310"/>
    </row>
    <row r="104">
      <c r="A104" s="310">
        <v>34.0</v>
      </c>
      <c r="B104" s="310" t="s">
        <v>9942</v>
      </c>
      <c r="C104" s="310">
        <v>2015.0</v>
      </c>
      <c r="D104" t="s">
        <v>2217</v>
      </c>
      <c r="E104" s="35">
        <v>1000.0</v>
      </c>
      <c r="F104" s="35" t="str">
        <f>1000-8-25</f>
        <v>$967.00</v>
      </c>
      <c r="L104" s="310"/>
      <c r="M104" s="310"/>
      <c r="N104" s="310"/>
      <c r="O104" s="310"/>
      <c r="P104" s="310"/>
      <c r="Q104" s="310"/>
      <c r="R104" s="310"/>
      <c r="S104" s="310"/>
      <c r="T104" s="310"/>
      <c r="U104" s="310"/>
      <c r="V104" s="310"/>
      <c r="W104" s="310"/>
      <c r="X104" s="310"/>
      <c r="Y104" s="310"/>
      <c r="Z104" s="310"/>
      <c r="AA104" s="310"/>
    </row>
    <row r="105">
      <c r="A105" s="310">
        <v>34.0</v>
      </c>
      <c r="B105" s="310" t="s">
        <v>9942</v>
      </c>
      <c r="C105" s="310">
        <v>2015.0</v>
      </c>
      <c r="D105" s="310" t="s">
        <v>440</v>
      </c>
      <c r="E105" s="35">
        <v>1000.0</v>
      </c>
      <c r="F105" s="35">
        <v>1000.0</v>
      </c>
      <c r="H105" s="310"/>
      <c r="I105" s="310"/>
      <c r="J105" s="310"/>
      <c r="K105" s="310"/>
      <c r="L105" s="310"/>
      <c r="M105" s="310"/>
      <c r="N105" s="310"/>
      <c r="O105" s="310"/>
      <c r="P105" s="310"/>
      <c r="Q105" s="310"/>
      <c r="R105" s="310"/>
      <c r="S105" s="310"/>
      <c r="T105" s="310"/>
      <c r="U105" s="310"/>
      <c r="V105" s="310"/>
      <c r="W105" s="310"/>
      <c r="X105" s="310"/>
      <c r="Y105" s="310"/>
      <c r="Z105" s="310"/>
      <c r="AA105" s="310"/>
    </row>
    <row r="106">
      <c r="A106" s="310">
        <v>34.0</v>
      </c>
      <c r="B106" s="310" t="s">
        <v>9942</v>
      </c>
      <c r="C106" s="310">
        <v>2015.0</v>
      </c>
      <c r="D106" s="310" t="s">
        <v>418</v>
      </c>
      <c r="E106" s="35">
        <v>1000.0</v>
      </c>
      <c r="F106" s="35">
        <v>1000.0</v>
      </c>
      <c r="H106" s="310"/>
      <c r="I106" s="310"/>
      <c r="J106" s="310"/>
      <c r="K106" s="310"/>
      <c r="L106" s="310"/>
      <c r="M106" s="310"/>
      <c r="N106" s="310"/>
      <c r="O106" s="310"/>
      <c r="P106" s="310"/>
      <c r="Q106" s="310"/>
      <c r="R106" s="310"/>
      <c r="S106" s="310"/>
      <c r="T106" s="310"/>
      <c r="U106" s="310"/>
      <c r="V106" s="310"/>
      <c r="W106" s="310"/>
      <c r="X106" s="310"/>
      <c r="Y106" s="310"/>
      <c r="Z106" s="310"/>
      <c r="AA106" s="310"/>
    </row>
    <row r="107">
      <c r="A107" s="310">
        <v>34.0</v>
      </c>
      <c r="B107" s="310" t="s">
        <v>9942</v>
      </c>
      <c r="C107" s="310">
        <v>2015.0</v>
      </c>
      <c r="D107" t="s">
        <v>1164</v>
      </c>
      <c r="E107" s="35">
        <v>1000.0</v>
      </c>
      <c r="F107" s="35">
        <v>1000.0</v>
      </c>
      <c r="L107" s="310"/>
      <c r="M107" s="310"/>
      <c r="N107" s="310"/>
      <c r="O107" s="310"/>
      <c r="P107" s="310"/>
      <c r="Q107" s="310"/>
      <c r="R107" s="310"/>
      <c r="S107" s="310"/>
      <c r="T107" s="310"/>
      <c r="U107" s="310"/>
      <c r="V107" s="310"/>
      <c r="W107" s="310"/>
      <c r="X107" s="310"/>
      <c r="Y107" s="310"/>
      <c r="Z107" s="310"/>
      <c r="AA107" s="310"/>
    </row>
    <row r="108">
      <c r="A108" s="310">
        <v>34.0</v>
      </c>
      <c r="B108" s="310" t="s">
        <v>9942</v>
      </c>
      <c r="C108" s="310">
        <v>2015.0</v>
      </c>
      <c r="D108" t="s">
        <v>1155</v>
      </c>
      <c r="E108" s="35">
        <v>1000.0</v>
      </c>
      <c r="F108" s="35">
        <v>985.0</v>
      </c>
      <c r="L108" s="310"/>
      <c r="M108" s="310"/>
      <c r="N108" s="310"/>
      <c r="O108" s="310"/>
      <c r="P108" s="310"/>
      <c r="Q108" s="310"/>
      <c r="R108" s="310"/>
      <c r="S108" s="310"/>
      <c r="T108" s="310"/>
      <c r="U108" s="310"/>
      <c r="V108" s="310"/>
      <c r="W108" s="310"/>
      <c r="X108" s="310"/>
      <c r="Y108" s="310"/>
      <c r="Z108" s="310"/>
      <c r="AA108" s="310"/>
    </row>
    <row r="109">
      <c r="A109" s="310">
        <v>34.0</v>
      </c>
      <c r="B109" s="310" t="s">
        <v>9942</v>
      </c>
      <c r="C109" s="310">
        <v>2015.0</v>
      </c>
      <c r="D109" t="s">
        <v>1181</v>
      </c>
      <c r="E109" s="35">
        <v>1000.0</v>
      </c>
      <c r="F109" s="35">
        <v>1000.0</v>
      </c>
      <c r="L109" s="310"/>
      <c r="M109" s="310"/>
      <c r="N109" s="310"/>
      <c r="O109" s="310"/>
      <c r="P109" s="310"/>
      <c r="Q109" s="310"/>
      <c r="R109" s="310"/>
      <c r="S109" s="310"/>
      <c r="T109" s="310"/>
      <c r="U109" s="310"/>
      <c r="V109" s="310"/>
      <c r="W109" s="310"/>
      <c r="X109" s="310"/>
      <c r="Y109" s="310"/>
      <c r="Z109" s="310"/>
      <c r="AA109" s="310"/>
    </row>
    <row r="110">
      <c r="A110" s="310">
        <v>34.0</v>
      </c>
      <c r="B110" s="310" t="s">
        <v>9942</v>
      </c>
      <c r="C110" s="310">
        <v>2015.0</v>
      </c>
      <c r="D110" t="s">
        <v>2189</v>
      </c>
      <c r="E110" s="35">
        <v>1000.0</v>
      </c>
      <c r="F110" s="35">
        <v>1000.0</v>
      </c>
      <c r="L110" s="310"/>
      <c r="M110" s="310"/>
      <c r="N110" s="310"/>
      <c r="O110" s="310"/>
      <c r="P110" s="310"/>
      <c r="Q110" s="310"/>
      <c r="R110" s="310"/>
      <c r="S110" s="310"/>
      <c r="T110" s="310"/>
      <c r="U110" s="310"/>
      <c r="V110" s="310"/>
      <c r="W110" s="310"/>
      <c r="X110" s="310"/>
      <c r="Y110" s="310"/>
      <c r="Z110" s="310"/>
      <c r="AA110" s="310"/>
    </row>
    <row r="111">
      <c r="A111" s="310">
        <v>34.0</v>
      </c>
      <c r="B111" s="310" t="s">
        <v>9942</v>
      </c>
      <c r="C111" s="310">
        <v>2015.0</v>
      </c>
      <c r="D111" t="s">
        <v>3480</v>
      </c>
      <c r="E111" s="35">
        <v>1000.0</v>
      </c>
      <c r="F111" s="35" t="str">
        <f>sum(L111:AG111)</f>
        <v>$0.00</v>
      </c>
      <c r="L111" s="310"/>
      <c r="M111" s="310"/>
      <c r="N111" s="310"/>
      <c r="O111" s="310"/>
      <c r="P111" s="310"/>
      <c r="Q111" s="310"/>
      <c r="R111" s="310"/>
      <c r="S111" s="310"/>
      <c r="T111" s="310"/>
      <c r="U111" s="310"/>
      <c r="V111" s="310"/>
      <c r="W111" s="310"/>
      <c r="X111" s="310"/>
      <c r="Y111" s="310"/>
      <c r="Z111" s="310"/>
      <c r="AA111" s="310"/>
    </row>
    <row r="112">
      <c r="A112" s="310">
        <v>34.0</v>
      </c>
      <c r="B112" s="310" t="s">
        <v>9942</v>
      </c>
      <c r="C112" s="310">
        <v>2015.0</v>
      </c>
      <c r="D112" t="s">
        <v>1134</v>
      </c>
      <c r="E112" s="35">
        <v>1000.0</v>
      </c>
      <c r="F112" s="35">
        <v>1000.0</v>
      </c>
      <c r="L112" s="310"/>
      <c r="M112" s="310"/>
      <c r="N112" s="310"/>
      <c r="O112" s="310"/>
      <c r="P112" s="310"/>
      <c r="Q112" s="310"/>
      <c r="R112" s="310"/>
      <c r="S112" s="310"/>
      <c r="T112" s="310"/>
      <c r="U112" s="310"/>
      <c r="V112" s="310"/>
      <c r="W112" s="310"/>
      <c r="X112" s="310"/>
      <c r="Y112" s="310"/>
      <c r="Z112" s="310"/>
      <c r="AA112" s="310"/>
    </row>
    <row r="113">
      <c r="A113" s="310">
        <v>34.0</v>
      </c>
      <c r="B113" s="310" t="s">
        <v>9942</v>
      </c>
      <c r="C113" s="310">
        <v>2015.0</v>
      </c>
      <c r="D113" t="s">
        <v>751</v>
      </c>
      <c r="E113" s="35">
        <v>1000.0</v>
      </c>
      <c r="F113" s="35">
        <v>1000.0</v>
      </c>
      <c r="L113" s="310"/>
      <c r="M113" s="310"/>
      <c r="N113" s="310"/>
      <c r="O113" s="310"/>
      <c r="P113" s="310"/>
      <c r="Q113" s="310"/>
      <c r="R113" s="310"/>
      <c r="S113" s="310"/>
      <c r="T113" s="310"/>
      <c r="U113" s="310"/>
      <c r="V113" s="310"/>
      <c r="W113" s="310"/>
      <c r="X113" s="310"/>
      <c r="Y113" s="310"/>
      <c r="Z113" s="310"/>
      <c r="AA113" s="310"/>
    </row>
    <row r="114">
      <c r="A114" s="310">
        <v>34.0</v>
      </c>
      <c r="B114" s="310" t="s">
        <v>9942</v>
      </c>
      <c r="C114" s="310">
        <v>2015.0</v>
      </c>
      <c r="D114" s="310" t="s">
        <v>275</v>
      </c>
      <c r="E114" s="35">
        <v>1000.0</v>
      </c>
      <c r="F114" s="35">
        <v>1000.0</v>
      </c>
      <c r="H114" s="310"/>
      <c r="I114" s="310"/>
      <c r="J114" s="310"/>
      <c r="K114" s="310"/>
      <c r="L114" s="310"/>
      <c r="M114" s="310"/>
      <c r="N114" s="310"/>
      <c r="O114" s="310"/>
      <c r="P114" s="310"/>
      <c r="Q114" s="310"/>
      <c r="R114" s="310"/>
      <c r="S114" s="310"/>
      <c r="T114" s="310"/>
      <c r="U114" s="310"/>
      <c r="V114" s="310"/>
      <c r="W114" s="310"/>
      <c r="X114" s="310"/>
      <c r="Y114" s="310"/>
      <c r="Z114" s="310"/>
      <c r="AA114" s="310"/>
    </row>
    <row r="115">
      <c r="A115" s="310">
        <v>34.0</v>
      </c>
      <c r="B115" s="310" t="s">
        <v>9942</v>
      </c>
      <c r="C115" s="310">
        <v>2015.0</v>
      </c>
      <c r="D115" s="310" t="s">
        <v>269</v>
      </c>
      <c r="E115" s="35">
        <v>1000.0</v>
      </c>
      <c r="F115" s="35">
        <v>1000.0</v>
      </c>
      <c r="H115" s="310"/>
      <c r="I115" s="310"/>
      <c r="J115" s="310"/>
      <c r="K115" s="310"/>
      <c r="L115" s="310"/>
      <c r="M115" s="310"/>
      <c r="N115" s="310"/>
      <c r="O115" s="310"/>
      <c r="P115" s="310"/>
      <c r="Q115" s="310"/>
      <c r="R115" s="310"/>
      <c r="S115" s="310"/>
      <c r="T115" s="310"/>
      <c r="U115" s="310"/>
      <c r="V115" s="310"/>
      <c r="W115" s="310"/>
      <c r="X115" s="310"/>
      <c r="Y115" s="310"/>
      <c r="Z115" s="310"/>
      <c r="AA115" s="310"/>
    </row>
    <row r="116">
      <c r="A116" s="310">
        <v>34.0</v>
      </c>
      <c r="B116" s="310" t="s">
        <v>9942</v>
      </c>
      <c r="C116" s="310">
        <v>2015.0</v>
      </c>
      <c r="D116" t="s">
        <v>812</v>
      </c>
      <c r="E116" s="35">
        <v>300.0</v>
      </c>
      <c r="F116" s="35">
        <v>228.0</v>
      </c>
      <c r="H116" s="310"/>
      <c r="I116" s="310"/>
      <c r="J116" s="310"/>
      <c r="K116" s="310"/>
      <c r="L116" s="310"/>
      <c r="M116" s="310"/>
      <c r="N116" s="310"/>
      <c r="O116" s="310"/>
      <c r="P116" s="310"/>
      <c r="Q116" s="310"/>
      <c r="R116" s="310"/>
      <c r="S116" s="310"/>
      <c r="T116" s="310"/>
      <c r="U116" s="310"/>
      <c r="V116" s="310"/>
      <c r="W116" s="310"/>
      <c r="X116" s="310"/>
      <c r="Y116" s="310"/>
      <c r="Z116" s="310"/>
      <c r="AA116" s="310"/>
    </row>
    <row r="117">
      <c r="A117" s="310">
        <v>34.0</v>
      </c>
      <c r="B117" s="310" t="s">
        <v>9942</v>
      </c>
      <c r="C117" s="310">
        <v>2015.0</v>
      </c>
      <c r="D117" t="s">
        <v>2569</v>
      </c>
      <c r="E117" s="35">
        <v>425.0</v>
      </c>
      <c r="F117" s="35" t="str">
        <f>sum(I119:AD119)</f>
        <v>$0.00</v>
      </c>
      <c r="H117" s="310"/>
      <c r="I117" s="310"/>
      <c r="J117" s="310"/>
      <c r="K117" s="310"/>
      <c r="L117" s="310"/>
      <c r="M117" s="310"/>
      <c r="N117" s="310"/>
      <c r="O117" s="310"/>
      <c r="P117" s="310"/>
      <c r="Q117" s="310"/>
      <c r="R117" s="310"/>
      <c r="S117" s="310"/>
      <c r="T117" s="310"/>
      <c r="U117" s="310"/>
      <c r="V117" s="310"/>
      <c r="W117" s="310"/>
      <c r="X117" s="310"/>
      <c r="Y117" s="310"/>
      <c r="Z117" s="310"/>
      <c r="AA117" s="310"/>
    </row>
    <row r="118">
      <c r="A118" s="310"/>
      <c r="B118" s="310"/>
      <c r="F118" s="310"/>
      <c r="G118" s="35"/>
      <c r="H118" s="310"/>
      <c r="I118" s="310"/>
      <c r="J118" s="310"/>
      <c r="K118" s="310"/>
      <c r="L118" s="310"/>
      <c r="M118" s="310"/>
      <c r="N118" s="310"/>
      <c r="O118" s="310"/>
      <c r="P118" s="310"/>
      <c r="Q118" s="310"/>
      <c r="R118" s="310"/>
      <c r="S118" s="310"/>
      <c r="T118" s="310"/>
      <c r="U118" s="310"/>
      <c r="V118" s="310"/>
      <c r="W118" s="310"/>
      <c r="X118" s="310"/>
      <c r="Y118" s="310"/>
      <c r="Z118" s="310"/>
      <c r="AA118" s="310"/>
    </row>
    <row r="119">
      <c r="A119" s="310"/>
      <c r="B119" s="310"/>
      <c r="H119" s="310"/>
      <c r="I119" s="310"/>
      <c r="J119" s="310"/>
      <c r="K119" s="310"/>
      <c r="L119" s="310"/>
      <c r="M119" s="310"/>
      <c r="N119" s="310"/>
      <c r="O119" s="310"/>
      <c r="P119" s="310"/>
      <c r="Q119" s="310"/>
      <c r="R119" s="310"/>
      <c r="S119" s="310"/>
      <c r="T119" s="310"/>
      <c r="U119" s="310"/>
      <c r="V119" s="310"/>
      <c r="W119" s="310"/>
      <c r="X119" s="310"/>
      <c r="Y119" s="310"/>
      <c r="Z119" s="310"/>
      <c r="AA119" s="310"/>
    </row>
    <row r="120">
      <c r="A120" s="310"/>
      <c r="B120" s="310"/>
      <c r="C120" s="310"/>
      <c r="D120" s="310"/>
      <c r="E120" s="35"/>
      <c r="F120" s="35"/>
      <c r="G120" s="310"/>
      <c r="H120" s="310"/>
      <c r="I120" s="310"/>
      <c r="J120" s="310"/>
      <c r="K120" s="310"/>
      <c r="L120" s="310"/>
      <c r="M120" s="310"/>
      <c r="N120" s="310"/>
      <c r="O120" s="310"/>
      <c r="P120" s="310"/>
      <c r="Q120" s="310"/>
      <c r="R120" s="310"/>
      <c r="S120" s="310"/>
      <c r="T120" s="310"/>
      <c r="U120" s="310"/>
      <c r="V120" s="310"/>
      <c r="W120" s="310"/>
      <c r="X120" s="310"/>
      <c r="Y120" s="310"/>
      <c r="Z120" s="310"/>
      <c r="AA120" s="310"/>
    </row>
    <row r="121">
      <c r="A121" s="310"/>
      <c r="B121" s="310"/>
      <c r="C121" s="310"/>
      <c r="D121" s="310"/>
      <c r="E121" s="35"/>
      <c r="F121" s="35"/>
      <c r="G121" s="310"/>
      <c r="H121" s="310"/>
      <c r="I121" s="310"/>
      <c r="J121" s="310"/>
      <c r="K121" s="310"/>
      <c r="L121" s="310"/>
      <c r="M121" s="310"/>
      <c r="N121" s="310"/>
      <c r="O121" s="310"/>
      <c r="P121" s="310"/>
      <c r="Q121" s="310"/>
      <c r="R121" s="310"/>
      <c r="S121" s="310"/>
      <c r="T121" s="310"/>
      <c r="U121" s="310"/>
      <c r="V121" s="310"/>
      <c r="W121" s="310"/>
      <c r="X121" s="310"/>
      <c r="Y121" s="310"/>
      <c r="Z121" s="310"/>
      <c r="AA121" s="310"/>
    </row>
    <row r="122">
      <c r="A122" s="310"/>
      <c r="B122" s="310"/>
      <c r="C122" s="310"/>
      <c r="D122" s="310"/>
      <c r="E122" s="35"/>
      <c r="F122" s="35"/>
      <c r="G122" s="310"/>
      <c r="H122" s="310"/>
      <c r="I122" s="310"/>
      <c r="J122" s="310"/>
      <c r="K122" s="310"/>
      <c r="L122" s="310"/>
      <c r="M122" s="310"/>
      <c r="N122" s="310"/>
      <c r="O122" s="310"/>
      <c r="P122" s="310"/>
      <c r="Q122" s="310"/>
      <c r="R122" s="310"/>
      <c r="S122" s="310"/>
      <c r="T122" s="310"/>
      <c r="U122" s="310"/>
      <c r="V122" s="310"/>
      <c r="W122" s="310"/>
      <c r="X122" s="310"/>
      <c r="Y122" s="310"/>
      <c r="Z122" s="310"/>
      <c r="AA122" s="310"/>
    </row>
    <row r="123">
      <c r="A123" s="310"/>
      <c r="B123" s="310"/>
      <c r="C123" s="310"/>
      <c r="D123" s="310"/>
      <c r="E123" s="35"/>
      <c r="F123" s="35"/>
      <c r="G123" s="310"/>
      <c r="H123" s="310"/>
      <c r="I123" s="310"/>
      <c r="J123" s="310"/>
      <c r="K123" s="310"/>
      <c r="L123" s="310"/>
      <c r="M123" s="310"/>
      <c r="N123" s="310"/>
      <c r="O123" s="310"/>
      <c r="P123" s="310"/>
      <c r="Q123" s="310"/>
      <c r="R123" s="310"/>
      <c r="S123" s="310"/>
      <c r="T123" s="310"/>
      <c r="U123" s="310"/>
      <c r="V123" s="310"/>
      <c r="W123" s="310"/>
      <c r="X123" s="310"/>
      <c r="Y123" s="310"/>
      <c r="Z123" s="310"/>
      <c r="AA123" s="310"/>
    </row>
    <row r="124">
      <c r="A124" s="310"/>
      <c r="B124" s="310"/>
      <c r="C124" s="310"/>
      <c r="D124" s="310"/>
      <c r="E124" s="35"/>
      <c r="F124" s="35"/>
      <c r="G124" s="310"/>
      <c r="H124" s="310"/>
      <c r="I124" s="310"/>
      <c r="J124" s="310"/>
      <c r="K124" s="310"/>
      <c r="L124" s="310"/>
      <c r="M124" s="310"/>
      <c r="N124" s="310"/>
      <c r="O124" s="310"/>
      <c r="P124" s="310"/>
      <c r="Q124" s="310"/>
      <c r="R124" s="310"/>
      <c r="S124" s="310"/>
      <c r="T124" s="310"/>
      <c r="U124" s="310"/>
      <c r="V124" s="310"/>
      <c r="W124" s="310"/>
      <c r="X124" s="310"/>
      <c r="Y124" s="310"/>
      <c r="Z124" s="310"/>
      <c r="AA124" s="310"/>
    </row>
    <row r="125">
      <c r="A125" s="310"/>
      <c r="B125" s="310"/>
      <c r="C125" s="310"/>
      <c r="D125" s="310"/>
      <c r="E125" s="35"/>
      <c r="F125" s="35"/>
      <c r="G125" s="310"/>
      <c r="H125" s="310"/>
      <c r="I125" s="310"/>
      <c r="J125" s="310"/>
      <c r="K125" s="310"/>
      <c r="L125" s="310"/>
      <c r="M125" s="310"/>
      <c r="N125" s="310"/>
      <c r="O125" s="310"/>
      <c r="P125" s="310"/>
      <c r="Q125" s="310"/>
      <c r="R125" s="310"/>
      <c r="S125" s="310"/>
      <c r="T125" s="310"/>
      <c r="U125" s="310"/>
      <c r="V125" s="310"/>
      <c r="W125" s="310"/>
      <c r="X125" s="310"/>
      <c r="Y125" s="310"/>
      <c r="Z125" s="310"/>
      <c r="AA125" s="310"/>
    </row>
    <row r="126">
      <c r="A126" s="310"/>
      <c r="B126" s="310"/>
      <c r="C126" s="310"/>
      <c r="D126" s="310"/>
      <c r="E126" s="35"/>
      <c r="F126" s="35"/>
      <c r="G126" s="310"/>
      <c r="H126" s="310"/>
      <c r="I126" s="310"/>
      <c r="J126" s="310"/>
      <c r="K126" s="310"/>
      <c r="L126" s="310"/>
      <c r="M126" s="310"/>
      <c r="N126" s="310"/>
      <c r="O126" s="310"/>
      <c r="P126" s="310"/>
      <c r="Q126" s="310"/>
      <c r="R126" s="310"/>
      <c r="S126" s="310"/>
      <c r="T126" s="310"/>
      <c r="U126" s="310"/>
      <c r="V126" s="310"/>
      <c r="W126" s="310"/>
      <c r="X126" s="310"/>
      <c r="Y126" s="310"/>
      <c r="Z126" s="310"/>
      <c r="AA126" s="310"/>
    </row>
    <row r="127">
      <c r="A127" s="310"/>
      <c r="B127" s="310"/>
      <c r="C127" s="310"/>
      <c r="D127" s="310"/>
      <c r="E127" s="35"/>
      <c r="F127" s="35"/>
      <c r="G127" s="310"/>
      <c r="H127" s="310"/>
      <c r="I127" s="310"/>
      <c r="J127" s="310"/>
      <c r="K127" s="310"/>
      <c r="L127" s="310"/>
      <c r="M127" s="310"/>
      <c r="N127" s="310"/>
      <c r="O127" s="310"/>
      <c r="P127" s="310"/>
      <c r="Q127" s="310"/>
      <c r="R127" s="310"/>
      <c r="S127" s="310"/>
      <c r="T127" s="310"/>
      <c r="U127" s="310"/>
      <c r="V127" s="310"/>
      <c r="W127" s="310"/>
      <c r="X127" s="310"/>
      <c r="Y127" s="310"/>
      <c r="Z127" s="310"/>
      <c r="AA127" s="310"/>
    </row>
    <row r="128">
      <c r="A128" s="310"/>
      <c r="B128" s="310"/>
      <c r="C128" s="310"/>
      <c r="D128" s="310"/>
      <c r="E128" s="35"/>
      <c r="F128" s="35"/>
      <c r="G128" s="310"/>
      <c r="H128" s="310"/>
      <c r="I128" s="310"/>
      <c r="J128" s="310"/>
      <c r="K128" s="310"/>
      <c r="L128" s="310"/>
      <c r="M128" s="310"/>
      <c r="N128" s="310"/>
      <c r="O128" s="310"/>
      <c r="P128" s="310"/>
      <c r="Q128" s="310"/>
      <c r="R128" s="310"/>
      <c r="S128" s="310"/>
      <c r="T128" s="310"/>
      <c r="U128" s="310"/>
      <c r="V128" s="310"/>
      <c r="W128" s="310"/>
      <c r="X128" s="310"/>
      <c r="Y128" s="310"/>
      <c r="Z128" s="310"/>
      <c r="AA128" s="310"/>
    </row>
    <row r="129">
      <c r="A129" s="310"/>
      <c r="B129" s="310"/>
      <c r="C129" s="310"/>
      <c r="D129" s="310"/>
      <c r="E129" s="35"/>
      <c r="F129" s="35"/>
      <c r="G129" s="310"/>
      <c r="H129" s="310"/>
      <c r="I129" s="310"/>
      <c r="J129" s="310"/>
      <c r="K129" s="310"/>
      <c r="L129" s="310"/>
      <c r="M129" s="310"/>
      <c r="N129" s="310"/>
      <c r="O129" s="310"/>
      <c r="P129" s="310"/>
      <c r="Q129" s="310"/>
      <c r="R129" s="310"/>
      <c r="S129" s="310"/>
      <c r="T129" s="310"/>
      <c r="U129" s="310"/>
      <c r="V129" s="310"/>
      <c r="W129" s="310"/>
      <c r="X129" s="310"/>
      <c r="Y129" s="310"/>
      <c r="Z129" s="310"/>
      <c r="AA129" s="310"/>
    </row>
    <row r="130">
      <c r="A130" s="310"/>
      <c r="B130" s="310"/>
      <c r="C130" s="310"/>
      <c r="D130" s="310"/>
      <c r="E130" s="35"/>
      <c r="F130" s="35"/>
      <c r="G130" s="310"/>
      <c r="H130" s="310"/>
      <c r="I130" s="310"/>
      <c r="J130" s="310"/>
      <c r="K130" s="310"/>
      <c r="L130" s="310"/>
      <c r="M130" s="310"/>
      <c r="N130" s="310"/>
      <c r="O130" s="310"/>
      <c r="P130" s="310"/>
      <c r="Q130" s="310"/>
      <c r="R130" s="310"/>
      <c r="S130" s="310"/>
      <c r="T130" s="310"/>
      <c r="U130" s="310"/>
      <c r="V130" s="310"/>
      <c r="W130" s="310"/>
      <c r="X130" s="310"/>
      <c r="Y130" s="310"/>
      <c r="Z130" s="310"/>
      <c r="AA130" s="310"/>
    </row>
    <row r="131">
      <c r="A131" s="310"/>
      <c r="B131" s="310"/>
      <c r="C131" s="310"/>
      <c r="D131" s="310"/>
      <c r="E131" s="35"/>
      <c r="F131" s="35"/>
      <c r="G131" s="310"/>
      <c r="H131" s="310"/>
      <c r="I131" s="310"/>
      <c r="J131" s="310"/>
      <c r="K131" s="310"/>
      <c r="L131" s="310"/>
      <c r="M131" s="310"/>
      <c r="N131" s="310"/>
      <c r="O131" s="310"/>
      <c r="P131" s="310"/>
      <c r="Q131" s="310"/>
      <c r="R131" s="310"/>
      <c r="S131" s="310"/>
      <c r="T131" s="310"/>
      <c r="U131" s="310"/>
      <c r="V131" s="310"/>
      <c r="W131" s="310"/>
      <c r="X131" s="310"/>
      <c r="Y131" s="310"/>
      <c r="Z131" s="310"/>
      <c r="AA131" s="310"/>
    </row>
    <row r="132">
      <c r="A132" s="310"/>
      <c r="B132" s="310"/>
      <c r="C132" s="310"/>
      <c r="D132" s="310"/>
      <c r="E132" s="35"/>
      <c r="F132" s="35"/>
      <c r="G132" s="310"/>
      <c r="H132" s="310"/>
      <c r="I132" s="310"/>
      <c r="J132" s="310"/>
      <c r="K132" s="310"/>
      <c r="L132" s="310"/>
      <c r="M132" s="310"/>
      <c r="N132" s="310"/>
      <c r="O132" s="310"/>
      <c r="P132" s="310"/>
      <c r="Q132" s="310"/>
      <c r="R132" s="310"/>
      <c r="S132" s="310"/>
      <c r="T132" s="310"/>
      <c r="U132" s="310"/>
      <c r="V132" s="310"/>
      <c r="W132" s="310"/>
      <c r="X132" s="310"/>
      <c r="Y132" s="310"/>
      <c r="Z132" s="310"/>
      <c r="AA132" s="310"/>
    </row>
    <row r="133">
      <c r="A133" s="310"/>
      <c r="B133" s="310"/>
      <c r="C133" s="310"/>
      <c r="D133" s="310"/>
      <c r="E133" s="35"/>
      <c r="F133" s="35"/>
      <c r="G133" s="310"/>
      <c r="H133" s="310"/>
      <c r="I133" s="310"/>
      <c r="J133" s="310"/>
      <c r="K133" s="310"/>
      <c r="L133" s="310"/>
      <c r="M133" s="310"/>
      <c r="N133" s="310"/>
      <c r="O133" s="310"/>
      <c r="P133" s="310"/>
      <c r="Q133" s="310"/>
      <c r="R133" s="310"/>
      <c r="S133" s="310"/>
      <c r="T133" s="310"/>
      <c r="U133" s="310"/>
      <c r="V133" s="310"/>
      <c r="W133" s="310"/>
      <c r="X133" s="310"/>
      <c r="Y133" s="310"/>
      <c r="Z133" s="310"/>
      <c r="AA133" s="310"/>
    </row>
    <row r="134">
      <c r="A134" s="310"/>
      <c r="B134" s="310"/>
      <c r="C134" s="310"/>
      <c r="D134" s="310"/>
      <c r="E134" s="35"/>
      <c r="F134" s="35"/>
      <c r="G134" s="310"/>
      <c r="H134" s="310"/>
      <c r="I134" s="310"/>
      <c r="J134" s="310"/>
      <c r="K134" s="310"/>
      <c r="L134" s="310"/>
      <c r="M134" s="310"/>
      <c r="N134" s="310"/>
      <c r="O134" s="310"/>
      <c r="P134" s="310"/>
      <c r="Q134" s="310"/>
      <c r="R134" s="310"/>
      <c r="S134" s="310"/>
      <c r="T134" s="310"/>
      <c r="U134" s="310"/>
      <c r="V134" s="310"/>
      <c r="W134" s="310"/>
      <c r="X134" s="310"/>
      <c r="Y134" s="310"/>
      <c r="Z134" s="310"/>
      <c r="AA134" s="310"/>
    </row>
    <row r="135">
      <c r="A135" s="310"/>
      <c r="B135" s="310"/>
      <c r="C135" s="310"/>
      <c r="D135" s="310"/>
      <c r="E135" s="35"/>
      <c r="F135" s="35"/>
      <c r="G135" s="310"/>
      <c r="H135" s="310"/>
      <c r="I135" s="310"/>
      <c r="J135" s="310"/>
      <c r="K135" s="310"/>
      <c r="L135" s="310"/>
      <c r="M135" s="310"/>
      <c r="N135" s="310"/>
      <c r="O135" s="310"/>
      <c r="P135" s="310"/>
      <c r="Q135" s="310"/>
      <c r="R135" s="310"/>
      <c r="S135" s="310"/>
      <c r="T135" s="310"/>
      <c r="U135" s="310"/>
      <c r="V135" s="310"/>
      <c r="W135" s="310"/>
      <c r="X135" s="310"/>
      <c r="Y135" s="310"/>
      <c r="Z135" s="310"/>
      <c r="AA135" s="310"/>
    </row>
    <row r="136">
      <c r="A136" s="310"/>
      <c r="B136" s="310"/>
      <c r="C136" s="310"/>
      <c r="D136" s="310"/>
      <c r="E136" s="35"/>
      <c r="F136" s="35"/>
      <c r="G136" s="310"/>
      <c r="H136" s="310"/>
      <c r="I136" s="310"/>
      <c r="J136" s="310"/>
      <c r="K136" s="310"/>
      <c r="L136" s="310"/>
      <c r="M136" s="310"/>
      <c r="N136" s="310"/>
      <c r="O136" s="310"/>
      <c r="P136" s="310"/>
      <c r="Q136" s="310"/>
      <c r="R136" s="310"/>
      <c r="S136" s="310"/>
      <c r="T136" s="310"/>
      <c r="U136" s="310"/>
      <c r="V136" s="310"/>
      <c r="W136" s="310"/>
      <c r="X136" s="310"/>
      <c r="Y136" s="310"/>
      <c r="Z136" s="310"/>
      <c r="AA136" s="310"/>
    </row>
    <row r="137">
      <c r="A137" s="310"/>
      <c r="B137" s="310"/>
      <c r="C137" s="310"/>
      <c r="D137" s="310"/>
      <c r="E137" s="35"/>
      <c r="F137" s="35"/>
      <c r="G137" s="310"/>
      <c r="H137" s="310"/>
      <c r="I137" s="310"/>
      <c r="J137" s="310"/>
      <c r="K137" s="310"/>
      <c r="L137" s="310"/>
      <c r="M137" s="310"/>
      <c r="N137" s="310"/>
      <c r="O137" s="310"/>
      <c r="P137" s="310"/>
      <c r="Q137" s="310"/>
      <c r="R137" s="310"/>
      <c r="S137" s="310"/>
      <c r="T137" s="310"/>
      <c r="U137" s="310"/>
      <c r="V137" s="310"/>
      <c r="W137" s="310"/>
      <c r="X137" s="310"/>
      <c r="Y137" s="310"/>
      <c r="Z137" s="310"/>
      <c r="AA137" s="310"/>
    </row>
    <row r="138">
      <c r="A138" s="310"/>
      <c r="B138" s="310"/>
      <c r="C138" s="310"/>
      <c r="D138" s="310"/>
      <c r="E138" s="35"/>
      <c r="F138" s="35"/>
      <c r="G138" s="310"/>
      <c r="H138" s="310"/>
      <c r="I138" s="310"/>
      <c r="J138" s="310"/>
      <c r="K138" s="310"/>
      <c r="L138" s="310"/>
      <c r="M138" s="310"/>
      <c r="N138" s="310"/>
      <c r="O138" s="310"/>
      <c r="P138" s="310"/>
      <c r="Q138" s="310"/>
      <c r="R138" s="310"/>
      <c r="S138" s="310"/>
      <c r="T138" s="310"/>
      <c r="U138" s="310"/>
      <c r="V138" s="310"/>
      <c r="W138" s="310"/>
      <c r="X138" s="310"/>
      <c r="Y138" s="310"/>
      <c r="Z138" s="310"/>
      <c r="AA138" s="310"/>
    </row>
    <row r="139">
      <c r="A139" s="310"/>
      <c r="B139" s="310"/>
      <c r="C139" s="310"/>
      <c r="D139" s="310"/>
      <c r="E139" s="35"/>
      <c r="F139" s="35"/>
      <c r="G139" s="310"/>
      <c r="H139" s="310"/>
      <c r="I139" s="310"/>
      <c r="J139" s="310"/>
      <c r="K139" s="310"/>
      <c r="L139" s="310"/>
      <c r="M139" s="310"/>
      <c r="N139" s="310"/>
      <c r="O139" s="310"/>
      <c r="P139" s="310"/>
      <c r="Q139" s="310"/>
      <c r="R139" s="310"/>
      <c r="S139" s="310"/>
      <c r="T139" s="310"/>
      <c r="U139" s="310"/>
      <c r="V139" s="310"/>
      <c r="W139" s="310"/>
      <c r="X139" s="310"/>
      <c r="Y139" s="310"/>
      <c r="Z139" s="310"/>
      <c r="AA139" s="310"/>
    </row>
    <row r="140">
      <c r="A140" s="310"/>
      <c r="B140" s="310"/>
      <c r="C140" s="310"/>
      <c r="D140" s="310"/>
      <c r="E140" s="35"/>
      <c r="F140" s="35"/>
      <c r="G140" s="310"/>
      <c r="H140" s="310"/>
      <c r="I140" s="310"/>
      <c r="J140" s="310"/>
      <c r="K140" s="310"/>
      <c r="L140" s="310"/>
      <c r="M140" s="310"/>
      <c r="N140" s="310"/>
      <c r="O140" s="310"/>
      <c r="P140" s="310"/>
      <c r="Q140" s="310"/>
      <c r="R140" s="310"/>
      <c r="S140" s="310"/>
      <c r="T140" s="310"/>
      <c r="U140" s="310"/>
      <c r="V140" s="310"/>
      <c r="W140" s="310"/>
      <c r="X140" s="310"/>
      <c r="Y140" s="310"/>
      <c r="Z140" s="310"/>
      <c r="AA140" s="310"/>
    </row>
    <row r="141">
      <c r="A141" s="310"/>
      <c r="B141" s="310"/>
      <c r="C141" s="310"/>
      <c r="D141" s="310"/>
      <c r="E141" s="35"/>
      <c r="F141" s="35"/>
      <c r="G141" s="310"/>
      <c r="H141" s="310"/>
      <c r="I141" s="310"/>
      <c r="J141" s="310"/>
      <c r="K141" s="310"/>
      <c r="L141" s="310"/>
      <c r="M141" s="310"/>
      <c r="N141" s="310"/>
      <c r="O141" s="310"/>
      <c r="P141" s="310"/>
      <c r="Q141" s="310"/>
      <c r="R141" s="310"/>
      <c r="S141" s="310"/>
      <c r="T141" s="310"/>
      <c r="U141" s="310"/>
      <c r="V141" s="310"/>
      <c r="W141" s="310"/>
      <c r="X141" s="310"/>
      <c r="Y141" s="310"/>
      <c r="Z141" s="310"/>
      <c r="AA141" s="310"/>
    </row>
    <row r="142">
      <c r="A142" s="310"/>
      <c r="B142" s="310"/>
      <c r="C142" s="310"/>
      <c r="D142" s="310"/>
      <c r="E142" s="35"/>
      <c r="F142" s="35"/>
      <c r="G142" s="310"/>
      <c r="H142" s="310"/>
      <c r="I142" s="310"/>
      <c r="J142" s="310"/>
      <c r="K142" s="310"/>
      <c r="L142" s="310"/>
      <c r="M142" s="310"/>
      <c r="N142" s="310"/>
      <c r="O142" s="310"/>
      <c r="P142" s="310"/>
      <c r="Q142" s="310"/>
      <c r="R142" s="310"/>
      <c r="S142" s="310"/>
      <c r="T142" s="310"/>
      <c r="U142" s="310"/>
      <c r="V142" s="310"/>
      <c r="W142" s="310"/>
      <c r="X142" s="310"/>
      <c r="Y142" s="310"/>
      <c r="Z142" s="310"/>
      <c r="AA142" s="310"/>
    </row>
    <row r="143">
      <c r="A143" s="310"/>
      <c r="B143" s="310"/>
      <c r="C143" s="310"/>
      <c r="D143" s="310"/>
      <c r="E143" s="35"/>
      <c r="F143" s="35"/>
      <c r="G143" s="310"/>
      <c r="H143" s="310"/>
      <c r="I143" s="310"/>
      <c r="J143" s="310"/>
      <c r="K143" s="310"/>
      <c r="L143" s="310"/>
      <c r="M143" s="310"/>
      <c r="N143" s="310"/>
      <c r="O143" s="310"/>
      <c r="P143" s="310"/>
      <c r="Q143" s="310"/>
      <c r="R143" s="310"/>
      <c r="S143" s="310"/>
      <c r="T143" s="310"/>
      <c r="U143" s="310"/>
      <c r="V143" s="310"/>
      <c r="W143" s="310"/>
      <c r="X143" s="310"/>
      <c r="Y143" s="310"/>
      <c r="Z143" s="310"/>
      <c r="AA143" s="310"/>
    </row>
    <row r="144">
      <c r="A144" s="310"/>
      <c r="B144" s="310"/>
      <c r="C144" s="310"/>
      <c r="D144" s="310"/>
      <c r="E144" s="35"/>
      <c r="F144" s="35"/>
      <c r="G144" s="310"/>
      <c r="H144" s="310"/>
      <c r="I144" s="310"/>
      <c r="J144" s="310"/>
      <c r="K144" s="310"/>
      <c r="L144" s="310"/>
      <c r="M144" s="310"/>
      <c r="N144" s="310"/>
      <c r="O144" s="310"/>
      <c r="P144" s="310"/>
      <c r="Q144" s="310"/>
      <c r="R144" s="310"/>
      <c r="S144" s="310"/>
      <c r="T144" s="310"/>
      <c r="U144" s="310"/>
      <c r="V144" s="310"/>
      <c r="W144" s="310"/>
      <c r="X144" s="310"/>
      <c r="Y144" s="310"/>
      <c r="Z144" s="310"/>
      <c r="AA144" s="310"/>
    </row>
    <row r="145">
      <c r="A145" s="310"/>
      <c r="B145" s="310"/>
      <c r="C145" s="310"/>
      <c r="D145" s="310"/>
      <c r="E145" s="35"/>
      <c r="F145" s="35"/>
      <c r="G145" s="310"/>
      <c r="H145" s="310"/>
      <c r="I145" s="310"/>
      <c r="J145" s="310"/>
      <c r="K145" s="310"/>
      <c r="L145" s="310"/>
      <c r="M145" s="310"/>
      <c r="N145" s="310"/>
      <c r="O145" s="310"/>
      <c r="P145" s="310"/>
      <c r="Q145" s="310"/>
      <c r="R145" s="310"/>
      <c r="S145" s="310"/>
      <c r="T145" s="310"/>
      <c r="U145" s="310"/>
      <c r="V145" s="310"/>
      <c r="W145" s="310"/>
      <c r="X145" s="310"/>
      <c r="Y145" s="310"/>
      <c r="Z145" s="310"/>
      <c r="AA145" s="310"/>
    </row>
    <row r="146">
      <c r="A146" s="310"/>
      <c r="B146" s="310"/>
      <c r="C146" s="310"/>
      <c r="D146" s="310"/>
      <c r="E146" s="35"/>
      <c r="F146" s="35"/>
      <c r="G146" s="310"/>
      <c r="H146" s="310"/>
      <c r="I146" s="310"/>
      <c r="J146" s="310"/>
      <c r="K146" s="310"/>
      <c r="L146" s="310"/>
      <c r="M146" s="310"/>
      <c r="N146" s="310"/>
      <c r="O146" s="310"/>
      <c r="P146" s="310"/>
      <c r="Q146" s="310"/>
      <c r="R146" s="310"/>
      <c r="S146" s="310"/>
      <c r="T146" s="310"/>
      <c r="U146" s="310"/>
      <c r="V146" s="310"/>
      <c r="W146" s="310"/>
      <c r="X146" s="310"/>
      <c r="Y146" s="310"/>
      <c r="Z146" s="310"/>
      <c r="AA146" s="310"/>
    </row>
    <row r="147">
      <c r="A147" s="310"/>
      <c r="B147" s="310"/>
      <c r="C147" s="310"/>
      <c r="D147" s="310"/>
      <c r="E147" s="35"/>
      <c r="F147" s="35"/>
      <c r="G147" s="310"/>
      <c r="H147" s="310"/>
      <c r="I147" s="310"/>
      <c r="J147" s="310"/>
      <c r="K147" s="310"/>
      <c r="L147" s="310"/>
      <c r="M147" s="310"/>
      <c r="N147" s="310"/>
      <c r="O147" s="310"/>
      <c r="P147" s="310"/>
      <c r="Q147" s="310"/>
      <c r="R147" s="310"/>
      <c r="S147" s="310"/>
      <c r="T147" s="310"/>
      <c r="U147" s="310"/>
      <c r="V147" s="310"/>
      <c r="W147" s="310"/>
      <c r="X147" s="310"/>
      <c r="Y147" s="310"/>
      <c r="Z147" s="310"/>
      <c r="AA147" s="310"/>
    </row>
    <row r="148">
      <c r="A148" s="310"/>
      <c r="B148" s="310"/>
      <c r="C148" s="310"/>
      <c r="D148" s="310"/>
      <c r="E148" s="35"/>
      <c r="F148" s="35"/>
      <c r="G148" s="310"/>
      <c r="H148" s="310"/>
      <c r="I148" s="310"/>
      <c r="J148" s="310"/>
      <c r="K148" s="310"/>
      <c r="L148" s="310"/>
      <c r="M148" s="310"/>
      <c r="N148" s="310"/>
      <c r="O148" s="310"/>
      <c r="P148" s="310"/>
      <c r="Q148" s="310"/>
      <c r="R148" s="310"/>
      <c r="S148" s="310"/>
      <c r="T148" s="310"/>
      <c r="U148" s="310"/>
      <c r="V148" s="310"/>
      <c r="W148" s="310"/>
      <c r="X148" s="310"/>
      <c r="Y148" s="310"/>
      <c r="Z148" s="310"/>
      <c r="AA148" s="310"/>
    </row>
    <row r="149">
      <c r="A149" s="310"/>
      <c r="B149" s="310"/>
      <c r="C149" s="310"/>
      <c r="D149" s="310"/>
      <c r="E149" s="35"/>
      <c r="F149" s="35"/>
      <c r="G149" s="310"/>
      <c r="H149" s="310"/>
      <c r="I149" s="310"/>
      <c r="J149" s="310"/>
      <c r="K149" s="310"/>
      <c r="L149" s="310"/>
      <c r="M149" s="310"/>
      <c r="N149" s="310"/>
      <c r="O149" s="310"/>
      <c r="P149" s="310"/>
      <c r="Q149" s="310"/>
      <c r="R149" s="310"/>
      <c r="S149" s="310"/>
      <c r="T149" s="310"/>
      <c r="U149" s="310"/>
      <c r="V149" s="310"/>
      <c r="W149" s="310"/>
      <c r="X149" s="310"/>
      <c r="Y149" s="310"/>
      <c r="Z149" s="310"/>
      <c r="AA149" s="310"/>
    </row>
    <row r="150">
      <c r="A150" s="310"/>
      <c r="B150" s="310"/>
      <c r="C150" s="310"/>
      <c r="D150" s="310"/>
      <c r="E150" s="35"/>
      <c r="F150" s="35"/>
      <c r="G150" s="310"/>
      <c r="H150" s="310"/>
      <c r="I150" s="310"/>
      <c r="J150" s="310"/>
      <c r="K150" s="310"/>
      <c r="L150" s="310"/>
      <c r="M150" s="310"/>
      <c r="N150" s="310"/>
      <c r="O150" s="310"/>
      <c r="P150" s="310"/>
      <c r="Q150" s="310"/>
      <c r="R150" s="310"/>
      <c r="S150" s="310"/>
      <c r="T150" s="310"/>
      <c r="U150" s="310"/>
      <c r="V150" s="310"/>
      <c r="W150" s="310"/>
      <c r="X150" s="310"/>
      <c r="Y150" s="310"/>
      <c r="Z150" s="310"/>
      <c r="AA150" s="310"/>
    </row>
    <row r="151">
      <c r="A151" s="310"/>
      <c r="B151" s="310"/>
      <c r="C151" s="310"/>
      <c r="D151" s="310"/>
      <c r="E151" s="35"/>
      <c r="F151" s="35"/>
      <c r="G151" s="310"/>
      <c r="H151" s="310"/>
      <c r="I151" s="310"/>
      <c r="J151" s="310"/>
      <c r="K151" s="310"/>
      <c r="L151" s="310"/>
      <c r="M151" s="310"/>
      <c r="N151" s="310"/>
      <c r="O151" s="310"/>
      <c r="P151" s="310"/>
      <c r="Q151" s="310"/>
      <c r="R151" s="310"/>
      <c r="S151" s="310"/>
      <c r="T151" s="310"/>
      <c r="U151" s="310"/>
      <c r="V151" s="310"/>
      <c r="W151" s="310"/>
      <c r="X151" s="310"/>
      <c r="Y151" s="310"/>
      <c r="Z151" s="310"/>
      <c r="AA151" s="310"/>
    </row>
    <row r="152">
      <c r="A152" s="310"/>
      <c r="B152" s="310"/>
      <c r="C152" s="310"/>
      <c r="D152" s="310"/>
      <c r="E152" s="35"/>
      <c r="F152" s="35"/>
      <c r="G152" s="310"/>
      <c r="H152" s="310"/>
      <c r="I152" s="310"/>
      <c r="J152" s="310"/>
      <c r="K152" s="310"/>
      <c r="L152" s="310"/>
      <c r="M152" s="310"/>
      <c r="N152" s="310"/>
      <c r="O152" s="310"/>
      <c r="P152" s="310"/>
      <c r="Q152" s="310"/>
      <c r="R152" s="310"/>
      <c r="S152" s="310"/>
      <c r="T152" s="310"/>
      <c r="U152" s="310"/>
      <c r="V152" s="310"/>
      <c r="W152" s="310"/>
      <c r="X152" s="310"/>
      <c r="Y152" s="310"/>
      <c r="Z152" s="310"/>
      <c r="AA152" s="310"/>
    </row>
    <row r="153">
      <c r="A153" s="310"/>
      <c r="B153" s="310"/>
      <c r="C153" s="310"/>
      <c r="D153" s="310"/>
      <c r="E153" s="35"/>
      <c r="F153" s="35"/>
      <c r="G153" s="310"/>
      <c r="H153" s="310"/>
      <c r="I153" s="310"/>
      <c r="J153" s="310"/>
      <c r="K153" s="310"/>
      <c r="L153" s="310"/>
      <c r="M153" s="310"/>
      <c r="N153" s="310"/>
      <c r="O153" s="310"/>
      <c r="P153" s="310"/>
      <c r="Q153" s="310"/>
      <c r="R153" s="310"/>
      <c r="S153" s="310"/>
      <c r="T153" s="310"/>
      <c r="U153" s="310"/>
      <c r="V153" s="310"/>
      <c r="W153" s="310"/>
      <c r="X153" s="310"/>
      <c r="Y153" s="310"/>
      <c r="Z153" s="310"/>
      <c r="AA153" s="310"/>
    </row>
    <row r="154">
      <c r="A154" s="310"/>
      <c r="B154" s="310"/>
      <c r="C154" s="310"/>
      <c r="D154" s="310"/>
      <c r="E154" s="35"/>
      <c r="F154" s="35"/>
      <c r="G154" s="310"/>
      <c r="H154" s="310"/>
      <c r="I154" s="310"/>
      <c r="J154" s="310"/>
      <c r="K154" s="310"/>
      <c r="L154" s="310"/>
      <c r="M154" s="310"/>
      <c r="N154" s="310"/>
      <c r="O154" s="310"/>
      <c r="P154" s="310"/>
      <c r="Q154" s="310"/>
      <c r="R154" s="310"/>
      <c r="S154" s="310"/>
      <c r="T154" s="310"/>
      <c r="U154" s="310"/>
      <c r="V154" s="310"/>
      <c r="W154" s="310"/>
      <c r="X154" s="310"/>
      <c r="Y154" s="310"/>
      <c r="Z154" s="310"/>
      <c r="AA154" s="310"/>
    </row>
    <row r="155">
      <c r="A155" s="310"/>
      <c r="B155" s="310"/>
      <c r="C155" s="310"/>
      <c r="D155" s="310"/>
      <c r="E155" s="35"/>
      <c r="F155" s="35"/>
      <c r="G155" s="310"/>
      <c r="H155" s="310"/>
      <c r="I155" s="310"/>
      <c r="J155" s="310"/>
      <c r="K155" s="310"/>
      <c r="L155" s="310"/>
      <c r="M155" s="310"/>
      <c r="N155" s="310"/>
      <c r="O155" s="310"/>
      <c r="P155" s="310"/>
      <c r="Q155" s="310"/>
      <c r="R155" s="310"/>
      <c r="S155" s="310"/>
      <c r="T155" s="310"/>
      <c r="U155" s="310"/>
      <c r="V155" s="310"/>
      <c r="W155" s="310"/>
      <c r="X155" s="310"/>
      <c r="Y155" s="310"/>
      <c r="Z155" s="310"/>
      <c r="AA155" s="310"/>
    </row>
    <row r="156">
      <c r="A156" s="310"/>
      <c r="B156" s="310"/>
      <c r="C156" s="310"/>
      <c r="D156" s="310"/>
      <c r="E156" s="35"/>
      <c r="F156" s="35"/>
      <c r="G156" s="310"/>
      <c r="H156" s="310"/>
      <c r="I156" s="310"/>
      <c r="J156" s="310"/>
      <c r="K156" s="310"/>
      <c r="L156" s="310"/>
      <c r="M156" s="310"/>
      <c r="N156" s="310"/>
      <c r="O156" s="310"/>
      <c r="P156" s="310"/>
      <c r="Q156" s="310"/>
      <c r="R156" s="310"/>
      <c r="S156" s="310"/>
      <c r="T156" s="310"/>
      <c r="U156" s="310"/>
      <c r="V156" s="310"/>
      <c r="W156" s="310"/>
      <c r="X156" s="310"/>
      <c r="Y156" s="310"/>
      <c r="Z156" s="310"/>
      <c r="AA156" s="310"/>
    </row>
    <row r="157">
      <c r="A157" s="310"/>
      <c r="B157" s="310"/>
      <c r="C157" s="310"/>
      <c r="D157" s="310"/>
      <c r="E157" s="35"/>
      <c r="F157" s="35"/>
      <c r="G157" s="310"/>
      <c r="H157" s="310"/>
      <c r="I157" s="310"/>
      <c r="J157" s="310"/>
      <c r="K157" s="310"/>
      <c r="L157" s="310"/>
      <c r="M157" s="310"/>
      <c r="N157" s="310"/>
      <c r="O157" s="310"/>
      <c r="P157" s="310"/>
      <c r="Q157" s="310"/>
      <c r="R157" s="310"/>
      <c r="S157" s="310"/>
      <c r="T157" s="310"/>
      <c r="U157" s="310"/>
      <c r="V157" s="310"/>
      <c r="W157" s="310"/>
      <c r="X157" s="310"/>
      <c r="Y157" s="310"/>
      <c r="Z157" s="310"/>
      <c r="AA157" s="310"/>
    </row>
    <row r="158">
      <c r="A158" s="310"/>
      <c r="B158" s="310"/>
      <c r="C158" s="310"/>
      <c r="D158" s="310"/>
      <c r="E158" s="35"/>
      <c r="F158" s="35"/>
      <c r="G158" s="310"/>
      <c r="H158" s="310"/>
      <c r="I158" s="310"/>
      <c r="J158" s="310"/>
      <c r="K158" s="310"/>
      <c r="L158" s="310"/>
      <c r="M158" s="310"/>
      <c r="N158" s="310"/>
      <c r="O158" s="310"/>
      <c r="P158" s="310"/>
      <c r="Q158" s="310"/>
      <c r="R158" s="310"/>
      <c r="S158" s="310"/>
      <c r="T158" s="310"/>
      <c r="U158" s="310"/>
      <c r="V158" s="310"/>
      <c r="W158" s="310"/>
      <c r="X158" s="310"/>
      <c r="Y158" s="310"/>
      <c r="Z158" s="310"/>
      <c r="AA158" s="310"/>
    </row>
    <row r="159">
      <c r="A159" s="310"/>
      <c r="B159" s="310"/>
      <c r="C159" s="310"/>
      <c r="D159" s="310"/>
      <c r="E159" s="35"/>
      <c r="F159" s="35"/>
      <c r="G159" s="310"/>
      <c r="H159" s="310"/>
      <c r="I159" s="310"/>
      <c r="J159" s="310"/>
      <c r="K159" s="310"/>
      <c r="L159" s="310"/>
      <c r="M159" s="310"/>
      <c r="N159" s="310"/>
      <c r="O159" s="310"/>
      <c r="P159" s="310"/>
      <c r="Q159" s="310"/>
      <c r="R159" s="310"/>
      <c r="S159" s="310"/>
      <c r="T159" s="310"/>
      <c r="U159" s="310"/>
      <c r="V159" s="310"/>
      <c r="W159" s="310"/>
      <c r="X159" s="310"/>
      <c r="Y159" s="310"/>
      <c r="Z159" s="310"/>
      <c r="AA159" s="310"/>
    </row>
    <row r="160">
      <c r="A160" s="310"/>
      <c r="B160" s="310"/>
      <c r="C160" s="310"/>
      <c r="D160" s="310"/>
      <c r="E160" s="35"/>
      <c r="F160" s="35"/>
      <c r="G160" s="310"/>
      <c r="H160" s="310"/>
      <c r="I160" s="310"/>
      <c r="J160" s="310"/>
      <c r="K160" s="310"/>
      <c r="L160" s="310"/>
      <c r="M160" s="310"/>
      <c r="N160" s="310"/>
      <c r="O160" s="310"/>
      <c r="P160" s="310"/>
      <c r="Q160" s="310"/>
      <c r="R160" s="310"/>
      <c r="S160" s="310"/>
      <c r="T160" s="310"/>
      <c r="U160" s="310"/>
      <c r="V160" s="310"/>
      <c r="W160" s="310"/>
      <c r="X160" s="310"/>
      <c r="Y160" s="310"/>
      <c r="Z160" s="310"/>
      <c r="AA160" s="310"/>
    </row>
    <row r="161">
      <c r="A161" s="310"/>
      <c r="B161" s="310"/>
      <c r="C161" s="310"/>
      <c r="D161" s="310"/>
      <c r="E161" s="35"/>
      <c r="F161" s="35"/>
      <c r="G161" s="310"/>
      <c r="H161" s="310"/>
      <c r="I161" s="310"/>
      <c r="J161" s="310"/>
      <c r="K161" s="310"/>
      <c r="L161" s="310"/>
      <c r="M161" s="310"/>
      <c r="N161" s="310"/>
      <c r="O161" s="310"/>
      <c r="P161" s="310"/>
      <c r="Q161" s="310"/>
      <c r="R161" s="310"/>
      <c r="S161" s="310"/>
      <c r="T161" s="310"/>
      <c r="U161" s="310"/>
      <c r="V161" s="310"/>
      <c r="W161" s="310"/>
      <c r="X161" s="310"/>
      <c r="Y161" s="310"/>
      <c r="Z161" s="310"/>
      <c r="AA161" s="310"/>
    </row>
    <row r="162">
      <c r="A162" s="310"/>
      <c r="B162" s="310"/>
      <c r="C162" s="310"/>
      <c r="D162" s="310"/>
      <c r="E162" s="35"/>
      <c r="F162" s="35"/>
      <c r="G162" s="310"/>
      <c r="H162" s="310"/>
      <c r="I162" s="310"/>
      <c r="J162" s="310"/>
      <c r="K162" s="310"/>
      <c r="L162" s="310"/>
      <c r="M162" s="310"/>
      <c r="N162" s="310"/>
      <c r="O162" s="310"/>
      <c r="P162" s="310"/>
      <c r="Q162" s="310"/>
      <c r="R162" s="310"/>
      <c r="S162" s="310"/>
      <c r="T162" s="310"/>
      <c r="U162" s="310"/>
      <c r="V162" s="310"/>
      <c r="W162" s="310"/>
      <c r="X162" s="310"/>
      <c r="Y162" s="310"/>
      <c r="Z162" s="310"/>
      <c r="AA162" s="310"/>
    </row>
    <row r="163">
      <c r="A163" s="310"/>
      <c r="B163" s="310"/>
      <c r="C163" s="310"/>
      <c r="D163" s="310"/>
      <c r="E163" s="35"/>
      <c r="F163" s="35"/>
      <c r="G163" s="310"/>
      <c r="H163" s="310"/>
      <c r="I163" s="310"/>
      <c r="J163" s="310"/>
      <c r="K163" s="310"/>
      <c r="L163" s="310"/>
      <c r="M163" s="310"/>
      <c r="N163" s="310"/>
      <c r="O163" s="310"/>
      <c r="P163" s="310"/>
      <c r="Q163" s="310"/>
      <c r="R163" s="310"/>
      <c r="S163" s="310"/>
      <c r="T163" s="310"/>
      <c r="U163" s="310"/>
      <c r="V163" s="310"/>
      <c r="W163" s="310"/>
      <c r="X163" s="310"/>
      <c r="Y163" s="310"/>
      <c r="Z163" s="310"/>
      <c r="AA163" s="310"/>
    </row>
    <row r="164">
      <c r="A164" s="310"/>
      <c r="B164" s="310"/>
      <c r="C164" s="310"/>
      <c r="D164" s="310"/>
      <c r="E164" s="35"/>
      <c r="F164" s="35"/>
      <c r="G164" s="310"/>
      <c r="H164" s="310"/>
      <c r="I164" s="310"/>
      <c r="J164" s="310"/>
      <c r="K164" s="310"/>
      <c r="L164" s="310"/>
      <c r="M164" s="310"/>
      <c r="N164" s="310"/>
      <c r="O164" s="310"/>
      <c r="P164" s="310"/>
      <c r="Q164" s="310"/>
      <c r="R164" s="310"/>
      <c r="S164" s="310"/>
      <c r="T164" s="310"/>
      <c r="U164" s="310"/>
      <c r="V164" s="310"/>
      <c r="W164" s="310"/>
      <c r="X164" s="310"/>
      <c r="Y164" s="310"/>
      <c r="Z164" s="310"/>
      <c r="AA164" s="310"/>
    </row>
    <row r="165">
      <c r="A165" s="310"/>
      <c r="B165" s="310"/>
      <c r="C165" s="310"/>
      <c r="D165" s="310"/>
      <c r="E165" s="35"/>
      <c r="F165" s="35"/>
      <c r="G165" s="310"/>
      <c r="H165" s="310"/>
      <c r="I165" s="310"/>
      <c r="J165" s="310"/>
      <c r="K165" s="310"/>
      <c r="L165" s="310"/>
      <c r="M165" s="310"/>
      <c r="N165" s="310"/>
      <c r="O165" s="310"/>
      <c r="P165" s="310"/>
      <c r="Q165" s="310"/>
      <c r="R165" s="310"/>
      <c r="S165" s="310"/>
      <c r="T165" s="310"/>
      <c r="U165" s="310"/>
      <c r="V165" s="310"/>
      <c r="W165" s="310"/>
      <c r="X165" s="310"/>
      <c r="Y165" s="310"/>
      <c r="Z165" s="310"/>
      <c r="AA165" s="310"/>
    </row>
    <row r="166">
      <c r="A166" s="310"/>
      <c r="B166" s="310"/>
      <c r="C166" s="310"/>
      <c r="D166" s="310"/>
      <c r="E166" s="35"/>
      <c r="F166" s="35"/>
      <c r="G166" s="310"/>
      <c r="H166" s="310"/>
      <c r="I166" s="310"/>
      <c r="J166" s="310"/>
      <c r="K166" s="310"/>
      <c r="L166" s="310"/>
      <c r="M166" s="310"/>
      <c r="N166" s="310"/>
      <c r="O166" s="310"/>
      <c r="P166" s="310"/>
      <c r="Q166" s="310"/>
      <c r="R166" s="310"/>
      <c r="S166" s="310"/>
      <c r="T166" s="310"/>
      <c r="U166" s="310"/>
      <c r="V166" s="310"/>
      <c r="W166" s="310"/>
      <c r="X166" s="310"/>
      <c r="Y166" s="310"/>
      <c r="Z166" s="310"/>
      <c r="AA166" s="310"/>
    </row>
    <row r="167">
      <c r="A167" s="310"/>
      <c r="B167" s="310"/>
      <c r="C167" s="310"/>
      <c r="D167" s="310"/>
      <c r="E167" s="35"/>
      <c r="F167" s="35"/>
      <c r="G167" s="310"/>
      <c r="H167" s="310"/>
      <c r="I167" s="310"/>
      <c r="J167" s="310"/>
      <c r="K167" s="310"/>
      <c r="L167" s="310"/>
      <c r="M167" s="310"/>
      <c r="N167" s="310"/>
      <c r="O167" s="310"/>
      <c r="P167" s="310"/>
      <c r="Q167" s="310"/>
      <c r="R167" s="310"/>
      <c r="S167" s="310"/>
      <c r="T167" s="310"/>
      <c r="U167" s="310"/>
      <c r="V167" s="310"/>
      <c r="W167" s="310"/>
      <c r="X167" s="310"/>
      <c r="Y167" s="310"/>
      <c r="Z167" s="310"/>
      <c r="AA167" s="310"/>
    </row>
    <row r="168">
      <c r="A168" s="310"/>
      <c r="B168" s="310"/>
      <c r="C168" s="310"/>
      <c r="D168" s="310"/>
      <c r="E168" s="35"/>
      <c r="F168" s="35"/>
      <c r="G168" s="310"/>
      <c r="H168" s="310"/>
      <c r="I168" s="310"/>
      <c r="J168" s="310"/>
      <c r="K168" s="310"/>
      <c r="L168" s="310"/>
      <c r="M168" s="310"/>
      <c r="N168" s="310"/>
      <c r="O168" s="310"/>
      <c r="P168" s="310"/>
      <c r="Q168" s="310"/>
      <c r="R168" s="310"/>
      <c r="S168" s="310"/>
      <c r="T168" s="310"/>
      <c r="U168" s="310"/>
      <c r="V168" s="310"/>
      <c r="W168" s="310"/>
      <c r="X168" s="310"/>
      <c r="Y168" s="310"/>
      <c r="Z168" s="310"/>
      <c r="AA168" s="310"/>
    </row>
    <row r="169">
      <c r="A169" s="310"/>
      <c r="B169" s="310"/>
      <c r="C169" s="310"/>
      <c r="D169" s="310"/>
      <c r="E169" s="35"/>
      <c r="F169" s="35"/>
      <c r="G169" s="310"/>
      <c r="H169" s="310"/>
      <c r="I169" s="310"/>
      <c r="J169" s="310"/>
      <c r="K169" s="310"/>
      <c r="L169" s="310"/>
      <c r="M169" s="310"/>
      <c r="N169" s="310"/>
      <c r="O169" s="310"/>
      <c r="P169" s="310"/>
      <c r="Q169" s="310"/>
      <c r="R169" s="310"/>
      <c r="S169" s="310"/>
      <c r="T169" s="310"/>
      <c r="U169" s="310"/>
      <c r="V169" s="310"/>
      <c r="W169" s="310"/>
      <c r="X169" s="310"/>
      <c r="Y169" s="310"/>
      <c r="Z169" s="310"/>
      <c r="AA169" s="310"/>
    </row>
    <row r="170">
      <c r="A170" s="310"/>
      <c r="B170" s="310"/>
      <c r="C170" s="310"/>
      <c r="D170" s="310"/>
      <c r="E170" s="35"/>
      <c r="F170" s="35"/>
      <c r="G170" s="310"/>
      <c r="H170" s="310"/>
      <c r="I170" s="310"/>
      <c r="J170" s="310"/>
      <c r="K170" s="310"/>
      <c r="L170" s="310"/>
      <c r="M170" s="310"/>
      <c r="N170" s="310"/>
      <c r="O170" s="310"/>
      <c r="P170" s="310"/>
      <c r="Q170" s="310"/>
      <c r="R170" s="310"/>
      <c r="S170" s="310"/>
      <c r="T170" s="310"/>
      <c r="U170" s="310"/>
      <c r="V170" s="310"/>
      <c r="W170" s="310"/>
      <c r="X170" s="310"/>
      <c r="Y170" s="310"/>
      <c r="Z170" s="310"/>
      <c r="AA170" s="310"/>
    </row>
    <row r="171">
      <c r="A171" s="310"/>
      <c r="B171" s="310"/>
      <c r="C171" s="310"/>
      <c r="D171" s="310"/>
      <c r="E171" s="35"/>
      <c r="F171" s="35"/>
      <c r="G171" s="310"/>
      <c r="H171" s="310"/>
      <c r="I171" s="310"/>
      <c r="J171" s="310"/>
      <c r="K171" s="310"/>
      <c r="L171" s="310"/>
      <c r="M171" s="310"/>
      <c r="N171" s="310"/>
      <c r="O171" s="310"/>
      <c r="P171" s="310"/>
      <c r="Q171" s="310"/>
      <c r="R171" s="310"/>
      <c r="S171" s="310"/>
      <c r="T171" s="310"/>
      <c r="U171" s="310"/>
      <c r="V171" s="310"/>
      <c r="W171" s="310"/>
      <c r="X171" s="310"/>
      <c r="Y171" s="310"/>
      <c r="Z171" s="310"/>
      <c r="AA171" s="310"/>
    </row>
    <row r="172">
      <c r="A172" s="310"/>
      <c r="B172" s="310"/>
      <c r="C172" s="310"/>
      <c r="D172" s="310"/>
      <c r="E172" s="35"/>
      <c r="F172" s="35"/>
      <c r="G172" s="310"/>
      <c r="H172" s="310"/>
      <c r="I172" s="310"/>
      <c r="J172" s="310"/>
      <c r="K172" s="310"/>
      <c r="L172" s="310"/>
      <c r="M172" s="310"/>
      <c r="N172" s="310"/>
      <c r="O172" s="310"/>
      <c r="P172" s="310"/>
      <c r="Q172" s="310"/>
      <c r="R172" s="310"/>
      <c r="S172" s="310"/>
      <c r="T172" s="310"/>
      <c r="U172" s="310"/>
      <c r="V172" s="310"/>
      <c r="W172" s="310"/>
      <c r="X172" s="310"/>
      <c r="Y172" s="310"/>
      <c r="Z172" s="310"/>
      <c r="AA172" s="310"/>
    </row>
    <row r="173">
      <c r="A173" s="310"/>
      <c r="B173" s="310"/>
      <c r="C173" s="310"/>
      <c r="D173" s="310"/>
      <c r="E173" s="35"/>
      <c r="F173" s="35"/>
      <c r="G173" s="310"/>
      <c r="H173" s="310"/>
      <c r="I173" s="310"/>
      <c r="J173" s="310"/>
      <c r="K173" s="310"/>
      <c r="L173" s="310"/>
      <c r="M173" s="310"/>
      <c r="N173" s="310"/>
      <c r="O173" s="310"/>
      <c r="P173" s="310"/>
      <c r="Q173" s="310"/>
      <c r="R173" s="310"/>
      <c r="S173" s="310"/>
      <c r="T173" s="310"/>
      <c r="U173" s="310"/>
      <c r="V173" s="310"/>
      <c r="W173" s="310"/>
      <c r="X173" s="310"/>
      <c r="Y173" s="310"/>
      <c r="Z173" s="310"/>
      <c r="AA173" s="310"/>
    </row>
    <row r="174">
      <c r="A174" s="310"/>
      <c r="B174" s="310"/>
      <c r="C174" s="310"/>
      <c r="D174" s="310"/>
      <c r="E174" s="35"/>
      <c r="F174" s="35"/>
      <c r="G174" s="310"/>
      <c r="H174" s="310"/>
      <c r="I174" s="310"/>
      <c r="J174" s="310"/>
      <c r="K174" s="310"/>
      <c r="L174" s="310"/>
      <c r="M174" s="310"/>
      <c r="N174" s="310"/>
      <c r="O174" s="310"/>
      <c r="P174" s="310"/>
      <c r="Q174" s="310"/>
      <c r="R174" s="310"/>
      <c r="S174" s="310"/>
      <c r="T174" s="310"/>
      <c r="U174" s="310"/>
      <c r="V174" s="310"/>
      <c r="W174" s="310"/>
      <c r="X174" s="310"/>
      <c r="Y174" s="310"/>
      <c r="Z174" s="310"/>
      <c r="AA174" s="310"/>
    </row>
    <row r="175">
      <c r="A175" s="310"/>
      <c r="B175" s="310"/>
      <c r="C175" s="310"/>
      <c r="D175" s="310"/>
      <c r="E175" s="35"/>
      <c r="F175" s="35"/>
      <c r="G175" s="310"/>
      <c r="H175" s="310"/>
      <c r="I175" s="310"/>
      <c r="J175" s="310"/>
      <c r="K175" s="310"/>
      <c r="L175" s="310"/>
      <c r="M175" s="310"/>
      <c r="N175" s="310"/>
      <c r="O175" s="310"/>
      <c r="P175" s="310"/>
      <c r="Q175" s="310"/>
      <c r="R175" s="310"/>
      <c r="S175" s="310"/>
      <c r="T175" s="310"/>
      <c r="U175" s="310"/>
      <c r="V175" s="310"/>
      <c r="W175" s="310"/>
      <c r="X175" s="310"/>
      <c r="Y175" s="310"/>
      <c r="Z175" s="310"/>
      <c r="AA175" s="310"/>
    </row>
    <row r="176">
      <c r="A176" s="310"/>
      <c r="B176" s="310"/>
      <c r="C176" s="310"/>
      <c r="D176" s="310"/>
      <c r="E176" s="35"/>
      <c r="F176" s="35"/>
      <c r="G176" s="310"/>
      <c r="H176" s="310"/>
      <c r="I176" s="310"/>
      <c r="J176" s="310"/>
      <c r="K176" s="310"/>
      <c r="L176" s="310"/>
      <c r="M176" s="310"/>
      <c r="N176" s="310"/>
      <c r="O176" s="310"/>
      <c r="P176" s="310"/>
      <c r="Q176" s="310"/>
      <c r="R176" s="310"/>
      <c r="S176" s="310"/>
      <c r="T176" s="310"/>
      <c r="U176" s="310"/>
      <c r="V176" s="310"/>
      <c r="W176" s="310"/>
      <c r="X176" s="310"/>
      <c r="Y176" s="310"/>
      <c r="Z176" s="310"/>
      <c r="AA176" s="310"/>
    </row>
    <row r="177">
      <c r="A177" s="310"/>
      <c r="B177" s="310"/>
      <c r="C177" s="310"/>
      <c r="D177" s="310"/>
      <c r="E177" s="35"/>
      <c r="F177" s="35"/>
      <c r="G177" s="310"/>
      <c r="H177" s="310"/>
      <c r="I177" s="310"/>
      <c r="J177" s="310"/>
      <c r="K177" s="310"/>
      <c r="L177" s="310"/>
      <c r="M177" s="310"/>
      <c r="N177" s="310"/>
      <c r="O177" s="310"/>
      <c r="P177" s="310"/>
      <c r="Q177" s="310"/>
      <c r="R177" s="310"/>
      <c r="S177" s="310"/>
      <c r="T177" s="310"/>
      <c r="U177" s="310"/>
      <c r="V177" s="310"/>
      <c r="W177" s="310"/>
      <c r="X177" s="310"/>
      <c r="Y177" s="310"/>
      <c r="Z177" s="310"/>
      <c r="AA177" s="310"/>
    </row>
    <row r="178">
      <c r="A178" s="310"/>
      <c r="B178" s="310"/>
      <c r="C178" s="310"/>
      <c r="D178" s="310"/>
      <c r="E178" s="35"/>
      <c r="F178" s="35"/>
      <c r="G178" s="310"/>
      <c r="H178" s="310"/>
      <c r="I178" s="310"/>
      <c r="J178" s="310"/>
      <c r="K178" s="310"/>
      <c r="L178" s="310"/>
      <c r="M178" s="310"/>
      <c r="N178" s="310"/>
      <c r="O178" s="310"/>
      <c r="P178" s="310"/>
      <c r="Q178" s="310"/>
      <c r="R178" s="310"/>
      <c r="S178" s="310"/>
      <c r="T178" s="310"/>
      <c r="U178" s="310"/>
      <c r="V178" s="310"/>
      <c r="W178" s="310"/>
      <c r="X178" s="310"/>
      <c r="Y178" s="310"/>
      <c r="Z178" s="310"/>
      <c r="AA178" s="310"/>
    </row>
    <row r="179">
      <c r="A179" s="310"/>
      <c r="B179" s="310"/>
      <c r="C179" s="310"/>
      <c r="D179" s="310"/>
      <c r="E179" s="35"/>
      <c r="F179" s="35"/>
      <c r="G179" s="310"/>
      <c r="H179" s="310"/>
      <c r="I179" s="310"/>
      <c r="J179" s="310"/>
      <c r="K179" s="310"/>
      <c r="L179" s="310"/>
      <c r="M179" s="310"/>
      <c r="N179" s="310"/>
      <c r="O179" s="310"/>
      <c r="P179" s="310"/>
      <c r="Q179" s="310"/>
      <c r="R179" s="310"/>
      <c r="S179" s="310"/>
      <c r="T179" s="310"/>
      <c r="U179" s="310"/>
      <c r="V179" s="310"/>
      <c r="W179" s="310"/>
      <c r="X179" s="310"/>
      <c r="Y179" s="310"/>
      <c r="Z179" s="310"/>
      <c r="AA179" s="310"/>
    </row>
    <row r="180">
      <c r="A180" s="310"/>
      <c r="B180" s="310"/>
      <c r="C180" s="310"/>
      <c r="D180" s="310"/>
      <c r="E180" s="35"/>
      <c r="F180" s="35"/>
      <c r="G180" s="310"/>
      <c r="H180" s="310"/>
      <c r="I180" s="310"/>
      <c r="J180" s="310"/>
      <c r="K180" s="310"/>
      <c r="L180" s="310"/>
      <c r="M180" s="310"/>
      <c r="N180" s="310"/>
      <c r="O180" s="310"/>
      <c r="P180" s="310"/>
      <c r="Q180" s="310"/>
      <c r="R180" s="310"/>
      <c r="S180" s="310"/>
      <c r="T180" s="310"/>
      <c r="U180" s="310"/>
      <c r="V180" s="310"/>
      <c r="W180" s="310"/>
      <c r="X180" s="310"/>
      <c r="Y180" s="310"/>
      <c r="Z180" s="310"/>
      <c r="AA180" s="310"/>
    </row>
    <row r="181">
      <c r="A181" s="310"/>
      <c r="B181" s="310"/>
      <c r="C181" s="310"/>
      <c r="D181" s="310"/>
      <c r="E181" s="35"/>
      <c r="F181" s="35"/>
      <c r="G181" s="310"/>
      <c r="H181" s="310"/>
      <c r="I181" s="310"/>
      <c r="J181" s="310"/>
      <c r="K181" s="310"/>
      <c r="L181" s="310"/>
      <c r="M181" s="310"/>
      <c r="N181" s="310"/>
      <c r="O181" s="310"/>
      <c r="P181" s="310"/>
      <c r="Q181" s="310"/>
      <c r="R181" s="310"/>
      <c r="S181" s="310"/>
      <c r="T181" s="310"/>
      <c r="U181" s="310"/>
      <c r="V181" s="310"/>
      <c r="W181" s="310"/>
      <c r="X181" s="310"/>
      <c r="Y181" s="310"/>
      <c r="Z181" s="310"/>
      <c r="AA181" s="310"/>
    </row>
    <row r="182">
      <c r="A182" s="310"/>
      <c r="B182" s="310"/>
      <c r="C182" s="310"/>
      <c r="D182" s="310"/>
      <c r="E182" s="35"/>
      <c r="F182" s="35"/>
      <c r="G182" s="310"/>
      <c r="H182" s="310"/>
      <c r="I182" s="310"/>
      <c r="J182" s="310"/>
      <c r="K182" s="310"/>
      <c r="L182" s="310"/>
      <c r="M182" s="310"/>
      <c r="N182" s="310"/>
      <c r="O182" s="310"/>
      <c r="P182" s="310"/>
      <c r="Q182" s="310"/>
      <c r="R182" s="310"/>
      <c r="S182" s="310"/>
      <c r="T182" s="310"/>
      <c r="U182" s="310"/>
      <c r="V182" s="310"/>
      <c r="W182" s="310"/>
      <c r="X182" s="310"/>
      <c r="Y182" s="310"/>
      <c r="Z182" s="310"/>
      <c r="AA182" s="310"/>
    </row>
    <row r="183">
      <c r="A183" s="310"/>
      <c r="B183" s="310"/>
      <c r="C183" s="310"/>
      <c r="D183" s="310"/>
      <c r="E183" s="35"/>
      <c r="F183" s="35"/>
      <c r="G183" s="310"/>
      <c r="H183" s="310"/>
      <c r="I183" s="310"/>
      <c r="J183" s="310"/>
      <c r="K183" s="310"/>
      <c r="L183" s="310"/>
      <c r="M183" s="310"/>
      <c r="N183" s="310"/>
      <c r="O183" s="310"/>
      <c r="P183" s="310"/>
      <c r="Q183" s="310"/>
      <c r="R183" s="310"/>
      <c r="S183" s="310"/>
      <c r="T183" s="310"/>
      <c r="U183" s="310"/>
      <c r="V183" s="310"/>
      <c r="W183" s="310"/>
      <c r="X183" s="310"/>
      <c r="Y183" s="310"/>
      <c r="Z183" s="310"/>
      <c r="AA183" s="310"/>
    </row>
    <row r="184">
      <c r="A184" s="310"/>
      <c r="B184" s="310"/>
      <c r="C184" s="310"/>
      <c r="D184" s="310"/>
      <c r="E184" s="35"/>
      <c r="F184" s="35"/>
      <c r="G184" s="310"/>
      <c r="H184" s="310"/>
      <c r="I184" s="310"/>
      <c r="J184" s="310"/>
      <c r="K184" s="310"/>
      <c r="L184" s="310"/>
      <c r="M184" s="310"/>
      <c r="N184" s="310"/>
      <c r="O184" s="310"/>
      <c r="P184" s="310"/>
      <c r="Q184" s="310"/>
      <c r="R184" s="310"/>
      <c r="S184" s="310"/>
      <c r="T184" s="310"/>
      <c r="U184" s="310"/>
      <c r="V184" s="310"/>
      <c r="W184" s="310"/>
      <c r="X184" s="310"/>
      <c r="Y184" s="310"/>
      <c r="Z184" s="310"/>
      <c r="AA184" s="310"/>
    </row>
    <row r="185">
      <c r="A185" s="310"/>
      <c r="B185" s="310"/>
      <c r="C185" s="310"/>
      <c r="D185" s="310"/>
      <c r="E185" s="35"/>
      <c r="F185" s="35"/>
      <c r="G185" s="310"/>
      <c r="H185" s="310"/>
      <c r="I185" s="310"/>
      <c r="J185" s="310"/>
      <c r="K185" s="310"/>
      <c r="L185" s="310"/>
      <c r="M185" s="310"/>
      <c r="N185" s="310"/>
      <c r="O185" s="310"/>
      <c r="P185" s="310"/>
      <c r="Q185" s="310"/>
      <c r="R185" s="310"/>
      <c r="S185" s="310"/>
      <c r="T185" s="310"/>
      <c r="U185" s="310"/>
      <c r="V185" s="310"/>
      <c r="W185" s="310"/>
      <c r="X185" s="310"/>
      <c r="Y185" s="310"/>
      <c r="Z185" s="310"/>
      <c r="AA185" s="310"/>
    </row>
    <row r="186">
      <c r="A186" s="310"/>
      <c r="B186" s="310"/>
      <c r="C186" s="310"/>
      <c r="D186" s="310"/>
      <c r="E186" s="35"/>
      <c r="F186" s="35"/>
      <c r="G186" s="310"/>
      <c r="H186" s="310"/>
      <c r="I186" s="310"/>
      <c r="J186" s="310"/>
      <c r="K186" s="310"/>
      <c r="L186" s="310"/>
      <c r="M186" s="310"/>
      <c r="N186" s="310"/>
      <c r="O186" s="310"/>
      <c r="P186" s="310"/>
      <c r="Q186" s="310"/>
      <c r="R186" s="310"/>
      <c r="S186" s="310"/>
      <c r="T186" s="310"/>
      <c r="U186" s="310"/>
      <c r="V186" s="310"/>
      <c r="W186" s="310"/>
      <c r="X186" s="310"/>
      <c r="Y186" s="310"/>
      <c r="Z186" s="310"/>
      <c r="AA186" s="310"/>
    </row>
    <row r="187">
      <c r="A187" s="310"/>
      <c r="B187" s="310"/>
      <c r="C187" s="310"/>
      <c r="D187" s="310"/>
      <c r="E187" s="35"/>
      <c r="F187" s="35"/>
      <c r="G187" s="310"/>
      <c r="H187" s="310"/>
      <c r="I187" s="310"/>
      <c r="J187" s="310"/>
      <c r="K187" s="310"/>
      <c r="L187" s="310"/>
      <c r="M187" s="310"/>
      <c r="N187" s="310"/>
      <c r="O187" s="310"/>
      <c r="P187" s="310"/>
      <c r="Q187" s="310"/>
      <c r="R187" s="310"/>
      <c r="S187" s="310"/>
      <c r="T187" s="310"/>
      <c r="U187" s="310"/>
      <c r="V187" s="310"/>
      <c r="W187" s="310"/>
      <c r="X187" s="310"/>
      <c r="Y187" s="310"/>
      <c r="Z187" s="310"/>
      <c r="AA187" s="310"/>
    </row>
    <row r="188">
      <c r="A188" s="310"/>
      <c r="B188" s="310"/>
      <c r="C188" s="310"/>
      <c r="D188" s="310"/>
      <c r="E188" s="35"/>
      <c r="F188" s="35"/>
      <c r="G188" s="310"/>
      <c r="H188" s="310"/>
      <c r="I188" s="310"/>
      <c r="J188" s="310"/>
      <c r="K188" s="310"/>
      <c r="L188" s="310"/>
      <c r="M188" s="310"/>
      <c r="N188" s="310"/>
      <c r="O188" s="310"/>
      <c r="P188" s="310"/>
      <c r="Q188" s="310"/>
      <c r="R188" s="310"/>
      <c r="S188" s="310"/>
      <c r="T188" s="310"/>
      <c r="U188" s="310"/>
      <c r="V188" s="310"/>
      <c r="W188" s="310"/>
      <c r="X188" s="310"/>
      <c r="Y188" s="310"/>
      <c r="Z188" s="310"/>
      <c r="AA188" s="310"/>
    </row>
    <row r="189">
      <c r="A189" s="310"/>
      <c r="B189" s="310"/>
      <c r="C189" s="310"/>
      <c r="D189" s="310"/>
      <c r="E189" s="35"/>
      <c r="F189" s="35"/>
      <c r="G189" s="310"/>
      <c r="H189" s="310"/>
      <c r="I189" s="310"/>
      <c r="J189" s="310"/>
      <c r="K189" s="310"/>
      <c r="L189" s="310"/>
      <c r="M189" s="310"/>
      <c r="N189" s="310"/>
      <c r="O189" s="310"/>
      <c r="P189" s="310"/>
      <c r="Q189" s="310"/>
      <c r="R189" s="310"/>
      <c r="S189" s="310"/>
      <c r="T189" s="310"/>
      <c r="U189" s="310"/>
      <c r="V189" s="310"/>
      <c r="W189" s="310"/>
      <c r="X189" s="310"/>
      <c r="Y189" s="310"/>
      <c r="Z189" s="310"/>
      <c r="AA189" s="310"/>
    </row>
    <row r="190">
      <c r="A190" s="310"/>
      <c r="B190" s="310"/>
      <c r="C190" s="310"/>
      <c r="D190" s="310"/>
      <c r="E190" s="35"/>
      <c r="F190" s="35"/>
      <c r="G190" s="310"/>
      <c r="H190" s="310"/>
      <c r="I190" s="310"/>
      <c r="J190" s="310"/>
      <c r="K190" s="310"/>
      <c r="L190" s="310"/>
      <c r="M190" s="310"/>
      <c r="N190" s="310"/>
      <c r="O190" s="310"/>
      <c r="P190" s="310"/>
      <c r="Q190" s="310"/>
      <c r="R190" s="310"/>
      <c r="S190" s="310"/>
      <c r="T190" s="310"/>
      <c r="U190" s="310"/>
      <c r="V190" s="310"/>
      <c r="W190" s="310"/>
      <c r="X190" s="310"/>
      <c r="Y190" s="310"/>
      <c r="Z190" s="310"/>
      <c r="AA190" s="310"/>
    </row>
    <row r="191">
      <c r="A191" s="310"/>
      <c r="B191" s="310"/>
      <c r="C191" s="310"/>
      <c r="D191" s="310"/>
      <c r="E191" s="35"/>
      <c r="F191" s="35"/>
      <c r="G191" s="310"/>
      <c r="H191" s="310"/>
      <c r="I191" s="310"/>
      <c r="J191" s="310"/>
      <c r="K191" s="310"/>
      <c r="L191" s="310"/>
      <c r="M191" s="310"/>
      <c r="N191" s="310"/>
      <c r="O191" s="310"/>
      <c r="P191" s="310"/>
      <c r="Q191" s="310"/>
      <c r="R191" s="310"/>
      <c r="S191" s="310"/>
      <c r="T191" s="310"/>
      <c r="U191" s="310"/>
      <c r="V191" s="310"/>
      <c r="W191" s="310"/>
      <c r="X191" s="310"/>
      <c r="Y191" s="310"/>
      <c r="Z191" s="310"/>
      <c r="AA191" s="310"/>
    </row>
    <row r="192">
      <c r="A192" s="310"/>
      <c r="B192" s="310"/>
      <c r="C192" s="310"/>
      <c r="D192" s="310"/>
      <c r="E192" s="35"/>
      <c r="F192" s="35"/>
      <c r="G192" s="310"/>
      <c r="H192" s="310"/>
      <c r="I192" s="310"/>
      <c r="J192" s="310"/>
      <c r="K192" s="310"/>
      <c r="L192" s="310"/>
      <c r="M192" s="310"/>
      <c r="N192" s="310"/>
      <c r="O192" s="310"/>
      <c r="P192" s="310"/>
      <c r="Q192" s="310"/>
      <c r="R192" s="310"/>
      <c r="S192" s="310"/>
      <c r="T192" s="310"/>
      <c r="U192" s="310"/>
      <c r="V192" s="310"/>
      <c r="W192" s="310"/>
      <c r="X192" s="310"/>
      <c r="Y192" s="310"/>
      <c r="Z192" s="310"/>
      <c r="AA192" s="310"/>
    </row>
    <row r="193">
      <c r="A193" s="310"/>
      <c r="B193" s="310"/>
      <c r="C193" s="310"/>
      <c r="D193" s="310"/>
      <c r="E193" s="35"/>
      <c r="F193" s="35"/>
      <c r="G193" s="310"/>
      <c r="H193" s="310"/>
      <c r="I193" s="310"/>
      <c r="J193" s="310"/>
      <c r="K193" s="310"/>
      <c r="L193" s="310"/>
      <c r="M193" s="310"/>
      <c r="N193" s="310"/>
      <c r="O193" s="310"/>
      <c r="P193" s="310"/>
      <c r="Q193" s="310"/>
      <c r="R193" s="310"/>
      <c r="S193" s="310"/>
      <c r="T193" s="310"/>
      <c r="U193" s="310"/>
      <c r="V193" s="310"/>
      <c r="W193" s="310"/>
      <c r="X193" s="310"/>
      <c r="Y193" s="310"/>
      <c r="Z193" s="310"/>
      <c r="AA193" s="310"/>
    </row>
    <row r="194">
      <c r="A194" s="310"/>
      <c r="B194" s="310"/>
      <c r="C194" s="310"/>
      <c r="D194" s="310"/>
      <c r="E194" s="35"/>
      <c r="F194" s="35"/>
      <c r="G194" s="310"/>
      <c r="H194" s="310"/>
      <c r="I194" s="310"/>
      <c r="J194" s="310"/>
      <c r="K194" s="310"/>
      <c r="L194" s="310"/>
      <c r="M194" s="310"/>
      <c r="N194" s="310"/>
      <c r="O194" s="310"/>
      <c r="P194" s="310"/>
      <c r="Q194" s="310"/>
      <c r="R194" s="310"/>
      <c r="S194" s="310"/>
      <c r="T194" s="310"/>
      <c r="U194" s="310"/>
      <c r="V194" s="310"/>
      <c r="W194" s="310"/>
      <c r="X194" s="310"/>
      <c r="Y194" s="310"/>
      <c r="Z194" s="310"/>
      <c r="AA194" s="310"/>
    </row>
    <row r="195">
      <c r="A195" s="310"/>
      <c r="B195" s="310"/>
      <c r="C195" s="310"/>
      <c r="D195" s="310"/>
      <c r="E195" s="35"/>
      <c r="F195" s="35"/>
      <c r="G195" s="310"/>
      <c r="H195" s="310"/>
      <c r="I195" s="310"/>
      <c r="J195" s="310"/>
      <c r="K195" s="310"/>
      <c r="L195" s="310"/>
      <c r="M195" s="310"/>
      <c r="N195" s="310"/>
      <c r="O195" s="310"/>
      <c r="P195" s="310"/>
      <c r="Q195" s="310"/>
      <c r="R195" s="310"/>
      <c r="S195" s="310"/>
      <c r="T195" s="310"/>
      <c r="U195" s="310"/>
      <c r="V195" s="310"/>
      <c r="W195" s="310"/>
      <c r="X195" s="310"/>
      <c r="Y195" s="310"/>
      <c r="Z195" s="310"/>
      <c r="AA195" s="310"/>
    </row>
    <row r="196">
      <c r="A196" s="310"/>
      <c r="B196" s="310"/>
      <c r="C196" s="310"/>
      <c r="D196" s="310"/>
      <c r="E196" s="35"/>
      <c r="F196" s="35"/>
      <c r="G196" s="310"/>
      <c r="H196" s="310"/>
      <c r="I196" s="310"/>
      <c r="J196" s="310"/>
      <c r="K196" s="310"/>
      <c r="L196" s="310"/>
      <c r="M196" s="310"/>
      <c r="N196" s="310"/>
      <c r="O196" s="310"/>
      <c r="P196" s="310"/>
      <c r="Q196" s="310"/>
      <c r="R196" s="310"/>
      <c r="S196" s="310"/>
      <c r="T196" s="310"/>
      <c r="U196" s="310"/>
      <c r="V196" s="310"/>
      <c r="W196" s="310"/>
      <c r="X196" s="310"/>
      <c r="Y196" s="310"/>
      <c r="Z196" s="310"/>
      <c r="AA196" s="310"/>
    </row>
    <row r="197">
      <c r="A197" s="310"/>
      <c r="B197" s="310"/>
      <c r="C197" s="310"/>
      <c r="D197" s="310"/>
      <c r="E197" s="35"/>
      <c r="F197" s="35"/>
      <c r="G197" s="310"/>
      <c r="H197" s="310"/>
      <c r="I197" s="310"/>
      <c r="J197" s="310"/>
      <c r="K197" s="310"/>
      <c r="L197" s="310"/>
      <c r="M197" s="310"/>
      <c r="N197" s="310"/>
      <c r="O197" s="310"/>
      <c r="P197" s="310"/>
      <c r="Q197" s="310"/>
      <c r="R197" s="310"/>
      <c r="S197" s="310"/>
      <c r="T197" s="310"/>
      <c r="U197" s="310"/>
      <c r="V197" s="310"/>
      <c r="W197" s="310"/>
      <c r="X197" s="310"/>
      <c r="Y197" s="310"/>
      <c r="Z197" s="310"/>
      <c r="AA197" s="310"/>
    </row>
    <row r="198">
      <c r="A198" s="310"/>
      <c r="B198" s="310"/>
      <c r="C198" s="310"/>
      <c r="D198" s="310"/>
      <c r="E198" s="35"/>
      <c r="F198" s="35"/>
      <c r="G198" s="310"/>
      <c r="H198" s="310"/>
      <c r="I198" s="310"/>
      <c r="J198" s="310"/>
      <c r="K198" s="310"/>
      <c r="L198" s="310"/>
      <c r="M198" s="310"/>
      <c r="N198" s="310"/>
      <c r="O198" s="310"/>
      <c r="P198" s="310"/>
      <c r="Q198" s="310"/>
      <c r="R198" s="310"/>
      <c r="S198" s="310"/>
      <c r="T198" s="310"/>
      <c r="U198" s="310"/>
      <c r="V198" s="310"/>
      <c r="W198" s="310"/>
      <c r="X198" s="310"/>
      <c r="Y198" s="310"/>
      <c r="Z198" s="310"/>
      <c r="AA198" s="310"/>
    </row>
    <row r="199">
      <c r="A199" s="310"/>
      <c r="B199" s="310"/>
      <c r="C199" s="310"/>
      <c r="D199" s="310"/>
      <c r="E199" s="35"/>
      <c r="F199" s="35"/>
      <c r="G199" s="310"/>
      <c r="H199" s="310"/>
      <c r="I199" s="310"/>
      <c r="J199" s="310"/>
      <c r="K199" s="310"/>
      <c r="L199" s="310"/>
      <c r="M199" s="310"/>
      <c r="N199" s="310"/>
      <c r="O199" s="310"/>
      <c r="P199" s="310"/>
      <c r="Q199" s="310"/>
      <c r="R199" s="310"/>
      <c r="S199" s="310"/>
      <c r="T199" s="310"/>
      <c r="U199" s="310"/>
      <c r="V199" s="310"/>
      <c r="W199" s="310"/>
      <c r="X199" s="310"/>
      <c r="Y199" s="310"/>
      <c r="Z199" s="310"/>
      <c r="AA199" s="310"/>
    </row>
    <row r="200">
      <c r="A200" s="310"/>
      <c r="B200" s="310"/>
      <c r="C200" s="310"/>
      <c r="D200" s="310"/>
      <c r="E200" s="35"/>
      <c r="F200" s="35"/>
      <c r="G200" s="310"/>
      <c r="H200" s="310"/>
      <c r="I200" s="310"/>
      <c r="J200" s="310"/>
      <c r="K200" s="310"/>
      <c r="L200" s="310"/>
      <c r="M200" s="310"/>
      <c r="N200" s="310"/>
      <c r="O200" s="310"/>
      <c r="P200" s="310"/>
      <c r="Q200" s="310"/>
      <c r="R200" s="310"/>
      <c r="S200" s="310"/>
      <c r="T200" s="310"/>
      <c r="U200" s="310"/>
      <c r="V200" s="310"/>
      <c r="W200" s="310"/>
      <c r="X200" s="310"/>
      <c r="Y200" s="310"/>
      <c r="Z200" s="310"/>
      <c r="AA200" s="310"/>
    </row>
    <row r="201">
      <c r="A201" s="310"/>
      <c r="B201" s="310"/>
      <c r="C201" s="310"/>
      <c r="D201" s="310"/>
      <c r="E201" s="35"/>
      <c r="F201" s="35"/>
      <c r="G201" s="310"/>
      <c r="H201" s="310"/>
      <c r="I201" s="310"/>
      <c r="J201" s="310"/>
      <c r="K201" s="310"/>
      <c r="L201" s="310"/>
      <c r="M201" s="310"/>
      <c r="N201" s="310"/>
      <c r="O201" s="310"/>
      <c r="P201" s="310"/>
      <c r="Q201" s="310"/>
      <c r="R201" s="310"/>
      <c r="S201" s="310"/>
      <c r="T201" s="310"/>
      <c r="U201" s="310"/>
      <c r="V201" s="310"/>
      <c r="W201" s="310"/>
      <c r="X201" s="310"/>
      <c r="Y201" s="310"/>
      <c r="Z201" s="310"/>
      <c r="AA201" s="310"/>
    </row>
    <row r="202">
      <c r="A202" s="310"/>
      <c r="B202" s="310"/>
      <c r="C202" s="310"/>
      <c r="D202" s="310"/>
      <c r="E202" s="35"/>
      <c r="F202" s="35"/>
      <c r="G202" s="310"/>
      <c r="H202" s="310"/>
      <c r="I202" s="310"/>
      <c r="J202" s="310"/>
      <c r="K202" s="310"/>
      <c r="L202" s="310"/>
      <c r="M202" s="310"/>
      <c r="N202" s="310"/>
      <c r="O202" s="310"/>
      <c r="P202" s="310"/>
      <c r="Q202" s="310"/>
      <c r="R202" s="310"/>
      <c r="S202" s="310"/>
      <c r="T202" s="310"/>
      <c r="U202" s="310"/>
      <c r="V202" s="310"/>
      <c r="W202" s="310"/>
      <c r="X202" s="310"/>
      <c r="Y202" s="310"/>
      <c r="Z202" s="310"/>
      <c r="AA202" s="310"/>
    </row>
    <row r="203">
      <c r="A203" s="310"/>
      <c r="B203" s="310"/>
      <c r="C203" s="310"/>
      <c r="D203" s="310"/>
      <c r="E203" s="35"/>
      <c r="F203" s="35"/>
      <c r="G203" s="310"/>
      <c r="H203" s="310"/>
      <c r="I203" s="310"/>
      <c r="J203" s="310"/>
      <c r="K203" s="310"/>
      <c r="L203" s="310"/>
      <c r="M203" s="310"/>
      <c r="N203" s="310"/>
      <c r="O203" s="310"/>
      <c r="P203" s="310"/>
      <c r="Q203" s="310"/>
      <c r="R203" s="310"/>
      <c r="S203" s="310"/>
      <c r="T203" s="310"/>
      <c r="U203" s="310"/>
      <c r="V203" s="310"/>
      <c r="W203" s="310"/>
      <c r="X203" s="310"/>
      <c r="Y203" s="310"/>
      <c r="Z203" s="310"/>
      <c r="AA203" s="310"/>
    </row>
    <row r="204">
      <c r="A204" s="310"/>
      <c r="B204" s="310"/>
      <c r="C204" s="310"/>
      <c r="D204" s="310"/>
      <c r="E204" s="35"/>
      <c r="F204" s="35"/>
      <c r="G204" s="310"/>
      <c r="H204" s="310"/>
      <c r="I204" s="310"/>
      <c r="J204" s="310"/>
      <c r="K204" s="310"/>
      <c r="L204" s="310"/>
      <c r="M204" s="310"/>
      <c r="N204" s="310"/>
      <c r="O204" s="310"/>
      <c r="P204" s="310"/>
      <c r="Q204" s="310"/>
      <c r="R204" s="310"/>
      <c r="S204" s="310"/>
      <c r="T204" s="310"/>
      <c r="U204" s="310"/>
      <c r="V204" s="310"/>
      <c r="W204" s="310"/>
      <c r="X204" s="310"/>
      <c r="Y204" s="310"/>
      <c r="Z204" s="310"/>
      <c r="AA204" s="310"/>
    </row>
    <row r="205">
      <c r="A205" s="310"/>
      <c r="B205" s="310"/>
      <c r="C205" s="310"/>
      <c r="D205" s="310"/>
      <c r="E205" s="35"/>
      <c r="F205" s="35"/>
      <c r="G205" s="310"/>
      <c r="H205" s="310"/>
      <c r="I205" s="310"/>
      <c r="J205" s="310"/>
      <c r="K205" s="310"/>
      <c r="L205" s="310"/>
      <c r="M205" s="310"/>
      <c r="N205" s="310"/>
      <c r="O205" s="310"/>
      <c r="P205" s="310"/>
      <c r="Q205" s="310"/>
      <c r="R205" s="310"/>
      <c r="S205" s="310"/>
      <c r="T205" s="310"/>
      <c r="U205" s="310"/>
      <c r="V205" s="310"/>
      <c r="W205" s="310"/>
      <c r="X205" s="310"/>
      <c r="Y205" s="310"/>
      <c r="Z205" s="310"/>
      <c r="AA205" s="310"/>
    </row>
    <row r="206">
      <c r="A206" s="310"/>
      <c r="B206" s="310"/>
      <c r="C206" s="310"/>
      <c r="D206" s="310"/>
      <c r="E206" s="35"/>
      <c r="F206" s="35"/>
      <c r="G206" s="310"/>
      <c r="H206" s="310"/>
      <c r="I206" s="310"/>
      <c r="J206" s="310"/>
      <c r="K206" s="310"/>
      <c r="L206" s="310"/>
      <c r="M206" s="310"/>
      <c r="N206" s="310"/>
      <c r="O206" s="310"/>
      <c r="P206" s="310"/>
      <c r="Q206" s="310"/>
      <c r="R206" s="310"/>
      <c r="S206" s="310"/>
      <c r="T206" s="310"/>
      <c r="U206" s="310"/>
      <c r="V206" s="310"/>
      <c r="W206" s="310"/>
      <c r="X206" s="310"/>
      <c r="Y206" s="310"/>
      <c r="Z206" s="310"/>
      <c r="AA206" s="310"/>
    </row>
    <row r="207">
      <c r="A207" s="310"/>
      <c r="B207" s="310"/>
      <c r="C207" s="310"/>
      <c r="D207" s="310"/>
      <c r="E207" s="35"/>
      <c r="F207" s="35"/>
      <c r="G207" s="310"/>
      <c r="H207" s="310"/>
      <c r="I207" s="310"/>
      <c r="J207" s="310"/>
      <c r="K207" s="310"/>
      <c r="L207" s="310"/>
      <c r="M207" s="310"/>
      <c r="N207" s="310"/>
      <c r="O207" s="310"/>
      <c r="P207" s="310"/>
      <c r="Q207" s="310"/>
      <c r="R207" s="310"/>
      <c r="S207" s="310"/>
      <c r="T207" s="310"/>
      <c r="U207" s="310"/>
      <c r="V207" s="310"/>
      <c r="W207" s="310"/>
      <c r="X207" s="310"/>
      <c r="Y207" s="310"/>
      <c r="Z207" s="310"/>
      <c r="AA207" s="310"/>
    </row>
    <row r="208">
      <c r="A208" s="310"/>
      <c r="B208" s="310"/>
      <c r="C208" s="310"/>
      <c r="D208" s="310"/>
      <c r="E208" s="35"/>
      <c r="F208" s="35"/>
      <c r="G208" s="310"/>
      <c r="H208" s="310"/>
      <c r="I208" s="310"/>
      <c r="J208" s="310"/>
      <c r="K208" s="310"/>
      <c r="L208" s="310"/>
      <c r="M208" s="310"/>
      <c r="N208" s="310"/>
      <c r="O208" s="310"/>
      <c r="P208" s="310"/>
      <c r="Q208" s="310"/>
      <c r="R208" s="310"/>
      <c r="S208" s="310"/>
      <c r="T208" s="310"/>
      <c r="U208" s="310"/>
      <c r="V208" s="310"/>
      <c r="W208" s="310"/>
      <c r="X208" s="310"/>
      <c r="Y208" s="310"/>
      <c r="Z208" s="310"/>
      <c r="AA208" s="310"/>
    </row>
    <row r="209">
      <c r="A209" s="310"/>
      <c r="B209" s="310"/>
      <c r="C209" s="310"/>
      <c r="D209" s="310"/>
      <c r="E209" s="35"/>
      <c r="F209" s="35"/>
      <c r="G209" s="310"/>
      <c r="H209" s="310"/>
      <c r="I209" s="310"/>
      <c r="J209" s="310"/>
      <c r="K209" s="310"/>
      <c r="L209" s="310"/>
      <c r="M209" s="310"/>
      <c r="N209" s="310"/>
      <c r="O209" s="310"/>
      <c r="P209" s="310"/>
      <c r="Q209" s="310"/>
      <c r="R209" s="310"/>
      <c r="S209" s="310"/>
      <c r="T209" s="310"/>
      <c r="U209" s="310"/>
      <c r="V209" s="310"/>
      <c r="W209" s="310"/>
      <c r="X209" s="310"/>
      <c r="Y209" s="310"/>
      <c r="Z209" s="310"/>
      <c r="AA209" s="310"/>
    </row>
    <row r="210">
      <c r="A210" s="310"/>
      <c r="B210" s="310"/>
      <c r="C210" s="310"/>
      <c r="D210" s="310"/>
      <c r="E210" s="35"/>
      <c r="F210" s="35"/>
      <c r="G210" s="310"/>
      <c r="H210" s="310"/>
      <c r="I210" s="310"/>
      <c r="J210" s="310"/>
      <c r="K210" s="310"/>
      <c r="L210" s="310"/>
      <c r="M210" s="310"/>
      <c r="N210" s="310"/>
      <c r="O210" s="310"/>
      <c r="P210" s="310"/>
      <c r="Q210" s="310"/>
      <c r="R210" s="310"/>
      <c r="S210" s="310"/>
      <c r="T210" s="310"/>
      <c r="U210" s="310"/>
      <c r="V210" s="310"/>
      <c r="W210" s="310"/>
      <c r="X210" s="310"/>
      <c r="Y210" s="310"/>
      <c r="Z210" s="310"/>
      <c r="AA210" s="310"/>
    </row>
    <row r="211">
      <c r="A211" s="310"/>
      <c r="B211" s="310"/>
      <c r="C211" s="310"/>
      <c r="D211" s="310"/>
      <c r="E211" s="35"/>
      <c r="F211" s="35"/>
      <c r="G211" s="310"/>
      <c r="H211" s="310"/>
      <c r="I211" s="310"/>
      <c r="J211" s="310"/>
      <c r="K211" s="310"/>
      <c r="L211" s="310"/>
      <c r="M211" s="310"/>
      <c r="N211" s="310"/>
      <c r="O211" s="310"/>
      <c r="P211" s="310"/>
      <c r="Q211" s="310"/>
      <c r="R211" s="310"/>
      <c r="S211" s="310"/>
      <c r="T211" s="310"/>
      <c r="U211" s="310"/>
      <c r="V211" s="310"/>
      <c r="W211" s="310"/>
      <c r="X211" s="310"/>
      <c r="Y211" s="310"/>
      <c r="Z211" s="310"/>
      <c r="AA211" s="310"/>
    </row>
    <row r="212">
      <c r="A212" s="310"/>
      <c r="B212" s="310"/>
      <c r="C212" s="310"/>
      <c r="D212" s="310"/>
      <c r="E212" s="35"/>
      <c r="F212" s="35"/>
      <c r="G212" s="310"/>
      <c r="H212" s="310"/>
      <c r="I212" s="310"/>
      <c r="J212" s="310"/>
      <c r="K212" s="310"/>
      <c r="L212" s="310"/>
      <c r="M212" s="310"/>
      <c r="N212" s="310"/>
      <c r="O212" s="310"/>
      <c r="P212" s="310"/>
      <c r="Q212" s="310"/>
      <c r="R212" s="310"/>
      <c r="S212" s="310"/>
      <c r="T212" s="310"/>
      <c r="U212" s="310"/>
      <c r="V212" s="310"/>
      <c r="W212" s="310"/>
      <c r="X212" s="310"/>
      <c r="Y212" s="310"/>
      <c r="Z212" s="310"/>
      <c r="AA212" s="310"/>
    </row>
    <row r="213">
      <c r="A213" s="310"/>
      <c r="B213" s="310"/>
      <c r="C213" s="310"/>
      <c r="D213" s="310"/>
      <c r="E213" s="35"/>
      <c r="F213" s="35"/>
      <c r="G213" s="310"/>
      <c r="H213" s="310"/>
      <c r="I213" s="310"/>
      <c r="J213" s="310"/>
      <c r="K213" s="310"/>
      <c r="L213" s="310"/>
      <c r="M213" s="310"/>
      <c r="N213" s="310"/>
      <c r="O213" s="310"/>
      <c r="P213" s="310"/>
      <c r="Q213" s="310"/>
      <c r="R213" s="310"/>
      <c r="S213" s="310"/>
      <c r="T213" s="310"/>
      <c r="U213" s="310"/>
      <c r="V213" s="310"/>
      <c r="W213" s="310"/>
      <c r="X213" s="310"/>
      <c r="Y213" s="310"/>
      <c r="Z213" s="310"/>
      <c r="AA213" s="310"/>
    </row>
    <row r="214">
      <c r="A214" s="310"/>
      <c r="B214" s="310"/>
      <c r="C214" s="310"/>
      <c r="D214" s="310"/>
      <c r="E214" s="35"/>
      <c r="F214" s="35"/>
      <c r="G214" s="310"/>
      <c r="H214" s="310"/>
      <c r="I214" s="310"/>
      <c r="J214" s="310"/>
      <c r="K214" s="310"/>
      <c r="L214" s="310"/>
      <c r="M214" s="310"/>
      <c r="N214" s="310"/>
      <c r="O214" s="310"/>
      <c r="P214" s="310"/>
      <c r="Q214" s="310"/>
      <c r="R214" s="310"/>
      <c r="S214" s="310"/>
      <c r="T214" s="310"/>
      <c r="U214" s="310"/>
      <c r="V214" s="310"/>
      <c r="W214" s="310"/>
      <c r="X214" s="310"/>
      <c r="Y214" s="310"/>
      <c r="Z214" s="310"/>
      <c r="AA214" s="310"/>
    </row>
    <row r="215">
      <c r="A215" s="310"/>
      <c r="B215" s="310"/>
      <c r="C215" s="310"/>
      <c r="D215" s="310"/>
      <c r="E215" s="35"/>
      <c r="F215" s="35"/>
      <c r="G215" s="310"/>
      <c r="H215" s="310"/>
      <c r="I215" s="310"/>
      <c r="J215" s="310"/>
      <c r="K215" s="310"/>
      <c r="L215" s="310"/>
      <c r="M215" s="310"/>
      <c r="N215" s="310"/>
      <c r="O215" s="310"/>
      <c r="P215" s="310"/>
      <c r="Q215" s="310"/>
      <c r="R215" s="310"/>
      <c r="S215" s="310"/>
      <c r="T215" s="310"/>
      <c r="U215" s="310"/>
      <c r="V215" s="310"/>
      <c r="W215" s="310"/>
      <c r="X215" s="310"/>
      <c r="Y215" s="310"/>
      <c r="Z215" s="310"/>
      <c r="AA215" s="310"/>
    </row>
    <row r="216">
      <c r="A216" s="310"/>
      <c r="B216" s="310"/>
      <c r="C216" s="310"/>
      <c r="D216" s="310"/>
      <c r="E216" s="35"/>
      <c r="F216" s="35"/>
      <c r="G216" s="310"/>
      <c r="H216" s="310"/>
      <c r="I216" s="310"/>
      <c r="J216" s="310"/>
      <c r="K216" s="310"/>
      <c r="L216" s="310"/>
      <c r="M216" s="310"/>
      <c r="N216" s="310"/>
      <c r="O216" s="310"/>
      <c r="P216" s="310"/>
      <c r="Q216" s="310"/>
      <c r="R216" s="310"/>
      <c r="S216" s="310"/>
      <c r="T216" s="310"/>
      <c r="U216" s="310"/>
      <c r="V216" s="310"/>
      <c r="W216" s="310"/>
      <c r="X216" s="310"/>
      <c r="Y216" s="310"/>
      <c r="Z216" s="310"/>
      <c r="AA216" s="310"/>
    </row>
    <row r="217">
      <c r="A217" s="310"/>
      <c r="B217" s="310"/>
      <c r="C217" s="310"/>
      <c r="D217" s="310"/>
      <c r="E217" s="35"/>
      <c r="F217" s="35"/>
      <c r="G217" s="310"/>
      <c r="H217" s="310"/>
      <c r="I217" s="310"/>
      <c r="J217" s="310"/>
      <c r="K217" s="310"/>
      <c r="L217" s="310"/>
      <c r="M217" s="310"/>
      <c r="N217" s="310"/>
      <c r="O217" s="310"/>
      <c r="P217" s="310"/>
      <c r="Q217" s="310"/>
      <c r="R217" s="310"/>
      <c r="S217" s="310"/>
      <c r="T217" s="310"/>
      <c r="U217" s="310"/>
      <c r="V217" s="310"/>
      <c r="W217" s="310"/>
      <c r="X217" s="310"/>
      <c r="Y217" s="310"/>
      <c r="Z217" s="310"/>
      <c r="AA217" s="310"/>
    </row>
    <row r="218">
      <c r="A218" s="310"/>
      <c r="B218" s="310"/>
      <c r="C218" s="310"/>
      <c r="D218" s="310"/>
      <c r="E218" s="35"/>
      <c r="F218" s="35"/>
      <c r="G218" s="310"/>
      <c r="H218" s="310"/>
      <c r="I218" s="310"/>
      <c r="J218" s="310"/>
      <c r="K218" s="310"/>
      <c r="L218" s="310"/>
      <c r="M218" s="310"/>
      <c r="N218" s="310"/>
      <c r="O218" s="310"/>
      <c r="P218" s="310"/>
      <c r="Q218" s="310"/>
      <c r="R218" s="310"/>
      <c r="S218" s="310"/>
      <c r="T218" s="310"/>
      <c r="U218" s="310"/>
      <c r="V218" s="310"/>
      <c r="W218" s="310"/>
      <c r="X218" s="310"/>
      <c r="Y218" s="310"/>
      <c r="Z218" s="310"/>
      <c r="AA218" s="310"/>
    </row>
    <row r="219">
      <c r="A219" s="310"/>
      <c r="B219" s="310"/>
      <c r="C219" s="310"/>
      <c r="D219" s="310"/>
      <c r="E219" s="35"/>
      <c r="F219" s="35"/>
      <c r="G219" s="310"/>
      <c r="H219" s="310"/>
      <c r="I219" s="310"/>
      <c r="J219" s="310"/>
      <c r="K219" s="310"/>
      <c r="L219" s="310"/>
      <c r="M219" s="310"/>
      <c r="N219" s="310"/>
      <c r="O219" s="310"/>
      <c r="P219" s="310"/>
      <c r="Q219" s="310"/>
      <c r="R219" s="310"/>
      <c r="S219" s="310"/>
      <c r="T219" s="310"/>
      <c r="U219" s="310"/>
      <c r="V219" s="310"/>
      <c r="W219" s="310"/>
      <c r="X219" s="310"/>
      <c r="Y219" s="310"/>
      <c r="Z219" s="310"/>
      <c r="AA219" s="310"/>
    </row>
    <row r="220">
      <c r="A220" s="310"/>
      <c r="B220" s="310"/>
      <c r="C220" s="310"/>
      <c r="D220" s="310"/>
      <c r="E220" s="35"/>
      <c r="F220" s="35"/>
      <c r="G220" s="310"/>
      <c r="H220" s="310"/>
      <c r="I220" s="310"/>
      <c r="J220" s="310"/>
      <c r="K220" s="310"/>
      <c r="L220" s="310"/>
      <c r="M220" s="310"/>
      <c r="N220" s="310"/>
      <c r="O220" s="310"/>
      <c r="P220" s="310"/>
      <c r="Q220" s="310"/>
      <c r="R220" s="310"/>
      <c r="S220" s="310"/>
      <c r="T220" s="310"/>
      <c r="U220" s="310"/>
      <c r="V220" s="310"/>
      <c r="W220" s="310"/>
      <c r="X220" s="310"/>
      <c r="Y220" s="310"/>
      <c r="Z220" s="310"/>
      <c r="AA220" s="310"/>
    </row>
    <row r="221">
      <c r="A221" s="310"/>
      <c r="B221" s="310"/>
      <c r="C221" s="310"/>
      <c r="D221" s="310"/>
      <c r="E221" s="35"/>
      <c r="F221" s="35"/>
      <c r="G221" s="310"/>
      <c r="H221" s="310"/>
      <c r="I221" s="310"/>
      <c r="J221" s="310"/>
      <c r="K221" s="310"/>
      <c r="L221" s="310"/>
      <c r="M221" s="310"/>
      <c r="N221" s="310"/>
      <c r="O221" s="310"/>
      <c r="P221" s="310"/>
      <c r="Q221" s="310"/>
      <c r="R221" s="310"/>
      <c r="S221" s="310"/>
      <c r="T221" s="310"/>
      <c r="U221" s="310"/>
      <c r="V221" s="310"/>
      <c r="W221" s="310"/>
      <c r="X221" s="310"/>
      <c r="Y221" s="310"/>
      <c r="Z221" s="310"/>
      <c r="AA221" s="310"/>
    </row>
    <row r="222">
      <c r="A222" s="310"/>
      <c r="B222" s="310"/>
      <c r="C222" s="310"/>
      <c r="D222" s="310"/>
      <c r="E222" s="35"/>
      <c r="F222" s="35"/>
      <c r="G222" s="310"/>
      <c r="H222" s="310"/>
      <c r="I222" s="310"/>
      <c r="J222" s="310"/>
      <c r="K222" s="310"/>
      <c r="L222" s="310"/>
      <c r="M222" s="310"/>
      <c r="N222" s="310"/>
      <c r="O222" s="310"/>
      <c r="P222" s="310"/>
      <c r="Q222" s="310"/>
      <c r="R222" s="310"/>
      <c r="S222" s="310"/>
      <c r="T222" s="310"/>
      <c r="U222" s="310"/>
      <c r="V222" s="310"/>
      <c r="W222" s="310"/>
      <c r="X222" s="310"/>
      <c r="Y222" s="310"/>
      <c r="Z222" s="310"/>
      <c r="AA222" s="310"/>
    </row>
    <row r="223">
      <c r="A223" s="310"/>
      <c r="B223" s="310"/>
      <c r="C223" s="310"/>
      <c r="D223" s="310"/>
      <c r="E223" s="35"/>
      <c r="F223" s="35"/>
      <c r="G223" s="310"/>
      <c r="H223" s="310"/>
      <c r="I223" s="310"/>
      <c r="J223" s="310"/>
      <c r="K223" s="310"/>
      <c r="L223" s="310"/>
      <c r="M223" s="310"/>
      <c r="N223" s="310"/>
      <c r="O223" s="310"/>
      <c r="P223" s="310"/>
      <c r="Q223" s="310"/>
      <c r="R223" s="310"/>
      <c r="S223" s="310"/>
      <c r="T223" s="310"/>
      <c r="U223" s="310"/>
      <c r="V223" s="310"/>
      <c r="W223" s="310"/>
      <c r="X223" s="310"/>
      <c r="Y223" s="310"/>
      <c r="Z223" s="310"/>
      <c r="AA223" s="310"/>
    </row>
    <row r="224">
      <c r="A224" s="310"/>
      <c r="B224" s="310"/>
      <c r="C224" s="310"/>
      <c r="D224" s="310"/>
      <c r="E224" s="35"/>
      <c r="F224" s="35"/>
      <c r="G224" s="310"/>
      <c r="H224" s="310"/>
      <c r="I224" s="310"/>
      <c r="J224" s="310"/>
      <c r="K224" s="310"/>
      <c r="L224" s="310"/>
      <c r="M224" s="310"/>
      <c r="N224" s="310"/>
      <c r="O224" s="310"/>
      <c r="P224" s="310"/>
      <c r="Q224" s="310"/>
      <c r="R224" s="310"/>
      <c r="S224" s="310"/>
      <c r="T224" s="310"/>
      <c r="U224" s="310"/>
      <c r="V224" s="310"/>
      <c r="W224" s="310"/>
      <c r="X224" s="310"/>
      <c r="Y224" s="310"/>
      <c r="Z224" s="310"/>
      <c r="AA224" s="310"/>
    </row>
    <row r="225">
      <c r="A225" s="310"/>
      <c r="B225" s="310"/>
      <c r="C225" s="310"/>
      <c r="D225" s="310"/>
      <c r="E225" s="35"/>
      <c r="F225" s="35"/>
      <c r="G225" s="310"/>
      <c r="H225" s="310"/>
      <c r="I225" s="310"/>
      <c r="J225" s="310"/>
      <c r="K225" s="310"/>
      <c r="L225" s="310"/>
      <c r="M225" s="310"/>
      <c r="N225" s="310"/>
      <c r="O225" s="310"/>
      <c r="P225" s="310"/>
      <c r="Q225" s="310"/>
      <c r="R225" s="310"/>
      <c r="S225" s="310"/>
      <c r="T225" s="310"/>
      <c r="U225" s="310"/>
      <c r="V225" s="310"/>
      <c r="W225" s="310"/>
      <c r="X225" s="310"/>
      <c r="Y225" s="310"/>
      <c r="Z225" s="310"/>
      <c r="AA225" s="310"/>
    </row>
    <row r="226">
      <c r="A226" s="310"/>
      <c r="B226" s="310"/>
      <c r="C226" s="310"/>
      <c r="D226" s="310"/>
      <c r="E226" s="35"/>
      <c r="F226" s="35"/>
      <c r="G226" s="310"/>
      <c r="H226" s="310"/>
      <c r="I226" s="310"/>
      <c r="J226" s="310"/>
      <c r="K226" s="310"/>
      <c r="L226" s="310"/>
      <c r="M226" s="310"/>
      <c r="N226" s="310"/>
      <c r="O226" s="310"/>
      <c r="P226" s="310"/>
      <c r="Q226" s="310"/>
      <c r="R226" s="310"/>
      <c r="S226" s="310"/>
      <c r="T226" s="310"/>
      <c r="U226" s="310"/>
      <c r="V226" s="310"/>
      <c r="W226" s="310"/>
      <c r="X226" s="310"/>
      <c r="Y226" s="310"/>
      <c r="Z226" s="310"/>
      <c r="AA226" s="310"/>
    </row>
    <row r="227">
      <c r="A227" s="310"/>
      <c r="B227" s="310"/>
      <c r="C227" s="310"/>
      <c r="D227" s="310"/>
      <c r="E227" s="35"/>
      <c r="F227" s="35"/>
      <c r="G227" s="310"/>
      <c r="H227" s="310"/>
      <c r="I227" s="310"/>
      <c r="J227" s="310"/>
      <c r="K227" s="310"/>
      <c r="L227" s="310"/>
      <c r="M227" s="310"/>
      <c r="N227" s="310"/>
      <c r="O227" s="310"/>
      <c r="P227" s="310"/>
      <c r="Q227" s="310"/>
      <c r="R227" s="310"/>
      <c r="S227" s="310"/>
      <c r="T227" s="310"/>
      <c r="U227" s="310"/>
      <c r="V227" s="310"/>
      <c r="W227" s="310"/>
      <c r="X227" s="310"/>
      <c r="Y227" s="310"/>
      <c r="Z227" s="310"/>
      <c r="AA227" s="310"/>
    </row>
    <row r="228">
      <c r="A228" s="310"/>
      <c r="B228" s="310"/>
      <c r="C228" s="310"/>
      <c r="D228" s="310"/>
      <c r="E228" s="35"/>
      <c r="F228" s="35"/>
      <c r="G228" s="310"/>
      <c r="H228" s="310"/>
      <c r="I228" s="310"/>
      <c r="J228" s="310"/>
      <c r="K228" s="310"/>
      <c r="L228" s="310"/>
      <c r="M228" s="310"/>
      <c r="N228" s="310"/>
      <c r="O228" s="310"/>
      <c r="P228" s="310"/>
      <c r="Q228" s="310"/>
      <c r="R228" s="310"/>
      <c r="S228" s="310"/>
      <c r="T228" s="310"/>
      <c r="U228" s="310"/>
      <c r="V228" s="310"/>
      <c r="W228" s="310"/>
      <c r="X228" s="310"/>
      <c r="Y228" s="310"/>
      <c r="Z228" s="310"/>
      <c r="AA228" s="310"/>
    </row>
    <row r="229">
      <c r="A229" s="310"/>
      <c r="B229" s="310"/>
      <c r="C229" s="310"/>
      <c r="D229" s="310"/>
      <c r="E229" s="35"/>
      <c r="F229" s="35"/>
      <c r="G229" s="310"/>
      <c r="H229" s="310"/>
      <c r="I229" s="310"/>
      <c r="J229" s="310"/>
      <c r="K229" s="310"/>
      <c r="L229" s="310"/>
      <c r="M229" s="310"/>
      <c r="N229" s="310"/>
      <c r="O229" s="310"/>
      <c r="P229" s="310"/>
      <c r="Q229" s="310"/>
      <c r="R229" s="310"/>
      <c r="S229" s="310"/>
      <c r="T229" s="310"/>
      <c r="U229" s="310"/>
      <c r="V229" s="310"/>
      <c r="W229" s="310"/>
      <c r="X229" s="310"/>
      <c r="Y229" s="310"/>
      <c r="Z229" s="310"/>
      <c r="AA229" s="310"/>
    </row>
    <row r="230">
      <c r="A230" s="310"/>
      <c r="B230" s="310"/>
      <c r="C230" s="310"/>
      <c r="D230" s="310"/>
      <c r="E230" s="35"/>
      <c r="F230" s="35"/>
      <c r="G230" s="310"/>
      <c r="H230" s="310"/>
      <c r="I230" s="310"/>
      <c r="J230" s="310"/>
      <c r="K230" s="310"/>
      <c r="L230" s="310"/>
      <c r="M230" s="310"/>
      <c r="N230" s="310"/>
      <c r="O230" s="310"/>
      <c r="P230" s="310"/>
      <c r="Q230" s="310"/>
      <c r="R230" s="310"/>
      <c r="S230" s="310"/>
      <c r="T230" s="310"/>
      <c r="U230" s="310"/>
      <c r="V230" s="310"/>
      <c r="W230" s="310"/>
      <c r="X230" s="310"/>
      <c r="Y230" s="310"/>
      <c r="Z230" s="310"/>
      <c r="AA230" s="310"/>
    </row>
    <row r="231">
      <c r="A231" s="310"/>
      <c r="B231" s="310"/>
      <c r="C231" s="310"/>
      <c r="D231" s="310"/>
      <c r="E231" s="35"/>
      <c r="F231" s="35"/>
      <c r="G231" s="310"/>
      <c r="H231" s="310"/>
      <c r="I231" s="310"/>
      <c r="J231" s="310"/>
      <c r="K231" s="310"/>
      <c r="L231" s="310"/>
      <c r="M231" s="310"/>
      <c r="N231" s="310"/>
      <c r="O231" s="310"/>
      <c r="P231" s="310"/>
      <c r="Q231" s="310"/>
      <c r="R231" s="310"/>
      <c r="S231" s="310"/>
      <c r="T231" s="310"/>
      <c r="U231" s="310"/>
      <c r="V231" s="310"/>
      <c r="W231" s="310"/>
      <c r="X231" s="310"/>
      <c r="Y231" s="310"/>
      <c r="Z231" s="310"/>
      <c r="AA231" s="310"/>
    </row>
    <row r="232">
      <c r="A232" s="310"/>
      <c r="B232" s="310"/>
      <c r="C232" s="310"/>
      <c r="D232" s="310"/>
      <c r="E232" s="35"/>
      <c r="F232" s="35"/>
      <c r="G232" s="310"/>
      <c r="H232" s="310"/>
      <c r="I232" s="310"/>
      <c r="J232" s="310"/>
      <c r="K232" s="310"/>
      <c r="L232" s="310"/>
      <c r="M232" s="310"/>
      <c r="N232" s="310"/>
      <c r="O232" s="310"/>
      <c r="P232" s="310"/>
      <c r="Q232" s="310"/>
      <c r="R232" s="310"/>
      <c r="S232" s="310"/>
      <c r="T232" s="310"/>
      <c r="U232" s="310"/>
      <c r="V232" s="310"/>
      <c r="W232" s="310"/>
      <c r="X232" s="310"/>
      <c r="Y232" s="310"/>
      <c r="Z232" s="310"/>
      <c r="AA232" s="310"/>
    </row>
    <row r="233">
      <c r="A233" s="310"/>
      <c r="B233" s="310"/>
      <c r="C233" s="310"/>
      <c r="D233" s="310"/>
      <c r="E233" s="35"/>
      <c r="F233" s="35"/>
      <c r="G233" s="310"/>
      <c r="H233" s="310"/>
      <c r="I233" s="310"/>
      <c r="J233" s="310"/>
      <c r="K233" s="310"/>
      <c r="L233" s="310"/>
      <c r="M233" s="310"/>
      <c r="N233" s="310"/>
      <c r="O233" s="310"/>
      <c r="P233" s="310"/>
      <c r="Q233" s="310"/>
      <c r="R233" s="310"/>
      <c r="S233" s="310"/>
      <c r="T233" s="310"/>
      <c r="U233" s="310"/>
      <c r="V233" s="310"/>
      <c r="W233" s="310"/>
      <c r="X233" s="310"/>
      <c r="Y233" s="310"/>
      <c r="Z233" s="310"/>
      <c r="AA233" s="310"/>
    </row>
    <row r="234">
      <c r="A234" s="310"/>
      <c r="B234" s="310"/>
      <c r="C234" s="310"/>
      <c r="D234" s="310"/>
      <c r="E234" s="35"/>
      <c r="F234" s="35"/>
      <c r="G234" s="310"/>
      <c r="H234" s="310"/>
      <c r="I234" s="310"/>
      <c r="J234" s="310"/>
      <c r="K234" s="310"/>
      <c r="L234" s="310"/>
      <c r="M234" s="310"/>
      <c r="N234" s="310"/>
      <c r="O234" s="310"/>
      <c r="P234" s="310"/>
      <c r="Q234" s="310"/>
      <c r="R234" s="310"/>
      <c r="S234" s="310"/>
      <c r="T234" s="310"/>
      <c r="U234" s="310"/>
      <c r="V234" s="310"/>
      <c r="W234" s="310"/>
      <c r="X234" s="310"/>
      <c r="Y234" s="310"/>
      <c r="Z234" s="310"/>
      <c r="AA234" s="310"/>
    </row>
    <row r="235">
      <c r="A235" s="310"/>
      <c r="B235" s="310"/>
      <c r="C235" s="310"/>
      <c r="D235" s="310"/>
      <c r="E235" s="35"/>
      <c r="F235" s="35"/>
      <c r="G235" s="310"/>
      <c r="H235" s="310"/>
      <c r="I235" s="310"/>
      <c r="J235" s="310"/>
      <c r="K235" s="310"/>
      <c r="L235" s="310"/>
      <c r="M235" s="310"/>
      <c r="N235" s="310"/>
      <c r="O235" s="310"/>
      <c r="P235" s="310"/>
      <c r="Q235" s="310"/>
      <c r="R235" s="310"/>
      <c r="S235" s="310"/>
      <c r="T235" s="310"/>
      <c r="U235" s="310"/>
      <c r="V235" s="310"/>
      <c r="W235" s="310"/>
      <c r="X235" s="310"/>
      <c r="Y235" s="310"/>
      <c r="Z235" s="310"/>
      <c r="AA235" s="310"/>
    </row>
    <row r="236">
      <c r="A236" s="310"/>
      <c r="B236" s="310"/>
      <c r="C236" s="310"/>
      <c r="D236" s="310"/>
      <c r="E236" s="35"/>
      <c r="F236" s="35"/>
      <c r="G236" s="310"/>
      <c r="H236" s="310"/>
      <c r="I236" s="310"/>
      <c r="J236" s="310"/>
      <c r="K236" s="310"/>
      <c r="L236" s="310"/>
      <c r="M236" s="310"/>
      <c r="N236" s="310"/>
      <c r="O236" s="310"/>
      <c r="P236" s="310"/>
      <c r="Q236" s="310"/>
      <c r="R236" s="310"/>
      <c r="S236" s="310"/>
      <c r="T236" s="310"/>
      <c r="U236" s="310"/>
      <c r="V236" s="310"/>
      <c r="W236" s="310"/>
      <c r="X236" s="310"/>
      <c r="Y236" s="310"/>
      <c r="Z236" s="310"/>
      <c r="AA236" s="310"/>
    </row>
    <row r="237">
      <c r="A237" s="310"/>
      <c r="B237" s="310"/>
      <c r="C237" s="310"/>
      <c r="D237" s="310"/>
      <c r="E237" s="35"/>
      <c r="F237" s="35"/>
      <c r="G237" s="310"/>
      <c r="H237" s="310"/>
      <c r="I237" s="310"/>
      <c r="J237" s="310"/>
      <c r="K237" s="310"/>
      <c r="L237" s="310"/>
      <c r="M237" s="310"/>
      <c r="N237" s="310"/>
      <c r="O237" s="310"/>
      <c r="P237" s="310"/>
      <c r="Q237" s="310"/>
      <c r="R237" s="310"/>
      <c r="S237" s="310"/>
      <c r="T237" s="310"/>
      <c r="U237" s="310"/>
      <c r="V237" s="310"/>
      <c r="W237" s="310"/>
      <c r="X237" s="310"/>
      <c r="Y237" s="310"/>
      <c r="Z237" s="310"/>
      <c r="AA237" s="310"/>
    </row>
    <row r="238">
      <c r="A238" s="310"/>
      <c r="B238" s="310"/>
      <c r="C238" s="310"/>
      <c r="D238" s="310"/>
      <c r="E238" s="35"/>
      <c r="F238" s="35"/>
      <c r="G238" s="310"/>
      <c r="H238" s="310"/>
      <c r="I238" s="310"/>
      <c r="J238" s="310"/>
      <c r="K238" s="310"/>
      <c r="L238" s="310"/>
      <c r="M238" s="310"/>
      <c r="N238" s="310"/>
      <c r="O238" s="310"/>
      <c r="P238" s="310"/>
      <c r="Q238" s="310"/>
      <c r="R238" s="310"/>
      <c r="S238" s="310"/>
      <c r="T238" s="310"/>
      <c r="U238" s="310"/>
      <c r="V238" s="310"/>
      <c r="W238" s="310"/>
      <c r="X238" s="310"/>
      <c r="Y238" s="310"/>
      <c r="Z238" s="310"/>
      <c r="AA238" s="310"/>
    </row>
    <row r="239">
      <c r="A239" s="310"/>
      <c r="B239" s="310"/>
      <c r="C239" s="310"/>
      <c r="D239" s="310"/>
      <c r="E239" s="35"/>
      <c r="F239" s="35"/>
      <c r="G239" s="310"/>
      <c r="H239" s="310"/>
      <c r="I239" s="310"/>
      <c r="J239" s="310"/>
      <c r="K239" s="310"/>
      <c r="L239" s="310"/>
      <c r="M239" s="310"/>
      <c r="N239" s="310"/>
      <c r="O239" s="310"/>
      <c r="P239" s="310"/>
      <c r="Q239" s="310"/>
      <c r="R239" s="310"/>
      <c r="S239" s="310"/>
      <c r="T239" s="310"/>
      <c r="U239" s="310"/>
      <c r="V239" s="310"/>
      <c r="W239" s="310"/>
      <c r="X239" s="310"/>
      <c r="Y239" s="310"/>
      <c r="Z239" s="310"/>
      <c r="AA239" s="310"/>
    </row>
    <row r="240">
      <c r="A240" s="310"/>
      <c r="B240" s="310"/>
      <c r="C240" s="310"/>
      <c r="D240" s="310"/>
      <c r="E240" s="35"/>
      <c r="F240" s="35"/>
      <c r="G240" s="310"/>
      <c r="H240" s="310"/>
      <c r="I240" s="310"/>
      <c r="J240" s="310"/>
      <c r="K240" s="310"/>
      <c r="L240" s="310"/>
      <c r="M240" s="310"/>
      <c r="N240" s="310"/>
      <c r="O240" s="310"/>
      <c r="P240" s="310"/>
      <c r="Q240" s="310"/>
      <c r="R240" s="310"/>
      <c r="S240" s="310"/>
      <c r="T240" s="310"/>
      <c r="U240" s="310"/>
      <c r="V240" s="310"/>
      <c r="W240" s="310"/>
      <c r="X240" s="310"/>
      <c r="Y240" s="310"/>
      <c r="Z240" s="310"/>
      <c r="AA240" s="310"/>
    </row>
    <row r="241">
      <c r="A241" s="310"/>
      <c r="B241" s="310"/>
      <c r="C241" s="310"/>
      <c r="D241" s="310"/>
      <c r="E241" s="35"/>
      <c r="F241" s="35"/>
      <c r="G241" s="310"/>
      <c r="H241" s="310"/>
      <c r="I241" s="310"/>
      <c r="J241" s="310"/>
      <c r="K241" s="310"/>
      <c r="L241" s="310"/>
      <c r="M241" s="310"/>
      <c r="N241" s="310"/>
      <c r="O241" s="310"/>
      <c r="P241" s="310"/>
      <c r="Q241" s="310"/>
      <c r="R241" s="310"/>
      <c r="S241" s="310"/>
      <c r="T241" s="310"/>
      <c r="U241" s="310"/>
      <c r="V241" s="310"/>
      <c r="W241" s="310"/>
      <c r="X241" s="310"/>
      <c r="Y241" s="310"/>
      <c r="Z241" s="310"/>
      <c r="AA241" s="310"/>
    </row>
    <row r="242">
      <c r="A242" s="310"/>
      <c r="B242" s="310"/>
      <c r="C242" s="310"/>
      <c r="D242" s="310"/>
      <c r="E242" s="35"/>
      <c r="F242" s="35"/>
      <c r="G242" s="310"/>
      <c r="H242" s="310"/>
      <c r="I242" s="310"/>
      <c r="J242" s="310"/>
      <c r="K242" s="310"/>
      <c r="L242" s="310"/>
      <c r="M242" s="310"/>
      <c r="N242" s="310"/>
      <c r="O242" s="310"/>
      <c r="P242" s="310"/>
      <c r="Q242" s="310"/>
      <c r="R242" s="310"/>
      <c r="S242" s="310"/>
      <c r="T242" s="310"/>
      <c r="U242" s="310"/>
      <c r="V242" s="310"/>
      <c r="W242" s="310"/>
      <c r="X242" s="310"/>
      <c r="Y242" s="310"/>
      <c r="Z242" s="310"/>
      <c r="AA242" s="310"/>
    </row>
    <row r="243">
      <c r="A243" s="310"/>
      <c r="B243" s="310"/>
      <c r="C243" s="310"/>
      <c r="D243" s="310"/>
      <c r="E243" s="35"/>
      <c r="F243" s="35"/>
      <c r="G243" s="310"/>
      <c r="H243" s="310"/>
      <c r="I243" s="310"/>
      <c r="J243" s="310"/>
      <c r="K243" s="310"/>
      <c r="L243" s="310"/>
      <c r="M243" s="310"/>
      <c r="N243" s="310"/>
      <c r="O243" s="310"/>
      <c r="P243" s="310"/>
      <c r="Q243" s="310"/>
      <c r="R243" s="310"/>
      <c r="S243" s="310"/>
      <c r="T243" s="310"/>
      <c r="U243" s="310"/>
      <c r="V243" s="310"/>
      <c r="W243" s="310"/>
      <c r="X243" s="310"/>
      <c r="Y243" s="310"/>
      <c r="Z243" s="310"/>
      <c r="AA243" s="310"/>
    </row>
    <row r="244">
      <c r="A244" s="310"/>
      <c r="B244" s="310"/>
      <c r="C244" s="310"/>
      <c r="D244" s="310"/>
      <c r="E244" s="35"/>
      <c r="F244" s="35"/>
      <c r="G244" s="310"/>
      <c r="H244" s="310"/>
      <c r="I244" s="310"/>
      <c r="J244" s="310"/>
      <c r="K244" s="310"/>
      <c r="L244" s="310"/>
      <c r="M244" s="310"/>
      <c r="N244" s="310"/>
      <c r="O244" s="310"/>
      <c r="P244" s="310"/>
      <c r="Q244" s="310"/>
      <c r="R244" s="310"/>
      <c r="S244" s="310"/>
      <c r="T244" s="310"/>
      <c r="U244" s="310"/>
      <c r="V244" s="310"/>
      <c r="W244" s="310"/>
      <c r="X244" s="310"/>
      <c r="Y244" s="310"/>
      <c r="Z244" s="310"/>
      <c r="AA244" s="310"/>
    </row>
    <row r="245">
      <c r="A245" s="310"/>
      <c r="B245" s="310"/>
      <c r="C245" s="310"/>
      <c r="D245" s="310"/>
      <c r="E245" s="35"/>
      <c r="F245" s="35"/>
      <c r="G245" s="310"/>
      <c r="H245" s="310"/>
      <c r="I245" s="310"/>
      <c r="J245" s="310"/>
      <c r="K245" s="310"/>
      <c r="L245" s="310"/>
      <c r="M245" s="310"/>
      <c r="N245" s="310"/>
      <c r="O245" s="310"/>
      <c r="P245" s="310"/>
      <c r="Q245" s="310"/>
      <c r="R245" s="310"/>
      <c r="S245" s="310"/>
      <c r="T245" s="310"/>
      <c r="U245" s="310"/>
      <c r="V245" s="310"/>
      <c r="W245" s="310"/>
      <c r="X245" s="310"/>
      <c r="Y245" s="310"/>
      <c r="Z245" s="310"/>
      <c r="AA245" s="310"/>
    </row>
    <row r="246">
      <c r="A246" s="310"/>
      <c r="B246" s="310"/>
      <c r="C246" s="310"/>
      <c r="D246" s="310"/>
      <c r="E246" s="35"/>
      <c r="F246" s="35"/>
      <c r="G246" s="310"/>
      <c r="H246" s="310"/>
      <c r="I246" s="310"/>
      <c r="J246" s="310"/>
      <c r="K246" s="310"/>
      <c r="L246" s="310"/>
      <c r="M246" s="310"/>
      <c r="N246" s="310"/>
      <c r="O246" s="310"/>
      <c r="P246" s="310"/>
      <c r="Q246" s="310"/>
      <c r="R246" s="310"/>
      <c r="S246" s="310"/>
      <c r="T246" s="310"/>
      <c r="U246" s="310"/>
      <c r="V246" s="310"/>
      <c r="W246" s="310"/>
      <c r="X246" s="310"/>
      <c r="Y246" s="310"/>
      <c r="Z246" s="310"/>
      <c r="AA246" s="310"/>
    </row>
    <row r="247">
      <c r="A247" s="310"/>
      <c r="B247" s="310"/>
      <c r="C247" s="310"/>
      <c r="D247" s="310"/>
      <c r="E247" s="35"/>
      <c r="F247" s="35"/>
      <c r="G247" s="310"/>
      <c r="H247" s="310"/>
      <c r="I247" s="310"/>
      <c r="J247" s="310"/>
      <c r="K247" s="310"/>
      <c r="L247" s="310"/>
      <c r="M247" s="310"/>
      <c r="N247" s="310"/>
      <c r="O247" s="310"/>
      <c r="P247" s="310"/>
      <c r="Q247" s="310"/>
      <c r="R247" s="310"/>
      <c r="S247" s="310"/>
      <c r="T247" s="310"/>
      <c r="U247" s="310"/>
      <c r="V247" s="310"/>
      <c r="W247" s="310"/>
      <c r="X247" s="310"/>
      <c r="Y247" s="310"/>
      <c r="Z247" s="310"/>
      <c r="AA247" s="310"/>
    </row>
    <row r="248">
      <c r="A248" s="310"/>
      <c r="B248" s="310"/>
      <c r="C248" s="310"/>
      <c r="D248" s="310"/>
      <c r="E248" s="35"/>
      <c r="F248" s="35"/>
      <c r="G248" s="310"/>
      <c r="H248" s="310"/>
      <c r="I248" s="310"/>
      <c r="J248" s="310"/>
      <c r="K248" s="310"/>
      <c r="L248" s="310"/>
      <c r="M248" s="310"/>
      <c r="N248" s="310"/>
      <c r="O248" s="310"/>
      <c r="P248" s="310"/>
      <c r="Q248" s="310"/>
      <c r="R248" s="310"/>
      <c r="S248" s="310"/>
      <c r="T248" s="310"/>
      <c r="U248" s="310"/>
      <c r="V248" s="310"/>
      <c r="W248" s="310"/>
      <c r="X248" s="310"/>
      <c r="Y248" s="310"/>
      <c r="Z248" s="310"/>
      <c r="AA248" s="310"/>
    </row>
    <row r="249">
      <c r="A249" s="310"/>
      <c r="B249" s="310"/>
      <c r="C249" s="310"/>
      <c r="D249" s="310"/>
      <c r="E249" s="35"/>
      <c r="F249" s="35"/>
      <c r="G249" s="310"/>
      <c r="H249" s="310"/>
      <c r="I249" s="310"/>
      <c r="J249" s="310"/>
      <c r="K249" s="310"/>
      <c r="L249" s="310"/>
      <c r="M249" s="310"/>
      <c r="N249" s="310"/>
      <c r="O249" s="310"/>
      <c r="P249" s="310"/>
      <c r="Q249" s="310"/>
      <c r="R249" s="310"/>
      <c r="S249" s="310"/>
      <c r="T249" s="310"/>
      <c r="U249" s="310"/>
      <c r="V249" s="310"/>
      <c r="W249" s="310"/>
      <c r="X249" s="310"/>
      <c r="Y249" s="310"/>
      <c r="Z249" s="310"/>
      <c r="AA249" s="310"/>
    </row>
    <row r="250">
      <c r="A250" s="310"/>
      <c r="B250" s="310"/>
      <c r="C250" s="310"/>
      <c r="D250" s="310"/>
      <c r="E250" s="35"/>
      <c r="F250" s="35"/>
      <c r="G250" s="310"/>
      <c r="H250" s="310"/>
      <c r="I250" s="310"/>
      <c r="J250" s="310"/>
      <c r="K250" s="310"/>
      <c r="L250" s="310"/>
      <c r="M250" s="310"/>
      <c r="N250" s="310"/>
      <c r="O250" s="310"/>
      <c r="P250" s="310"/>
      <c r="Q250" s="310"/>
      <c r="R250" s="310"/>
      <c r="S250" s="310"/>
      <c r="T250" s="310"/>
      <c r="U250" s="310"/>
      <c r="V250" s="310"/>
      <c r="W250" s="310"/>
      <c r="X250" s="310"/>
      <c r="Y250" s="310"/>
      <c r="Z250" s="310"/>
      <c r="AA250" s="310"/>
    </row>
    <row r="251">
      <c r="A251" s="310"/>
      <c r="B251" s="310"/>
      <c r="C251" s="310"/>
      <c r="D251" s="310"/>
      <c r="E251" s="35"/>
      <c r="F251" s="35"/>
      <c r="G251" s="310"/>
      <c r="H251" s="310"/>
      <c r="I251" s="310"/>
      <c r="J251" s="310"/>
      <c r="K251" s="310"/>
      <c r="L251" s="310"/>
      <c r="M251" s="310"/>
      <c r="N251" s="310"/>
      <c r="O251" s="310"/>
      <c r="P251" s="310"/>
      <c r="Q251" s="310"/>
      <c r="R251" s="310"/>
      <c r="S251" s="310"/>
      <c r="T251" s="310"/>
      <c r="U251" s="310"/>
      <c r="V251" s="310"/>
      <c r="W251" s="310"/>
      <c r="X251" s="310"/>
      <c r="Y251" s="310"/>
      <c r="Z251" s="310"/>
      <c r="AA251" s="310"/>
    </row>
    <row r="252">
      <c r="A252" s="310"/>
      <c r="B252" s="310"/>
      <c r="C252" s="310"/>
      <c r="D252" s="310"/>
      <c r="E252" s="35"/>
      <c r="F252" s="35"/>
      <c r="G252" s="310"/>
      <c r="H252" s="310"/>
      <c r="I252" s="310"/>
      <c r="J252" s="310"/>
      <c r="K252" s="310"/>
      <c r="L252" s="310"/>
      <c r="M252" s="310"/>
      <c r="N252" s="310"/>
      <c r="O252" s="310"/>
      <c r="P252" s="310"/>
      <c r="Q252" s="310"/>
      <c r="R252" s="310"/>
      <c r="S252" s="310"/>
      <c r="T252" s="310"/>
      <c r="U252" s="310"/>
      <c r="V252" s="310"/>
      <c r="W252" s="310"/>
      <c r="X252" s="310"/>
      <c r="Y252" s="310"/>
      <c r="Z252" s="310"/>
      <c r="AA252" s="310"/>
    </row>
    <row r="253">
      <c r="A253" s="310"/>
      <c r="B253" s="310"/>
      <c r="C253" s="310"/>
      <c r="D253" s="310"/>
      <c r="E253" s="35"/>
      <c r="F253" s="35"/>
      <c r="G253" s="310"/>
      <c r="H253" s="310"/>
      <c r="I253" s="310"/>
      <c r="J253" s="310"/>
      <c r="K253" s="310"/>
      <c r="L253" s="310"/>
      <c r="M253" s="310"/>
      <c r="N253" s="310"/>
      <c r="O253" s="310"/>
      <c r="P253" s="310"/>
      <c r="Q253" s="310"/>
      <c r="R253" s="310"/>
      <c r="S253" s="310"/>
      <c r="T253" s="310"/>
      <c r="U253" s="310"/>
      <c r="V253" s="310"/>
      <c r="W253" s="310"/>
      <c r="X253" s="310"/>
      <c r="Y253" s="310"/>
      <c r="Z253" s="310"/>
      <c r="AA253" s="310"/>
    </row>
    <row r="254">
      <c r="A254" s="310"/>
      <c r="B254" s="310"/>
      <c r="C254" s="310"/>
      <c r="D254" s="310"/>
      <c r="E254" s="35"/>
      <c r="F254" s="35"/>
      <c r="G254" s="310"/>
      <c r="H254" s="310"/>
      <c r="I254" s="310"/>
      <c r="J254" s="310"/>
      <c r="K254" s="310"/>
      <c r="L254" s="310"/>
      <c r="M254" s="310"/>
      <c r="N254" s="310"/>
      <c r="O254" s="310"/>
      <c r="P254" s="310"/>
      <c r="Q254" s="310"/>
      <c r="R254" s="310"/>
      <c r="S254" s="310"/>
      <c r="T254" s="310"/>
      <c r="U254" s="310"/>
      <c r="V254" s="310"/>
      <c r="W254" s="310"/>
      <c r="X254" s="310"/>
      <c r="Y254" s="310"/>
      <c r="Z254" s="310"/>
      <c r="AA254" s="310"/>
    </row>
    <row r="255">
      <c r="A255" s="310"/>
      <c r="B255" s="310"/>
      <c r="C255" s="310"/>
      <c r="D255" s="310"/>
      <c r="E255" s="35"/>
      <c r="F255" s="35"/>
      <c r="G255" s="310"/>
      <c r="H255" s="310"/>
      <c r="I255" s="310"/>
      <c r="J255" s="310"/>
      <c r="K255" s="310"/>
      <c r="L255" s="310"/>
      <c r="M255" s="310"/>
      <c r="N255" s="310"/>
      <c r="O255" s="310"/>
      <c r="P255" s="310"/>
      <c r="Q255" s="310"/>
      <c r="R255" s="310"/>
      <c r="S255" s="310"/>
      <c r="T255" s="310"/>
      <c r="U255" s="310"/>
      <c r="V255" s="310"/>
      <c r="W255" s="310"/>
      <c r="X255" s="310"/>
      <c r="Y255" s="310"/>
      <c r="Z255" s="310"/>
      <c r="AA255" s="310"/>
    </row>
    <row r="256">
      <c r="A256" s="310"/>
      <c r="B256" s="310"/>
      <c r="C256" s="310"/>
      <c r="D256" s="310"/>
      <c r="E256" s="35"/>
      <c r="F256" s="35"/>
      <c r="G256" s="310"/>
      <c r="H256" s="310"/>
      <c r="I256" s="310"/>
      <c r="J256" s="310"/>
      <c r="K256" s="310"/>
      <c r="L256" s="310"/>
      <c r="M256" s="310"/>
      <c r="N256" s="310"/>
      <c r="O256" s="310"/>
      <c r="P256" s="310"/>
      <c r="Q256" s="310"/>
      <c r="R256" s="310"/>
      <c r="S256" s="310"/>
      <c r="T256" s="310"/>
      <c r="U256" s="310"/>
      <c r="V256" s="310"/>
      <c r="W256" s="310"/>
      <c r="X256" s="310"/>
      <c r="Y256" s="310"/>
      <c r="Z256" s="310"/>
      <c r="AA256" s="310"/>
    </row>
    <row r="257">
      <c r="A257" s="310"/>
      <c r="B257" s="310"/>
      <c r="C257" s="310"/>
      <c r="D257" s="310"/>
      <c r="E257" s="35"/>
      <c r="F257" s="35"/>
      <c r="G257" s="310"/>
      <c r="H257" s="310"/>
      <c r="I257" s="310"/>
      <c r="J257" s="310"/>
      <c r="K257" s="310"/>
      <c r="L257" s="310"/>
      <c r="M257" s="310"/>
      <c r="N257" s="310"/>
      <c r="O257" s="310"/>
      <c r="P257" s="310"/>
      <c r="Q257" s="310"/>
      <c r="R257" s="310"/>
      <c r="S257" s="310"/>
      <c r="T257" s="310"/>
      <c r="U257" s="310"/>
      <c r="V257" s="310"/>
      <c r="W257" s="310"/>
      <c r="X257" s="310"/>
      <c r="Y257" s="310"/>
      <c r="Z257" s="310"/>
      <c r="AA257" s="310"/>
    </row>
    <row r="258">
      <c r="A258" s="310"/>
      <c r="B258" s="310"/>
      <c r="C258" s="310"/>
      <c r="D258" s="310"/>
      <c r="E258" s="35"/>
      <c r="F258" s="35"/>
      <c r="G258" s="310"/>
      <c r="H258" s="310"/>
      <c r="I258" s="310"/>
      <c r="J258" s="310"/>
      <c r="K258" s="310"/>
      <c r="L258" s="310"/>
      <c r="M258" s="310"/>
      <c r="N258" s="310"/>
      <c r="O258" s="310"/>
      <c r="P258" s="310"/>
      <c r="Q258" s="310"/>
      <c r="R258" s="310"/>
      <c r="S258" s="310"/>
      <c r="T258" s="310"/>
      <c r="U258" s="310"/>
      <c r="V258" s="310"/>
      <c r="W258" s="310"/>
      <c r="X258" s="310"/>
      <c r="Y258" s="310"/>
      <c r="Z258" s="310"/>
      <c r="AA258" s="310"/>
    </row>
    <row r="259">
      <c r="A259" s="310"/>
      <c r="B259" s="310"/>
      <c r="C259" s="310"/>
      <c r="D259" s="310"/>
      <c r="E259" s="35"/>
      <c r="F259" s="35"/>
      <c r="G259" s="310"/>
      <c r="H259" s="310"/>
      <c r="I259" s="310"/>
      <c r="J259" s="310"/>
      <c r="K259" s="310"/>
      <c r="L259" s="310"/>
      <c r="M259" s="310"/>
      <c r="N259" s="310"/>
      <c r="O259" s="310"/>
      <c r="P259" s="310"/>
      <c r="Q259" s="310"/>
      <c r="R259" s="310"/>
      <c r="S259" s="310"/>
      <c r="T259" s="310"/>
      <c r="U259" s="310"/>
      <c r="V259" s="310"/>
      <c r="W259" s="310"/>
      <c r="X259" s="310"/>
      <c r="Y259" s="310"/>
      <c r="Z259" s="310"/>
      <c r="AA259" s="310"/>
    </row>
    <row r="260">
      <c r="A260" s="310"/>
      <c r="B260" s="310"/>
      <c r="C260" s="310"/>
      <c r="D260" s="310"/>
      <c r="E260" s="35"/>
      <c r="F260" s="35"/>
      <c r="G260" s="310"/>
      <c r="H260" s="310"/>
      <c r="I260" s="310"/>
      <c r="J260" s="310"/>
      <c r="K260" s="310"/>
      <c r="L260" s="310"/>
      <c r="M260" s="310"/>
      <c r="N260" s="310"/>
      <c r="O260" s="310"/>
      <c r="P260" s="310"/>
      <c r="Q260" s="310"/>
      <c r="R260" s="310"/>
      <c r="S260" s="310"/>
      <c r="T260" s="310"/>
      <c r="U260" s="310"/>
      <c r="V260" s="310"/>
      <c r="W260" s="310"/>
      <c r="X260" s="310"/>
      <c r="Y260" s="310"/>
      <c r="Z260" s="310"/>
      <c r="AA260" s="310"/>
    </row>
    <row r="261">
      <c r="A261" s="310"/>
      <c r="B261" s="310"/>
      <c r="C261" s="310"/>
      <c r="D261" s="310"/>
      <c r="E261" s="35"/>
      <c r="F261" s="35"/>
      <c r="G261" s="310"/>
      <c r="H261" s="310"/>
      <c r="I261" s="310"/>
      <c r="J261" s="310"/>
      <c r="K261" s="310"/>
      <c r="L261" s="310"/>
      <c r="M261" s="310"/>
      <c r="N261" s="310"/>
      <c r="O261" s="310"/>
      <c r="P261" s="310"/>
      <c r="Q261" s="310"/>
      <c r="R261" s="310"/>
      <c r="S261" s="310"/>
      <c r="T261" s="310"/>
      <c r="U261" s="310"/>
      <c r="V261" s="310"/>
      <c r="W261" s="310"/>
      <c r="X261" s="310"/>
      <c r="Y261" s="310"/>
      <c r="Z261" s="310"/>
      <c r="AA261" s="310"/>
    </row>
    <row r="262">
      <c r="A262" s="310"/>
      <c r="B262" s="310"/>
      <c r="C262" s="310"/>
      <c r="D262" s="310"/>
      <c r="E262" s="35"/>
      <c r="F262" s="35"/>
      <c r="G262" s="310"/>
      <c r="H262" s="310"/>
      <c r="I262" s="310"/>
      <c r="J262" s="310"/>
      <c r="K262" s="310"/>
      <c r="L262" s="310"/>
      <c r="M262" s="310"/>
      <c r="N262" s="310"/>
      <c r="O262" s="310"/>
      <c r="P262" s="310"/>
      <c r="Q262" s="310"/>
      <c r="R262" s="310"/>
      <c r="S262" s="310"/>
      <c r="T262" s="310"/>
      <c r="U262" s="310"/>
      <c r="V262" s="310"/>
      <c r="W262" s="310"/>
      <c r="X262" s="310"/>
      <c r="Y262" s="310"/>
      <c r="Z262" s="310"/>
      <c r="AA262" s="310"/>
    </row>
    <row r="263">
      <c r="A263" s="310"/>
      <c r="B263" s="310"/>
      <c r="C263" s="310"/>
      <c r="D263" s="310"/>
      <c r="E263" s="35"/>
      <c r="F263" s="35"/>
      <c r="G263" s="310"/>
      <c r="H263" s="310"/>
      <c r="I263" s="310"/>
      <c r="J263" s="310"/>
      <c r="K263" s="310"/>
      <c r="L263" s="310"/>
      <c r="M263" s="310"/>
      <c r="N263" s="310"/>
      <c r="O263" s="310"/>
      <c r="P263" s="310"/>
      <c r="Q263" s="310"/>
      <c r="R263" s="310"/>
      <c r="S263" s="310"/>
      <c r="T263" s="310"/>
      <c r="U263" s="310"/>
      <c r="V263" s="310"/>
      <c r="W263" s="310"/>
      <c r="X263" s="310"/>
      <c r="Y263" s="310"/>
      <c r="Z263" s="310"/>
      <c r="AA263" s="310"/>
    </row>
    <row r="264">
      <c r="A264" s="310"/>
      <c r="B264" s="310"/>
      <c r="C264" s="310"/>
      <c r="D264" s="310"/>
      <c r="E264" s="35"/>
      <c r="F264" s="35"/>
      <c r="G264" s="310"/>
      <c r="H264" s="310"/>
      <c r="I264" s="310"/>
      <c r="J264" s="310"/>
      <c r="K264" s="310"/>
      <c r="L264" s="310"/>
      <c r="M264" s="310"/>
      <c r="N264" s="310"/>
      <c r="O264" s="310"/>
      <c r="P264" s="310"/>
      <c r="Q264" s="310"/>
      <c r="R264" s="310"/>
      <c r="S264" s="310"/>
      <c r="T264" s="310"/>
      <c r="U264" s="310"/>
      <c r="V264" s="310"/>
      <c r="W264" s="310"/>
      <c r="X264" s="310"/>
      <c r="Y264" s="310"/>
      <c r="Z264" s="310"/>
      <c r="AA264" s="310"/>
    </row>
    <row r="265">
      <c r="A265" s="310"/>
      <c r="B265" s="310"/>
      <c r="C265" s="310"/>
      <c r="D265" s="310"/>
      <c r="E265" s="35"/>
      <c r="F265" s="35"/>
      <c r="G265" s="310"/>
      <c r="H265" s="310"/>
      <c r="I265" s="310"/>
      <c r="J265" s="310"/>
      <c r="K265" s="310"/>
      <c r="L265" s="310"/>
      <c r="M265" s="310"/>
      <c r="N265" s="310"/>
      <c r="O265" s="310"/>
      <c r="P265" s="310"/>
      <c r="Q265" s="310"/>
      <c r="R265" s="310"/>
      <c r="S265" s="310"/>
      <c r="T265" s="310"/>
      <c r="U265" s="310"/>
      <c r="V265" s="310"/>
      <c r="W265" s="310"/>
      <c r="X265" s="310"/>
      <c r="Y265" s="310"/>
      <c r="Z265" s="310"/>
      <c r="AA265" s="310"/>
    </row>
    <row r="266">
      <c r="A266" s="310"/>
      <c r="B266" s="310"/>
      <c r="C266" s="310"/>
      <c r="D266" s="310"/>
      <c r="E266" s="35"/>
      <c r="F266" s="35"/>
      <c r="G266" s="310"/>
      <c r="H266" s="310"/>
      <c r="I266" s="310"/>
      <c r="J266" s="310"/>
      <c r="K266" s="310"/>
      <c r="L266" s="310"/>
      <c r="M266" s="310"/>
      <c r="N266" s="310"/>
      <c r="O266" s="310"/>
      <c r="P266" s="310"/>
      <c r="Q266" s="310"/>
      <c r="R266" s="310"/>
      <c r="S266" s="310"/>
      <c r="T266" s="310"/>
      <c r="U266" s="310"/>
      <c r="V266" s="310"/>
      <c r="W266" s="310"/>
      <c r="X266" s="310"/>
      <c r="Y266" s="310"/>
      <c r="Z266" s="310"/>
      <c r="AA266" s="310"/>
    </row>
    <row r="267">
      <c r="A267" s="310"/>
      <c r="B267" s="310"/>
      <c r="C267" s="310"/>
      <c r="D267" s="310"/>
      <c r="E267" s="35"/>
      <c r="F267" s="35"/>
      <c r="G267" s="310"/>
      <c r="H267" s="310"/>
      <c r="I267" s="310"/>
      <c r="J267" s="310"/>
      <c r="K267" s="310"/>
      <c r="L267" s="310"/>
      <c r="M267" s="310"/>
      <c r="N267" s="310"/>
      <c r="O267" s="310"/>
      <c r="P267" s="310"/>
      <c r="Q267" s="310"/>
      <c r="R267" s="310"/>
      <c r="S267" s="310"/>
      <c r="T267" s="310"/>
      <c r="U267" s="310"/>
      <c r="V267" s="310"/>
      <c r="W267" s="310"/>
      <c r="X267" s="310"/>
      <c r="Y267" s="310"/>
      <c r="Z267" s="310"/>
      <c r="AA267" s="310"/>
    </row>
    <row r="268">
      <c r="A268" s="310"/>
      <c r="B268" s="310"/>
      <c r="C268" s="310"/>
      <c r="D268" s="310"/>
      <c r="E268" s="35"/>
      <c r="F268" s="35"/>
      <c r="G268" s="310"/>
      <c r="H268" s="310"/>
      <c r="I268" s="310"/>
      <c r="J268" s="310"/>
      <c r="K268" s="310"/>
      <c r="L268" s="310"/>
      <c r="M268" s="310"/>
      <c r="N268" s="310"/>
      <c r="O268" s="310"/>
      <c r="P268" s="310"/>
      <c r="Q268" s="310"/>
      <c r="R268" s="310"/>
      <c r="S268" s="310"/>
      <c r="T268" s="310"/>
      <c r="U268" s="310"/>
      <c r="V268" s="310"/>
      <c r="W268" s="310"/>
      <c r="X268" s="310"/>
      <c r="Y268" s="310"/>
      <c r="Z268" s="310"/>
      <c r="AA268" s="310"/>
    </row>
    <row r="269">
      <c r="A269" s="310"/>
      <c r="B269" s="310"/>
      <c r="C269" s="310"/>
      <c r="D269" s="310"/>
      <c r="E269" s="35"/>
      <c r="F269" s="35"/>
      <c r="G269" s="310"/>
      <c r="H269" s="310"/>
      <c r="I269" s="310"/>
      <c r="J269" s="310"/>
      <c r="K269" s="310"/>
      <c r="L269" s="310"/>
      <c r="M269" s="310"/>
      <c r="N269" s="310"/>
      <c r="O269" s="310"/>
      <c r="P269" s="310"/>
      <c r="Q269" s="310"/>
      <c r="R269" s="310"/>
      <c r="S269" s="310"/>
      <c r="T269" s="310"/>
      <c r="U269" s="310"/>
      <c r="V269" s="310"/>
      <c r="W269" s="310"/>
      <c r="X269" s="310"/>
      <c r="Y269" s="310"/>
      <c r="Z269" s="310"/>
      <c r="AA269" s="310"/>
    </row>
    <row r="270">
      <c r="A270" s="310"/>
      <c r="B270" s="310"/>
      <c r="C270" s="310"/>
      <c r="D270" s="310"/>
      <c r="E270" s="35"/>
      <c r="F270" s="35"/>
      <c r="G270" s="310"/>
      <c r="H270" s="310"/>
      <c r="I270" s="310"/>
      <c r="J270" s="310"/>
      <c r="K270" s="310"/>
      <c r="L270" s="310"/>
      <c r="M270" s="310"/>
      <c r="N270" s="310"/>
      <c r="O270" s="310"/>
      <c r="P270" s="310"/>
      <c r="Q270" s="310"/>
      <c r="R270" s="310"/>
      <c r="S270" s="310"/>
      <c r="T270" s="310"/>
      <c r="U270" s="310"/>
      <c r="V270" s="310"/>
      <c r="W270" s="310"/>
      <c r="X270" s="310"/>
      <c r="Y270" s="310"/>
      <c r="Z270" s="310"/>
      <c r="AA270" s="310"/>
    </row>
    <row r="271">
      <c r="A271" s="310"/>
      <c r="B271" s="310"/>
      <c r="C271" s="310"/>
      <c r="D271" s="310"/>
      <c r="E271" s="35"/>
      <c r="F271" s="35"/>
      <c r="G271" s="310"/>
      <c r="H271" s="310"/>
      <c r="I271" s="310"/>
      <c r="J271" s="310"/>
      <c r="K271" s="310"/>
      <c r="L271" s="310"/>
      <c r="M271" s="310"/>
      <c r="N271" s="310"/>
      <c r="O271" s="310"/>
      <c r="P271" s="310"/>
      <c r="Q271" s="310"/>
      <c r="R271" s="310"/>
      <c r="S271" s="310"/>
      <c r="T271" s="310"/>
      <c r="U271" s="310"/>
      <c r="V271" s="310"/>
      <c r="W271" s="310"/>
      <c r="X271" s="310"/>
      <c r="Y271" s="310"/>
      <c r="Z271" s="310"/>
      <c r="AA271" s="310"/>
    </row>
    <row r="272">
      <c r="A272" s="310"/>
      <c r="B272" s="310"/>
      <c r="C272" s="310"/>
      <c r="D272" s="310"/>
      <c r="E272" s="35"/>
      <c r="F272" s="35"/>
      <c r="G272" s="310"/>
      <c r="H272" s="310"/>
      <c r="I272" s="310"/>
      <c r="J272" s="310"/>
      <c r="K272" s="310"/>
      <c r="L272" s="310"/>
      <c r="M272" s="310"/>
      <c r="N272" s="310"/>
      <c r="O272" s="310"/>
      <c r="P272" s="310"/>
      <c r="Q272" s="310"/>
      <c r="R272" s="310"/>
      <c r="S272" s="310"/>
      <c r="T272" s="310"/>
      <c r="U272" s="310"/>
      <c r="V272" s="310"/>
      <c r="W272" s="310"/>
      <c r="X272" s="310"/>
      <c r="Y272" s="310"/>
      <c r="Z272" s="310"/>
      <c r="AA272" s="310"/>
    </row>
    <row r="273">
      <c r="A273" s="310"/>
      <c r="B273" s="310"/>
      <c r="C273" s="310"/>
      <c r="D273" s="310"/>
      <c r="E273" s="35"/>
      <c r="F273" s="35"/>
      <c r="G273" s="310"/>
      <c r="H273" s="310"/>
      <c r="I273" s="310"/>
      <c r="J273" s="310"/>
      <c r="K273" s="310"/>
      <c r="L273" s="310"/>
      <c r="M273" s="310"/>
      <c r="N273" s="310"/>
      <c r="O273" s="310"/>
      <c r="P273" s="310"/>
      <c r="Q273" s="310"/>
      <c r="R273" s="310"/>
      <c r="S273" s="310"/>
      <c r="T273" s="310"/>
      <c r="U273" s="310"/>
      <c r="V273" s="310"/>
      <c r="W273" s="310"/>
      <c r="X273" s="310"/>
      <c r="Y273" s="310"/>
      <c r="Z273" s="310"/>
      <c r="AA273" s="310"/>
    </row>
    <row r="274">
      <c r="A274" s="310"/>
      <c r="B274" s="310"/>
      <c r="C274" s="310"/>
      <c r="D274" s="310"/>
      <c r="E274" s="35"/>
      <c r="F274" s="35"/>
      <c r="G274" s="310"/>
      <c r="H274" s="310"/>
      <c r="I274" s="310"/>
      <c r="J274" s="310"/>
      <c r="K274" s="310"/>
      <c r="L274" s="310"/>
      <c r="M274" s="310"/>
      <c r="N274" s="310"/>
      <c r="O274" s="310"/>
      <c r="P274" s="310"/>
      <c r="Q274" s="310"/>
      <c r="R274" s="310"/>
      <c r="S274" s="310"/>
      <c r="T274" s="310"/>
      <c r="U274" s="310"/>
      <c r="V274" s="310"/>
      <c r="W274" s="310"/>
      <c r="X274" s="310"/>
      <c r="Y274" s="310"/>
      <c r="Z274" s="310"/>
      <c r="AA274" s="310"/>
    </row>
    <row r="275">
      <c r="A275" s="310"/>
      <c r="B275" s="310"/>
      <c r="C275" s="310"/>
      <c r="D275" s="310"/>
      <c r="E275" s="35"/>
      <c r="F275" s="35"/>
      <c r="G275" s="310"/>
      <c r="H275" s="310"/>
      <c r="I275" s="310"/>
      <c r="J275" s="310"/>
      <c r="K275" s="310"/>
      <c r="L275" s="310"/>
      <c r="M275" s="310"/>
      <c r="N275" s="310"/>
      <c r="O275" s="310"/>
      <c r="P275" s="310"/>
      <c r="Q275" s="310"/>
      <c r="R275" s="310"/>
      <c r="S275" s="310"/>
      <c r="T275" s="310"/>
      <c r="U275" s="310"/>
      <c r="V275" s="310"/>
      <c r="W275" s="310"/>
      <c r="X275" s="310"/>
      <c r="Y275" s="310"/>
      <c r="Z275" s="310"/>
      <c r="AA275" s="310"/>
    </row>
    <row r="276">
      <c r="A276" s="310"/>
      <c r="B276" s="310"/>
      <c r="C276" s="310"/>
      <c r="D276" s="310"/>
      <c r="E276" s="35"/>
      <c r="F276" s="35"/>
      <c r="G276" s="310"/>
      <c r="H276" s="310"/>
      <c r="I276" s="310"/>
      <c r="J276" s="310"/>
      <c r="K276" s="310"/>
      <c r="L276" s="310"/>
      <c r="M276" s="310"/>
      <c r="N276" s="310"/>
      <c r="O276" s="310"/>
      <c r="P276" s="310"/>
      <c r="Q276" s="310"/>
      <c r="R276" s="310"/>
      <c r="S276" s="310"/>
      <c r="T276" s="310"/>
      <c r="U276" s="310"/>
      <c r="V276" s="310"/>
      <c r="W276" s="310"/>
      <c r="X276" s="310"/>
      <c r="Y276" s="310"/>
      <c r="Z276" s="310"/>
      <c r="AA276" s="310"/>
    </row>
    <row r="277">
      <c r="A277" s="310"/>
      <c r="B277" s="310"/>
      <c r="C277" s="310"/>
      <c r="D277" s="310"/>
      <c r="E277" s="35"/>
      <c r="F277" s="35"/>
      <c r="G277" s="310"/>
      <c r="H277" s="310"/>
      <c r="I277" s="310"/>
      <c r="J277" s="310"/>
      <c r="K277" s="310"/>
      <c r="L277" s="310"/>
      <c r="M277" s="310"/>
      <c r="N277" s="310"/>
      <c r="O277" s="310"/>
      <c r="P277" s="310"/>
      <c r="Q277" s="310"/>
      <c r="R277" s="310"/>
      <c r="S277" s="310"/>
      <c r="T277" s="310"/>
      <c r="U277" s="310"/>
      <c r="V277" s="310"/>
      <c r="W277" s="310"/>
      <c r="X277" s="310"/>
      <c r="Y277" s="310"/>
      <c r="Z277" s="310"/>
      <c r="AA277" s="310"/>
    </row>
    <row r="278">
      <c r="A278" s="310"/>
      <c r="B278" s="310"/>
      <c r="C278" s="310"/>
      <c r="D278" s="310"/>
      <c r="E278" s="35"/>
      <c r="F278" s="35"/>
      <c r="G278" s="310"/>
      <c r="H278" s="310"/>
      <c r="I278" s="310"/>
      <c r="J278" s="310"/>
      <c r="K278" s="310"/>
      <c r="L278" s="310"/>
      <c r="M278" s="310"/>
      <c r="N278" s="310"/>
      <c r="O278" s="310"/>
      <c r="P278" s="310"/>
      <c r="Q278" s="310"/>
      <c r="R278" s="310"/>
      <c r="S278" s="310"/>
      <c r="T278" s="310"/>
      <c r="U278" s="310"/>
      <c r="V278" s="310"/>
      <c r="W278" s="310"/>
      <c r="X278" s="310"/>
      <c r="Y278" s="310"/>
      <c r="Z278" s="310"/>
      <c r="AA278" s="310"/>
    </row>
    <row r="279">
      <c r="A279" s="310"/>
      <c r="B279" s="310"/>
      <c r="C279" s="310"/>
      <c r="D279" s="310"/>
      <c r="E279" s="35"/>
      <c r="F279" s="35"/>
      <c r="G279" s="310"/>
      <c r="H279" s="310"/>
      <c r="I279" s="310"/>
      <c r="J279" s="310"/>
      <c r="K279" s="310"/>
      <c r="L279" s="310"/>
      <c r="M279" s="310"/>
      <c r="N279" s="310"/>
      <c r="O279" s="310"/>
      <c r="P279" s="310"/>
      <c r="Q279" s="310"/>
      <c r="R279" s="310"/>
      <c r="S279" s="310"/>
      <c r="T279" s="310"/>
      <c r="U279" s="310"/>
      <c r="V279" s="310"/>
      <c r="W279" s="310"/>
      <c r="X279" s="310"/>
      <c r="Y279" s="310"/>
      <c r="Z279" s="310"/>
      <c r="AA279" s="310"/>
    </row>
    <row r="280">
      <c r="A280" s="310"/>
      <c r="B280" s="310"/>
      <c r="C280" s="310"/>
      <c r="D280" s="310"/>
      <c r="E280" s="35"/>
      <c r="F280" s="35"/>
      <c r="G280" s="310"/>
      <c r="H280" s="310"/>
      <c r="I280" s="310"/>
      <c r="J280" s="310"/>
      <c r="K280" s="310"/>
      <c r="L280" s="310"/>
      <c r="M280" s="310"/>
      <c r="N280" s="310"/>
      <c r="O280" s="310"/>
      <c r="P280" s="310"/>
      <c r="Q280" s="310"/>
      <c r="R280" s="310"/>
      <c r="S280" s="310"/>
      <c r="T280" s="310"/>
      <c r="U280" s="310"/>
      <c r="V280" s="310"/>
      <c r="W280" s="310"/>
      <c r="X280" s="310"/>
      <c r="Y280" s="310"/>
      <c r="Z280" s="310"/>
      <c r="AA280" s="310"/>
    </row>
    <row r="281">
      <c r="A281" s="310"/>
      <c r="B281" s="310"/>
      <c r="C281" s="310"/>
      <c r="D281" s="310"/>
      <c r="E281" s="35"/>
      <c r="F281" s="35"/>
      <c r="G281" s="310"/>
      <c r="H281" s="310"/>
      <c r="I281" s="310"/>
      <c r="J281" s="310"/>
      <c r="K281" s="310"/>
      <c r="L281" s="310"/>
      <c r="M281" s="310"/>
      <c r="N281" s="310"/>
      <c r="O281" s="310"/>
      <c r="P281" s="310"/>
      <c r="Q281" s="310"/>
      <c r="R281" s="310"/>
      <c r="S281" s="310"/>
      <c r="T281" s="310"/>
      <c r="U281" s="310"/>
      <c r="V281" s="310"/>
      <c r="W281" s="310"/>
      <c r="X281" s="310"/>
      <c r="Y281" s="310"/>
      <c r="Z281" s="310"/>
      <c r="AA281" s="310"/>
    </row>
    <row r="282">
      <c r="A282" s="310"/>
      <c r="B282" s="310"/>
      <c r="C282" s="310"/>
      <c r="D282" s="310"/>
      <c r="E282" s="35"/>
      <c r="F282" s="35"/>
      <c r="G282" s="310"/>
      <c r="H282" s="310"/>
      <c r="I282" s="310"/>
      <c r="J282" s="310"/>
      <c r="K282" s="310"/>
      <c r="L282" s="310"/>
      <c r="M282" s="310"/>
      <c r="N282" s="310"/>
      <c r="O282" s="310"/>
      <c r="P282" s="310"/>
      <c r="Q282" s="310"/>
      <c r="R282" s="310"/>
      <c r="S282" s="310"/>
      <c r="T282" s="310"/>
      <c r="U282" s="310"/>
      <c r="V282" s="310"/>
      <c r="W282" s="310"/>
      <c r="X282" s="310"/>
      <c r="Y282" s="310"/>
      <c r="Z282" s="310"/>
      <c r="AA282" s="310"/>
    </row>
    <row r="283">
      <c r="A283" s="310"/>
      <c r="B283" s="310"/>
      <c r="C283" s="310"/>
      <c r="D283" s="310"/>
      <c r="E283" s="35"/>
      <c r="F283" s="35"/>
      <c r="G283" s="310"/>
      <c r="H283" s="310"/>
      <c r="I283" s="310"/>
      <c r="J283" s="310"/>
      <c r="K283" s="310"/>
      <c r="L283" s="310"/>
      <c r="M283" s="310"/>
      <c r="N283" s="310"/>
      <c r="O283" s="310"/>
      <c r="P283" s="310"/>
      <c r="Q283" s="310"/>
      <c r="R283" s="310"/>
      <c r="S283" s="310"/>
      <c r="T283" s="310"/>
      <c r="U283" s="310"/>
      <c r="V283" s="310"/>
      <c r="W283" s="310"/>
      <c r="X283" s="310"/>
      <c r="Y283" s="310"/>
      <c r="Z283" s="310"/>
      <c r="AA283" s="310"/>
    </row>
    <row r="284">
      <c r="A284" s="310"/>
      <c r="B284" s="310"/>
      <c r="C284" s="310"/>
      <c r="D284" s="310"/>
      <c r="E284" s="35"/>
      <c r="F284" s="35"/>
      <c r="G284" s="310"/>
      <c r="H284" s="310"/>
      <c r="I284" s="310"/>
      <c r="J284" s="310"/>
      <c r="K284" s="310"/>
      <c r="L284" s="310"/>
      <c r="M284" s="310"/>
      <c r="N284" s="310"/>
      <c r="O284" s="310"/>
      <c r="P284" s="310"/>
      <c r="Q284" s="310"/>
      <c r="R284" s="310"/>
      <c r="S284" s="310"/>
      <c r="T284" s="310"/>
      <c r="U284" s="310"/>
      <c r="V284" s="310"/>
      <c r="W284" s="310"/>
      <c r="X284" s="310"/>
      <c r="Y284" s="310"/>
      <c r="Z284" s="310"/>
      <c r="AA284" s="310"/>
    </row>
    <row r="285">
      <c r="A285" s="310"/>
      <c r="B285" s="310"/>
      <c r="C285" s="310"/>
      <c r="D285" s="310"/>
      <c r="E285" s="35"/>
      <c r="F285" s="35"/>
      <c r="G285" s="310"/>
      <c r="H285" s="310"/>
      <c r="I285" s="310"/>
      <c r="J285" s="310"/>
      <c r="K285" s="310"/>
      <c r="L285" s="310"/>
      <c r="M285" s="310"/>
      <c r="N285" s="310"/>
      <c r="O285" s="310"/>
      <c r="P285" s="310"/>
      <c r="Q285" s="310"/>
      <c r="R285" s="310"/>
      <c r="S285" s="310"/>
      <c r="T285" s="310"/>
      <c r="U285" s="310"/>
      <c r="V285" s="310"/>
      <c r="W285" s="310"/>
      <c r="X285" s="310"/>
      <c r="Y285" s="310"/>
      <c r="Z285" s="310"/>
      <c r="AA285" s="310"/>
    </row>
    <row r="286">
      <c r="A286" s="310"/>
      <c r="B286" s="310"/>
      <c r="C286" s="310"/>
      <c r="D286" s="310"/>
      <c r="E286" s="35"/>
      <c r="F286" s="35"/>
      <c r="G286" s="310"/>
      <c r="H286" s="310"/>
      <c r="I286" s="310"/>
      <c r="J286" s="310"/>
      <c r="K286" s="310"/>
      <c r="L286" s="310"/>
      <c r="M286" s="310"/>
      <c r="N286" s="310"/>
      <c r="O286" s="310"/>
      <c r="P286" s="310"/>
      <c r="Q286" s="310"/>
      <c r="R286" s="310"/>
      <c r="S286" s="310"/>
      <c r="T286" s="310"/>
      <c r="U286" s="310"/>
      <c r="V286" s="310"/>
      <c r="W286" s="310"/>
      <c r="X286" s="310"/>
      <c r="Y286" s="310"/>
      <c r="Z286" s="310"/>
      <c r="AA286" s="310"/>
    </row>
    <row r="287">
      <c r="A287" s="310"/>
      <c r="B287" s="310"/>
      <c r="C287" s="310"/>
      <c r="D287" s="310"/>
      <c r="E287" s="35"/>
      <c r="F287" s="35"/>
      <c r="G287" s="310"/>
      <c r="H287" s="310"/>
      <c r="I287" s="310"/>
      <c r="J287" s="310"/>
      <c r="K287" s="310"/>
      <c r="L287" s="310"/>
      <c r="M287" s="310"/>
      <c r="N287" s="310"/>
      <c r="O287" s="310"/>
      <c r="P287" s="310"/>
      <c r="Q287" s="310"/>
      <c r="R287" s="310"/>
      <c r="S287" s="310"/>
      <c r="T287" s="310"/>
      <c r="U287" s="310"/>
      <c r="V287" s="310"/>
      <c r="W287" s="310"/>
      <c r="X287" s="310"/>
      <c r="Y287" s="310"/>
      <c r="Z287" s="310"/>
      <c r="AA287" s="310"/>
    </row>
    <row r="288">
      <c r="A288" s="310"/>
      <c r="B288" s="310"/>
      <c r="C288" s="310"/>
      <c r="D288" s="310"/>
      <c r="E288" s="35"/>
      <c r="F288" s="35"/>
      <c r="G288" s="310"/>
      <c r="H288" s="310"/>
      <c r="I288" s="310"/>
      <c r="J288" s="310"/>
      <c r="K288" s="310"/>
      <c r="L288" s="310"/>
      <c r="M288" s="310"/>
      <c r="N288" s="310"/>
      <c r="O288" s="310"/>
      <c r="P288" s="310"/>
      <c r="Q288" s="310"/>
      <c r="R288" s="310"/>
      <c r="S288" s="310"/>
      <c r="T288" s="310"/>
      <c r="U288" s="310"/>
      <c r="V288" s="310"/>
      <c r="W288" s="310"/>
      <c r="X288" s="310"/>
      <c r="Y288" s="310"/>
      <c r="Z288" s="310"/>
      <c r="AA288" s="310"/>
    </row>
    <row r="289">
      <c r="A289" s="310"/>
      <c r="B289" s="310"/>
      <c r="C289" s="310"/>
      <c r="D289" s="310"/>
      <c r="E289" s="35"/>
      <c r="F289" s="35"/>
      <c r="G289" s="310"/>
      <c r="H289" s="310"/>
      <c r="I289" s="310"/>
      <c r="J289" s="310"/>
      <c r="K289" s="310"/>
      <c r="L289" s="310"/>
      <c r="M289" s="310"/>
      <c r="N289" s="310"/>
      <c r="O289" s="310"/>
      <c r="P289" s="310"/>
      <c r="Q289" s="310"/>
      <c r="R289" s="310"/>
      <c r="S289" s="310"/>
      <c r="T289" s="310"/>
      <c r="U289" s="310"/>
      <c r="V289" s="310"/>
      <c r="W289" s="310"/>
      <c r="X289" s="310"/>
      <c r="Y289" s="310"/>
      <c r="Z289" s="310"/>
      <c r="AA289" s="310"/>
    </row>
    <row r="290">
      <c r="A290" s="310"/>
      <c r="B290" s="310"/>
      <c r="C290" s="310"/>
      <c r="D290" s="310"/>
      <c r="E290" s="35"/>
      <c r="F290" s="35"/>
      <c r="G290" s="310"/>
      <c r="H290" s="310"/>
      <c r="I290" s="310"/>
      <c r="J290" s="310"/>
      <c r="K290" s="310"/>
      <c r="L290" s="310"/>
      <c r="M290" s="310"/>
      <c r="N290" s="310"/>
      <c r="O290" s="310"/>
      <c r="P290" s="310"/>
      <c r="Q290" s="310"/>
      <c r="R290" s="310"/>
      <c r="S290" s="310"/>
      <c r="T290" s="310"/>
      <c r="U290" s="310"/>
      <c r="V290" s="310"/>
      <c r="W290" s="310"/>
      <c r="X290" s="310"/>
      <c r="Y290" s="310"/>
      <c r="Z290" s="310"/>
      <c r="AA290" s="310"/>
    </row>
    <row r="291">
      <c r="A291" s="310"/>
      <c r="B291" s="310"/>
      <c r="C291" s="310"/>
      <c r="D291" s="310"/>
      <c r="E291" s="35"/>
      <c r="F291" s="35"/>
      <c r="G291" s="310"/>
      <c r="H291" s="310"/>
      <c r="I291" s="310"/>
      <c r="J291" s="310"/>
      <c r="K291" s="310"/>
      <c r="L291" s="310"/>
      <c r="M291" s="310"/>
      <c r="N291" s="310"/>
      <c r="O291" s="310"/>
      <c r="P291" s="310"/>
      <c r="Q291" s="310"/>
      <c r="R291" s="310"/>
      <c r="S291" s="310"/>
      <c r="T291" s="310"/>
      <c r="U291" s="310"/>
      <c r="V291" s="310"/>
      <c r="W291" s="310"/>
      <c r="X291" s="310"/>
      <c r="Y291" s="310"/>
      <c r="Z291" s="310"/>
      <c r="AA291" s="310"/>
    </row>
    <row r="292">
      <c r="A292" s="310"/>
      <c r="B292" s="310"/>
      <c r="C292" s="310"/>
      <c r="D292" s="310"/>
      <c r="E292" s="35"/>
      <c r="F292" s="35"/>
      <c r="G292" s="310"/>
      <c r="H292" s="310"/>
      <c r="I292" s="310"/>
      <c r="J292" s="310"/>
      <c r="K292" s="310"/>
      <c r="L292" s="310"/>
      <c r="M292" s="310"/>
      <c r="N292" s="310"/>
      <c r="O292" s="310"/>
      <c r="P292" s="310"/>
      <c r="Q292" s="310"/>
      <c r="R292" s="310"/>
      <c r="S292" s="310"/>
      <c r="T292" s="310"/>
      <c r="U292" s="310"/>
      <c r="V292" s="310"/>
      <c r="W292" s="310"/>
      <c r="X292" s="310"/>
      <c r="Y292" s="310"/>
      <c r="Z292" s="310"/>
      <c r="AA292" s="310"/>
    </row>
    <row r="293">
      <c r="A293" s="310"/>
      <c r="B293" s="310"/>
      <c r="C293" s="310"/>
      <c r="D293" s="310"/>
      <c r="E293" s="35"/>
      <c r="F293" s="35"/>
      <c r="G293" s="310"/>
      <c r="H293" s="310"/>
      <c r="I293" s="310"/>
      <c r="J293" s="310"/>
      <c r="K293" s="310"/>
      <c r="L293" s="310"/>
      <c r="M293" s="310"/>
      <c r="N293" s="310"/>
      <c r="O293" s="310"/>
      <c r="P293" s="310"/>
      <c r="Q293" s="310"/>
      <c r="R293" s="310"/>
      <c r="S293" s="310"/>
      <c r="T293" s="310"/>
      <c r="U293" s="310"/>
      <c r="V293" s="310"/>
      <c r="W293" s="310"/>
      <c r="X293" s="310"/>
      <c r="Y293" s="310"/>
      <c r="Z293" s="310"/>
      <c r="AA293" s="310"/>
    </row>
    <row r="294">
      <c r="A294" s="310"/>
      <c r="B294" s="310"/>
      <c r="C294" s="310"/>
      <c r="D294" s="310"/>
      <c r="E294" s="35"/>
      <c r="F294" s="35"/>
      <c r="G294" s="310"/>
      <c r="H294" s="310"/>
      <c r="I294" s="310"/>
      <c r="J294" s="310"/>
      <c r="K294" s="310"/>
      <c r="L294" s="310"/>
      <c r="M294" s="310"/>
      <c r="N294" s="310"/>
      <c r="O294" s="310"/>
      <c r="P294" s="310"/>
      <c r="Q294" s="310"/>
      <c r="R294" s="310"/>
      <c r="S294" s="310"/>
      <c r="T294" s="310"/>
      <c r="U294" s="310"/>
      <c r="V294" s="310"/>
      <c r="W294" s="310"/>
      <c r="X294" s="310"/>
      <c r="Y294" s="310"/>
      <c r="Z294" s="310"/>
      <c r="AA294" s="310"/>
    </row>
    <row r="295">
      <c r="A295" s="310"/>
      <c r="B295" s="310"/>
      <c r="C295" s="310"/>
      <c r="D295" s="310"/>
      <c r="E295" s="35"/>
      <c r="F295" s="35"/>
      <c r="G295" s="310"/>
      <c r="H295" s="310"/>
      <c r="I295" s="310"/>
      <c r="J295" s="310"/>
      <c r="K295" s="310"/>
      <c r="L295" s="310"/>
      <c r="M295" s="310"/>
      <c r="N295" s="310"/>
      <c r="O295" s="310"/>
      <c r="P295" s="310"/>
      <c r="Q295" s="310"/>
      <c r="R295" s="310"/>
      <c r="S295" s="310"/>
      <c r="T295" s="310"/>
      <c r="U295" s="310"/>
      <c r="V295" s="310"/>
      <c r="W295" s="310"/>
      <c r="X295" s="310"/>
      <c r="Y295" s="310"/>
      <c r="Z295" s="310"/>
      <c r="AA295" s="310"/>
    </row>
    <row r="296">
      <c r="A296" s="310"/>
      <c r="B296" s="310"/>
      <c r="C296" s="310"/>
      <c r="D296" s="310"/>
      <c r="E296" s="35"/>
      <c r="F296" s="35"/>
      <c r="G296" s="310"/>
      <c r="H296" s="310"/>
      <c r="I296" s="310"/>
      <c r="J296" s="310"/>
      <c r="K296" s="310"/>
      <c r="L296" s="310"/>
      <c r="M296" s="310"/>
      <c r="N296" s="310"/>
      <c r="O296" s="310"/>
      <c r="P296" s="310"/>
      <c r="Q296" s="310"/>
      <c r="R296" s="310"/>
      <c r="S296" s="310"/>
      <c r="T296" s="310"/>
      <c r="U296" s="310"/>
      <c r="V296" s="310"/>
      <c r="W296" s="310"/>
      <c r="X296" s="310"/>
      <c r="Y296" s="310"/>
      <c r="Z296" s="310"/>
      <c r="AA296" s="310"/>
    </row>
    <row r="297">
      <c r="A297" s="310"/>
      <c r="B297" s="310"/>
      <c r="C297" s="310"/>
      <c r="D297" s="310"/>
      <c r="E297" s="35"/>
      <c r="F297" s="35"/>
      <c r="G297" s="310"/>
      <c r="H297" s="310"/>
      <c r="I297" s="310"/>
      <c r="J297" s="310"/>
      <c r="K297" s="310"/>
      <c r="L297" s="310"/>
      <c r="M297" s="310"/>
      <c r="N297" s="310"/>
      <c r="O297" s="310"/>
      <c r="P297" s="310"/>
      <c r="Q297" s="310"/>
      <c r="R297" s="310"/>
      <c r="S297" s="310"/>
      <c r="T297" s="310"/>
      <c r="U297" s="310"/>
      <c r="V297" s="310"/>
      <c r="W297" s="310"/>
      <c r="X297" s="310"/>
      <c r="Y297" s="310"/>
      <c r="Z297" s="310"/>
      <c r="AA297" s="310"/>
    </row>
    <row r="298">
      <c r="A298" s="310"/>
      <c r="B298" s="310"/>
      <c r="C298" s="310"/>
      <c r="D298" s="310"/>
      <c r="E298" s="35"/>
      <c r="F298" s="35"/>
      <c r="G298" s="310"/>
      <c r="H298" s="310"/>
      <c r="I298" s="310"/>
      <c r="J298" s="310"/>
      <c r="K298" s="310"/>
      <c r="L298" s="310"/>
      <c r="M298" s="310"/>
      <c r="N298" s="310"/>
      <c r="O298" s="310"/>
      <c r="P298" s="310"/>
      <c r="Q298" s="310"/>
      <c r="R298" s="310"/>
      <c r="S298" s="310"/>
      <c r="T298" s="310"/>
      <c r="U298" s="310"/>
      <c r="V298" s="310"/>
      <c r="W298" s="310"/>
      <c r="X298" s="310"/>
      <c r="Y298" s="310"/>
      <c r="Z298" s="310"/>
      <c r="AA298" s="310"/>
    </row>
    <row r="299">
      <c r="A299" s="310"/>
      <c r="B299" s="310"/>
      <c r="C299" s="310"/>
      <c r="D299" s="310"/>
      <c r="E299" s="35"/>
      <c r="F299" s="35"/>
      <c r="G299" s="310"/>
      <c r="H299" s="310"/>
      <c r="I299" s="310"/>
      <c r="J299" s="310"/>
      <c r="K299" s="310"/>
      <c r="L299" s="310"/>
      <c r="M299" s="310"/>
      <c r="N299" s="310"/>
      <c r="O299" s="310"/>
      <c r="P299" s="310"/>
      <c r="Q299" s="310"/>
      <c r="R299" s="310"/>
      <c r="S299" s="310"/>
      <c r="T299" s="310"/>
      <c r="U299" s="310"/>
      <c r="V299" s="310"/>
      <c r="W299" s="310"/>
      <c r="X299" s="310"/>
      <c r="Y299" s="310"/>
      <c r="Z299" s="310"/>
      <c r="AA299" s="310"/>
    </row>
    <row r="300">
      <c r="A300" s="310"/>
      <c r="B300" s="310"/>
      <c r="C300" s="310"/>
      <c r="D300" s="310"/>
      <c r="E300" s="35"/>
      <c r="F300" s="35"/>
      <c r="G300" s="310"/>
      <c r="H300" s="310"/>
      <c r="I300" s="310"/>
      <c r="J300" s="310"/>
      <c r="K300" s="310"/>
      <c r="L300" s="310"/>
      <c r="M300" s="310"/>
      <c r="N300" s="310"/>
      <c r="O300" s="310"/>
      <c r="P300" s="310"/>
      <c r="Q300" s="310"/>
      <c r="R300" s="310"/>
      <c r="S300" s="310"/>
      <c r="T300" s="310"/>
      <c r="U300" s="310"/>
      <c r="V300" s="310"/>
      <c r="W300" s="310"/>
      <c r="X300" s="310"/>
      <c r="Y300" s="310"/>
      <c r="Z300" s="310"/>
      <c r="AA300" s="310"/>
    </row>
    <row r="301">
      <c r="A301" s="310"/>
      <c r="B301" s="310"/>
      <c r="C301" s="310"/>
      <c r="D301" s="310"/>
      <c r="E301" s="35"/>
      <c r="F301" s="35"/>
      <c r="G301" s="310"/>
      <c r="H301" s="310"/>
      <c r="I301" s="310"/>
      <c r="J301" s="310"/>
      <c r="K301" s="310"/>
      <c r="L301" s="310"/>
      <c r="M301" s="310"/>
      <c r="N301" s="310"/>
      <c r="O301" s="310"/>
      <c r="P301" s="310"/>
      <c r="Q301" s="310"/>
      <c r="R301" s="310"/>
      <c r="S301" s="310"/>
      <c r="T301" s="310"/>
      <c r="U301" s="310"/>
      <c r="V301" s="310"/>
      <c r="W301" s="310"/>
      <c r="X301" s="310"/>
      <c r="Y301" s="310"/>
      <c r="Z301" s="310"/>
      <c r="AA301" s="310"/>
    </row>
    <row r="302">
      <c r="A302" s="310"/>
      <c r="B302" s="310"/>
      <c r="C302" s="310"/>
      <c r="D302" s="310"/>
      <c r="E302" s="35"/>
      <c r="F302" s="35"/>
      <c r="G302" s="310"/>
      <c r="H302" s="310"/>
      <c r="I302" s="310"/>
      <c r="J302" s="310"/>
      <c r="K302" s="310"/>
      <c r="L302" s="310"/>
      <c r="M302" s="310"/>
      <c r="N302" s="310"/>
      <c r="O302" s="310"/>
      <c r="P302" s="310"/>
      <c r="Q302" s="310"/>
      <c r="R302" s="310"/>
      <c r="S302" s="310"/>
      <c r="T302" s="310"/>
      <c r="U302" s="310"/>
      <c r="V302" s="310"/>
      <c r="W302" s="310"/>
      <c r="X302" s="310"/>
      <c r="Y302" s="310"/>
      <c r="Z302" s="310"/>
      <c r="AA302" s="310"/>
    </row>
    <row r="303">
      <c r="A303" s="310"/>
      <c r="B303" s="310"/>
      <c r="C303" s="310"/>
      <c r="D303" s="310"/>
      <c r="E303" s="35"/>
      <c r="F303" s="35"/>
      <c r="G303" s="310"/>
      <c r="H303" s="310"/>
      <c r="I303" s="310"/>
      <c r="J303" s="310"/>
      <c r="K303" s="310"/>
      <c r="L303" s="310"/>
      <c r="M303" s="310"/>
      <c r="N303" s="310"/>
      <c r="O303" s="310"/>
      <c r="P303" s="310"/>
      <c r="Q303" s="310"/>
      <c r="R303" s="310"/>
      <c r="S303" s="310"/>
      <c r="T303" s="310"/>
      <c r="U303" s="310"/>
      <c r="V303" s="310"/>
      <c r="W303" s="310"/>
      <c r="X303" s="310"/>
      <c r="Y303" s="310"/>
      <c r="Z303" s="310"/>
      <c r="AA303" s="310"/>
    </row>
    <row r="304">
      <c r="A304" s="310"/>
      <c r="B304" s="310"/>
      <c r="C304" s="310"/>
      <c r="D304" s="310"/>
      <c r="E304" s="35"/>
      <c r="F304" s="35"/>
      <c r="G304" s="310"/>
      <c r="H304" s="310"/>
      <c r="I304" s="310"/>
      <c r="J304" s="310"/>
      <c r="K304" s="310"/>
      <c r="L304" s="310"/>
      <c r="M304" s="310"/>
      <c r="N304" s="310"/>
      <c r="O304" s="310"/>
      <c r="P304" s="310"/>
      <c r="Q304" s="310"/>
      <c r="R304" s="310"/>
      <c r="S304" s="310"/>
      <c r="T304" s="310"/>
      <c r="U304" s="310"/>
      <c r="V304" s="310"/>
      <c r="W304" s="310"/>
      <c r="X304" s="310"/>
      <c r="Y304" s="310"/>
      <c r="Z304" s="310"/>
      <c r="AA304" s="310"/>
    </row>
    <row r="305">
      <c r="A305" s="310"/>
      <c r="B305" s="310"/>
      <c r="C305" s="310"/>
      <c r="D305" s="310"/>
      <c r="E305" s="35"/>
      <c r="F305" s="35"/>
      <c r="G305" s="310"/>
      <c r="H305" s="310"/>
      <c r="I305" s="310"/>
      <c r="J305" s="310"/>
      <c r="K305" s="310"/>
      <c r="L305" s="310"/>
      <c r="M305" s="310"/>
      <c r="N305" s="310"/>
      <c r="O305" s="310"/>
      <c r="P305" s="310"/>
      <c r="Q305" s="310"/>
      <c r="R305" s="310"/>
      <c r="S305" s="310"/>
      <c r="T305" s="310"/>
      <c r="U305" s="310"/>
      <c r="V305" s="310"/>
      <c r="W305" s="310"/>
      <c r="X305" s="310"/>
      <c r="Y305" s="310"/>
      <c r="Z305" s="310"/>
      <c r="AA305" s="310"/>
    </row>
    <row r="306">
      <c r="A306" s="310"/>
      <c r="B306" s="310"/>
      <c r="C306" s="310"/>
      <c r="D306" s="310"/>
      <c r="E306" s="35"/>
      <c r="F306" s="35"/>
      <c r="G306" s="310"/>
      <c r="H306" s="310"/>
      <c r="I306" s="310"/>
      <c r="J306" s="310"/>
      <c r="K306" s="310"/>
      <c r="L306" s="310"/>
      <c r="M306" s="310"/>
      <c r="N306" s="310"/>
      <c r="O306" s="310"/>
      <c r="P306" s="310"/>
      <c r="Q306" s="310"/>
      <c r="R306" s="310"/>
      <c r="S306" s="310"/>
      <c r="T306" s="310"/>
      <c r="U306" s="310"/>
      <c r="V306" s="310"/>
      <c r="W306" s="310"/>
      <c r="X306" s="310"/>
      <c r="Y306" s="310"/>
      <c r="Z306" s="310"/>
      <c r="AA306" s="310"/>
    </row>
    <row r="307">
      <c r="A307" s="310"/>
      <c r="B307" s="310"/>
      <c r="C307" s="310"/>
      <c r="D307" s="310"/>
      <c r="E307" s="35"/>
      <c r="F307" s="35"/>
      <c r="G307" s="310"/>
      <c r="H307" s="310"/>
      <c r="I307" s="310"/>
      <c r="J307" s="310"/>
      <c r="K307" s="310"/>
      <c r="L307" s="310"/>
      <c r="M307" s="310"/>
      <c r="N307" s="310"/>
      <c r="O307" s="310"/>
      <c r="P307" s="310"/>
      <c r="Q307" s="310"/>
      <c r="R307" s="310"/>
      <c r="S307" s="310"/>
      <c r="T307" s="310"/>
      <c r="U307" s="310"/>
      <c r="V307" s="310"/>
      <c r="W307" s="310"/>
      <c r="X307" s="310"/>
      <c r="Y307" s="310"/>
      <c r="Z307" s="310"/>
      <c r="AA307" s="310"/>
    </row>
    <row r="308">
      <c r="A308" s="310"/>
      <c r="B308" s="310"/>
      <c r="C308" s="310"/>
      <c r="D308" s="310"/>
      <c r="E308" s="35"/>
      <c r="F308" s="35"/>
      <c r="G308" s="310"/>
      <c r="H308" s="310"/>
      <c r="I308" s="310"/>
      <c r="J308" s="310"/>
      <c r="K308" s="310"/>
      <c r="L308" s="310"/>
      <c r="M308" s="310"/>
      <c r="N308" s="310"/>
      <c r="O308" s="310"/>
      <c r="P308" s="310"/>
      <c r="Q308" s="310"/>
      <c r="R308" s="310"/>
      <c r="S308" s="310"/>
      <c r="T308" s="310"/>
      <c r="U308" s="310"/>
      <c r="V308" s="310"/>
      <c r="W308" s="310"/>
      <c r="X308" s="310"/>
      <c r="Y308" s="310"/>
      <c r="Z308" s="310"/>
      <c r="AA308" s="310"/>
    </row>
    <row r="309">
      <c r="A309" s="310"/>
      <c r="B309" s="310"/>
      <c r="C309" s="310"/>
      <c r="D309" s="310"/>
      <c r="E309" s="35"/>
      <c r="F309" s="35"/>
      <c r="G309" s="310"/>
      <c r="H309" s="310"/>
      <c r="I309" s="310"/>
      <c r="J309" s="310"/>
      <c r="K309" s="310"/>
      <c r="L309" s="310"/>
      <c r="M309" s="310"/>
      <c r="N309" s="310"/>
      <c r="O309" s="310"/>
      <c r="P309" s="310"/>
      <c r="Q309" s="310"/>
      <c r="R309" s="310"/>
      <c r="S309" s="310"/>
      <c r="T309" s="310"/>
      <c r="U309" s="310"/>
      <c r="V309" s="310"/>
      <c r="W309" s="310"/>
      <c r="X309" s="310"/>
      <c r="Y309" s="310"/>
      <c r="Z309" s="310"/>
      <c r="AA309" s="310"/>
    </row>
    <row r="310">
      <c r="A310" s="310"/>
      <c r="B310" s="310"/>
      <c r="C310" s="310"/>
      <c r="D310" s="310"/>
      <c r="E310" s="35"/>
      <c r="F310" s="35"/>
      <c r="G310" s="310"/>
      <c r="H310" s="310"/>
      <c r="I310" s="310"/>
      <c r="J310" s="310"/>
      <c r="K310" s="310"/>
      <c r="L310" s="310"/>
      <c r="M310" s="310"/>
      <c r="N310" s="310"/>
      <c r="O310" s="310"/>
      <c r="P310" s="310"/>
      <c r="Q310" s="310"/>
      <c r="R310" s="310"/>
      <c r="S310" s="310"/>
      <c r="T310" s="310"/>
      <c r="U310" s="310"/>
      <c r="V310" s="310"/>
      <c r="W310" s="310"/>
      <c r="X310" s="310"/>
      <c r="Y310" s="310"/>
      <c r="Z310" s="310"/>
      <c r="AA310" s="310"/>
    </row>
    <row r="311">
      <c r="A311" s="310"/>
      <c r="B311" s="310"/>
      <c r="C311" s="310"/>
      <c r="D311" s="310"/>
      <c r="E311" s="35"/>
      <c r="F311" s="35"/>
      <c r="G311" s="310"/>
      <c r="H311" s="310"/>
      <c r="I311" s="310"/>
      <c r="J311" s="310"/>
      <c r="K311" s="310"/>
      <c r="L311" s="310"/>
      <c r="M311" s="310"/>
      <c r="N311" s="310"/>
      <c r="O311" s="310"/>
      <c r="P311" s="310"/>
      <c r="Q311" s="310"/>
      <c r="R311" s="310"/>
      <c r="S311" s="310"/>
      <c r="T311" s="310"/>
      <c r="U311" s="310"/>
      <c r="V311" s="310"/>
      <c r="W311" s="310"/>
      <c r="X311" s="310"/>
      <c r="Y311" s="310"/>
      <c r="Z311" s="310"/>
      <c r="AA311" s="310"/>
    </row>
    <row r="312">
      <c r="A312" s="310"/>
      <c r="B312" s="310"/>
      <c r="C312" s="310"/>
      <c r="D312" s="310"/>
      <c r="E312" s="35"/>
      <c r="F312" s="35"/>
      <c r="G312" s="310"/>
      <c r="H312" s="310"/>
      <c r="I312" s="310"/>
      <c r="J312" s="310"/>
      <c r="K312" s="310"/>
      <c r="L312" s="310"/>
      <c r="M312" s="310"/>
      <c r="N312" s="310"/>
      <c r="O312" s="310"/>
      <c r="P312" s="310"/>
      <c r="Q312" s="310"/>
      <c r="R312" s="310"/>
      <c r="S312" s="310"/>
      <c r="T312" s="310"/>
      <c r="U312" s="310"/>
      <c r="V312" s="310"/>
      <c r="W312" s="310"/>
      <c r="X312" s="310"/>
      <c r="Y312" s="310"/>
      <c r="Z312" s="310"/>
      <c r="AA312" s="310"/>
    </row>
    <row r="313">
      <c r="A313" s="310"/>
      <c r="B313" s="310"/>
      <c r="C313" s="310"/>
      <c r="D313" s="310"/>
      <c r="E313" s="35"/>
      <c r="F313" s="35"/>
      <c r="G313" s="310"/>
      <c r="H313" s="310"/>
      <c r="I313" s="310"/>
      <c r="J313" s="310"/>
      <c r="K313" s="310"/>
      <c r="L313" s="310"/>
      <c r="M313" s="310"/>
      <c r="N313" s="310"/>
      <c r="O313" s="310"/>
      <c r="P313" s="310"/>
      <c r="Q313" s="310"/>
      <c r="R313" s="310"/>
      <c r="S313" s="310"/>
      <c r="T313" s="310"/>
      <c r="U313" s="310"/>
      <c r="V313" s="310"/>
      <c r="W313" s="310"/>
      <c r="X313" s="310"/>
      <c r="Y313" s="310"/>
      <c r="Z313" s="310"/>
      <c r="AA313" s="310"/>
    </row>
    <row r="314">
      <c r="A314" s="310"/>
      <c r="B314" s="310"/>
      <c r="C314" s="310"/>
      <c r="D314" s="310"/>
      <c r="E314" s="35"/>
      <c r="F314" s="35"/>
      <c r="G314" s="310"/>
      <c r="H314" s="310"/>
      <c r="I314" s="310"/>
      <c r="J314" s="310"/>
      <c r="K314" s="310"/>
      <c r="L314" s="310"/>
      <c r="M314" s="310"/>
      <c r="N314" s="310"/>
      <c r="O314" s="310"/>
      <c r="P314" s="310"/>
      <c r="Q314" s="310"/>
      <c r="R314" s="310"/>
      <c r="S314" s="310"/>
      <c r="T314" s="310"/>
      <c r="U314" s="310"/>
      <c r="V314" s="310"/>
      <c r="W314" s="310"/>
      <c r="X314" s="310"/>
      <c r="Y314" s="310"/>
      <c r="Z314" s="310"/>
      <c r="AA314" s="310"/>
    </row>
    <row r="315">
      <c r="A315" s="310"/>
      <c r="B315" s="310"/>
      <c r="C315" s="310"/>
      <c r="D315" s="310"/>
      <c r="E315" s="35"/>
      <c r="F315" s="35"/>
      <c r="G315" s="310"/>
      <c r="H315" s="310"/>
      <c r="I315" s="310"/>
      <c r="J315" s="310"/>
      <c r="K315" s="310"/>
      <c r="L315" s="310"/>
      <c r="M315" s="310"/>
      <c r="N315" s="310"/>
      <c r="O315" s="310"/>
      <c r="P315" s="310"/>
      <c r="Q315" s="310"/>
      <c r="R315" s="310"/>
      <c r="S315" s="310"/>
      <c r="T315" s="310"/>
      <c r="U315" s="310"/>
      <c r="V315" s="310"/>
      <c r="W315" s="310"/>
      <c r="X315" s="310"/>
      <c r="Y315" s="310"/>
      <c r="Z315" s="310"/>
      <c r="AA315" s="310"/>
    </row>
    <row r="316">
      <c r="A316" s="310"/>
      <c r="B316" s="310"/>
      <c r="C316" s="310"/>
      <c r="D316" s="310"/>
      <c r="E316" s="35"/>
      <c r="F316" s="35"/>
      <c r="G316" s="310"/>
      <c r="H316" s="310"/>
      <c r="I316" s="310"/>
      <c r="J316" s="310"/>
      <c r="K316" s="310"/>
      <c r="L316" s="310"/>
      <c r="M316" s="310"/>
      <c r="N316" s="310"/>
      <c r="O316" s="310"/>
      <c r="P316" s="310"/>
      <c r="Q316" s="310"/>
      <c r="R316" s="310"/>
      <c r="S316" s="310"/>
      <c r="T316" s="310"/>
      <c r="U316" s="310"/>
      <c r="V316" s="310"/>
      <c r="W316" s="310"/>
      <c r="X316" s="310"/>
      <c r="Y316" s="310"/>
      <c r="Z316" s="310"/>
      <c r="AA316" s="310"/>
    </row>
    <row r="317">
      <c r="A317" s="310"/>
      <c r="B317" s="310"/>
      <c r="C317" s="310"/>
      <c r="D317" s="310"/>
      <c r="E317" s="35"/>
      <c r="F317" s="35"/>
      <c r="G317" s="310"/>
      <c r="H317" s="310"/>
      <c r="I317" s="310"/>
      <c r="J317" s="310"/>
      <c r="K317" s="310"/>
      <c r="L317" s="310"/>
      <c r="M317" s="310"/>
      <c r="N317" s="310"/>
      <c r="O317" s="310"/>
      <c r="P317" s="310"/>
      <c r="Q317" s="310"/>
      <c r="R317" s="310"/>
      <c r="S317" s="310"/>
      <c r="T317" s="310"/>
      <c r="U317" s="310"/>
      <c r="V317" s="310"/>
      <c r="W317" s="310"/>
      <c r="X317" s="310"/>
      <c r="Y317" s="310"/>
      <c r="Z317" s="310"/>
      <c r="AA317" s="310"/>
    </row>
    <row r="318">
      <c r="A318" s="310"/>
      <c r="B318" s="310"/>
      <c r="C318" s="310"/>
      <c r="D318" s="310"/>
      <c r="E318" s="35"/>
      <c r="F318" s="35"/>
      <c r="G318" s="310"/>
      <c r="H318" s="310"/>
      <c r="I318" s="310"/>
      <c r="J318" s="310"/>
      <c r="K318" s="310"/>
      <c r="L318" s="310"/>
      <c r="M318" s="310"/>
      <c r="N318" s="310"/>
      <c r="O318" s="310"/>
      <c r="P318" s="310"/>
      <c r="Q318" s="310"/>
      <c r="R318" s="310"/>
      <c r="S318" s="310"/>
      <c r="T318" s="310"/>
      <c r="U318" s="310"/>
      <c r="V318" s="310"/>
      <c r="W318" s="310"/>
      <c r="X318" s="310"/>
      <c r="Y318" s="310"/>
      <c r="Z318" s="310"/>
      <c r="AA318" s="310"/>
    </row>
    <row r="319">
      <c r="A319" s="310"/>
      <c r="B319" s="310"/>
      <c r="C319" s="310"/>
      <c r="D319" s="310"/>
      <c r="E319" s="35"/>
      <c r="F319" s="35"/>
      <c r="G319" s="310"/>
      <c r="H319" s="310"/>
      <c r="I319" s="310"/>
      <c r="J319" s="310"/>
      <c r="K319" s="310"/>
      <c r="L319" s="310"/>
      <c r="M319" s="310"/>
      <c r="N319" s="310"/>
      <c r="O319" s="310"/>
      <c r="P319" s="310"/>
      <c r="Q319" s="310"/>
      <c r="R319" s="310"/>
      <c r="S319" s="310"/>
      <c r="T319" s="310"/>
      <c r="U319" s="310"/>
      <c r="V319" s="310"/>
      <c r="W319" s="310"/>
      <c r="X319" s="310"/>
      <c r="Y319" s="310"/>
      <c r="Z319" s="310"/>
      <c r="AA319" s="310"/>
    </row>
    <row r="320">
      <c r="A320" s="310"/>
      <c r="B320" s="310"/>
      <c r="C320" s="310"/>
      <c r="D320" s="310"/>
      <c r="E320" s="35"/>
      <c r="F320" s="35"/>
      <c r="G320" s="310"/>
      <c r="H320" s="310"/>
      <c r="I320" s="310"/>
      <c r="J320" s="310"/>
      <c r="K320" s="310"/>
      <c r="L320" s="310"/>
      <c r="M320" s="310"/>
      <c r="N320" s="310"/>
      <c r="O320" s="310"/>
      <c r="P320" s="310"/>
      <c r="Q320" s="310"/>
      <c r="R320" s="310"/>
      <c r="S320" s="310"/>
      <c r="T320" s="310"/>
      <c r="U320" s="310"/>
      <c r="V320" s="310"/>
      <c r="W320" s="310"/>
      <c r="X320" s="310"/>
      <c r="Y320" s="310"/>
      <c r="Z320" s="310"/>
      <c r="AA320" s="310"/>
    </row>
    <row r="321">
      <c r="A321" s="310"/>
      <c r="B321" s="310"/>
      <c r="C321" s="310"/>
      <c r="D321" s="310"/>
      <c r="E321" s="35"/>
      <c r="F321" s="35"/>
      <c r="G321" s="310"/>
      <c r="H321" s="310"/>
      <c r="I321" s="310"/>
      <c r="J321" s="310"/>
      <c r="K321" s="310"/>
      <c r="L321" s="310"/>
      <c r="M321" s="310"/>
      <c r="N321" s="310"/>
      <c r="O321" s="310"/>
      <c r="P321" s="310"/>
      <c r="Q321" s="310"/>
      <c r="R321" s="310"/>
      <c r="S321" s="310"/>
      <c r="T321" s="310"/>
      <c r="U321" s="310"/>
      <c r="V321" s="310"/>
      <c r="W321" s="310"/>
      <c r="X321" s="310"/>
      <c r="Y321" s="310"/>
      <c r="Z321" s="310"/>
      <c r="AA321" s="310"/>
    </row>
    <row r="322">
      <c r="A322" s="310"/>
      <c r="B322" s="310"/>
      <c r="C322" s="310"/>
      <c r="D322" s="310"/>
      <c r="E322" s="35"/>
      <c r="F322" s="35"/>
      <c r="G322" s="310"/>
      <c r="H322" s="310"/>
      <c r="I322" s="310"/>
      <c r="J322" s="310"/>
      <c r="K322" s="310"/>
      <c r="L322" s="310"/>
      <c r="M322" s="310"/>
      <c r="N322" s="310"/>
      <c r="O322" s="310"/>
      <c r="P322" s="310"/>
      <c r="Q322" s="310"/>
      <c r="R322" s="310"/>
      <c r="S322" s="310"/>
      <c r="T322" s="310"/>
      <c r="U322" s="310"/>
      <c r="V322" s="310"/>
      <c r="W322" s="310"/>
      <c r="X322" s="310"/>
      <c r="Y322" s="310"/>
      <c r="Z322" s="310"/>
      <c r="AA322" s="310"/>
    </row>
    <row r="323">
      <c r="A323" s="310"/>
      <c r="B323" s="310"/>
      <c r="C323" s="310"/>
      <c r="D323" s="310"/>
      <c r="E323" s="35"/>
      <c r="F323" s="35"/>
      <c r="G323" s="310"/>
      <c r="H323" s="310"/>
      <c r="I323" s="310"/>
      <c r="J323" s="310"/>
      <c r="K323" s="310"/>
      <c r="L323" s="310"/>
      <c r="M323" s="310"/>
      <c r="N323" s="310"/>
      <c r="O323" s="310"/>
      <c r="P323" s="310"/>
      <c r="Q323" s="310"/>
      <c r="R323" s="310"/>
      <c r="S323" s="310"/>
      <c r="T323" s="310"/>
      <c r="U323" s="310"/>
      <c r="V323" s="310"/>
      <c r="W323" s="310"/>
      <c r="X323" s="310"/>
      <c r="Y323" s="310"/>
      <c r="Z323" s="310"/>
      <c r="AA323" s="310"/>
    </row>
    <row r="324">
      <c r="A324" s="310"/>
      <c r="B324" s="310"/>
      <c r="C324" s="310"/>
      <c r="D324" s="310"/>
      <c r="E324" s="35"/>
      <c r="F324" s="35"/>
      <c r="G324" s="310"/>
      <c r="H324" s="310"/>
      <c r="I324" s="310"/>
      <c r="J324" s="310"/>
      <c r="K324" s="310"/>
      <c r="L324" s="310"/>
      <c r="M324" s="310"/>
      <c r="N324" s="310"/>
      <c r="O324" s="310"/>
      <c r="P324" s="310"/>
      <c r="Q324" s="310"/>
      <c r="R324" s="310"/>
      <c r="S324" s="310"/>
      <c r="T324" s="310"/>
      <c r="U324" s="310"/>
      <c r="V324" s="310"/>
      <c r="W324" s="310"/>
      <c r="X324" s="310"/>
      <c r="Y324" s="310"/>
      <c r="Z324" s="310"/>
      <c r="AA324" s="310"/>
    </row>
    <row r="325">
      <c r="A325" s="310"/>
      <c r="B325" s="310"/>
      <c r="C325" s="310"/>
      <c r="D325" s="310"/>
      <c r="E325" s="35"/>
      <c r="F325" s="35"/>
      <c r="G325" s="310"/>
      <c r="H325" s="310"/>
      <c r="I325" s="310"/>
      <c r="J325" s="310"/>
      <c r="K325" s="310"/>
      <c r="L325" s="310"/>
      <c r="M325" s="310"/>
      <c r="N325" s="310"/>
      <c r="O325" s="310"/>
      <c r="P325" s="310"/>
      <c r="Q325" s="310"/>
      <c r="R325" s="310"/>
      <c r="S325" s="310"/>
      <c r="T325" s="310"/>
      <c r="U325" s="310"/>
      <c r="V325" s="310"/>
      <c r="W325" s="310"/>
      <c r="X325" s="310"/>
      <c r="Y325" s="310"/>
      <c r="Z325" s="310"/>
      <c r="AA325" s="310"/>
    </row>
    <row r="326">
      <c r="A326" s="310"/>
      <c r="B326" s="310"/>
      <c r="C326" s="310"/>
      <c r="D326" s="310"/>
      <c r="E326" s="35"/>
      <c r="F326" s="35"/>
      <c r="G326" s="310"/>
      <c r="H326" s="310"/>
      <c r="I326" s="310"/>
      <c r="J326" s="310"/>
      <c r="K326" s="310"/>
      <c r="L326" s="310"/>
      <c r="M326" s="310"/>
      <c r="N326" s="310"/>
      <c r="O326" s="310"/>
      <c r="P326" s="310"/>
      <c r="Q326" s="310"/>
      <c r="R326" s="310"/>
      <c r="S326" s="310"/>
      <c r="T326" s="310"/>
      <c r="U326" s="310"/>
      <c r="V326" s="310"/>
      <c r="W326" s="310"/>
      <c r="X326" s="310"/>
      <c r="Y326" s="310"/>
      <c r="Z326" s="310"/>
      <c r="AA326" s="310"/>
    </row>
    <row r="327">
      <c r="A327" s="310"/>
      <c r="B327" s="310"/>
      <c r="C327" s="310"/>
      <c r="D327" s="310"/>
      <c r="E327" s="35"/>
      <c r="F327" s="35"/>
      <c r="G327" s="310"/>
      <c r="H327" s="310"/>
      <c r="I327" s="310"/>
      <c r="J327" s="310"/>
      <c r="K327" s="310"/>
      <c r="L327" s="310"/>
      <c r="M327" s="310"/>
      <c r="N327" s="310"/>
      <c r="O327" s="310"/>
      <c r="P327" s="310"/>
      <c r="Q327" s="310"/>
      <c r="R327" s="310"/>
      <c r="S327" s="310"/>
      <c r="T327" s="310"/>
      <c r="U327" s="310"/>
      <c r="V327" s="310"/>
      <c r="W327" s="310"/>
      <c r="X327" s="310"/>
      <c r="Y327" s="310"/>
      <c r="Z327" s="310"/>
      <c r="AA327" s="310"/>
    </row>
    <row r="328">
      <c r="A328" s="310"/>
      <c r="B328" s="310"/>
      <c r="C328" s="310"/>
      <c r="D328" s="310"/>
      <c r="E328" s="35"/>
      <c r="F328" s="35"/>
      <c r="G328" s="310"/>
      <c r="H328" s="310"/>
      <c r="I328" s="310"/>
      <c r="J328" s="310"/>
      <c r="K328" s="310"/>
      <c r="L328" s="310"/>
      <c r="M328" s="310"/>
      <c r="N328" s="310"/>
      <c r="O328" s="310"/>
      <c r="P328" s="310"/>
      <c r="Q328" s="310"/>
      <c r="R328" s="310"/>
      <c r="S328" s="310"/>
      <c r="T328" s="310"/>
      <c r="U328" s="310"/>
      <c r="V328" s="310"/>
      <c r="W328" s="310"/>
      <c r="X328" s="310"/>
      <c r="Y328" s="310"/>
      <c r="Z328" s="310"/>
      <c r="AA328" s="310"/>
    </row>
    <row r="329">
      <c r="A329" s="310"/>
      <c r="B329" s="310"/>
      <c r="C329" s="310"/>
      <c r="D329" s="310"/>
      <c r="E329" s="35"/>
      <c r="F329" s="35"/>
      <c r="G329" s="310"/>
      <c r="H329" s="310"/>
      <c r="I329" s="310"/>
      <c r="J329" s="310"/>
      <c r="K329" s="310"/>
      <c r="L329" s="310"/>
      <c r="M329" s="310"/>
      <c r="N329" s="310"/>
      <c r="O329" s="310"/>
      <c r="P329" s="310"/>
      <c r="Q329" s="310"/>
      <c r="R329" s="310"/>
      <c r="S329" s="310"/>
      <c r="T329" s="310"/>
      <c r="U329" s="310"/>
      <c r="V329" s="310"/>
      <c r="W329" s="310"/>
      <c r="X329" s="310"/>
      <c r="Y329" s="310"/>
      <c r="Z329" s="310"/>
      <c r="AA329" s="310"/>
    </row>
    <row r="330">
      <c r="A330" s="310"/>
      <c r="B330" s="310"/>
      <c r="C330" s="310"/>
      <c r="D330" s="310"/>
      <c r="E330" s="35"/>
      <c r="F330" s="35"/>
      <c r="G330" s="310"/>
      <c r="H330" s="310"/>
      <c r="I330" s="310"/>
      <c r="J330" s="310"/>
      <c r="K330" s="310"/>
      <c r="L330" s="310"/>
      <c r="M330" s="310"/>
      <c r="N330" s="310"/>
      <c r="O330" s="310"/>
      <c r="P330" s="310"/>
      <c r="Q330" s="310"/>
      <c r="R330" s="310"/>
      <c r="S330" s="310"/>
      <c r="T330" s="310"/>
      <c r="U330" s="310"/>
      <c r="V330" s="310"/>
      <c r="W330" s="310"/>
      <c r="X330" s="310"/>
      <c r="Y330" s="310"/>
      <c r="Z330" s="310"/>
      <c r="AA330" s="310"/>
    </row>
    <row r="331">
      <c r="A331" s="310"/>
      <c r="B331" s="310"/>
      <c r="C331" s="310"/>
      <c r="D331" s="310"/>
      <c r="E331" s="35"/>
      <c r="F331" s="35"/>
      <c r="G331" s="310"/>
      <c r="H331" s="310"/>
      <c r="I331" s="310"/>
      <c r="J331" s="310"/>
      <c r="K331" s="310"/>
      <c r="L331" s="310"/>
      <c r="M331" s="310"/>
      <c r="N331" s="310"/>
      <c r="O331" s="310"/>
      <c r="P331" s="310"/>
      <c r="Q331" s="310"/>
      <c r="R331" s="310"/>
      <c r="S331" s="310"/>
      <c r="T331" s="310"/>
      <c r="U331" s="310"/>
      <c r="V331" s="310"/>
      <c r="W331" s="310"/>
      <c r="X331" s="310"/>
      <c r="Y331" s="310"/>
      <c r="Z331" s="310"/>
      <c r="AA331" s="310"/>
    </row>
    <row r="332">
      <c r="A332" s="310"/>
      <c r="B332" s="310"/>
      <c r="C332" s="310"/>
      <c r="D332" s="310"/>
      <c r="E332" s="35"/>
      <c r="F332" s="35"/>
      <c r="G332" s="310"/>
      <c r="H332" s="310"/>
      <c r="I332" s="310"/>
      <c r="J332" s="310"/>
      <c r="K332" s="310"/>
      <c r="L332" s="310"/>
      <c r="M332" s="310"/>
      <c r="N332" s="310"/>
      <c r="O332" s="310"/>
      <c r="P332" s="310"/>
      <c r="Q332" s="310"/>
      <c r="R332" s="310"/>
      <c r="S332" s="310"/>
      <c r="T332" s="310"/>
      <c r="U332" s="310"/>
      <c r="V332" s="310"/>
      <c r="W332" s="310"/>
      <c r="X332" s="310"/>
      <c r="Y332" s="310"/>
      <c r="Z332" s="310"/>
      <c r="AA332" s="310"/>
    </row>
    <row r="333">
      <c r="A333" s="310"/>
      <c r="B333" s="310"/>
      <c r="C333" s="310"/>
      <c r="D333" s="310"/>
      <c r="E333" s="35"/>
      <c r="F333" s="35"/>
      <c r="G333" s="310"/>
      <c r="H333" s="310"/>
      <c r="I333" s="310"/>
      <c r="J333" s="310"/>
      <c r="K333" s="310"/>
      <c r="L333" s="310"/>
      <c r="M333" s="310"/>
      <c r="N333" s="310"/>
      <c r="O333" s="310"/>
      <c r="P333" s="310"/>
      <c r="Q333" s="310"/>
      <c r="R333" s="310"/>
      <c r="S333" s="310"/>
      <c r="T333" s="310"/>
      <c r="U333" s="310"/>
      <c r="V333" s="310"/>
      <c r="W333" s="310"/>
      <c r="X333" s="310"/>
      <c r="Y333" s="310"/>
      <c r="Z333" s="310"/>
      <c r="AA333" s="310"/>
    </row>
    <row r="334">
      <c r="A334" s="310"/>
      <c r="B334" s="310"/>
      <c r="C334" s="310"/>
      <c r="D334" s="310"/>
      <c r="E334" s="35"/>
      <c r="F334" s="35"/>
      <c r="G334" s="310"/>
      <c r="H334" s="310"/>
      <c r="I334" s="310"/>
      <c r="J334" s="310"/>
      <c r="K334" s="310"/>
      <c r="L334" s="310"/>
      <c r="M334" s="310"/>
      <c r="N334" s="310"/>
      <c r="O334" s="310"/>
      <c r="P334" s="310"/>
      <c r="Q334" s="310"/>
      <c r="R334" s="310"/>
      <c r="S334" s="310"/>
      <c r="T334" s="310"/>
      <c r="U334" s="310"/>
      <c r="V334" s="310"/>
      <c r="W334" s="310"/>
      <c r="X334" s="310"/>
      <c r="Y334" s="310"/>
      <c r="Z334" s="310"/>
      <c r="AA334" s="310"/>
    </row>
    <row r="335">
      <c r="A335" s="310"/>
      <c r="B335" s="310"/>
      <c r="C335" s="310"/>
      <c r="D335" s="310"/>
      <c r="E335" s="35"/>
      <c r="F335" s="35"/>
      <c r="G335" s="310"/>
      <c r="H335" s="310"/>
      <c r="I335" s="310"/>
      <c r="J335" s="310"/>
      <c r="K335" s="310"/>
      <c r="L335" s="310"/>
      <c r="M335" s="310"/>
      <c r="N335" s="310"/>
      <c r="O335" s="310"/>
      <c r="P335" s="310"/>
      <c r="Q335" s="310"/>
      <c r="R335" s="310"/>
      <c r="S335" s="310"/>
      <c r="T335" s="310"/>
      <c r="U335" s="310"/>
      <c r="V335" s="310"/>
      <c r="W335" s="310"/>
      <c r="X335" s="310"/>
      <c r="Y335" s="310"/>
      <c r="Z335" s="310"/>
      <c r="AA335" s="310"/>
    </row>
    <row r="336">
      <c r="A336" s="310"/>
      <c r="B336" s="310"/>
      <c r="C336" s="310"/>
      <c r="D336" s="310"/>
      <c r="E336" s="35"/>
      <c r="F336" s="35"/>
      <c r="G336" s="310"/>
      <c r="H336" s="310"/>
      <c r="I336" s="310"/>
      <c r="J336" s="310"/>
      <c r="K336" s="310"/>
      <c r="L336" s="310"/>
      <c r="M336" s="310"/>
      <c r="N336" s="310"/>
      <c r="O336" s="310"/>
      <c r="P336" s="310"/>
      <c r="Q336" s="310"/>
      <c r="R336" s="310"/>
      <c r="S336" s="310"/>
      <c r="T336" s="310"/>
      <c r="U336" s="310"/>
      <c r="V336" s="310"/>
      <c r="W336" s="310"/>
      <c r="X336" s="310"/>
      <c r="Y336" s="310"/>
      <c r="Z336" s="310"/>
      <c r="AA336" s="310"/>
    </row>
    <row r="337">
      <c r="A337" s="310"/>
      <c r="B337" s="310"/>
      <c r="C337" s="310"/>
      <c r="D337" s="310"/>
      <c r="E337" s="35"/>
      <c r="F337" s="35"/>
      <c r="G337" s="310"/>
      <c r="H337" s="310"/>
      <c r="I337" s="310"/>
      <c r="J337" s="310"/>
      <c r="K337" s="310"/>
      <c r="L337" s="310"/>
      <c r="M337" s="310"/>
      <c r="N337" s="310"/>
      <c r="O337" s="310"/>
      <c r="P337" s="310"/>
      <c r="Q337" s="310"/>
      <c r="R337" s="310"/>
      <c r="S337" s="310"/>
      <c r="T337" s="310"/>
      <c r="U337" s="310"/>
      <c r="V337" s="310"/>
      <c r="W337" s="310"/>
      <c r="X337" s="310"/>
      <c r="Y337" s="310"/>
      <c r="Z337" s="310"/>
      <c r="AA337" s="310"/>
    </row>
    <row r="338">
      <c r="A338" s="310"/>
      <c r="B338" s="310"/>
      <c r="C338" s="310"/>
      <c r="D338" s="310"/>
      <c r="E338" s="35"/>
      <c r="F338" s="35"/>
      <c r="G338" s="310"/>
      <c r="H338" s="310"/>
      <c r="I338" s="310"/>
      <c r="J338" s="310"/>
      <c r="K338" s="310"/>
      <c r="L338" s="310"/>
      <c r="M338" s="310"/>
      <c r="N338" s="310"/>
      <c r="O338" s="310"/>
      <c r="P338" s="310"/>
      <c r="Q338" s="310"/>
      <c r="R338" s="310"/>
      <c r="S338" s="310"/>
      <c r="T338" s="310"/>
      <c r="U338" s="310"/>
      <c r="V338" s="310"/>
      <c r="W338" s="310"/>
      <c r="X338" s="310"/>
      <c r="Y338" s="310"/>
      <c r="Z338" s="310"/>
      <c r="AA338" s="310"/>
    </row>
    <row r="339">
      <c r="A339" s="310"/>
      <c r="B339" s="310"/>
      <c r="C339" s="310"/>
      <c r="D339" s="310"/>
      <c r="E339" s="35"/>
      <c r="F339" s="35"/>
      <c r="G339" s="310"/>
      <c r="H339" s="310"/>
      <c r="I339" s="310"/>
      <c r="J339" s="310"/>
      <c r="K339" s="310"/>
      <c r="L339" s="310"/>
      <c r="M339" s="310"/>
      <c r="N339" s="310"/>
      <c r="O339" s="310"/>
      <c r="P339" s="310"/>
      <c r="Q339" s="310"/>
      <c r="R339" s="310"/>
      <c r="S339" s="310"/>
      <c r="T339" s="310"/>
      <c r="U339" s="310"/>
      <c r="V339" s="310"/>
      <c r="W339" s="310"/>
      <c r="X339" s="310"/>
      <c r="Y339" s="310"/>
      <c r="Z339" s="310"/>
      <c r="AA339" s="310"/>
    </row>
    <row r="340">
      <c r="A340" s="310"/>
      <c r="B340" s="310"/>
      <c r="C340" s="310"/>
      <c r="D340" s="310"/>
      <c r="E340" s="35"/>
      <c r="F340" s="35"/>
      <c r="G340" s="310"/>
      <c r="H340" s="310"/>
      <c r="I340" s="310"/>
      <c r="J340" s="310"/>
      <c r="K340" s="310"/>
      <c r="L340" s="310"/>
      <c r="M340" s="310"/>
      <c r="N340" s="310"/>
      <c r="O340" s="310"/>
      <c r="P340" s="310"/>
      <c r="Q340" s="310"/>
      <c r="R340" s="310"/>
      <c r="S340" s="310"/>
      <c r="T340" s="310"/>
      <c r="U340" s="310"/>
      <c r="V340" s="310"/>
      <c r="W340" s="310"/>
      <c r="X340" s="310"/>
      <c r="Y340" s="310"/>
      <c r="Z340" s="310"/>
      <c r="AA340" s="310"/>
    </row>
    <row r="341">
      <c r="A341" s="310"/>
      <c r="B341" s="310"/>
      <c r="C341" s="310"/>
      <c r="D341" s="310"/>
      <c r="E341" s="35"/>
      <c r="F341" s="35"/>
      <c r="G341" s="310"/>
      <c r="H341" s="310"/>
      <c r="I341" s="310"/>
      <c r="J341" s="310"/>
      <c r="K341" s="310"/>
      <c r="L341" s="310"/>
      <c r="M341" s="310"/>
      <c r="N341" s="310"/>
      <c r="O341" s="310"/>
      <c r="P341" s="310"/>
      <c r="Q341" s="310"/>
      <c r="R341" s="310"/>
      <c r="S341" s="310"/>
      <c r="T341" s="310"/>
      <c r="U341" s="310"/>
      <c r="V341" s="310"/>
      <c r="W341" s="310"/>
      <c r="X341" s="310"/>
      <c r="Y341" s="310"/>
      <c r="Z341" s="310"/>
      <c r="AA341" s="310"/>
    </row>
    <row r="342">
      <c r="A342" s="310"/>
      <c r="B342" s="310"/>
      <c r="C342" s="310"/>
      <c r="D342" s="310"/>
      <c r="E342" s="35"/>
      <c r="F342" s="35"/>
      <c r="G342" s="310"/>
      <c r="H342" s="310"/>
      <c r="I342" s="310"/>
      <c r="J342" s="310"/>
      <c r="K342" s="310"/>
      <c r="L342" s="310"/>
      <c r="M342" s="310"/>
      <c r="N342" s="310"/>
      <c r="O342" s="310"/>
      <c r="P342" s="310"/>
      <c r="Q342" s="310"/>
      <c r="R342" s="310"/>
      <c r="S342" s="310"/>
      <c r="T342" s="310"/>
      <c r="U342" s="310"/>
      <c r="V342" s="310"/>
      <c r="W342" s="310"/>
      <c r="X342" s="310"/>
      <c r="Y342" s="310"/>
      <c r="Z342" s="310"/>
      <c r="AA342" s="310"/>
    </row>
    <row r="343">
      <c r="A343" s="310"/>
      <c r="B343" s="310"/>
      <c r="C343" s="310"/>
      <c r="D343" s="310"/>
      <c r="E343" s="35"/>
      <c r="F343" s="35"/>
      <c r="G343" s="310"/>
      <c r="H343" s="310"/>
      <c r="I343" s="310"/>
      <c r="J343" s="310"/>
      <c r="K343" s="310"/>
      <c r="L343" s="310"/>
      <c r="M343" s="310"/>
      <c r="N343" s="310"/>
      <c r="O343" s="310"/>
      <c r="P343" s="310"/>
      <c r="Q343" s="310"/>
      <c r="R343" s="310"/>
      <c r="S343" s="310"/>
      <c r="T343" s="310"/>
      <c r="U343" s="310"/>
      <c r="V343" s="310"/>
      <c r="W343" s="310"/>
      <c r="X343" s="310"/>
      <c r="Y343" s="310"/>
      <c r="Z343" s="310"/>
      <c r="AA343" s="310"/>
    </row>
    <row r="344">
      <c r="A344" s="310"/>
      <c r="B344" s="310"/>
      <c r="C344" s="310"/>
      <c r="D344" s="310"/>
      <c r="E344" s="35"/>
      <c r="F344" s="35"/>
      <c r="G344" s="310"/>
      <c r="H344" s="310"/>
      <c r="I344" s="310"/>
      <c r="J344" s="310"/>
      <c r="K344" s="310"/>
      <c r="L344" s="310"/>
      <c r="M344" s="310"/>
      <c r="N344" s="310"/>
      <c r="O344" s="310"/>
      <c r="P344" s="310"/>
      <c r="Q344" s="310"/>
      <c r="R344" s="310"/>
      <c r="S344" s="310"/>
      <c r="T344" s="310"/>
      <c r="U344" s="310"/>
      <c r="V344" s="310"/>
      <c r="W344" s="310"/>
      <c r="X344" s="310"/>
      <c r="Y344" s="310"/>
      <c r="Z344" s="310"/>
      <c r="AA344" s="310"/>
    </row>
    <row r="345">
      <c r="A345" s="310"/>
      <c r="B345" s="310"/>
      <c r="C345" s="310"/>
      <c r="D345" s="310"/>
      <c r="E345" s="35"/>
      <c r="F345" s="35"/>
      <c r="G345" s="310"/>
      <c r="H345" s="310"/>
      <c r="I345" s="310"/>
      <c r="J345" s="310"/>
      <c r="K345" s="310"/>
      <c r="L345" s="310"/>
      <c r="M345" s="310"/>
      <c r="N345" s="310"/>
      <c r="O345" s="310"/>
      <c r="P345" s="310"/>
      <c r="Q345" s="310"/>
      <c r="R345" s="310"/>
      <c r="S345" s="310"/>
      <c r="T345" s="310"/>
      <c r="U345" s="310"/>
      <c r="V345" s="310"/>
      <c r="W345" s="310"/>
      <c r="X345" s="310"/>
      <c r="Y345" s="310"/>
      <c r="Z345" s="310"/>
      <c r="AA345" s="310"/>
    </row>
    <row r="346">
      <c r="A346" s="310"/>
      <c r="B346" s="310"/>
      <c r="C346" s="310"/>
      <c r="D346" s="310"/>
      <c r="E346" s="35"/>
      <c r="F346" s="35"/>
      <c r="G346" s="310"/>
      <c r="H346" s="310"/>
      <c r="I346" s="310"/>
      <c r="J346" s="310"/>
      <c r="K346" s="310"/>
      <c r="L346" s="310"/>
      <c r="M346" s="310"/>
      <c r="N346" s="310"/>
      <c r="O346" s="310"/>
      <c r="P346" s="310"/>
      <c r="Q346" s="310"/>
      <c r="R346" s="310"/>
      <c r="S346" s="310"/>
      <c r="T346" s="310"/>
      <c r="U346" s="310"/>
      <c r="V346" s="310"/>
      <c r="W346" s="310"/>
      <c r="X346" s="310"/>
      <c r="Y346" s="310"/>
      <c r="Z346" s="310"/>
      <c r="AA346" s="310"/>
    </row>
    <row r="347">
      <c r="A347" s="310"/>
      <c r="B347" s="310"/>
      <c r="C347" s="310"/>
      <c r="D347" s="310"/>
      <c r="E347" s="35"/>
      <c r="F347" s="35"/>
      <c r="G347" s="310"/>
      <c r="H347" s="310"/>
      <c r="I347" s="310"/>
      <c r="J347" s="310"/>
      <c r="K347" s="310"/>
      <c r="L347" s="310"/>
      <c r="M347" s="310"/>
      <c r="N347" s="310"/>
      <c r="O347" s="310"/>
      <c r="P347" s="310"/>
      <c r="Q347" s="310"/>
      <c r="R347" s="310"/>
      <c r="S347" s="310"/>
      <c r="T347" s="310"/>
      <c r="U347" s="310"/>
      <c r="V347" s="310"/>
      <c r="W347" s="310"/>
      <c r="X347" s="310"/>
      <c r="Y347" s="310"/>
      <c r="Z347" s="310"/>
      <c r="AA347" s="310"/>
    </row>
    <row r="348">
      <c r="A348" s="310"/>
      <c r="B348" s="310"/>
      <c r="C348" s="310"/>
      <c r="D348" s="310"/>
      <c r="E348" s="35"/>
      <c r="F348" s="35"/>
      <c r="G348" s="310"/>
      <c r="H348" s="310"/>
      <c r="I348" s="310"/>
      <c r="J348" s="310"/>
      <c r="K348" s="310"/>
      <c r="L348" s="310"/>
      <c r="M348" s="310"/>
      <c r="N348" s="310"/>
      <c r="O348" s="310"/>
      <c r="P348" s="310"/>
      <c r="Q348" s="310"/>
      <c r="R348" s="310"/>
      <c r="S348" s="310"/>
      <c r="T348" s="310"/>
      <c r="U348" s="310"/>
      <c r="V348" s="310"/>
      <c r="W348" s="310"/>
      <c r="X348" s="310"/>
      <c r="Y348" s="310"/>
      <c r="Z348" s="310"/>
      <c r="AA348" s="310"/>
    </row>
    <row r="349">
      <c r="A349" s="310"/>
      <c r="B349" s="310"/>
      <c r="C349" s="310"/>
      <c r="D349" s="310"/>
      <c r="E349" s="35"/>
      <c r="F349" s="35"/>
      <c r="G349" s="310"/>
      <c r="H349" s="310"/>
      <c r="I349" s="310"/>
      <c r="J349" s="310"/>
      <c r="K349" s="310"/>
      <c r="L349" s="310"/>
      <c r="M349" s="310"/>
      <c r="N349" s="310"/>
      <c r="O349" s="310"/>
      <c r="P349" s="310"/>
      <c r="Q349" s="310"/>
      <c r="R349" s="310"/>
      <c r="S349" s="310"/>
      <c r="T349" s="310"/>
      <c r="U349" s="310"/>
      <c r="V349" s="310"/>
      <c r="W349" s="310"/>
      <c r="X349" s="310"/>
      <c r="Y349" s="310"/>
      <c r="Z349" s="310"/>
      <c r="AA349" s="310"/>
    </row>
    <row r="350">
      <c r="A350" s="310"/>
      <c r="B350" s="310"/>
      <c r="C350" s="310"/>
      <c r="D350" s="310"/>
      <c r="E350" s="35"/>
      <c r="F350" s="35"/>
      <c r="G350" s="310"/>
      <c r="H350" s="310"/>
      <c r="I350" s="310"/>
      <c r="J350" s="310"/>
      <c r="K350" s="310"/>
      <c r="L350" s="310"/>
      <c r="M350" s="310"/>
      <c r="N350" s="310"/>
      <c r="O350" s="310"/>
      <c r="P350" s="310"/>
      <c r="Q350" s="310"/>
      <c r="R350" s="310"/>
      <c r="S350" s="310"/>
      <c r="T350" s="310"/>
      <c r="U350" s="310"/>
      <c r="V350" s="310"/>
      <c r="W350" s="310"/>
      <c r="X350" s="310"/>
      <c r="Y350" s="310"/>
      <c r="Z350" s="310"/>
      <c r="AA350" s="310"/>
    </row>
    <row r="351">
      <c r="A351" s="310"/>
      <c r="B351" s="310"/>
      <c r="C351" s="310"/>
      <c r="D351" s="310"/>
      <c r="E351" s="35"/>
      <c r="F351" s="35"/>
      <c r="G351" s="310"/>
      <c r="H351" s="310"/>
      <c r="I351" s="310"/>
      <c r="J351" s="310"/>
      <c r="K351" s="310"/>
      <c r="L351" s="310"/>
      <c r="M351" s="310"/>
      <c r="N351" s="310"/>
      <c r="O351" s="310"/>
      <c r="P351" s="310"/>
      <c r="Q351" s="310"/>
      <c r="R351" s="310"/>
      <c r="S351" s="310"/>
      <c r="T351" s="310"/>
      <c r="U351" s="310"/>
      <c r="V351" s="310"/>
      <c r="W351" s="310"/>
      <c r="X351" s="310"/>
      <c r="Y351" s="310"/>
      <c r="Z351" s="310"/>
      <c r="AA351" s="310"/>
    </row>
    <row r="352">
      <c r="A352" s="310"/>
      <c r="B352" s="310"/>
      <c r="C352" s="310"/>
      <c r="D352" s="310"/>
      <c r="E352" s="35"/>
      <c r="F352" s="35"/>
      <c r="G352" s="310"/>
      <c r="H352" s="310"/>
      <c r="I352" s="310"/>
      <c r="J352" s="310"/>
      <c r="K352" s="310"/>
      <c r="L352" s="310"/>
      <c r="M352" s="310"/>
      <c r="N352" s="310"/>
      <c r="O352" s="310"/>
      <c r="P352" s="310"/>
      <c r="Q352" s="310"/>
      <c r="R352" s="310"/>
      <c r="S352" s="310"/>
      <c r="T352" s="310"/>
      <c r="U352" s="310"/>
      <c r="V352" s="310"/>
      <c r="W352" s="310"/>
      <c r="X352" s="310"/>
      <c r="Y352" s="310"/>
      <c r="Z352" s="310"/>
      <c r="AA352" s="310"/>
    </row>
    <row r="353">
      <c r="A353" s="310"/>
      <c r="B353" s="310"/>
      <c r="C353" s="310"/>
      <c r="D353" s="310"/>
      <c r="E353" s="35"/>
      <c r="F353" s="35"/>
      <c r="G353" s="310"/>
      <c r="H353" s="310"/>
      <c r="I353" s="310"/>
      <c r="J353" s="310"/>
      <c r="K353" s="310"/>
      <c r="L353" s="310"/>
      <c r="M353" s="310"/>
      <c r="N353" s="310"/>
      <c r="O353" s="310"/>
      <c r="P353" s="310"/>
      <c r="Q353" s="310"/>
      <c r="R353" s="310"/>
      <c r="S353" s="310"/>
      <c r="T353" s="310"/>
      <c r="U353" s="310"/>
      <c r="V353" s="310"/>
      <c r="W353" s="310"/>
      <c r="X353" s="310"/>
      <c r="Y353" s="310"/>
      <c r="Z353" s="310"/>
      <c r="AA353" s="310"/>
    </row>
    <row r="354">
      <c r="A354" s="310"/>
      <c r="B354" s="310"/>
      <c r="C354" s="310"/>
      <c r="D354" s="310"/>
      <c r="E354" s="35"/>
      <c r="F354" s="35"/>
      <c r="G354" s="310"/>
      <c r="H354" s="310"/>
      <c r="I354" s="310"/>
      <c r="J354" s="310"/>
      <c r="K354" s="310"/>
      <c r="L354" s="310"/>
      <c r="M354" s="310"/>
      <c r="N354" s="310"/>
      <c r="O354" s="310"/>
      <c r="P354" s="310"/>
      <c r="Q354" s="310"/>
      <c r="R354" s="310"/>
      <c r="S354" s="310"/>
      <c r="T354" s="310"/>
      <c r="U354" s="310"/>
      <c r="V354" s="310"/>
      <c r="W354" s="310"/>
      <c r="X354" s="310"/>
      <c r="Y354" s="310"/>
      <c r="Z354" s="310"/>
      <c r="AA354" s="310"/>
    </row>
    <row r="355">
      <c r="A355" s="310"/>
      <c r="B355" s="310"/>
      <c r="C355" s="310"/>
      <c r="D355" s="310"/>
      <c r="E355" s="35"/>
      <c r="F355" s="35"/>
      <c r="G355" s="310"/>
      <c r="H355" s="310"/>
      <c r="I355" s="310"/>
      <c r="J355" s="310"/>
      <c r="K355" s="310"/>
      <c r="L355" s="310"/>
      <c r="M355" s="310"/>
      <c r="N355" s="310"/>
      <c r="O355" s="310"/>
      <c r="P355" s="310"/>
      <c r="Q355" s="310"/>
      <c r="R355" s="310"/>
      <c r="S355" s="310"/>
      <c r="T355" s="310"/>
      <c r="U355" s="310"/>
      <c r="V355" s="310"/>
      <c r="W355" s="310"/>
      <c r="X355" s="310"/>
      <c r="Y355" s="310"/>
      <c r="Z355" s="310"/>
      <c r="AA355" s="310"/>
    </row>
    <row r="356">
      <c r="A356" s="310"/>
      <c r="B356" s="310"/>
      <c r="C356" s="310"/>
      <c r="D356" s="310"/>
      <c r="E356" s="35"/>
      <c r="F356" s="35"/>
      <c r="G356" s="310"/>
      <c r="H356" s="310"/>
      <c r="I356" s="310"/>
      <c r="J356" s="310"/>
      <c r="K356" s="310"/>
      <c r="L356" s="310"/>
      <c r="M356" s="310"/>
      <c r="N356" s="310"/>
      <c r="O356" s="310"/>
      <c r="P356" s="310"/>
      <c r="Q356" s="310"/>
      <c r="R356" s="310"/>
      <c r="S356" s="310"/>
      <c r="T356" s="310"/>
      <c r="U356" s="310"/>
      <c r="V356" s="310"/>
      <c r="W356" s="310"/>
      <c r="X356" s="310"/>
      <c r="Y356" s="310"/>
      <c r="Z356" s="310"/>
      <c r="AA356" s="310"/>
    </row>
    <row r="357">
      <c r="A357" s="310"/>
      <c r="B357" s="310"/>
      <c r="C357" s="310"/>
      <c r="D357" s="310"/>
      <c r="E357" s="35"/>
      <c r="F357" s="35"/>
      <c r="G357" s="310"/>
      <c r="H357" s="310"/>
      <c r="I357" s="310"/>
      <c r="J357" s="310"/>
      <c r="K357" s="310"/>
      <c r="L357" s="310"/>
      <c r="M357" s="310"/>
      <c r="N357" s="310"/>
      <c r="O357" s="310"/>
      <c r="P357" s="310"/>
      <c r="Q357" s="310"/>
      <c r="R357" s="310"/>
      <c r="S357" s="310"/>
      <c r="T357" s="310"/>
      <c r="U357" s="310"/>
      <c r="V357" s="310"/>
      <c r="W357" s="310"/>
      <c r="X357" s="310"/>
      <c r="Y357" s="310"/>
      <c r="Z357" s="310"/>
      <c r="AA357" s="310"/>
    </row>
    <row r="358">
      <c r="A358" s="310"/>
      <c r="B358" s="310"/>
      <c r="C358" s="310"/>
      <c r="D358" s="310"/>
      <c r="E358" s="35"/>
      <c r="F358" s="35"/>
      <c r="G358" s="310"/>
      <c r="H358" s="310"/>
      <c r="I358" s="310"/>
      <c r="J358" s="310"/>
      <c r="K358" s="310"/>
      <c r="L358" s="310"/>
      <c r="M358" s="310"/>
      <c r="N358" s="310"/>
      <c r="O358" s="310"/>
      <c r="P358" s="310"/>
      <c r="Q358" s="310"/>
      <c r="R358" s="310"/>
      <c r="S358" s="310"/>
      <c r="T358" s="310"/>
      <c r="U358" s="310"/>
      <c r="V358" s="310"/>
      <c r="W358" s="310"/>
      <c r="X358" s="310"/>
      <c r="Y358" s="310"/>
      <c r="Z358" s="310"/>
      <c r="AA358" s="310"/>
    </row>
    <row r="359">
      <c r="A359" s="310"/>
      <c r="B359" s="310"/>
      <c r="C359" s="310"/>
      <c r="D359" s="310"/>
      <c r="E359" s="35"/>
      <c r="F359" s="35"/>
      <c r="G359" s="310"/>
      <c r="H359" s="310"/>
      <c r="I359" s="310"/>
      <c r="J359" s="310"/>
      <c r="K359" s="310"/>
      <c r="L359" s="310"/>
      <c r="M359" s="310"/>
      <c r="N359" s="310"/>
      <c r="O359" s="310"/>
      <c r="P359" s="310"/>
      <c r="Q359" s="310"/>
      <c r="R359" s="310"/>
      <c r="S359" s="310"/>
      <c r="T359" s="310"/>
      <c r="U359" s="310"/>
      <c r="V359" s="310"/>
      <c r="W359" s="310"/>
      <c r="X359" s="310"/>
      <c r="Y359" s="310"/>
      <c r="Z359" s="310"/>
      <c r="AA359" s="310"/>
    </row>
    <row r="360">
      <c r="A360" s="310"/>
      <c r="B360" s="310"/>
      <c r="C360" s="310"/>
      <c r="D360" s="310"/>
      <c r="E360" s="35"/>
      <c r="F360" s="35"/>
      <c r="G360" s="310"/>
      <c r="H360" s="310"/>
      <c r="I360" s="310"/>
      <c r="J360" s="310"/>
      <c r="K360" s="310"/>
      <c r="L360" s="310"/>
      <c r="M360" s="310"/>
      <c r="N360" s="310"/>
      <c r="O360" s="310"/>
      <c r="P360" s="310"/>
      <c r="Q360" s="310"/>
      <c r="R360" s="310"/>
      <c r="S360" s="310"/>
      <c r="T360" s="310"/>
      <c r="U360" s="310"/>
      <c r="V360" s="310"/>
      <c r="W360" s="310"/>
      <c r="X360" s="310"/>
      <c r="Y360" s="310"/>
      <c r="Z360" s="310"/>
      <c r="AA360" s="310"/>
    </row>
    <row r="361">
      <c r="A361" s="310"/>
      <c r="B361" s="310"/>
      <c r="C361" s="310"/>
      <c r="D361" s="310"/>
      <c r="E361" s="35"/>
      <c r="F361" s="35"/>
      <c r="G361" s="310"/>
      <c r="H361" s="310"/>
      <c r="I361" s="310"/>
      <c r="J361" s="310"/>
      <c r="K361" s="310"/>
      <c r="L361" s="310"/>
      <c r="M361" s="310"/>
      <c r="N361" s="310"/>
      <c r="O361" s="310"/>
      <c r="P361" s="310"/>
      <c r="Q361" s="310"/>
      <c r="R361" s="310"/>
      <c r="S361" s="310"/>
      <c r="T361" s="310"/>
      <c r="U361" s="310"/>
      <c r="V361" s="310"/>
      <c r="W361" s="310"/>
      <c r="X361" s="310"/>
      <c r="Y361" s="310"/>
      <c r="Z361" s="310"/>
      <c r="AA361" s="310"/>
    </row>
    <row r="362">
      <c r="A362" s="310"/>
      <c r="B362" s="310"/>
      <c r="C362" s="310"/>
      <c r="D362" s="310"/>
      <c r="E362" s="35"/>
      <c r="F362" s="35"/>
      <c r="G362" s="310"/>
      <c r="H362" s="310"/>
      <c r="I362" s="310"/>
      <c r="J362" s="310"/>
      <c r="K362" s="310"/>
      <c r="L362" s="310"/>
      <c r="M362" s="310"/>
      <c r="N362" s="310"/>
      <c r="O362" s="310"/>
      <c r="P362" s="310"/>
      <c r="Q362" s="310"/>
      <c r="R362" s="310"/>
      <c r="S362" s="310"/>
      <c r="T362" s="310"/>
      <c r="U362" s="310"/>
      <c r="V362" s="310"/>
      <c r="W362" s="310"/>
      <c r="X362" s="310"/>
      <c r="Y362" s="310"/>
      <c r="Z362" s="310"/>
      <c r="AA362" s="310"/>
    </row>
    <row r="363">
      <c r="A363" s="310"/>
      <c r="B363" s="310"/>
      <c r="C363" s="310"/>
      <c r="D363" s="310"/>
      <c r="E363" s="35"/>
      <c r="F363" s="35"/>
      <c r="G363" s="310"/>
      <c r="H363" s="310"/>
      <c r="I363" s="310"/>
      <c r="J363" s="310"/>
      <c r="K363" s="310"/>
      <c r="L363" s="310"/>
      <c r="M363" s="310"/>
      <c r="N363" s="310"/>
      <c r="O363" s="310"/>
      <c r="P363" s="310"/>
      <c r="Q363" s="310"/>
      <c r="R363" s="310"/>
      <c r="S363" s="310"/>
      <c r="T363" s="310"/>
      <c r="U363" s="310"/>
      <c r="V363" s="310"/>
      <c r="W363" s="310"/>
      <c r="X363" s="310"/>
      <c r="Y363" s="310"/>
      <c r="Z363" s="310"/>
      <c r="AA363" s="310"/>
    </row>
    <row r="364">
      <c r="A364" s="310"/>
      <c r="B364" s="310"/>
      <c r="C364" s="310"/>
      <c r="D364" s="310"/>
      <c r="E364" s="35"/>
      <c r="F364" s="35"/>
      <c r="G364" s="310"/>
      <c r="H364" s="310"/>
      <c r="I364" s="310"/>
      <c r="J364" s="310"/>
      <c r="K364" s="310"/>
      <c r="L364" s="310"/>
      <c r="M364" s="310"/>
      <c r="N364" s="310"/>
      <c r="O364" s="310"/>
      <c r="P364" s="310"/>
      <c r="Q364" s="310"/>
      <c r="R364" s="310"/>
      <c r="S364" s="310"/>
      <c r="T364" s="310"/>
      <c r="U364" s="310"/>
      <c r="V364" s="310"/>
      <c r="W364" s="310"/>
      <c r="X364" s="310"/>
      <c r="Y364" s="310"/>
      <c r="Z364" s="310"/>
      <c r="AA364" s="310"/>
    </row>
    <row r="365">
      <c r="A365" s="310"/>
      <c r="B365" s="310"/>
      <c r="C365" s="310"/>
      <c r="D365" s="310"/>
      <c r="E365" s="35"/>
      <c r="F365" s="35"/>
      <c r="G365" s="310"/>
      <c r="H365" s="310"/>
      <c r="I365" s="310"/>
      <c r="J365" s="310"/>
      <c r="K365" s="310"/>
      <c r="L365" s="310"/>
      <c r="M365" s="310"/>
      <c r="N365" s="310"/>
      <c r="O365" s="310"/>
      <c r="P365" s="310"/>
      <c r="Q365" s="310"/>
      <c r="R365" s="310"/>
      <c r="S365" s="310"/>
      <c r="T365" s="310"/>
      <c r="U365" s="310"/>
      <c r="V365" s="310"/>
      <c r="W365" s="310"/>
      <c r="X365" s="310"/>
      <c r="Y365" s="310"/>
      <c r="Z365" s="310"/>
      <c r="AA365" s="310"/>
    </row>
    <row r="366">
      <c r="A366" s="310"/>
      <c r="B366" s="310"/>
      <c r="C366" s="310"/>
      <c r="D366" s="310"/>
      <c r="E366" s="35"/>
      <c r="F366" s="35"/>
      <c r="G366" s="310"/>
      <c r="H366" s="310"/>
      <c r="I366" s="310"/>
      <c r="J366" s="310"/>
      <c r="K366" s="310"/>
      <c r="L366" s="310"/>
      <c r="M366" s="310"/>
      <c r="N366" s="310"/>
      <c r="O366" s="310"/>
      <c r="P366" s="310"/>
      <c r="Q366" s="310"/>
      <c r="R366" s="310"/>
      <c r="S366" s="310"/>
      <c r="T366" s="310"/>
      <c r="U366" s="310"/>
      <c r="V366" s="310"/>
      <c r="W366" s="310"/>
      <c r="X366" s="310"/>
      <c r="Y366" s="310"/>
      <c r="Z366" s="310"/>
      <c r="AA366" s="310"/>
    </row>
    <row r="367">
      <c r="A367" s="310"/>
      <c r="B367" s="310"/>
      <c r="C367" s="310"/>
      <c r="D367" s="310"/>
      <c r="E367" s="35"/>
      <c r="F367" s="35"/>
      <c r="G367" s="310"/>
      <c r="H367" s="310"/>
      <c r="I367" s="310"/>
      <c r="J367" s="310"/>
      <c r="K367" s="310"/>
      <c r="L367" s="310"/>
      <c r="M367" s="310"/>
      <c r="N367" s="310"/>
      <c r="O367" s="310"/>
      <c r="P367" s="310"/>
      <c r="Q367" s="310"/>
      <c r="R367" s="310"/>
      <c r="S367" s="310"/>
      <c r="T367" s="310"/>
      <c r="U367" s="310"/>
      <c r="V367" s="310"/>
      <c r="W367" s="310"/>
      <c r="X367" s="310"/>
      <c r="Y367" s="310"/>
      <c r="Z367" s="310"/>
      <c r="AA367" s="310"/>
    </row>
    <row r="368">
      <c r="A368" s="310"/>
      <c r="B368" s="310"/>
      <c r="C368" s="310"/>
      <c r="D368" s="310"/>
      <c r="E368" s="35"/>
      <c r="F368" s="35"/>
      <c r="G368" s="310"/>
      <c r="H368" s="310"/>
      <c r="I368" s="310"/>
      <c r="J368" s="310"/>
      <c r="K368" s="310"/>
      <c r="L368" s="310"/>
      <c r="M368" s="310"/>
      <c r="N368" s="310"/>
      <c r="O368" s="310"/>
      <c r="P368" s="310"/>
      <c r="Q368" s="310"/>
      <c r="R368" s="310"/>
      <c r="S368" s="310"/>
      <c r="T368" s="310"/>
      <c r="U368" s="310"/>
      <c r="V368" s="310"/>
      <c r="W368" s="310"/>
      <c r="X368" s="310"/>
      <c r="Y368" s="310"/>
      <c r="Z368" s="310"/>
      <c r="AA368" s="310"/>
    </row>
    <row r="369">
      <c r="A369" s="310"/>
      <c r="B369" s="310"/>
      <c r="C369" s="310"/>
      <c r="D369" s="310"/>
      <c r="E369" s="35"/>
      <c r="F369" s="35"/>
      <c r="G369" s="310"/>
      <c r="H369" s="310"/>
      <c r="I369" s="310"/>
      <c r="J369" s="310"/>
      <c r="K369" s="310"/>
      <c r="L369" s="310"/>
      <c r="M369" s="310"/>
      <c r="N369" s="310"/>
      <c r="O369" s="310"/>
      <c r="P369" s="310"/>
      <c r="Q369" s="310"/>
      <c r="R369" s="310"/>
      <c r="S369" s="310"/>
      <c r="T369" s="310"/>
      <c r="U369" s="310"/>
      <c r="V369" s="310"/>
      <c r="W369" s="310"/>
      <c r="X369" s="310"/>
      <c r="Y369" s="310"/>
      <c r="Z369" s="310"/>
      <c r="AA369" s="310"/>
    </row>
    <row r="370">
      <c r="A370" s="310"/>
      <c r="B370" s="310"/>
      <c r="C370" s="310"/>
      <c r="D370" s="310"/>
      <c r="E370" s="35"/>
      <c r="F370" s="35"/>
      <c r="G370" s="310"/>
      <c r="H370" s="310"/>
      <c r="I370" s="310"/>
      <c r="J370" s="310"/>
      <c r="K370" s="310"/>
      <c r="L370" s="310"/>
      <c r="M370" s="310"/>
      <c r="N370" s="310"/>
      <c r="O370" s="310"/>
      <c r="P370" s="310"/>
      <c r="Q370" s="310"/>
      <c r="R370" s="310"/>
      <c r="S370" s="310"/>
      <c r="T370" s="310"/>
      <c r="U370" s="310"/>
      <c r="V370" s="310"/>
      <c r="W370" s="310"/>
      <c r="X370" s="310"/>
      <c r="Y370" s="310"/>
      <c r="Z370" s="310"/>
      <c r="AA370" s="310"/>
    </row>
    <row r="371">
      <c r="A371" s="310"/>
      <c r="B371" s="310"/>
      <c r="C371" s="310"/>
      <c r="D371" s="310"/>
      <c r="E371" s="35"/>
      <c r="F371" s="35"/>
      <c r="G371" s="310"/>
      <c r="H371" s="310"/>
      <c r="I371" s="310"/>
      <c r="J371" s="310"/>
      <c r="K371" s="310"/>
      <c r="L371" s="310"/>
      <c r="M371" s="310"/>
      <c r="N371" s="310"/>
      <c r="O371" s="310"/>
      <c r="P371" s="310"/>
      <c r="Q371" s="310"/>
      <c r="R371" s="310"/>
      <c r="S371" s="310"/>
      <c r="T371" s="310"/>
      <c r="U371" s="310"/>
      <c r="V371" s="310"/>
      <c r="W371" s="310"/>
      <c r="X371" s="310"/>
      <c r="Y371" s="310"/>
      <c r="Z371" s="310"/>
      <c r="AA371" s="310"/>
    </row>
    <row r="372">
      <c r="A372" s="310"/>
      <c r="B372" s="310"/>
      <c r="C372" s="310"/>
      <c r="D372" s="310"/>
      <c r="E372" s="35"/>
      <c r="F372" s="35"/>
      <c r="G372" s="310"/>
      <c r="H372" s="310"/>
      <c r="I372" s="310"/>
      <c r="J372" s="310"/>
      <c r="K372" s="310"/>
      <c r="L372" s="310"/>
      <c r="M372" s="310"/>
      <c r="N372" s="310"/>
      <c r="O372" s="310"/>
      <c r="P372" s="310"/>
      <c r="Q372" s="310"/>
      <c r="R372" s="310"/>
      <c r="S372" s="310"/>
      <c r="T372" s="310"/>
      <c r="U372" s="310"/>
      <c r="V372" s="310"/>
      <c r="W372" s="310"/>
      <c r="X372" s="310"/>
      <c r="Y372" s="310"/>
      <c r="Z372" s="310"/>
      <c r="AA372" s="310"/>
    </row>
    <row r="373">
      <c r="A373" s="310"/>
      <c r="B373" s="310"/>
      <c r="C373" s="310"/>
      <c r="D373" s="310"/>
      <c r="E373" s="35"/>
      <c r="F373" s="35"/>
      <c r="G373" s="310"/>
      <c r="H373" s="310"/>
      <c r="I373" s="310"/>
      <c r="J373" s="310"/>
      <c r="K373" s="310"/>
      <c r="L373" s="310"/>
      <c r="M373" s="310"/>
      <c r="N373" s="310"/>
      <c r="O373" s="310"/>
      <c r="P373" s="310"/>
      <c r="Q373" s="310"/>
      <c r="R373" s="310"/>
      <c r="S373" s="310"/>
      <c r="T373" s="310"/>
      <c r="U373" s="310"/>
      <c r="V373" s="310"/>
      <c r="W373" s="310"/>
      <c r="X373" s="310"/>
      <c r="Y373" s="310"/>
      <c r="Z373" s="310"/>
      <c r="AA373" s="310"/>
    </row>
    <row r="374">
      <c r="A374" s="310"/>
      <c r="B374" s="310"/>
      <c r="C374" s="310"/>
      <c r="D374" s="310"/>
      <c r="E374" s="35"/>
      <c r="F374" s="35"/>
      <c r="G374" s="310"/>
      <c r="H374" s="310"/>
      <c r="I374" s="310"/>
      <c r="J374" s="310"/>
      <c r="K374" s="310"/>
      <c r="L374" s="310"/>
      <c r="M374" s="310"/>
      <c r="N374" s="310"/>
      <c r="O374" s="310"/>
      <c r="P374" s="310"/>
      <c r="Q374" s="310"/>
      <c r="R374" s="310"/>
      <c r="S374" s="310"/>
      <c r="T374" s="310"/>
      <c r="U374" s="310"/>
      <c r="V374" s="310"/>
      <c r="W374" s="310"/>
      <c r="X374" s="310"/>
      <c r="Y374" s="310"/>
      <c r="Z374" s="310"/>
      <c r="AA374" s="310"/>
    </row>
    <row r="375">
      <c r="A375" s="310"/>
      <c r="B375" s="310"/>
      <c r="C375" s="310"/>
      <c r="D375" s="310"/>
      <c r="E375" s="35"/>
      <c r="F375" s="35"/>
      <c r="G375" s="310"/>
      <c r="H375" s="310"/>
      <c r="I375" s="310"/>
      <c r="J375" s="310"/>
      <c r="K375" s="310"/>
      <c r="L375" s="310"/>
      <c r="M375" s="310"/>
      <c r="N375" s="310"/>
      <c r="O375" s="310"/>
      <c r="P375" s="310"/>
      <c r="Q375" s="310"/>
      <c r="R375" s="310"/>
      <c r="S375" s="310"/>
      <c r="T375" s="310"/>
      <c r="U375" s="310"/>
      <c r="V375" s="310"/>
      <c r="W375" s="310"/>
      <c r="X375" s="310"/>
      <c r="Y375" s="310"/>
      <c r="Z375" s="310"/>
      <c r="AA375" s="310"/>
    </row>
    <row r="376">
      <c r="A376" s="310"/>
      <c r="B376" s="310"/>
      <c r="C376" s="310"/>
      <c r="D376" s="310"/>
      <c r="E376" s="35"/>
      <c r="F376" s="35"/>
      <c r="G376" s="310"/>
      <c r="H376" s="310"/>
      <c r="I376" s="310"/>
      <c r="J376" s="310"/>
      <c r="K376" s="310"/>
      <c r="L376" s="310"/>
      <c r="M376" s="310"/>
      <c r="N376" s="310"/>
      <c r="O376" s="310"/>
      <c r="P376" s="310"/>
      <c r="Q376" s="310"/>
      <c r="R376" s="310"/>
      <c r="S376" s="310"/>
      <c r="T376" s="310"/>
      <c r="U376" s="310"/>
      <c r="V376" s="310"/>
      <c r="W376" s="310"/>
      <c r="X376" s="310"/>
      <c r="Y376" s="310"/>
      <c r="Z376" s="310"/>
      <c r="AA376" s="310"/>
    </row>
    <row r="377">
      <c r="A377" s="310"/>
      <c r="B377" s="310"/>
      <c r="C377" s="310"/>
      <c r="D377" s="310"/>
      <c r="E377" s="35"/>
      <c r="F377" s="35"/>
      <c r="G377" s="310"/>
      <c r="H377" s="310"/>
      <c r="I377" s="310"/>
      <c r="J377" s="310"/>
      <c r="K377" s="310"/>
      <c r="L377" s="310"/>
      <c r="M377" s="310"/>
      <c r="N377" s="310"/>
      <c r="O377" s="310"/>
      <c r="P377" s="310"/>
      <c r="Q377" s="310"/>
      <c r="R377" s="310"/>
      <c r="S377" s="310"/>
      <c r="T377" s="310"/>
      <c r="U377" s="310"/>
      <c r="V377" s="310"/>
      <c r="W377" s="310"/>
      <c r="X377" s="310"/>
      <c r="Y377" s="310"/>
      <c r="Z377" s="310"/>
      <c r="AA377" s="310"/>
    </row>
    <row r="378">
      <c r="A378" s="310"/>
      <c r="B378" s="310"/>
      <c r="C378" s="310"/>
      <c r="D378" s="310"/>
      <c r="E378" s="35"/>
      <c r="F378" s="35"/>
      <c r="G378" s="310"/>
      <c r="H378" s="310"/>
      <c r="I378" s="310"/>
      <c r="J378" s="310"/>
      <c r="K378" s="310"/>
      <c r="L378" s="310"/>
      <c r="M378" s="310"/>
      <c r="N378" s="310"/>
      <c r="O378" s="310"/>
      <c r="P378" s="310"/>
      <c r="Q378" s="310"/>
      <c r="R378" s="310"/>
      <c r="S378" s="310"/>
      <c r="T378" s="310"/>
      <c r="U378" s="310"/>
      <c r="V378" s="310"/>
      <c r="W378" s="310"/>
      <c r="X378" s="310"/>
      <c r="Y378" s="310"/>
      <c r="Z378" s="310"/>
      <c r="AA378" s="310"/>
    </row>
    <row r="379">
      <c r="A379" s="310"/>
      <c r="B379" s="310"/>
      <c r="C379" s="310"/>
      <c r="D379" s="310"/>
      <c r="E379" s="35"/>
      <c r="F379" s="35"/>
      <c r="G379" s="310"/>
      <c r="H379" s="310"/>
      <c r="I379" s="310"/>
      <c r="J379" s="310"/>
      <c r="K379" s="310"/>
      <c r="L379" s="310"/>
      <c r="M379" s="310"/>
      <c r="N379" s="310"/>
      <c r="O379" s="310"/>
      <c r="P379" s="310"/>
      <c r="Q379" s="310"/>
      <c r="R379" s="310"/>
      <c r="S379" s="310"/>
      <c r="T379" s="310"/>
      <c r="U379" s="310"/>
      <c r="V379" s="310"/>
      <c r="W379" s="310"/>
      <c r="X379" s="310"/>
      <c r="Y379" s="310"/>
      <c r="Z379" s="310"/>
      <c r="AA379" s="310"/>
    </row>
    <row r="380">
      <c r="A380" s="310"/>
      <c r="B380" s="310"/>
      <c r="C380" s="310"/>
      <c r="D380" s="310"/>
      <c r="E380" s="35"/>
      <c r="F380" s="35"/>
      <c r="G380" s="310"/>
      <c r="H380" s="310"/>
      <c r="I380" s="310"/>
      <c r="J380" s="310"/>
      <c r="K380" s="310"/>
      <c r="L380" s="310"/>
      <c r="M380" s="310"/>
      <c r="N380" s="310"/>
      <c r="O380" s="310"/>
      <c r="P380" s="310"/>
      <c r="Q380" s="310"/>
      <c r="R380" s="310"/>
      <c r="S380" s="310"/>
      <c r="T380" s="310"/>
      <c r="U380" s="310"/>
      <c r="V380" s="310"/>
      <c r="W380" s="310"/>
      <c r="X380" s="310"/>
      <c r="Y380" s="310"/>
      <c r="Z380" s="310"/>
      <c r="AA380" s="310"/>
    </row>
    <row r="381">
      <c r="A381" s="310"/>
      <c r="B381" s="310"/>
      <c r="C381" s="310"/>
      <c r="D381" s="310"/>
      <c r="E381" s="35"/>
      <c r="F381" s="35"/>
      <c r="G381" s="310"/>
      <c r="H381" s="310"/>
      <c r="I381" s="310"/>
      <c r="J381" s="310"/>
      <c r="K381" s="310"/>
      <c r="L381" s="310"/>
      <c r="M381" s="310"/>
      <c r="N381" s="310"/>
      <c r="O381" s="310"/>
      <c r="P381" s="310"/>
      <c r="Q381" s="310"/>
      <c r="R381" s="310"/>
      <c r="S381" s="310"/>
      <c r="T381" s="310"/>
      <c r="U381" s="310"/>
      <c r="V381" s="310"/>
      <c r="W381" s="310"/>
      <c r="X381" s="310"/>
      <c r="Y381" s="310"/>
      <c r="Z381" s="310"/>
      <c r="AA381" s="310"/>
    </row>
    <row r="382">
      <c r="A382" s="310"/>
      <c r="B382" s="310"/>
      <c r="C382" s="310"/>
      <c r="D382" s="310"/>
      <c r="E382" s="35"/>
      <c r="F382" s="35"/>
      <c r="G382" s="310"/>
      <c r="H382" s="310"/>
      <c r="I382" s="310"/>
      <c r="J382" s="310"/>
      <c r="K382" s="310"/>
      <c r="L382" s="310"/>
      <c r="M382" s="310"/>
      <c r="N382" s="310"/>
      <c r="O382" s="310"/>
      <c r="P382" s="310"/>
      <c r="Q382" s="310"/>
      <c r="R382" s="310"/>
      <c r="S382" s="310"/>
      <c r="T382" s="310"/>
      <c r="U382" s="310"/>
      <c r="V382" s="310"/>
      <c r="W382" s="310"/>
      <c r="X382" s="310"/>
      <c r="Y382" s="310"/>
      <c r="Z382" s="310"/>
      <c r="AA382" s="310"/>
    </row>
    <row r="383">
      <c r="A383" s="310"/>
      <c r="B383" s="310"/>
      <c r="C383" s="310"/>
      <c r="D383" s="310"/>
      <c r="E383" s="35"/>
      <c r="F383" s="35"/>
      <c r="G383" s="310"/>
      <c r="H383" s="310"/>
      <c r="I383" s="310"/>
      <c r="J383" s="310"/>
      <c r="K383" s="310"/>
      <c r="L383" s="310"/>
      <c r="M383" s="310"/>
      <c r="N383" s="310"/>
      <c r="O383" s="310"/>
      <c r="P383" s="310"/>
      <c r="Q383" s="310"/>
      <c r="R383" s="310"/>
      <c r="S383" s="310"/>
      <c r="T383" s="310"/>
      <c r="U383" s="310"/>
      <c r="V383" s="310"/>
      <c r="W383" s="310"/>
      <c r="X383" s="310"/>
      <c r="Y383" s="310"/>
      <c r="Z383" s="310"/>
      <c r="AA383" s="310"/>
    </row>
    <row r="384">
      <c r="A384" s="310"/>
      <c r="B384" s="310"/>
      <c r="C384" s="310"/>
      <c r="D384" s="310"/>
      <c r="E384" s="35"/>
      <c r="F384" s="35"/>
      <c r="G384" s="310"/>
      <c r="H384" s="310"/>
      <c r="I384" s="310"/>
      <c r="J384" s="310"/>
      <c r="K384" s="310"/>
      <c r="L384" s="310"/>
      <c r="M384" s="310"/>
      <c r="N384" s="310"/>
      <c r="O384" s="310"/>
      <c r="P384" s="310"/>
      <c r="Q384" s="310"/>
      <c r="R384" s="310"/>
      <c r="S384" s="310"/>
      <c r="T384" s="310"/>
      <c r="U384" s="310"/>
      <c r="V384" s="310"/>
      <c r="W384" s="310"/>
      <c r="X384" s="310"/>
      <c r="Y384" s="310"/>
      <c r="Z384" s="310"/>
      <c r="AA384" s="310"/>
    </row>
    <row r="385">
      <c r="A385" s="310"/>
      <c r="B385" s="310"/>
      <c r="C385" s="310"/>
      <c r="D385" s="310"/>
      <c r="E385" s="35"/>
      <c r="F385" s="35"/>
      <c r="G385" s="310"/>
      <c r="H385" s="310"/>
      <c r="I385" s="310"/>
      <c r="J385" s="310"/>
      <c r="K385" s="310"/>
      <c r="L385" s="310"/>
      <c r="M385" s="310"/>
      <c r="N385" s="310"/>
      <c r="O385" s="310"/>
      <c r="P385" s="310"/>
      <c r="Q385" s="310"/>
      <c r="R385" s="310"/>
      <c r="S385" s="310"/>
      <c r="T385" s="310"/>
      <c r="U385" s="310"/>
      <c r="V385" s="310"/>
      <c r="W385" s="310"/>
      <c r="X385" s="310"/>
      <c r="Y385" s="310"/>
      <c r="Z385" s="310"/>
      <c r="AA385" s="310"/>
    </row>
    <row r="386">
      <c r="A386" s="310"/>
      <c r="B386" s="310"/>
      <c r="C386" s="310"/>
      <c r="D386" s="310"/>
      <c r="E386" s="35"/>
      <c r="F386" s="35"/>
      <c r="G386" s="310"/>
      <c r="H386" s="310"/>
      <c r="I386" s="310"/>
      <c r="J386" s="310"/>
      <c r="K386" s="310"/>
      <c r="L386" s="310"/>
      <c r="M386" s="310"/>
      <c r="N386" s="310"/>
      <c r="O386" s="310"/>
      <c r="P386" s="310"/>
      <c r="Q386" s="310"/>
      <c r="R386" s="310"/>
      <c r="S386" s="310"/>
      <c r="T386" s="310"/>
      <c r="U386" s="310"/>
      <c r="V386" s="310"/>
      <c r="W386" s="310"/>
      <c r="X386" s="310"/>
      <c r="Y386" s="310"/>
      <c r="Z386" s="310"/>
      <c r="AA386" s="310"/>
    </row>
    <row r="387">
      <c r="A387" s="310"/>
      <c r="B387" s="310"/>
      <c r="C387" s="310"/>
      <c r="D387" s="310"/>
      <c r="E387" s="35"/>
      <c r="F387" s="35"/>
      <c r="G387" s="310"/>
      <c r="H387" s="310"/>
      <c r="I387" s="310"/>
      <c r="J387" s="310"/>
      <c r="K387" s="310"/>
      <c r="L387" s="310"/>
      <c r="M387" s="310"/>
      <c r="N387" s="310"/>
      <c r="O387" s="310"/>
      <c r="P387" s="310"/>
      <c r="Q387" s="310"/>
      <c r="R387" s="310"/>
      <c r="S387" s="310"/>
      <c r="T387" s="310"/>
      <c r="U387" s="310"/>
      <c r="V387" s="310"/>
      <c r="W387" s="310"/>
      <c r="X387" s="310"/>
      <c r="Y387" s="310"/>
      <c r="Z387" s="310"/>
      <c r="AA387" s="310"/>
    </row>
    <row r="388">
      <c r="A388" s="310"/>
      <c r="B388" s="310"/>
      <c r="C388" s="310"/>
      <c r="D388" s="310"/>
      <c r="E388" s="35"/>
      <c r="F388" s="35"/>
      <c r="G388" s="310"/>
      <c r="H388" s="310"/>
      <c r="I388" s="310"/>
      <c r="J388" s="310"/>
      <c r="K388" s="310"/>
      <c r="L388" s="310"/>
      <c r="M388" s="310"/>
      <c r="N388" s="310"/>
      <c r="O388" s="310"/>
      <c r="P388" s="310"/>
      <c r="Q388" s="310"/>
      <c r="R388" s="310"/>
      <c r="S388" s="310"/>
      <c r="T388" s="310"/>
      <c r="U388" s="310"/>
      <c r="V388" s="310"/>
      <c r="W388" s="310"/>
      <c r="X388" s="310"/>
      <c r="Y388" s="310"/>
      <c r="Z388" s="310"/>
      <c r="AA388" s="310"/>
    </row>
    <row r="389">
      <c r="A389" s="310"/>
      <c r="B389" s="310"/>
      <c r="C389" s="310"/>
      <c r="D389" s="310"/>
      <c r="E389" s="35"/>
      <c r="F389" s="35"/>
      <c r="G389" s="310"/>
      <c r="H389" s="310"/>
      <c r="I389" s="310"/>
      <c r="J389" s="310"/>
      <c r="K389" s="310"/>
      <c r="L389" s="310"/>
      <c r="M389" s="310"/>
      <c r="N389" s="310"/>
      <c r="O389" s="310"/>
      <c r="P389" s="310"/>
      <c r="Q389" s="310"/>
      <c r="R389" s="310"/>
      <c r="S389" s="310"/>
      <c r="T389" s="310"/>
      <c r="U389" s="310"/>
      <c r="V389" s="310"/>
      <c r="W389" s="310"/>
      <c r="X389" s="310"/>
      <c r="Y389" s="310"/>
      <c r="Z389" s="310"/>
      <c r="AA389" s="310"/>
    </row>
    <row r="390">
      <c r="A390" s="310"/>
      <c r="B390" s="310"/>
      <c r="C390" s="310"/>
      <c r="D390" s="310"/>
      <c r="E390" s="35"/>
      <c r="F390" s="35"/>
      <c r="G390" s="310"/>
      <c r="H390" s="310"/>
      <c r="I390" s="310"/>
      <c r="J390" s="310"/>
      <c r="K390" s="310"/>
      <c r="L390" s="310"/>
      <c r="M390" s="310"/>
      <c r="N390" s="310"/>
      <c r="O390" s="310"/>
      <c r="P390" s="310"/>
      <c r="Q390" s="310"/>
      <c r="R390" s="310"/>
      <c r="S390" s="310"/>
      <c r="T390" s="310"/>
      <c r="U390" s="310"/>
      <c r="V390" s="310"/>
      <c r="W390" s="310"/>
      <c r="X390" s="310"/>
      <c r="Y390" s="310"/>
      <c r="Z390" s="310"/>
      <c r="AA390" s="310"/>
    </row>
    <row r="391">
      <c r="A391" s="310"/>
      <c r="B391" s="310"/>
      <c r="C391" s="310"/>
      <c r="D391" s="310"/>
      <c r="E391" s="35"/>
      <c r="F391" s="35"/>
      <c r="G391" s="310"/>
      <c r="H391" s="310"/>
      <c r="I391" s="310"/>
      <c r="J391" s="310"/>
      <c r="K391" s="310"/>
      <c r="L391" s="310"/>
      <c r="M391" s="310"/>
      <c r="N391" s="310"/>
      <c r="O391" s="310"/>
      <c r="P391" s="310"/>
      <c r="Q391" s="310"/>
      <c r="R391" s="310"/>
      <c r="S391" s="310"/>
      <c r="T391" s="310"/>
      <c r="U391" s="310"/>
      <c r="V391" s="310"/>
      <c r="W391" s="310"/>
      <c r="X391" s="310"/>
      <c r="Y391" s="310"/>
      <c r="Z391" s="310"/>
      <c r="AA391" s="310"/>
    </row>
    <row r="392">
      <c r="A392" s="310"/>
      <c r="B392" s="310"/>
      <c r="C392" s="310"/>
      <c r="D392" s="310"/>
      <c r="E392" s="35"/>
      <c r="F392" s="35"/>
      <c r="G392" s="310"/>
      <c r="H392" s="310"/>
      <c r="I392" s="310"/>
      <c r="J392" s="310"/>
      <c r="K392" s="310"/>
      <c r="L392" s="310"/>
      <c r="M392" s="310"/>
      <c r="N392" s="310"/>
      <c r="O392" s="310"/>
      <c r="P392" s="310"/>
      <c r="Q392" s="310"/>
      <c r="R392" s="310"/>
      <c r="S392" s="310"/>
      <c r="T392" s="310"/>
      <c r="U392" s="310"/>
      <c r="V392" s="310"/>
      <c r="W392" s="310"/>
      <c r="X392" s="310"/>
      <c r="Y392" s="310"/>
      <c r="Z392" s="310"/>
      <c r="AA392" s="310"/>
    </row>
    <row r="393">
      <c r="A393" s="310"/>
      <c r="B393" s="310"/>
      <c r="C393" s="310"/>
      <c r="D393" s="310"/>
      <c r="E393" s="35"/>
      <c r="F393" s="35"/>
      <c r="G393" s="310"/>
      <c r="H393" s="310"/>
      <c r="I393" s="310"/>
      <c r="J393" s="310"/>
      <c r="K393" s="310"/>
      <c r="L393" s="310"/>
      <c r="M393" s="310"/>
      <c r="N393" s="310"/>
      <c r="O393" s="310"/>
      <c r="P393" s="310"/>
      <c r="Q393" s="310"/>
      <c r="R393" s="310"/>
      <c r="S393" s="310"/>
      <c r="T393" s="310"/>
      <c r="U393" s="310"/>
      <c r="V393" s="310"/>
      <c r="W393" s="310"/>
      <c r="X393" s="310"/>
      <c r="Y393" s="310"/>
      <c r="Z393" s="310"/>
      <c r="AA393" s="310"/>
    </row>
    <row r="394">
      <c r="A394" s="310"/>
      <c r="B394" s="310"/>
      <c r="C394" s="310"/>
      <c r="D394" s="310"/>
      <c r="E394" s="35"/>
      <c r="F394" s="35"/>
      <c r="G394" s="310"/>
      <c r="H394" s="310"/>
      <c r="I394" s="310"/>
      <c r="J394" s="310"/>
      <c r="K394" s="310"/>
      <c r="L394" s="310"/>
      <c r="M394" s="310"/>
      <c r="N394" s="310"/>
      <c r="O394" s="310"/>
      <c r="P394" s="310"/>
      <c r="Q394" s="310"/>
      <c r="R394" s="310"/>
      <c r="S394" s="310"/>
      <c r="T394" s="310"/>
      <c r="U394" s="310"/>
      <c r="V394" s="310"/>
      <c r="W394" s="310"/>
      <c r="X394" s="310"/>
      <c r="Y394" s="310"/>
      <c r="Z394" s="310"/>
      <c r="AA394" s="310"/>
    </row>
    <row r="395">
      <c r="A395" s="310"/>
      <c r="B395" s="310"/>
      <c r="C395" s="310"/>
      <c r="D395" s="310"/>
      <c r="E395" s="35"/>
      <c r="F395" s="35"/>
      <c r="G395" s="310"/>
      <c r="H395" s="310"/>
      <c r="I395" s="310"/>
      <c r="J395" s="310"/>
      <c r="K395" s="310"/>
      <c r="L395" s="310"/>
      <c r="M395" s="310"/>
      <c r="N395" s="310"/>
      <c r="O395" s="310"/>
      <c r="P395" s="310"/>
      <c r="Q395" s="310"/>
      <c r="R395" s="310"/>
      <c r="S395" s="310"/>
      <c r="T395" s="310"/>
      <c r="U395" s="310"/>
      <c r="V395" s="310"/>
      <c r="W395" s="310"/>
      <c r="X395" s="310"/>
      <c r="Y395" s="310"/>
      <c r="Z395" s="310"/>
      <c r="AA395" s="310"/>
    </row>
    <row r="396">
      <c r="A396" s="310"/>
      <c r="B396" s="310"/>
      <c r="C396" s="310"/>
      <c r="D396" s="310"/>
      <c r="E396" s="35"/>
      <c r="F396" s="35"/>
      <c r="G396" s="310"/>
      <c r="H396" s="310"/>
      <c r="I396" s="310"/>
      <c r="J396" s="310"/>
      <c r="K396" s="310"/>
      <c r="L396" s="310"/>
      <c r="M396" s="310"/>
      <c r="N396" s="310"/>
      <c r="O396" s="310"/>
      <c r="P396" s="310"/>
      <c r="Q396" s="310"/>
      <c r="R396" s="310"/>
      <c r="S396" s="310"/>
      <c r="T396" s="310"/>
      <c r="U396" s="310"/>
      <c r="V396" s="310"/>
      <c r="W396" s="310"/>
      <c r="X396" s="310"/>
      <c r="Y396" s="310"/>
      <c r="Z396" s="310"/>
      <c r="AA396" s="310"/>
    </row>
    <row r="397">
      <c r="A397" s="310"/>
      <c r="B397" s="310"/>
      <c r="C397" s="310"/>
      <c r="D397" s="310"/>
      <c r="E397" s="35"/>
      <c r="F397" s="35"/>
      <c r="G397" s="310"/>
      <c r="H397" s="310"/>
      <c r="I397" s="310"/>
      <c r="J397" s="310"/>
      <c r="K397" s="310"/>
      <c r="L397" s="310"/>
      <c r="M397" s="310"/>
      <c r="N397" s="310"/>
      <c r="O397" s="310"/>
      <c r="P397" s="310"/>
      <c r="Q397" s="310"/>
      <c r="R397" s="310"/>
      <c r="S397" s="310"/>
      <c r="T397" s="310"/>
      <c r="U397" s="310"/>
      <c r="V397" s="310"/>
      <c r="W397" s="310"/>
      <c r="X397" s="310"/>
      <c r="Y397" s="310"/>
      <c r="Z397" s="310"/>
      <c r="AA397" s="310"/>
    </row>
    <row r="398">
      <c r="A398" s="310"/>
      <c r="B398" s="310"/>
      <c r="C398" s="310"/>
      <c r="D398" s="310"/>
      <c r="E398" s="35"/>
      <c r="F398" s="35"/>
      <c r="G398" s="310"/>
      <c r="H398" s="310"/>
      <c r="I398" s="310"/>
      <c r="J398" s="310"/>
      <c r="K398" s="310"/>
      <c r="L398" s="310"/>
      <c r="M398" s="310"/>
      <c r="N398" s="310"/>
      <c r="O398" s="310"/>
      <c r="P398" s="310"/>
      <c r="Q398" s="310"/>
      <c r="R398" s="310"/>
      <c r="S398" s="310"/>
      <c r="T398" s="310"/>
      <c r="U398" s="310"/>
      <c r="V398" s="310"/>
      <c r="W398" s="310"/>
      <c r="X398" s="310"/>
      <c r="Y398" s="310"/>
      <c r="Z398" s="310"/>
      <c r="AA398" s="310"/>
    </row>
    <row r="399">
      <c r="A399" s="310"/>
      <c r="B399" s="310"/>
      <c r="C399" s="310"/>
      <c r="D399" s="310"/>
      <c r="E399" s="35"/>
      <c r="F399" s="35"/>
      <c r="G399" s="310"/>
      <c r="H399" s="310"/>
      <c r="I399" s="310"/>
      <c r="J399" s="310"/>
      <c r="K399" s="310"/>
      <c r="L399" s="310"/>
      <c r="M399" s="310"/>
      <c r="N399" s="310"/>
      <c r="O399" s="310"/>
      <c r="P399" s="310"/>
      <c r="Q399" s="310"/>
      <c r="R399" s="310"/>
      <c r="S399" s="310"/>
      <c r="T399" s="310"/>
      <c r="U399" s="310"/>
      <c r="V399" s="310"/>
      <c r="W399" s="310"/>
      <c r="X399" s="310"/>
      <c r="Y399" s="310"/>
      <c r="Z399" s="310"/>
      <c r="AA399" s="310"/>
    </row>
    <row r="400">
      <c r="A400" s="310"/>
      <c r="B400" s="310"/>
      <c r="C400" s="310"/>
      <c r="D400" s="310"/>
      <c r="E400" s="35"/>
      <c r="F400" s="35"/>
      <c r="G400" s="310"/>
      <c r="H400" s="310"/>
      <c r="I400" s="310"/>
      <c r="J400" s="310"/>
      <c r="K400" s="310"/>
      <c r="L400" s="310"/>
      <c r="M400" s="310"/>
      <c r="N400" s="310"/>
      <c r="O400" s="310"/>
      <c r="P400" s="310"/>
      <c r="Q400" s="310"/>
      <c r="R400" s="310"/>
      <c r="S400" s="310"/>
      <c r="T400" s="310"/>
      <c r="U400" s="310"/>
      <c r="V400" s="310"/>
      <c r="W400" s="310"/>
      <c r="X400" s="310"/>
      <c r="Y400" s="310"/>
      <c r="Z400" s="310"/>
      <c r="AA400" s="310"/>
    </row>
    <row r="401">
      <c r="A401" s="310"/>
      <c r="B401" s="310"/>
      <c r="C401" s="310"/>
      <c r="D401" s="310"/>
      <c r="E401" s="35"/>
      <c r="F401" s="35"/>
      <c r="G401" s="310"/>
      <c r="H401" s="310"/>
      <c r="I401" s="310"/>
      <c r="J401" s="310"/>
      <c r="K401" s="310"/>
      <c r="L401" s="310"/>
      <c r="M401" s="310"/>
      <c r="N401" s="310"/>
      <c r="O401" s="310"/>
      <c r="P401" s="310"/>
      <c r="Q401" s="310"/>
      <c r="R401" s="310"/>
      <c r="S401" s="310"/>
      <c r="T401" s="310"/>
      <c r="U401" s="310"/>
      <c r="V401" s="310"/>
      <c r="W401" s="310"/>
      <c r="X401" s="310"/>
      <c r="Y401" s="310"/>
      <c r="Z401" s="310"/>
      <c r="AA401" s="310"/>
    </row>
    <row r="402">
      <c r="A402" s="310"/>
      <c r="B402" s="310"/>
      <c r="C402" s="310"/>
      <c r="D402" s="310"/>
      <c r="E402" s="35"/>
      <c r="F402" s="35"/>
      <c r="G402" s="310"/>
      <c r="H402" s="310"/>
      <c r="I402" s="310"/>
      <c r="J402" s="310"/>
      <c r="K402" s="310"/>
      <c r="L402" s="310"/>
      <c r="M402" s="310"/>
      <c r="N402" s="310"/>
      <c r="O402" s="310"/>
      <c r="P402" s="310"/>
      <c r="Q402" s="310"/>
      <c r="R402" s="310"/>
      <c r="S402" s="310"/>
      <c r="T402" s="310"/>
      <c r="U402" s="310"/>
      <c r="V402" s="310"/>
      <c r="W402" s="310"/>
      <c r="X402" s="310"/>
      <c r="Y402" s="310"/>
      <c r="Z402" s="310"/>
      <c r="AA402" s="310"/>
    </row>
    <row r="403">
      <c r="A403" s="310"/>
      <c r="B403" s="310"/>
      <c r="C403" s="310"/>
      <c r="D403" s="310"/>
      <c r="E403" s="35"/>
      <c r="F403" s="35"/>
      <c r="G403" s="310"/>
      <c r="H403" s="310"/>
      <c r="I403" s="310"/>
      <c r="J403" s="310"/>
      <c r="K403" s="310"/>
      <c r="L403" s="310"/>
      <c r="M403" s="310"/>
      <c r="N403" s="310"/>
      <c r="O403" s="310"/>
      <c r="P403" s="310"/>
      <c r="Q403" s="310"/>
      <c r="R403" s="310"/>
      <c r="S403" s="310"/>
      <c r="T403" s="310"/>
      <c r="U403" s="310"/>
      <c r="V403" s="310"/>
      <c r="W403" s="310"/>
      <c r="X403" s="310"/>
      <c r="Y403" s="310"/>
      <c r="Z403" s="310"/>
      <c r="AA403" s="310"/>
    </row>
    <row r="404">
      <c r="A404" s="310"/>
      <c r="B404" s="310"/>
      <c r="C404" s="310"/>
      <c r="D404" s="310"/>
      <c r="E404" s="35"/>
      <c r="F404" s="35"/>
      <c r="G404" s="310"/>
      <c r="H404" s="310"/>
      <c r="I404" s="310"/>
      <c r="J404" s="310"/>
      <c r="K404" s="310"/>
      <c r="L404" s="310"/>
      <c r="M404" s="310"/>
      <c r="N404" s="310"/>
      <c r="O404" s="310"/>
      <c r="P404" s="310"/>
      <c r="Q404" s="310"/>
      <c r="R404" s="310"/>
      <c r="S404" s="310"/>
      <c r="T404" s="310"/>
      <c r="U404" s="310"/>
      <c r="V404" s="310"/>
      <c r="W404" s="310"/>
      <c r="X404" s="310"/>
      <c r="Y404" s="310"/>
      <c r="Z404" s="310"/>
      <c r="AA404" s="310"/>
    </row>
    <row r="405">
      <c r="A405" s="310"/>
      <c r="B405" s="310"/>
      <c r="C405" s="310"/>
      <c r="D405" s="310"/>
      <c r="E405" s="35"/>
      <c r="F405" s="35"/>
      <c r="G405" s="310"/>
      <c r="H405" s="310"/>
      <c r="I405" s="310"/>
      <c r="J405" s="310"/>
      <c r="K405" s="310"/>
      <c r="L405" s="310"/>
      <c r="M405" s="310"/>
      <c r="N405" s="310"/>
      <c r="O405" s="310"/>
      <c r="P405" s="310"/>
      <c r="Q405" s="310"/>
      <c r="R405" s="310"/>
      <c r="S405" s="310"/>
      <c r="T405" s="310"/>
      <c r="U405" s="310"/>
      <c r="V405" s="310"/>
      <c r="W405" s="310"/>
      <c r="X405" s="310"/>
      <c r="Y405" s="310"/>
      <c r="Z405" s="310"/>
      <c r="AA405" s="310"/>
    </row>
    <row r="406">
      <c r="A406" s="310"/>
      <c r="B406" s="310"/>
      <c r="C406" s="310"/>
      <c r="D406" s="310"/>
      <c r="E406" s="35"/>
      <c r="F406" s="35"/>
      <c r="G406" s="310"/>
      <c r="H406" s="310"/>
      <c r="I406" s="310"/>
      <c r="J406" s="310"/>
      <c r="K406" s="310"/>
      <c r="L406" s="310"/>
      <c r="M406" s="310"/>
      <c r="N406" s="310"/>
      <c r="O406" s="310"/>
      <c r="P406" s="310"/>
      <c r="Q406" s="310"/>
      <c r="R406" s="310"/>
      <c r="S406" s="310"/>
      <c r="T406" s="310"/>
      <c r="U406" s="310"/>
      <c r="V406" s="310"/>
      <c r="W406" s="310"/>
      <c r="X406" s="310"/>
      <c r="Y406" s="310"/>
      <c r="Z406" s="310"/>
      <c r="AA406" s="310"/>
    </row>
    <row r="407">
      <c r="A407" s="310"/>
      <c r="B407" s="310"/>
      <c r="C407" s="310"/>
      <c r="D407" s="310"/>
      <c r="E407" s="35"/>
      <c r="F407" s="35"/>
      <c r="G407" s="310"/>
      <c r="H407" s="310"/>
      <c r="I407" s="310"/>
      <c r="J407" s="310"/>
      <c r="K407" s="310"/>
      <c r="L407" s="310"/>
      <c r="M407" s="310"/>
      <c r="N407" s="310"/>
      <c r="O407" s="310"/>
      <c r="P407" s="310"/>
      <c r="Q407" s="310"/>
      <c r="R407" s="310"/>
      <c r="S407" s="310"/>
      <c r="T407" s="310"/>
      <c r="U407" s="310"/>
      <c r="V407" s="310"/>
      <c r="W407" s="310"/>
      <c r="X407" s="310"/>
      <c r="Y407" s="310"/>
      <c r="Z407" s="310"/>
      <c r="AA407" s="310"/>
    </row>
    <row r="408">
      <c r="A408" s="310"/>
      <c r="B408" s="310"/>
      <c r="C408" s="310"/>
      <c r="D408" s="310"/>
      <c r="E408" s="35"/>
      <c r="F408" s="35"/>
      <c r="G408" s="310"/>
      <c r="H408" s="310"/>
      <c r="I408" s="310"/>
      <c r="J408" s="310"/>
      <c r="K408" s="310"/>
      <c r="L408" s="310"/>
      <c r="M408" s="310"/>
      <c r="N408" s="310"/>
      <c r="O408" s="310"/>
      <c r="P408" s="310"/>
      <c r="Q408" s="310"/>
      <c r="R408" s="310"/>
      <c r="S408" s="310"/>
      <c r="T408" s="310"/>
      <c r="U408" s="310"/>
      <c r="V408" s="310"/>
      <c r="W408" s="310"/>
      <c r="X408" s="310"/>
      <c r="Y408" s="310"/>
      <c r="Z408" s="310"/>
      <c r="AA408" s="310"/>
    </row>
    <row r="409">
      <c r="A409" s="310"/>
      <c r="B409" s="310"/>
      <c r="C409" s="310"/>
      <c r="D409" s="310"/>
      <c r="E409" s="35"/>
      <c r="F409" s="35"/>
      <c r="G409" s="310"/>
      <c r="H409" s="310"/>
      <c r="I409" s="310"/>
      <c r="J409" s="310"/>
      <c r="K409" s="310"/>
      <c r="L409" s="310"/>
      <c r="M409" s="310"/>
      <c r="N409" s="310"/>
      <c r="O409" s="310"/>
      <c r="P409" s="310"/>
      <c r="Q409" s="310"/>
      <c r="R409" s="310"/>
      <c r="S409" s="310"/>
      <c r="T409" s="310"/>
      <c r="U409" s="310"/>
      <c r="V409" s="310"/>
      <c r="W409" s="310"/>
      <c r="X409" s="310"/>
      <c r="Y409" s="310"/>
      <c r="Z409" s="310"/>
      <c r="AA409" s="310"/>
    </row>
    <row r="410">
      <c r="A410" s="310"/>
      <c r="B410" s="310"/>
      <c r="C410" s="310"/>
      <c r="D410" s="310"/>
      <c r="E410" s="35"/>
      <c r="F410" s="35"/>
      <c r="G410" s="310"/>
      <c r="H410" s="310"/>
      <c r="I410" s="310"/>
      <c r="J410" s="310"/>
      <c r="K410" s="310"/>
      <c r="L410" s="310"/>
      <c r="M410" s="310"/>
      <c r="N410" s="310"/>
      <c r="O410" s="310"/>
      <c r="P410" s="310"/>
      <c r="Q410" s="310"/>
      <c r="R410" s="310"/>
      <c r="S410" s="310"/>
      <c r="T410" s="310"/>
      <c r="U410" s="310"/>
      <c r="V410" s="310"/>
      <c r="W410" s="310"/>
      <c r="X410" s="310"/>
      <c r="Y410" s="310"/>
      <c r="Z410" s="310"/>
      <c r="AA410" s="310"/>
    </row>
    <row r="411">
      <c r="A411" s="310"/>
      <c r="B411" s="310"/>
      <c r="C411" s="310"/>
      <c r="D411" s="310"/>
      <c r="E411" s="35"/>
      <c r="F411" s="35"/>
      <c r="G411" s="310"/>
      <c r="H411" s="310"/>
      <c r="I411" s="310"/>
      <c r="J411" s="310"/>
      <c r="K411" s="310"/>
      <c r="L411" s="310"/>
      <c r="M411" s="310"/>
      <c r="N411" s="310"/>
      <c r="O411" s="310"/>
      <c r="P411" s="310"/>
      <c r="Q411" s="310"/>
      <c r="R411" s="310"/>
      <c r="S411" s="310"/>
      <c r="T411" s="310"/>
      <c r="U411" s="310"/>
      <c r="V411" s="310"/>
      <c r="W411" s="310"/>
      <c r="X411" s="310"/>
      <c r="Y411" s="310"/>
      <c r="Z411" s="310"/>
      <c r="AA411" s="310"/>
    </row>
    <row r="412">
      <c r="A412" s="310"/>
      <c r="B412" s="310"/>
      <c r="C412" s="310"/>
      <c r="D412" s="310"/>
      <c r="E412" s="35"/>
      <c r="F412" s="35"/>
      <c r="G412" s="310"/>
      <c r="H412" s="310"/>
      <c r="I412" s="310"/>
      <c r="J412" s="310"/>
      <c r="K412" s="310"/>
      <c r="L412" s="310"/>
      <c r="M412" s="310"/>
      <c r="N412" s="310"/>
      <c r="O412" s="310"/>
      <c r="P412" s="310"/>
      <c r="Q412" s="310"/>
      <c r="R412" s="310"/>
      <c r="S412" s="310"/>
      <c r="T412" s="310"/>
      <c r="U412" s="310"/>
      <c r="V412" s="310"/>
      <c r="W412" s="310"/>
      <c r="X412" s="310"/>
      <c r="Y412" s="310"/>
      <c r="Z412" s="310"/>
      <c r="AA412" s="310"/>
    </row>
    <row r="413">
      <c r="A413" s="310"/>
      <c r="B413" s="310"/>
      <c r="C413" s="310"/>
      <c r="D413" s="310"/>
      <c r="E413" s="35"/>
      <c r="F413" s="35"/>
      <c r="G413" s="310"/>
      <c r="H413" s="310"/>
      <c r="I413" s="310"/>
      <c r="J413" s="310"/>
      <c r="K413" s="310"/>
      <c r="L413" s="310"/>
      <c r="M413" s="310"/>
      <c r="N413" s="310"/>
      <c r="O413" s="310"/>
      <c r="P413" s="310"/>
      <c r="Q413" s="310"/>
      <c r="R413" s="310"/>
      <c r="S413" s="310"/>
      <c r="T413" s="310"/>
      <c r="U413" s="310"/>
      <c r="V413" s="310"/>
      <c r="W413" s="310"/>
      <c r="X413" s="310"/>
      <c r="Y413" s="310"/>
      <c r="Z413" s="310"/>
      <c r="AA413" s="310"/>
    </row>
    <row r="414">
      <c r="A414" s="310"/>
      <c r="B414" s="310"/>
      <c r="C414" s="310"/>
      <c r="D414" s="310"/>
      <c r="E414" s="35"/>
      <c r="F414" s="35"/>
      <c r="G414" s="310"/>
      <c r="H414" s="310"/>
      <c r="I414" s="310"/>
      <c r="J414" s="310"/>
      <c r="K414" s="310"/>
      <c r="L414" s="310"/>
      <c r="M414" s="310"/>
      <c r="N414" s="310"/>
      <c r="O414" s="310"/>
      <c r="P414" s="310"/>
      <c r="Q414" s="310"/>
      <c r="R414" s="310"/>
      <c r="S414" s="310"/>
      <c r="T414" s="310"/>
      <c r="U414" s="310"/>
      <c r="V414" s="310"/>
      <c r="W414" s="310"/>
      <c r="X414" s="310"/>
      <c r="Y414" s="310"/>
      <c r="Z414" s="310"/>
      <c r="AA414" s="310"/>
    </row>
    <row r="415">
      <c r="A415" s="310"/>
      <c r="B415" s="310"/>
      <c r="C415" s="310"/>
      <c r="D415" s="310"/>
      <c r="E415" s="35"/>
      <c r="F415" s="35"/>
      <c r="G415" s="310"/>
      <c r="H415" s="310"/>
      <c r="I415" s="310"/>
      <c r="J415" s="310"/>
      <c r="K415" s="310"/>
      <c r="L415" s="310"/>
      <c r="M415" s="310"/>
      <c r="N415" s="310"/>
      <c r="O415" s="310"/>
      <c r="P415" s="310"/>
      <c r="Q415" s="310"/>
      <c r="R415" s="310"/>
      <c r="S415" s="310"/>
      <c r="T415" s="310"/>
      <c r="U415" s="310"/>
      <c r="V415" s="310"/>
      <c r="W415" s="310"/>
      <c r="X415" s="310"/>
      <c r="Y415" s="310"/>
      <c r="Z415" s="310"/>
      <c r="AA415" s="310"/>
    </row>
    <row r="416">
      <c r="A416" s="310"/>
      <c r="B416" s="310"/>
      <c r="C416" s="310"/>
      <c r="D416" s="310"/>
      <c r="E416" s="35"/>
      <c r="F416" s="35"/>
      <c r="G416" s="310"/>
      <c r="H416" s="310"/>
      <c r="I416" s="310"/>
      <c r="J416" s="310"/>
      <c r="K416" s="310"/>
      <c r="L416" s="310"/>
      <c r="M416" s="310"/>
      <c r="N416" s="310"/>
      <c r="O416" s="310"/>
      <c r="P416" s="310"/>
      <c r="Q416" s="310"/>
      <c r="R416" s="310"/>
      <c r="S416" s="310"/>
      <c r="T416" s="310"/>
      <c r="U416" s="310"/>
      <c r="V416" s="310"/>
      <c r="W416" s="310"/>
      <c r="X416" s="310"/>
      <c r="Y416" s="310"/>
      <c r="Z416" s="310"/>
      <c r="AA416" s="310"/>
    </row>
    <row r="417">
      <c r="A417" s="310"/>
      <c r="B417" s="310"/>
      <c r="C417" s="310"/>
      <c r="D417" s="310"/>
      <c r="E417" s="35"/>
      <c r="F417" s="35"/>
      <c r="G417" s="310"/>
      <c r="H417" s="310"/>
      <c r="I417" s="310"/>
      <c r="J417" s="310"/>
      <c r="K417" s="310"/>
      <c r="L417" s="310"/>
      <c r="M417" s="310"/>
      <c r="N417" s="310"/>
      <c r="O417" s="310"/>
      <c r="P417" s="310"/>
      <c r="Q417" s="310"/>
      <c r="R417" s="310"/>
      <c r="S417" s="310"/>
      <c r="T417" s="310"/>
      <c r="U417" s="310"/>
      <c r="V417" s="310"/>
      <c r="W417" s="310"/>
      <c r="X417" s="310"/>
      <c r="Y417" s="310"/>
      <c r="Z417" s="310"/>
      <c r="AA417" s="310"/>
    </row>
    <row r="418">
      <c r="A418" s="310"/>
      <c r="B418" s="310"/>
      <c r="C418" s="310"/>
      <c r="D418" s="310"/>
      <c r="E418" s="35"/>
      <c r="F418" s="35"/>
      <c r="G418" s="310"/>
      <c r="H418" s="310"/>
      <c r="I418" s="310"/>
      <c r="J418" s="310"/>
      <c r="K418" s="310"/>
      <c r="L418" s="310"/>
      <c r="M418" s="310"/>
      <c r="N418" s="310"/>
      <c r="O418" s="310"/>
      <c r="P418" s="310"/>
      <c r="Q418" s="310"/>
      <c r="R418" s="310"/>
      <c r="S418" s="310"/>
      <c r="T418" s="310"/>
      <c r="U418" s="310"/>
      <c r="V418" s="310"/>
      <c r="W418" s="310"/>
      <c r="X418" s="310"/>
      <c r="Y418" s="310"/>
      <c r="Z418" s="310"/>
      <c r="AA418" s="310"/>
    </row>
    <row r="419">
      <c r="A419" s="310"/>
      <c r="B419" s="310"/>
      <c r="C419" s="310"/>
      <c r="D419" s="310"/>
      <c r="E419" s="35"/>
      <c r="F419" s="35"/>
      <c r="G419" s="310"/>
      <c r="H419" s="310"/>
      <c r="I419" s="310"/>
      <c r="J419" s="310"/>
      <c r="K419" s="310"/>
      <c r="L419" s="310"/>
      <c r="M419" s="310"/>
      <c r="N419" s="310"/>
      <c r="O419" s="310"/>
      <c r="P419" s="310"/>
      <c r="Q419" s="310"/>
      <c r="R419" s="310"/>
      <c r="S419" s="310"/>
      <c r="T419" s="310"/>
      <c r="U419" s="310"/>
      <c r="V419" s="310"/>
      <c r="W419" s="310"/>
      <c r="X419" s="310"/>
      <c r="Y419" s="310"/>
      <c r="Z419" s="310"/>
      <c r="AA419" s="310"/>
    </row>
    <row r="420">
      <c r="A420" s="310"/>
      <c r="B420" s="310"/>
      <c r="C420" s="310"/>
      <c r="D420" s="310"/>
      <c r="E420" s="35"/>
      <c r="F420" s="35"/>
      <c r="G420" s="310"/>
      <c r="H420" s="310"/>
      <c r="I420" s="310"/>
      <c r="J420" s="310"/>
      <c r="K420" s="310"/>
      <c r="L420" s="310"/>
      <c r="M420" s="310"/>
      <c r="N420" s="310"/>
      <c r="O420" s="310"/>
      <c r="P420" s="310"/>
      <c r="Q420" s="310"/>
      <c r="R420" s="310"/>
      <c r="S420" s="310"/>
      <c r="T420" s="310"/>
      <c r="U420" s="310"/>
      <c r="V420" s="310"/>
      <c r="W420" s="310"/>
      <c r="X420" s="310"/>
      <c r="Y420" s="310"/>
      <c r="Z420" s="310"/>
      <c r="AA420" s="310"/>
    </row>
    <row r="421">
      <c r="A421" s="310"/>
      <c r="B421" s="310"/>
      <c r="C421" s="310"/>
      <c r="D421" s="310"/>
      <c r="E421" s="35"/>
      <c r="F421" s="35"/>
      <c r="G421" s="310"/>
      <c r="H421" s="310"/>
      <c r="I421" s="310"/>
      <c r="J421" s="310"/>
      <c r="K421" s="310"/>
      <c r="L421" s="310"/>
      <c r="M421" s="310"/>
      <c r="N421" s="310"/>
      <c r="O421" s="310"/>
      <c r="P421" s="310"/>
      <c r="Q421" s="310"/>
      <c r="R421" s="310"/>
      <c r="S421" s="310"/>
      <c r="T421" s="310"/>
      <c r="U421" s="310"/>
      <c r="V421" s="310"/>
      <c r="W421" s="310"/>
      <c r="X421" s="310"/>
      <c r="Y421" s="310"/>
      <c r="Z421" s="310"/>
      <c r="AA421" s="310"/>
    </row>
    <row r="422">
      <c r="A422" s="310"/>
      <c r="B422" s="310"/>
      <c r="C422" s="310"/>
      <c r="D422" s="310"/>
      <c r="E422" s="35"/>
      <c r="F422" s="35"/>
      <c r="G422" s="310"/>
      <c r="H422" s="310"/>
      <c r="I422" s="310"/>
      <c r="J422" s="310"/>
      <c r="K422" s="310"/>
      <c r="L422" s="310"/>
      <c r="M422" s="310"/>
      <c r="N422" s="310"/>
      <c r="O422" s="310"/>
      <c r="P422" s="310"/>
      <c r="Q422" s="310"/>
      <c r="R422" s="310"/>
      <c r="S422" s="310"/>
      <c r="T422" s="310"/>
      <c r="U422" s="310"/>
      <c r="V422" s="310"/>
      <c r="W422" s="310"/>
      <c r="X422" s="310"/>
      <c r="Y422" s="310"/>
      <c r="Z422" s="310"/>
      <c r="AA422" s="310"/>
    </row>
    <row r="423">
      <c r="A423" s="310"/>
      <c r="B423" s="310"/>
      <c r="C423" s="310"/>
      <c r="D423" s="310"/>
      <c r="E423" s="35"/>
      <c r="F423" s="35"/>
      <c r="G423" s="310"/>
      <c r="H423" s="310"/>
      <c r="I423" s="310"/>
      <c r="J423" s="310"/>
      <c r="K423" s="310"/>
      <c r="L423" s="310"/>
      <c r="M423" s="310"/>
      <c r="N423" s="310"/>
      <c r="O423" s="310"/>
      <c r="P423" s="310"/>
      <c r="Q423" s="310"/>
      <c r="R423" s="310"/>
      <c r="S423" s="310"/>
      <c r="T423" s="310"/>
      <c r="U423" s="310"/>
      <c r="V423" s="310"/>
      <c r="W423" s="310"/>
      <c r="X423" s="310"/>
      <c r="Y423" s="310"/>
      <c r="Z423" s="310"/>
      <c r="AA423" s="310"/>
    </row>
    <row r="424">
      <c r="A424" s="310"/>
      <c r="B424" s="310"/>
      <c r="C424" s="310"/>
      <c r="D424" s="310"/>
      <c r="E424" s="35"/>
      <c r="F424" s="35"/>
      <c r="G424" s="310"/>
      <c r="H424" s="310"/>
      <c r="I424" s="310"/>
      <c r="J424" s="310"/>
      <c r="K424" s="310"/>
      <c r="L424" s="310"/>
      <c r="M424" s="310"/>
      <c r="N424" s="310"/>
      <c r="O424" s="310"/>
      <c r="P424" s="310"/>
      <c r="Q424" s="310"/>
      <c r="R424" s="310"/>
      <c r="S424" s="310"/>
      <c r="T424" s="310"/>
      <c r="U424" s="310"/>
      <c r="V424" s="310"/>
      <c r="W424" s="310"/>
      <c r="X424" s="310"/>
      <c r="Y424" s="310"/>
      <c r="Z424" s="310"/>
      <c r="AA424" s="310"/>
    </row>
    <row r="425">
      <c r="A425" s="310"/>
      <c r="B425" s="310"/>
      <c r="C425" s="310"/>
      <c r="D425" s="310"/>
      <c r="E425" s="35"/>
      <c r="F425" s="35"/>
      <c r="G425" s="310"/>
      <c r="H425" s="310"/>
      <c r="I425" s="310"/>
      <c r="J425" s="310"/>
      <c r="K425" s="310"/>
      <c r="L425" s="310"/>
      <c r="M425" s="310"/>
      <c r="N425" s="310"/>
      <c r="O425" s="310"/>
      <c r="P425" s="310"/>
      <c r="Q425" s="310"/>
      <c r="R425" s="310"/>
      <c r="S425" s="310"/>
      <c r="T425" s="310"/>
      <c r="U425" s="310"/>
      <c r="V425" s="310"/>
      <c r="W425" s="310"/>
      <c r="X425" s="310"/>
      <c r="Y425" s="310"/>
      <c r="Z425" s="310"/>
      <c r="AA425" s="310"/>
    </row>
    <row r="426">
      <c r="A426" s="310"/>
      <c r="B426" s="310"/>
      <c r="C426" s="310"/>
      <c r="D426" s="310"/>
      <c r="E426" s="35"/>
      <c r="F426" s="35"/>
      <c r="G426" s="310"/>
      <c r="H426" s="310"/>
      <c r="I426" s="310"/>
      <c r="J426" s="310"/>
      <c r="K426" s="310"/>
      <c r="L426" s="310"/>
      <c r="M426" s="310"/>
      <c r="N426" s="310"/>
      <c r="O426" s="310"/>
      <c r="P426" s="310"/>
      <c r="Q426" s="310"/>
      <c r="R426" s="310"/>
      <c r="S426" s="310"/>
      <c r="T426" s="310"/>
      <c r="U426" s="310"/>
      <c r="V426" s="310"/>
      <c r="W426" s="310"/>
      <c r="X426" s="310"/>
      <c r="Y426" s="310"/>
      <c r="Z426" s="310"/>
      <c r="AA426" s="310"/>
    </row>
    <row r="427">
      <c r="A427" s="310"/>
      <c r="B427" s="310"/>
      <c r="C427" s="310"/>
      <c r="D427" s="310"/>
      <c r="E427" s="35"/>
      <c r="F427" s="35"/>
      <c r="G427" s="310"/>
      <c r="H427" s="310"/>
      <c r="I427" s="310"/>
      <c r="J427" s="310"/>
      <c r="K427" s="310"/>
      <c r="L427" s="310"/>
      <c r="M427" s="310"/>
      <c r="N427" s="310"/>
      <c r="O427" s="310"/>
      <c r="P427" s="310"/>
      <c r="Q427" s="310"/>
      <c r="R427" s="310"/>
      <c r="S427" s="310"/>
      <c r="T427" s="310"/>
      <c r="U427" s="310"/>
      <c r="V427" s="310"/>
      <c r="W427" s="310"/>
      <c r="X427" s="310"/>
      <c r="Y427" s="310"/>
      <c r="Z427" s="310"/>
      <c r="AA427" s="310"/>
    </row>
    <row r="428">
      <c r="A428" s="310"/>
      <c r="B428" s="310"/>
      <c r="C428" s="310"/>
      <c r="D428" s="310"/>
      <c r="E428" s="35"/>
      <c r="F428" s="35"/>
      <c r="G428" s="310"/>
      <c r="H428" s="310"/>
      <c r="I428" s="310"/>
      <c r="J428" s="310"/>
      <c r="K428" s="310"/>
      <c r="L428" s="310"/>
      <c r="M428" s="310"/>
      <c r="N428" s="310"/>
      <c r="O428" s="310"/>
      <c r="P428" s="310"/>
      <c r="Q428" s="310"/>
      <c r="R428" s="310"/>
      <c r="S428" s="310"/>
      <c r="T428" s="310"/>
      <c r="U428" s="310"/>
      <c r="V428" s="310"/>
      <c r="W428" s="310"/>
      <c r="X428" s="310"/>
      <c r="Y428" s="310"/>
      <c r="Z428" s="310"/>
      <c r="AA428" s="310"/>
    </row>
    <row r="429">
      <c r="A429" s="310"/>
      <c r="B429" s="310"/>
      <c r="C429" s="310"/>
      <c r="D429" s="310"/>
      <c r="E429" s="35"/>
      <c r="F429" s="35"/>
      <c r="G429" s="310"/>
      <c r="H429" s="310"/>
      <c r="I429" s="310"/>
      <c r="J429" s="310"/>
      <c r="K429" s="310"/>
      <c r="L429" s="310"/>
      <c r="M429" s="310"/>
      <c r="N429" s="310"/>
      <c r="O429" s="310"/>
      <c r="P429" s="310"/>
      <c r="Q429" s="310"/>
      <c r="R429" s="310"/>
      <c r="S429" s="310"/>
      <c r="T429" s="310"/>
      <c r="U429" s="310"/>
      <c r="V429" s="310"/>
      <c r="W429" s="310"/>
      <c r="X429" s="310"/>
      <c r="Y429" s="310"/>
      <c r="Z429" s="310"/>
      <c r="AA429" s="310"/>
    </row>
    <row r="430">
      <c r="A430" s="310"/>
      <c r="B430" s="310"/>
      <c r="C430" s="310"/>
      <c r="D430" s="310"/>
      <c r="E430" s="35"/>
      <c r="F430" s="35"/>
      <c r="G430" s="310"/>
      <c r="H430" s="310"/>
      <c r="I430" s="310"/>
      <c r="J430" s="310"/>
      <c r="K430" s="310"/>
      <c r="L430" s="310"/>
      <c r="M430" s="310"/>
      <c r="N430" s="310"/>
      <c r="O430" s="310"/>
      <c r="P430" s="310"/>
      <c r="Q430" s="310"/>
      <c r="R430" s="310"/>
      <c r="S430" s="310"/>
      <c r="T430" s="310"/>
      <c r="U430" s="310"/>
      <c r="V430" s="310"/>
      <c r="W430" s="310"/>
      <c r="X430" s="310"/>
      <c r="Y430" s="310"/>
      <c r="Z430" s="310"/>
      <c r="AA430" s="310"/>
    </row>
    <row r="431">
      <c r="A431" s="310"/>
      <c r="B431" s="310"/>
      <c r="C431" s="310"/>
      <c r="D431" s="310"/>
      <c r="E431" s="35"/>
      <c r="F431" s="35"/>
      <c r="G431" s="310"/>
      <c r="H431" s="310"/>
      <c r="I431" s="310"/>
      <c r="J431" s="310"/>
      <c r="K431" s="310"/>
      <c r="L431" s="310"/>
      <c r="M431" s="310"/>
      <c r="N431" s="310"/>
      <c r="O431" s="310"/>
      <c r="P431" s="310"/>
      <c r="Q431" s="310"/>
      <c r="R431" s="310"/>
      <c r="S431" s="310"/>
      <c r="T431" s="310"/>
      <c r="U431" s="310"/>
      <c r="V431" s="310"/>
      <c r="W431" s="310"/>
      <c r="X431" s="310"/>
      <c r="Y431" s="310"/>
      <c r="Z431" s="310"/>
      <c r="AA431" s="310"/>
    </row>
    <row r="432">
      <c r="A432" s="310"/>
      <c r="B432" s="310"/>
      <c r="C432" s="310"/>
      <c r="D432" s="310"/>
      <c r="E432" s="35"/>
      <c r="F432" s="35"/>
      <c r="G432" s="310"/>
      <c r="H432" s="310"/>
      <c r="I432" s="310"/>
      <c r="J432" s="310"/>
      <c r="K432" s="310"/>
      <c r="L432" s="310"/>
      <c r="M432" s="310"/>
      <c r="N432" s="310"/>
      <c r="O432" s="310"/>
      <c r="P432" s="310"/>
      <c r="Q432" s="310"/>
      <c r="R432" s="310"/>
      <c r="S432" s="310"/>
      <c r="T432" s="310"/>
      <c r="U432" s="310"/>
      <c r="V432" s="310"/>
      <c r="W432" s="310"/>
      <c r="X432" s="310"/>
      <c r="Y432" s="310"/>
      <c r="Z432" s="310"/>
      <c r="AA432" s="310"/>
    </row>
    <row r="433">
      <c r="A433" s="310"/>
      <c r="B433" s="310"/>
      <c r="C433" s="310"/>
      <c r="D433" s="310"/>
      <c r="E433" s="35"/>
      <c r="F433" s="35"/>
      <c r="G433" s="310"/>
      <c r="H433" s="310"/>
      <c r="I433" s="310"/>
      <c r="J433" s="310"/>
      <c r="K433" s="310"/>
      <c r="L433" s="310"/>
      <c r="M433" s="310"/>
      <c r="N433" s="310"/>
      <c r="O433" s="310"/>
      <c r="P433" s="310"/>
      <c r="Q433" s="310"/>
      <c r="R433" s="310"/>
      <c r="S433" s="310"/>
      <c r="T433" s="310"/>
      <c r="U433" s="310"/>
      <c r="V433" s="310"/>
      <c r="W433" s="310"/>
      <c r="X433" s="310"/>
      <c r="Y433" s="310"/>
      <c r="Z433" s="310"/>
      <c r="AA433" s="310"/>
    </row>
    <row r="434">
      <c r="A434" s="310"/>
      <c r="B434" s="310"/>
      <c r="C434" s="310"/>
      <c r="D434" s="310"/>
      <c r="E434" s="35"/>
      <c r="F434" s="35"/>
      <c r="G434" s="310"/>
      <c r="H434" s="310"/>
      <c r="I434" s="310"/>
      <c r="J434" s="310"/>
      <c r="K434" s="310"/>
      <c r="L434" s="310"/>
      <c r="M434" s="310"/>
      <c r="N434" s="310"/>
      <c r="O434" s="310"/>
      <c r="P434" s="310"/>
      <c r="Q434" s="310"/>
      <c r="R434" s="310"/>
      <c r="S434" s="310"/>
      <c r="T434" s="310"/>
      <c r="U434" s="310"/>
      <c r="V434" s="310"/>
      <c r="W434" s="310"/>
      <c r="X434" s="310"/>
      <c r="Y434" s="310"/>
      <c r="Z434" s="310"/>
      <c r="AA434" s="310"/>
    </row>
    <row r="435">
      <c r="A435" s="310"/>
      <c r="B435" s="310"/>
      <c r="C435" s="310"/>
      <c r="D435" s="310"/>
      <c r="E435" s="35"/>
      <c r="F435" s="35"/>
      <c r="G435" s="310"/>
      <c r="H435" s="310"/>
      <c r="I435" s="310"/>
      <c r="J435" s="310"/>
      <c r="K435" s="310"/>
      <c r="L435" s="310"/>
      <c r="M435" s="310"/>
      <c r="N435" s="310"/>
      <c r="O435" s="310"/>
      <c r="P435" s="310"/>
      <c r="Q435" s="310"/>
      <c r="R435" s="310"/>
      <c r="S435" s="310"/>
      <c r="T435" s="310"/>
      <c r="U435" s="310"/>
      <c r="V435" s="310"/>
      <c r="W435" s="310"/>
      <c r="X435" s="310"/>
      <c r="Y435" s="310"/>
      <c r="Z435" s="310"/>
      <c r="AA435" s="310"/>
    </row>
    <row r="436">
      <c r="A436" s="310"/>
      <c r="B436" s="310"/>
      <c r="C436" s="310"/>
      <c r="D436" s="310"/>
      <c r="E436" s="35"/>
      <c r="F436" s="35"/>
      <c r="G436" s="310"/>
      <c r="H436" s="310"/>
      <c r="I436" s="310"/>
      <c r="J436" s="310"/>
      <c r="K436" s="310"/>
      <c r="L436" s="310"/>
      <c r="M436" s="310"/>
      <c r="N436" s="310"/>
      <c r="O436" s="310"/>
      <c r="P436" s="310"/>
      <c r="Q436" s="310"/>
      <c r="R436" s="310"/>
      <c r="S436" s="310"/>
      <c r="T436" s="310"/>
      <c r="U436" s="310"/>
      <c r="V436" s="310"/>
      <c r="W436" s="310"/>
      <c r="X436" s="310"/>
      <c r="Y436" s="310"/>
      <c r="Z436" s="310"/>
      <c r="AA436" s="310"/>
    </row>
    <row r="437">
      <c r="A437" s="310"/>
      <c r="B437" s="310"/>
      <c r="C437" s="310"/>
      <c r="D437" s="310"/>
      <c r="E437" s="35"/>
      <c r="F437" s="35"/>
      <c r="G437" s="310"/>
      <c r="H437" s="310"/>
      <c r="I437" s="310"/>
      <c r="J437" s="310"/>
      <c r="K437" s="310"/>
      <c r="L437" s="310"/>
      <c r="M437" s="310"/>
      <c r="N437" s="310"/>
      <c r="O437" s="310"/>
      <c r="P437" s="310"/>
      <c r="Q437" s="310"/>
      <c r="R437" s="310"/>
      <c r="S437" s="310"/>
      <c r="T437" s="310"/>
      <c r="U437" s="310"/>
      <c r="V437" s="310"/>
      <c r="W437" s="310"/>
      <c r="X437" s="310"/>
      <c r="Y437" s="310"/>
      <c r="Z437" s="310"/>
      <c r="AA437" s="310"/>
    </row>
    <row r="438">
      <c r="A438" s="310"/>
      <c r="B438" s="310"/>
      <c r="C438" s="310"/>
      <c r="D438" s="310"/>
      <c r="E438" s="35"/>
      <c r="F438" s="35"/>
      <c r="G438" s="310"/>
      <c r="H438" s="310"/>
      <c r="I438" s="310"/>
      <c r="J438" s="310"/>
      <c r="K438" s="310"/>
      <c r="L438" s="310"/>
      <c r="M438" s="310"/>
      <c r="N438" s="310"/>
      <c r="O438" s="310"/>
      <c r="P438" s="310"/>
      <c r="Q438" s="310"/>
      <c r="R438" s="310"/>
      <c r="S438" s="310"/>
      <c r="T438" s="310"/>
      <c r="U438" s="310"/>
      <c r="V438" s="310"/>
      <c r="W438" s="310"/>
      <c r="X438" s="310"/>
      <c r="Y438" s="310"/>
      <c r="Z438" s="310"/>
      <c r="AA438" s="310"/>
    </row>
    <row r="439">
      <c r="A439" s="310"/>
      <c r="B439" s="310"/>
      <c r="C439" s="310"/>
      <c r="D439" s="310"/>
      <c r="E439" s="35"/>
      <c r="F439" s="35"/>
      <c r="G439" s="310"/>
      <c r="H439" s="310"/>
      <c r="I439" s="310"/>
      <c r="J439" s="310"/>
      <c r="K439" s="310"/>
      <c r="L439" s="310"/>
      <c r="M439" s="310"/>
      <c r="N439" s="310"/>
      <c r="O439" s="310"/>
      <c r="P439" s="310"/>
      <c r="Q439" s="310"/>
      <c r="R439" s="310"/>
      <c r="S439" s="310"/>
      <c r="T439" s="310"/>
      <c r="U439" s="310"/>
      <c r="V439" s="310"/>
      <c r="W439" s="310"/>
      <c r="X439" s="310"/>
      <c r="Y439" s="310"/>
      <c r="Z439" s="310"/>
      <c r="AA439" s="310"/>
    </row>
    <row r="440">
      <c r="A440" s="310"/>
      <c r="B440" s="310"/>
      <c r="C440" s="310"/>
      <c r="D440" s="310"/>
      <c r="E440" s="35"/>
      <c r="F440" s="35"/>
      <c r="G440" s="310"/>
      <c r="H440" s="310"/>
      <c r="I440" s="310"/>
      <c r="J440" s="310"/>
      <c r="K440" s="310"/>
      <c r="L440" s="310"/>
      <c r="M440" s="310"/>
      <c r="N440" s="310"/>
      <c r="O440" s="310"/>
      <c r="P440" s="310"/>
      <c r="Q440" s="310"/>
      <c r="R440" s="310"/>
      <c r="S440" s="310"/>
      <c r="T440" s="310"/>
      <c r="U440" s="310"/>
      <c r="V440" s="310"/>
      <c r="W440" s="310"/>
      <c r="X440" s="310"/>
      <c r="Y440" s="310"/>
      <c r="Z440" s="310"/>
      <c r="AA440" s="310"/>
    </row>
    <row r="441">
      <c r="A441" s="310"/>
      <c r="B441" s="310"/>
      <c r="C441" s="310"/>
      <c r="D441" s="310"/>
      <c r="E441" s="35"/>
      <c r="F441" s="35"/>
      <c r="G441" s="310"/>
      <c r="H441" s="310"/>
      <c r="I441" s="310"/>
      <c r="J441" s="310"/>
      <c r="K441" s="310"/>
      <c r="L441" s="310"/>
      <c r="M441" s="310"/>
      <c r="N441" s="310"/>
      <c r="O441" s="310"/>
      <c r="P441" s="310"/>
      <c r="Q441" s="310"/>
      <c r="R441" s="310"/>
      <c r="S441" s="310"/>
      <c r="T441" s="310"/>
      <c r="U441" s="310"/>
      <c r="V441" s="310"/>
      <c r="W441" s="310"/>
      <c r="X441" s="310"/>
      <c r="Y441" s="310"/>
      <c r="Z441" s="310"/>
      <c r="AA441" s="310"/>
    </row>
    <row r="442">
      <c r="A442" s="310"/>
      <c r="B442" s="310"/>
      <c r="C442" s="310"/>
      <c r="D442" s="310"/>
      <c r="E442" s="35"/>
      <c r="F442" s="35"/>
      <c r="G442" s="310"/>
      <c r="H442" s="310"/>
      <c r="I442" s="310"/>
      <c r="J442" s="310"/>
      <c r="K442" s="310"/>
      <c r="L442" s="310"/>
      <c r="M442" s="310"/>
      <c r="N442" s="310"/>
      <c r="O442" s="310"/>
      <c r="P442" s="310"/>
      <c r="Q442" s="310"/>
      <c r="R442" s="310"/>
      <c r="S442" s="310"/>
      <c r="T442" s="310"/>
      <c r="U442" s="310"/>
      <c r="V442" s="310"/>
      <c r="W442" s="310"/>
      <c r="X442" s="310"/>
      <c r="Y442" s="310"/>
      <c r="Z442" s="310"/>
      <c r="AA442" s="310"/>
    </row>
    <row r="443">
      <c r="A443" s="310"/>
      <c r="B443" s="310"/>
      <c r="C443" s="310"/>
      <c r="D443" s="310"/>
      <c r="E443" s="35"/>
      <c r="F443" s="35"/>
      <c r="G443" s="310"/>
      <c r="H443" s="310"/>
      <c r="I443" s="310"/>
      <c r="J443" s="310"/>
      <c r="K443" s="310"/>
      <c r="L443" s="310"/>
      <c r="M443" s="310"/>
      <c r="N443" s="310"/>
      <c r="O443" s="310"/>
      <c r="P443" s="310"/>
      <c r="Q443" s="310"/>
      <c r="R443" s="310"/>
      <c r="S443" s="310"/>
      <c r="T443" s="310"/>
      <c r="U443" s="310"/>
      <c r="V443" s="310"/>
      <c r="W443" s="310"/>
      <c r="X443" s="310"/>
      <c r="Y443" s="310"/>
      <c r="Z443" s="310"/>
      <c r="AA443" s="310"/>
    </row>
    <row r="444">
      <c r="A444" s="310"/>
      <c r="B444" s="310"/>
      <c r="C444" s="310"/>
      <c r="D444" s="310"/>
      <c r="E444" s="35"/>
      <c r="F444" s="35"/>
      <c r="G444" s="310"/>
      <c r="H444" s="310"/>
      <c r="I444" s="310"/>
      <c r="J444" s="310"/>
      <c r="K444" s="310"/>
      <c r="L444" s="310"/>
      <c r="M444" s="310"/>
      <c r="N444" s="310"/>
      <c r="O444" s="310"/>
      <c r="P444" s="310"/>
      <c r="Q444" s="310"/>
      <c r="R444" s="310"/>
      <c r="S444" s="310"/>
      <c r="T444" s="310"/>
      <c r="U444" s="310"/>
      <c r="V444" s="310"/>
      <c r="W444" s="310"/>
      <c r="X444" s="310"/>
      <c r="Y444" s="310"/>
      <c r="Z444" s="310"/>
      <c r="AA444" s="310"/>
    </row>
    <row r="445">
      <c r="A445" s="310"/>
      <c r="B445" s="310"/>
      <c r="C445" s="310"/>
      <c r="D445" s="310"/>
      <c r="E445" s="35"/>
      <c r="F445" s="35"/>
      <c r="G445" s="310"/>
      <c r="H445" s="310"/>
      <c r="I445" s="310"/>
      <c r="J445" s="310"/>
      <c r="K445" s="310"/>
      <c r="L445" s="310"/>
      <c r="M445" s="310"/>
      <c r="N445" s="310"/>
      <c r="O445" s="310"/>
      <c r="P445" s="310"/>
      <c r="Q445" s="310"/>
      <c r="R445" s="310"/>
      <c r="S445" s="310"/>
      <c r="T445" s="310"/>
      <c r="U445" s="310"/>
      <c r="V445" s="310"/>
      <c r="W445" s="310"/>
      <c r="X445" s="310"/>
      <c r="Y445" s="310"/>
      <c r="Z445" s="310"/>
      <c r="AA445" s="310"/>
    </row>
    <row r="446">
      <c r="A446" s="310"/>
      <c r="B446" s="310"/>
      <c r="C446" s="310"/>
      <c r="D446" s="310"/>
      <c r="E446" s="35"/>
      <c r="F446" s="35"/>
      <c r="G446" s="310"/>
      <c r="H446" s="310"/>
      <c r="I446" s="310"/>
      <c r="J446" s="310"/>
      <c r="K446" s="310"/>
      <c r="L446" s="310"/>
      <c r="M446" s="310"/>
      <c r="N446" s="310"/>
      <c r="O446" s="310"/>
      <c r="P446" s="310"/>
      <c r="Q446" s="310"/>
      <c r="R446" s="310"/>
      <c r="S446" s="310"/>
      <c r="T446" s="310"/>
      <c r="U446" s="310"/>
      <c r="V446" s="310"/>
      <c r="W446" s="310"/>
      <c r="X446" s="310"/>
      <c r="Y446" s="310"/>
      <c r="Z446" s="310"/>
      <c r="AA446" s="310"/>
    </row>
    <row r="447">
      <c r="A447" s="310"/>
      <c r="B447" s="310"/>
      <c r="C447" s="310"/>
      <c r="D447" s="310"/>
      <c r="E447" s="35"/>
      <c r="F447" s="35"/>
      <c r="G447" s="310"/>
      <c r="H447" s="310"/>
      <c r="I447" s="310"/>
      <c r="J447" s="310"/>
      <c r="K447" s="310"/>
      <c r="L447" s="310"/>
      <c r="M447" s="310"/>
      <c r="N447" s="310"/>
      <c r="O447" s="310"/>
      <c r="P447" s="310"/>
      <c r="Q447" s="310"/>
      <c r="R447" s="310"/>
      <c r="S447" s="310"/>
      <c r="T447" s="310"/>
      <c r="U447" s="310"/>
      <c r="V447" s="310"/>
      <c r="W447" s="310"/>
      <c r="X447" s="310"/>
      <c r="Y447" s="310"/>
      <c r="Z447" s="310"/>
      <c r="AA447" s="310"/>
    </row>
    <row r="448">
      <c r="A448" s="310"/>
      <c r="B448" s="310"/>
      <c r="C448" s="310"/>
      <c r="D448" s="310"/>
      <c r="E448" s="35"/>
      <c r="F448" s="35"/>
      <c r="G448" s="310"/>
      <c r="H448" s="310"/>
      <c r="I448" s="310"/>
      <c r="J448" s="310"/>
      <c r="K448" s="310"/>
      <c r="L448" s="310"/>
      <c r="M448" s="310"/>
      <c r="N448" s="310"/>
      <c r="O448" s="310"/>
      <c r="P448" s="310"/>
      <c r="Q448" s="310"/>
      <c r="R448" s="310"/>
      <c r="S448" s="310"/>
      <c r="T448" s="310"/>
      <c r="U448" s="310"/>
      <c r="V448" s="310"/>
      <c r="W448" s="310"/>
      <c r="X448" s="310"/>
      <c r="Y448" s="310"/>
      <c r="Z448" s="310"/>
      <c r="AA448" s="310"/>
    </row>
    <row r="449">
      <c r="A449" s="310"/>
      <c r="B449" s="310"/>
      <c r="C449" s="310"/>
      <c r="D449" s="310"/>
      <c r="E449" s="35"/>
      <c r="F449" s="35"/>
      <c r="G449" s="310"/>
      <c r="H449" s="310"/>
      <c r="I449" s="310"/>
      <c r="J449" s="310"/>
      <c r="K449" s="310"/>
      <c r="L449" s="310"/>
      <c r="M449" s="310"/>
      <c r="N449" s="310"/>
      <c r="O449" s="310"/>
      <c r="P449" s="310"/>
      <c r="Q449" s="310"/>
      <c r="R449" s="310"/>
      <c r="S449" s="310"/>
      <c r="T449" s="310"/>
      <c r="U449" s="310"/>
      <c r="V449" s="310"/>
      <c r="W449" s="310"/>
      <c r="X449" s="310"/>
      <c r="Y449" s="310"/>
      <c r="Z449" s="310"/>
      <c r="AA449" s="310"/>
    </row>
    <row r="450">
      <c r="A450" s="310"/>
      <c r="B450" s="310"/>
      <c r="C450" s="310"/>
      <c r="D450" s="310"/>
      <c r="E450" s="35"/>
      <c r="F450" s="35"/>
      <c r="G450" s="310"/>
      <c r="H450" s="310"/>
      <c r="I450" s="310"/>
      <c r="J450" s="310"/>
      <c r="K450" s="310"/>
      <c r="L450" s="310"/>
      <c r="M450" s="310"/>
      <c r="N450" s="310"/>
      <c r="O450" s="310"/>
      <c r="P450" s="310"/>
      <c r="Q450" s="310"/>
      <c r="R450" s="310"/>
      <c r="S450" s="310"/>
      <c r="T450" s="310"/>
      <c r="U450" s="310"/>
      <c r="V450" s="310"/>
      <c r="W450" s="310"/>
      <c r="X450" s="310"/>
      <c r="Y450" s="310"/>
      <c r="Z450" s="310"/>
      <c r="AA450" s="310"/>
    </row>
    <row r="451">
      <c r="A451" s="310"/>
      <c r="B451" s="310"/>
      <c r="C451" s="310"/>
      <c r="D451" s="310"/>
      <c r="E451" s="35"/>
      <c r="F451" s="35"/>
      <c r="G451" s="310"/>
      <c r="H451" s="310"/>
      <c r="I451" s="310"/>
      <c r="J451" s="310"/>
      <c r="K451" s="310"/>
      <c r="L451" s="310"/>
      <c r="M451" s="310"/>
      <c r="N451" s="310"/>
      <c r="O451" s="310"/>
      <c r="P451" s="310"/>
      <c r="Q451" s="310"/>
      <c r="R451" s="310"/>
      <c r="S451" s="310"/>
      <c r="T451" s="310"/>
      <c r="U451" s="310"/>
      <c r="V451" s="310"/>
      <c r="W451" s="310"/>
      <c r="X451" s="310"/>
      <c r="Y451" s="310"/>
      <c r="Z451" s="310"/>
      <c r="AA451" s="310"/>
    </row>
    <row r="452">
      <c r="A452" s="310"/>
      <c r="B452" s="310"/>
      <c r="C452" s="310"/>
      <c r="D452" s="310"/>
      <c r="E452" s="35"/>
      <c r="F452" s="35"/>
      <c r="G452" s="310"/>
      <c r="H452" s="310"/>
      <c r="I452" s="310"/>
      <c r="J452" s="310"/>
      <c r="K452" s="310"/>
      <c r="L452" s="310"/>
      <c r="M452" s="310"/>
      <c r="N452" s="310"/>
      <c r="O452" s="310"/>
      <c r="P452" s="310"/>
      <c r="Q452" s="310"/>
      <c r="R452" s="310"/>
      <c r="S452" s="310"/>
      <c r="T452" s="310"/>
      <c r="U452" s="310"/>
      <c r="V452" s="310"/>
      <c r="W452" s="310"/>
      <c r="X452" s="310"/>
      <c r="Y452" s="310"/>
      <c r="Z452" s="310"/>
      <c r="AA452" s="310"/>
    </row>
    <row r="453">
      <c r="A453" s="310"/>
      <c r="B453" s="310"/>
      <c r="C453" s="310"/>
      <c r="D453" s="310"/>
      <c r="E453" s="35"/>
      <c r="F453" s="35"/>
      <c r="G453" s="310"/>
      <c r="H453" s="310"/>
      <c r="I453" s="310"/>
      <c r="J453" s="310"/>
      <c r="K453" s="310"/>
      <c r="L453" s="310"/>
      <c r="M453" s="310"/>
      <c r="N453" s="310"/>
      <c r="O453" s="310"/>
      <c r="P453" s="310"/>
      <c r="Q453" s="310"/>
      <c r="R453" s="310"/>
      <c r="S453" s="310"/>
      <c r="T453" s="310"/>
      <c r="U453" s="310"/>
      <c r="V453" s="310"/>
      <c r="W453" s="310"/>
      <c r="X453" s="310"/>
      <c r="Y453" s="310"/>
      <c r="Z453" s="310"/>
      <c r="AA453" s="310"/>
    </row>
    <row r="454">
      <c r="A454" s="310"/>
      <c r="B454" s="310"/>
      <c r="C454" s="310"/>
      <c r="D454" s="310"/>
      <c r="E454" s="35"/>
      <c r="F454" s="35"/>
      <c r="G454" s="310"/>
      <c r="H454" s="310"/>
      <c r="I454" s="310"/>
      <c r="J454" s="310"/>
      <c r="K454" s="310"/>
      <c r="L454" s="310"/>
      <c r="M454" s="310"/>
      <c r="N454" s="310"/>
      <c r="O454" s="310"/>
      <c r="P454" s="310"/>
      <c r="Q454" s="310"/>
      <c r="R454" s="310"/>
      <c r="S454" s="310"/>
      <c r="T454" s="310"/>
      <c r="U454" s="310"/>
      <c r="V454" s="310"/>
      <c r="W454" s="310"/>
      <c r="X454" s="310"/>
      <c r="Y454" s="310"/>
      <c r="Z454" s="310"/>
      <c r="AA454" s="310"/>
    </row>
    <row r="455">
      <c r="A455" s="310"/>
      <c r="B455" s="310"/>
      <c r="C455" s="310"/>
      <c r="D455" s="310"/>
      <c r="E455" s="35"/>
      <c r="F455" s="35"/>
      <c r="G455" s="310"/>
      <c r="H455" s="310"/>
      <c r="I455" s="310"/>
      <c r="J455" s="310"/>
      <c r="K455" s="310"/>
      <c r="L455" s="310"/>
      <c r="M455" s="310"/>
      <c r="N455" s="310"/>
      <c r="O455" s="310"/>
      <c r="P455" s="310"/>
      <c r="Q455" s="310"/>
      <c r="R455" s="310"/>
      <c r="S455" s="310"/>
      <c r="T455" s="310"/>
      <c r="U455" s="310"/>
      <c r="V455" s="310"/>
      <c r="W455" s="310"/>
      <c r="X455" s="310"/>
      <c r="Y455" s="310"/>
      <c r="Z455" s="310"/>
      <c r="AA455" s="310"/>
    </row>
    <row r="456">
      <c r="A456" s="310"/>
      <c r="B456" s="310"/>
      <c r="C456" s="310"/>
      <c r="D456" s="310"/>
      <c r="E456" s="35"/>
      <c r="F456" s="35"/>
      <c r="G456" s="310"/>
      <c r="H456" s="310"/>
      <c r="I456" s="310"/>
      <c r="J456" s="310"/>
      <c r="K456" s="310"/>
      <c r="L456" s="310"/>
      <c r="M456" s="310"/>
      <c r="N456" s="310"/>
      <c r="O456" s="310"/>
      <c r="P456" s="310"/>
      <c r="Q456" s="310"/>
      <c r="R456" s="310"/>
      <c r="S456" s="310"/>
      <c r="T456" s="310"/>
      <c r="U456" s="310"/>
      <c r="V456" s="310"/>
      <c r="W456" s="310"/>
      <c r="X456" s="310"/>
      <c r="Y456" s="310"/>
      <c r="Z456" s="310"/>
      <c r="AA456" s="310"/>
    </row>
    <row r="457">
      <c r="A457" s="310"/>
      <c r="B457" s="310"/>
      <c r="C457" s="310"/>
      <c r="D457" s="310"/>
      <c r="E457" s="35"/>
      <c r="F457" s="35"/>
      <c r="G457" s="310"/>
      <c r="H457" s="310"/>
      <c r="I457" s="310"/>
      <c r="J457" s="310"/>
      <c r="K457" s="310"/>
      <c r="L457" s="310"/>
      <c r="M457" s="310"/>
      <c r="N457" s="310"/>
      <c r="O457" s="310"/>
      <c r="P457" s="310"/>
      <c r="Q457" s="310"/>
      <c r="R457" s="310"/>
      <c r="S457" s="310"/>
      <c r="T457" s="310"/>
      <c r="U457" s="310"/>
      <c r="V457" s="310"/>
      <c r="W457" s="310"/>
      <c r="X457" s="310"/>
      <c r="Y457" s="310"/>
      <c r="Z457" s="310"/>
      <c r="AA457" s="310"/>
    </row>
    <row r="458">
      <c r="A458" s="310"/>
      <c r="B458" s="310"/>
      <c r="C458" s="310"/>
      <c r="D458" s="310"/>
      <c r="E458" s="35"/>
      <c r="F458" s="35"/>
      <c r="G458" s="310"/>
      <c r="H458" s="310"/>
      <c r="I458" s="310"/>
      <c r="J458" s="310"/>
      <c r="K458" s="310"/>
      <c r="L458" s="310"/>
      <c r="M458" s="310"/>
      <c r="N458" s="310"/>
      <c r="O458" s="310"/>
      <c r="P458" s="310"/>
      <c r="Q458" s="310"/>
      <c r="R458" s="310"/>
      <c r="S458" s="310"/>
      <c r="T458" s="310"/>
      <c r="U458" s="310"/>
      <c r="V458" s="310"/>
      <c r="W458" s="310"/>
      <c r="X458" s="310"/>
      <c r="Y458" s="310"/>
      <c r="Z458" s="310"/>
      <c r="AA458" s="310"/>
    </row>
    <row r="459">
      <c r="A459" s="310"/>
      <c r="B459" s="310"/>
      <c r="C459" s="310"/>
      <c r="D459" s="310"/>
      <c r="E459" s="35"/>
      <c r="F459" s="35"/>
      <c r="G459" s="310"/>
      <c r="H459" s="310"/>
      <c r="I459" s="310"/>
      <c r="J459" s="310"/>
      <c r="K459" s="310"/>
      <c r="L459" s="310"/>
      <c r="M459" s="310"/>
      <c r="N459" s="310"/>
      <c r="O459" s="310"/>
      <c r="P459" s="310"/>
      <c r="Q459" s="310"/>
      <c r="R459" s="310"/>
      <c r="S459" s="310"/>
      <c r="T459" s="310"/>
      <c r="U459" s="310"/>
      <c r="V459" s="310"/>
      <c r="W459" s="310"/>
      <c r="X459" s="310"/>
      <c r="Y459" s="310"/>
      <c r="Z459" s="310"/>
      <c r="AA459" s="310"/>
    </row>
    <row r="460">
      <c r="A460" s="310"/>
      <c r="B460" s="310"/>
      <c r="C460" s="310"/>
      <c r="D460" s="310"/>
      <c r="E460" s="35"/>
      <c r="F460" s="35"/>
      <c r="G460" s="310"/>
      <c r="H460" s="310"/>
      <c r="I460" s="310"/>
      <c r="J460" s="310"/>
      <c r="K460" s="310"/>
      <c r="L460" s="310"/>
      <c r="M460" s="310"/>
      <c r="N460" s="310"/>
      <c r="O460" s="310"/>
      <c r="P460" s="310"/>
      <c r="Q460" s="310"/>
      <c r="R460" s="310"/>
      <c r="S460" s="310"/>
      <c r="T460" s="310"/>
      <c r="U460" s="310"/>
      <c r="V460" s="310"/>
      <c r="W460" s="310"/>
      <c r="X460" s="310"/>
      <c r="Y460" s="310"/>
      <c r="Z460" s="310"/>
      <c r="AA460" s="310"/>
    </row>
    <row r="461">
      <c r="A461" s="310"/>
      <c r="B461" s="310"/>
      <c r="C461" s="310"/>
      <c r="D461" s="310"/>
      <c r="E461" s="35"/>
      <c r="F461" s="35"/>
      <c r="G461" s="310"/>
      <c r="H461" s="310"/>
      <c r="I461" s="310"/>
      <c r="J461" s="310"/>
      <c r="K461" s="310"/>
      <c r="L461" s="310"/>
      <c r="M461" s="310"/>
      <c r="N461" s="310"/>
      <c r="O461" s="310"/>
      <c r="P461" s="310"/>
      <c r="Q461" s="310"/>
      <c r="R461" s="310"/>
      <c r="S461" s="310"/>
      <c r="T461" s="310"/>
      <c r="U461" s="310"/>
      <c r="V461" s="310"/>
      <c r="W461" s="310"/>
      <c r="X461" s="310"/>
      <c r="Y461" s="310"/>
      <c r="Z461" s="310"/>
      <c r="AA461" s="310"/>
    </row>
    <row r="462">
      <c r="A462" s="310"/>
      <c r="B462" s="310"/>
      <c r="C462" s="310"/>
      <c r="D462" s="310"/>
      <c r="E462" s="35"/>
      <c r="F462" s="35"/>
      <c r="G462" s="310"/>
      <c r="H462" s="310"/>
      <c r="I462" s="310"/>
      <c r="J462" s="310"/>
      <c r="K462" s="310"/>
      <c r="L462" s="310"/>
      <c r="M462" s="310"/>
      <c r="N462" s="310"/>
      <c r="O462" s="310"/>
      <c r="P462" s="310"/>
      <c r="Q462" s="310"/>
      <c r="R462" s="310"/>
      <c r="S462" s="310"/>
      <c r="T462" s="310"/>
      <c r="U462" s="310"/>
      <c r="V462" s="310"/>
      <c r="W462" s="310"/>
      <c r="X462" s="310"/>
      <c r="Y462" s="310"/>
      <c r="Z462" s="310"/>
      <c r="AA462" s="310"/>
    </row>
    <row r="463">
      <c r="A463" s="310"/>
      <c r="B463" s="310"/>
      <c r="C463" s="310"/>
      <c r="D463" s="310"/>
      <c r="E463" s="35"/>
      <c r="F463" s="35"/>
      <c r="G463" s="310"/>
      <c r="H463" s="310"/>
      <c r="I463" s="310"/>
      <c r="J463" s="310"/>
      <c r="K463" s="310"/>
      <c r="L463" s="310"/>
      <c r="M463" s="310"/>
      <c r="N463" s="310"/>
      <c r="O463" s="310"/>
      <c r="P463" s="310"/>
      <c r="Q463" s="310"/>
      <c r="R463" s="310"/>
      <c r="S463" s="310"/>
      <c r="T463" s="310"/>
      <c r="U463" s="310"/>
      <c r="V463" s="310"/>
      <c r="W463" s="310"/>
      <c r="X463" s="310"/>
      <c r="Y463" s="310"/>
      <c r="Z463" s="310"/>
      <c r="AA463" s="310"/>
    </row>
    <row r="464">
      <c r="A464" s="310"/>
      <c r="B464" s="310"/>
      <c r="C464" s="310"/>
      <c r="D464" s="310"/>
      <c r="E464" s="35"/>
      <c r="F464" s="35"/>
      <c r="G464" s="310"/>
      <c r="H464" s="310"/>
      <c r="I464" s="310"/>
      <c r="J464" s="310"/>
      <c r="K464" s="310"/>
      <c r="L464" s="310"/>
      <c r="M464" s="310"/>
      <c r="N464" s="310"/>
      <c r="O464" s="310"/>
      <c r="P464" s="310"/>
      <c r="Q464" s="310"/>
      <c r="R464" s="310"/>
      <c r="S464" s="310"/>
      <c r="T464" s="310"/>
      <c r="U464" s="310"/>
      <c r="V464" s="310"/>
      <c r="W464" s="310"/>
      <c r="X464" s="310"/>
      <c r="Y464" s="310"/>
      <c r="Z464" s="310"/>
      <c r="AA464" s="310"/>
    </row>
    <row r="465">
      <c r="A465" s="310"/>
      <c r="B465" s="310"/>
      <c r="C465" s="310"/>
      <c r="D465" s="310"/>
      <c r="E465" s="35"/>
      <c r="F465" s="35"/>
      <c r="G465" s="310"/>
      <c r="H465" s="310"/>
      <c r="I465" s="310"/>
      <c r="J465" s="310"/>
      <c r="K465" s="310"/>
      <c r="L465" s="310"/>
      <c r="M465" s="310"/>
      <c r="N465" s="310"/>
      <c r="O465" s="310"/>
      <c r="P465" s="310"/>
      <c r="Q465" s="310"/>
      <c r="R465" s="310"/>
      <c r="S465" s="310"/>
      <c r="T465" s="310"/>
      <c r="U465" s="310"/>
      <c r="V465" s="310"/>
      <c r="W465" s="310"/>
      <c r="X465" s="310"/>
      <c r="Y465" s="310"/>
      <c r="Z465" s="310"/>
      <c r="AA465" s="310"/>
    </row>
    <row r="466">
      <c r="A466" s="310"/>
      <c r="B466" s="310"/>
      <c r="C466" s="310"/>
      <c r="D466" s="310"/>
      <c r="E466" s="35"/>
      <c r="F466" s="35"/>
      <c r="G466" s="310"/>
      <c r="H466" s="310"/>
      <c r="I466" s="310"/>
      <c r="J466" s="310"/>
      <c r="K466" s="310"/>
      <c r="L466" s="310"/>
      <c r="M466" s="310"/>
      <c r="N466" s="310"/>
      <c r="O466" s="310"/>
      <c r="P466" s="310"/>
      <c r="Q466" s="310"/>
      <c r="R466" s="310"/>
      <c r="S466" s="310"/>
      <c r="T466" s="310"/>
      <c r="U466" s="310"/>
      <c r="V466" s="310"/>
      <c r="W466" s="310"/>
      <c r="X466" s="310"/>
      <c r="Y466" s="310"/>
      <c r="Z466" s="310"/>
      <c r="AA466" s="310"/>
    </row>
    <row r="467">
      <c r="A467" s="310"/>
      <c r="B467" s="310"/>
      <c r="C467" s="310"/>
      <c r="D467" s="310"/>
      <c r="E467" s="35"/>
      <c r="F467" s="35"/>
      <c r="G467" s="310"/>
      <c r="H467" s="310"/>
      <c r="I467" s="310"/>
      <c r="J467" s="310"/>
      <c r="K467" s="310"/>
      <c r="L467" s="310"/>
      <c r="M467" s="310"/>
      <c r="N467" s="310"/>
      <c r="O467" s="310"/>
      <c r="P467" s="310"/>
      <c r="Q467" s="310"/>
      <c r="R467" s="310"/>
      <c r="S467" s="310"/>
      <c r="T467" s="310"/>
      <c r="U467" s="310"/>
      <c r="V467" s="310"/>
      <c r="W467" s="310"/>
      <c r="X467" s="310"/>
      <c r="Y467" s="310"/>
      <c r="Z467" s="310"/>
      <c r="AA467" s="310"/>
    </row>
    <row r="468">
      <c r="A468" s="310"/>
      <c r="B468" s="310"/>
      <c r="C468" s="310"/>
      <c r="D468" s="310"/>
      <c r="E468" s="35"/>
      <c r="F468" s="35"/>
      <c r="G468" s="310"/>
      <c r="H468" s="310"/>
      <c r="I468" s="310"/>
      <c r="J468" s="310"/>
      <c r="K468" s="310"/>
      <c r="L468" s="310"/>
      <c r="M468" s="310"/>
      <c r="N468" s="310"/>
      <c r="O468" s="310"/>
      <c r="P468" s="310"/>
      <c r="Q468" s="310"/>
      <c r="R468" s="310"/>
      <c r="S468" s="310"/>
      <c r="T468" s="310"/>
      <c r="U468" s="310"/>
      <c r="V468" s="310"/>
      <c r="W468" s="310"/>
      <c r="X468" s="310"/>
      <c r="Y468" s="310"/>
      <c r="Z468" s="310"/>
      <c r="AA468" s="310"/>
    </row>
    <row r="469">
      <c r="A469" s="310"/>
      <c r="B469" s="310"/>
      <c r="C469" s="310"/>
      <c r="D469" s="310"/>
      <c r="E469" s="35"/>
      <c r="F469" s="35"/>
      <c r="G469" s="310"/>
      <c r="H469" s="310"/>
      <c r="I469" s="310"/>
      <c r="J469" s="310"/>
      <c r="K469" s="310"/>
      <c r="L469" s="310"/>
      <c r="M469" s="310"/>
      <c r="N469" s="310"/>
      <c r="O469" s="310"/>
      <c r="P469" s="310"/>
      <c r="Q469" s="310"/>
      <c r="R469" s="310"/>
      <c r="S469" s="310"/>
      <c r="T469" s="310"/>
      <c r="U469" s="310"/>
      <c r="V469" s="310"/>
      <c r="W469" s="310"/>
      <c r="X469" s="310"/>
      <c r="Y469" s="310"/>
      <c r="Z469" s="310"/>
      <c r="AA469" s="310"/>
    </row>
    <row r="470">
      <c r="A470" s="310"/>
      <c r="B470" s="310"/>
      <c r="C470" s="310"/>
      <c r="D470" s="310"/>
      <c r="E470" s="35"/>
      <c r="F470" s="35"/>
      <c r="G470" s="310"/>
      <c r="H470" s="310"/>
      <c r="I470" s="310"/>
      <c r="J470" s="310"/>
      <c r="K470" s="310"/>
      <c r="L470" s="310"/>
      <c r="M470" s="310"/>
      <c r="N470" s="310"/>
      <c r="O470" s="310"/>
      <c r="P470" s="310"/>
      <c r="Q470" s="310"/>
      <c r="R470" s="310"/>
      <c r="S470" s="310"/>
      <c r="T470" s="310"/>
      <c r="U470" s="310"/>
      <c r="V470" s="310"/>
      <c r="W470" s="310"/>
      <c r="X470" s="310"/>
      <c r="Y470" s="310"/>
      <c r="Z470" s="310"/>
      <c r="AA470" s="310"/>
    </row>
    <row r="471">
      <c r="A471" s="310"/>
      <c r="B471" s="310"/>
      <c r="C471" s="310"/>
      <c r="D471" s="310"/>
      <c r="E471" s="35"/>
      <c r="F471" s="35"/>
      <c r="G471" s="310"/>
      <c r="H471" s="310"/>
      <c r="I471" s="310"/>
      <c r="J471" s="310"/>
      <c r="K471" s="310"/>
      <c r="L471" s="310"/>
      <c r="M471" s="310"/>
      <c r="N471" s="310"/>
      <c r="O471" s="310"/>
      <c r="P471" s="310"/>
      <c r="Q471" s="310"/>
      <c r="R471" s="310"/>
      <c r="S471" s="310"/>
      <c r="T471" s="310"/>
      <c r="U471" s="310"/>
      <c r="V471" s="310"/>
      <c r="W471" s="310"/>
      <c r="X471" s="310"/>
      <c r="Y471" s="310"/>
      <c r="Z471" s="310"/>
      <c r="AA471" s="310"/>
    </row>
    <row r="472">
      <c r="A472" s="310"/>
      <c r="B472" s="310"/>
      <c r="C472" s="310"/>
      <c r="D472" s="310"/>
      <c r="E472" s="35"/>
      <c r="F472" s="35"/>
      <c r="G472" s="310"/>
      <c r="H472" s="310"/>
      <c r="I472" s="310"/>
      <c r="J472" s="310"/>
      <c r="K472" s="310"/>
      <c r="L472" s="310"/>
      <c r="M472" s="310"/>
      <c r="N472" s="310"/>
      <c r="O472" s="310"/>
      <c r="P472" s="310"/>
      <c r="Q472" s="310"/>
      <c r="R472" s="310"/>
      <c r="S472" s="310"/>
      <c r="T472" s="310"/>
      <c r="U472" s="310"/>
      <c r="V472" s="310"/>
      <c r="W472" s="310"/>
      <c r="X472" s="310"/>
      <c r="Y472" s="310"/>
      <c r="Z472" s="310"/>
      <c r="AA472" s="310"/>
    </row>
    <row r="473">
      <c r="A473" s="310"/>
      <c r="B473" s="310"/>
      <c r="C473" s="310"/>
      <c r="D473" s="310"/>
      <c r="E473" s="35"/>
      <c r="F473" s="35"/>
      <c r="G473" s="310"/>
      <c r="H473" s="310"/>
      <c r="I473" s="310"/>
      <c r="J473" s="310"/>
      <c r="K473" s="310"/>
      <c r="L473" s="310"/>
      <c r="M473" s="310"/>
      <c r="N473" s="310"/>
      <c r="O473" s="310"/>
      <c r="P473" s="310"/>
      <c r="Q473" s="310"/>
      <c r="R473" s="310"/>
      <c r="S473" s="310"/>
      <c r="T473" s="310"/>
      <c r="U473" s="310"/>
      <c r="V473" s="310"/>
      <c r="W473" s="310"/>
      <c r="X473" s="310"/>
      <c r="Y473" s="310"/>
      <c r="Z473" s="310"/>
      <c r="AA473" s="310"/>
    </row>
    <row r="474">
      <c r="A474" s="310"/>
      <c r="B474" s="310"/>
      <c r="C474" s="310"/>
      <c r="D474" s="310"/>
      <c r="E474" s="35"/>
      <c r="F474" s="35"/>
      <c r="G474" s="310"/>
      <c r="H474" s="310"/>
      <c r="I474" s="310"/>
      <c r="J474" s="310"/>
      <c r="K474" s="310"/>
      <c r="L474" s="310"/>
      <c r="M474" s="310"/>
      <c r="N474" s="310"/>
      <c r="O474" s="310"/>
      <c r="P474" s="310"/>
      <c r="Q474" s="310"/>
      <c r="R474" s="310"/>
      <c r="S474" s="310"/>
      <c r="T474" s="310"/>
      <c r="U474" s="310"/>
      <c r="V474" s="310"/>
      <c r="W474" s="310"/>
      <c r="X474" s="310"/>
      <c r="Y474" s="310"/>
      <c r="Z474" s="310"/>
      <c r="AA474" s="310"/>
    </row>
    <row r="475">
      <c r="A475" s="310"/>
      <c r="B475" s="310"/>
      <c r="C475" s="310"/>
      <c r="D475" s="310"/>
      <c r="E475" s="35"/>
      <c r="F475" s="35"/>
      <c r="G475" s="310"/>
      <c r="H475" s="310"/>
      <c r="I475" s="310"/>
      <c r="J475" s="310"/>
      <c r="K475" s="310"/>
      <c r="L475" s="310"/>
      <c r="M475" s="310"/>
      <c r="N475" s="310"/>
      <c r="O475" s="310"/>
      <c r="P475" s="310"/>
      <c r="Q475" s="310"/>
      <c r="R475" s="310"/>
      <c r="S475" s="310"/>
      <c r="T475" s="310"/>
      <c r="U475" s="310"/>
      <c r="V475" s="310"/>
      <c r="W475" s="310"/>
      <c r="X475" s="310"/>
      <c r="Y475" s="310"/>
      <c r="Z475" s="310"/>
      <c r="AA475" s="310"/>
    </row>
    <row r="476">
      <c r="A476" s="310"/>
      <c r="B476" s="310"/>
      <c r="C476" s="310"/>
      <c r="D476" s="310"/>
      <c r="E476" s="35"/>
      <c r="F476" s="35"/>
      <c r="G476" s="310"/>
      <c r="H476" s="310"/>
      <c r="I476" s="310"/>
      <c r="J476" s="310"/>
      <c r="K476" s="310"/>
      <c r="L476" s="310"/>
      <c r="M476" s="310"/>
      <c r="N476" s="310"/>
      <c r="O476" s="310"/>
      <c r="P476" s="310"/>
      <c r="Q476" s="310"/>
      <c r="R476" s="310"/>
      <c r="S476" s="310"/>
      <c r="T476" s="310"/>
      <c r="U476" s="310"/>
      <c r="V476" s="310"/>
      <c r="W476" s="310"/>
      <c r="X476" s="310"/>
      <c r="Y476" s="310"/>
      <c r="Z476" s="310"/>
      <c r="AA476" s="310"/>
    </row>
    <row r="477">
      <c r="A477" s="310"/>
      <c r="B477" s="310"/>
      <c r="C477" s="310"/>
      <c r="D477" s="310"/>
      <c r="E477" s="35"/>
      <c r="F477" s="35"/>
      <c r="G477" s="310"/>
      <c r="H477" s="310"/>
      <c r="I477" s="310"/>
      <c r="J477" s="310"/>
      <c r="K477" s="310"/>
      <c r="L477" s="310"/>
      <c r="M477" s="310"/>
      <c r="N477" s="310"/>
      <c r="O477" s="310"/>
      <c r="P477" s="310"/>
      <c r="Q477" s="310"/>
      <c r="R477" s="310"/>
      <c r="S477" s="310"/>
      <c r="T477" s="310"/>
      <c r="U477" s="310"/>
      <c r="V477" s="310"/>
      <c r="W477" s="310"/>
      <c r="X477" s="310"/>
      <c r="Y477" s="310"/>
      <c r="Z477" s="310"/>
      <c r="AA477" s="310"/>
    </row>
    <row r="478">
      <c r="A478" s="310"/>
      <c r="B478" s="310"/>
      <c r="C478" s="310"/>
      <c r="D478" s="310"/>
      <c r="E478" s="35"/>
      <c r="F478" s="35"/>
      <c r="G478" s="310"/>
      <c r="H478" s="310"/>
      <c r="I478" s="310"/>
      <c r="J478" s="310"/>
      <c r="K478" s="310"/>
      <c r="L478" s="310"/>
      <c r="M478" s="310"/>
      <c r="N478" s="310"/>
      <c r="O478" s="310"/>
      <c r="P478" s="310"/>
      <c r="Q478" s="310"/>
      <c r="R478" s="310"/>
      <c r="S478" s="310"/>
      <c r="T478" s="310"/>
      <c r="U478" s="310"/>
      <c r="V478" s="310"/>
      <c r="W478" s="310"/>
      <c r="X478" s="310"/>
      <c r="Y478" s="310"/>
      <c r="Z478" s="310"/>
      <c r="AA478" s="310"/>
    </row>
    <row r="479">
      <c r="A479" s="310"/>
      <c r="B479" s="310"/>
      <c r="C479" s="310"/>
      <c r="D479" s="310"/>
      <c r="E479" s="35"/>
      <c r="F479" s="35"/>
      <c r="G479" s="310"/>
      <c r="H479" s="310"/>
      <c r="I479" s="310"/>
      <c r="J479" s="310"/>
      <c r="K479" s="310"/>
      <c r="L479" s="310"/>
      <c r="M479" s="310"/>
      <c r="N479" s="310"/>
      <c r="O479" s="310"/>
      <c r="P479" s="310"/>
      <c r="Q479" s="310"/>
      <c r="R479" s="310"/>
      <c r="S479" s="310"/>
      <c r="T479" s="310"/>
      <c r="U479" s="310"/>
      <c r="V479" s="310"/>
      <c r="W479" s="310"/>
      <c r="X479" s="310"/>
      <c r="Y479" s="310"/>
      <c r="Z479" s="310"/>
      <c r="AA479" s="310"/>
    </row>
    <row r="480">
      <c r="A480" s="310"/>
      <c r="B480" s="310"/>
      <c r="C480" s="310"/>
      <c r="D480" s="310"/>
      <c r="E480" s="35"/>
      <c r="F480" s="35"/>
      <c r="G480" s="310"/>
      <c r="H480" s="310"/>
      <c r="I480" s="310"/>
      <c r="J480" s="310"/>
      <c r="K480" s="310"/>
      <c r="L480" s="310"/>
      <c r="M480" s="310"/>
      <c r="N480" s="310"/>
      <c r="O480" s="310"/>
      <c r="P480" s="310"/>
      <c r="Q480" s="310"/>
      <c r="R480" s="310"/>
      <c r="S480" s="310"/>
      <c r="T480" s="310"/>
      <c r="U480" s="310"/>
      <c r="V480" s="310"/>
      <c r="W480" s="310"/>
      <c r="X480" s="310"/>
      <c r="Y480" s="310"/>
      <c r="Z480" s="310"/>
      <c r="AA480" s="310"/>
    </row>
    <row r="481">
      <c r="A481" s="310"/>
      <c r="B481" s="310"/>
      <c r="C481" s="310"/>
      <c r="D481" s="310"/>
      <c r="E481" s="35"/>
      <c r="F481" s="35"/>
      <c r="G481" s="310"/>
      <c r="H481" s="310"/>
      <c r="I481" s="310"/>
      <c r="J481" s="310"/>
      <c r="K481" s="310"/>
      <c r="L481" s="310"/>
      <c r="M481" s="310"/>
      <c r="N481" s="310"/>
      <c r="O481" s="310"/>
      <c r="P481" s="310"/>
      <c r="Q481" s="310"/>
      <c r="R481" s="310"/>
      <c r="S481" s="310"/>
      <c r="T481" s="310"/>
      <c r="U481" s="310"/>
      <c r="V481" s="310"/>
      <c r="W481" s="310"/>
      <c r="X481" s="310"/>
      <c r="Y481" s="310"/>
      <c r="Z481" s="310"/>
      <c r="AA481" s="310"/>
    </row>
    <row r="482">
      <c r="A482" s="310"/>
      <c r="B482" s="310"/>
      <c r="C482" s="310"/>
      <c r="D482" s="310"/>
      <c r="E482" s="35"/>
      <c r="F482" s="35"/>
      <c r="G482" s="310"/>
      <c r="H482" s="310"/>
      <c r="I482" s="310"/>
      <c r="J482" s="310"/>
      <c r="K482" s="310"/>
      <c r="L482" s="310"/>
      <c r="M482" s="310"/>
      <c r="N482" s="310"/>
      <c r="O482" s="310"/>
      <c r="P482" s="310"/>
      <c r="Q482" s="310"/>
      <c r="R482" s="310"/>
      <c r="S482" s="310"/>
      <c r="T482" s="310"/>
      <c r="U482" s="310"/>
      <c r="V482" s="310"/>
      <c r="W482" s="310"/>
      <c r="X482" s="310"/>
      <c r="Y482" s="310"/>
      <c r="Z482" s="310"/>
      <c r="AA482" s="310"/>
    </row>
    <row r="483">
      <c r="A483" s="310"/>
      <c r="B483" s="310"/>
      <c r="C483" s="310"/>
      <c r="D483" s="310"/>
      <c r="E483" s="35"/>
      <c r="F483" s="35"/>
      <c r="G483" s="310"/>
      <c r="H483" s="310"/>
      <c r="I483" s="310"/>
      <c r="J483" s="310"/>
      <c r="K483" s="310"/>
      <c r="L483" s="310"/>
      <c r="M483" s="310"/>
      <c r="N483" s="310"/>
      <c r="O483" s="310"/>
      <c r="P483" s="310"/>
      <c r="Q483" s="310"/>
      <c r="R483" s="310"/>
      <c r="S483" s="310"/>
      <c r="T483" s="310"/>
      <c r="U483" s="310"/>
      <c r="V483" s="310"/>
      <c r="W483" s="310"/>
      <c r="X483" s="310"/>
      <c r="Y483" s="310"/>
      <c r="Z483" s="310"/>
      <c r="AA483" s="310"/>
    </row>
    <row r="484">
      <c r="A484" s="310"/>
      <c r="B484" s="310"/>
      <c r="C484" s="310"/>
      <c r="D484" s="310"/>
      <c r="E484" s="35"/>
      <c r="F484" s="35"/>
      <c r="G484" s="310"/>
      <c r="H484" s="310"/>
      <c r="I484" s="310"/>
      <c r="J484" s="310"/>
      <c r="K484" s="310"/>
      <c r="L484" s="310"/>
      <c r="M484" s="310"/>
      <c r="N484" s="310"/>
      <c r="O484" s="310"/>
      <c r="P484" s="310"/>
      <c r="Q484" s="310"/>
      <c r="R484" s="310"/>
      <c r="S484" s="310"/>
      <c r="T484" s="310"/>
      <c r="U484" s="310"/>
      <c r="V484" s="310"/>
      <c r="W484" s="310"/>
      <c r="X484" s="310"/>
      <c r="Y484" s="310"/>
      <c r="Z484" s="310"/>
      <c r="AA484" s="310"/>
    </row>
    <row r="485">
      <c r="A485" s="310"/>
      <c r="B485" s="310"/>
      <c r="C485" s="310"/>
      <c r="D485" s="310"/>
      <c r="E485" s="35"/>
      <c r="F485" s="35"/>
      <c r="G485" s="310"/>
      <c r="H485" s="310"/>
      <c r="I485" s="310"/>
      <c r="J485" s="310"/>
      <c r="K485" s="310"/>
      <c r="L485" s="310"/>
      <c r="M485" s="310"/>
      <c r="N485" s="310"/>
      <c r="O485" s="310"/>
      <c r="P485" s="310"/>
      <c r="Q485" s="310"/>
      <c r="R485" s="310"/>
      <c r="S485" s="310"/>
      <c r="T485" s="310"/>
      <c r="U485" s="310"/>
      <c r="V485" s="310"/>
      <c r="W485" s="310"/>
      <c r="X485" s="310"/>
      <c r="Y485" s="310"/>
      <c r="Z485" s="310"/>
      <c r="AA485" s="310"/>
    </row>
    <row r="486">
      <c r="A486" s="310"/>
      <c r="B486" s="310"/>
      <c r="C486" s="310"/>
      <c r="D486" s="310"/>
      <c r="E486" s="35"/>
      <c r="F486" s="35"/>
      <c r="G486" s="310"/>
      <c r="H486" s="310"/>
      <c r="I486" s="310"/>
      <c r="J486" s="310"/>
      <c r="K486" s="310"/>
      <c r="L486" s="310"/>
      <c r="M486" s="310"/>
      <c r="N486" s="310"/>
      <c r="O486" s="310"/>
      <c r="P486" s="310"/>
      <c r="Q486" s="310"/>
      <c r="R486" s="310"/>
      <c r="S486" s="310"/>
      <c r="T486" s="310"/>
      <c r="U486" s="310"/>
      <c r="V486" s="310"/>
      <c r="W486" s="310"/>
      <c r="X486" s="310"/>
      <c r="Y486" s="310"/>
      <c r="Z486" s="310"/>
      <c r="AA486" s="310"/>
    </row>
    <row r="487">
      <c r="A487" s="310"/>
      <c r="B487" s="310"/>
      <c r="C487" s="310"/>
      <c r="D487" s="310"/>
      <c r="E487" s="35"/>
      <c r="F487" s="35"/>
      <c r="G487" s="310"/>
      <c r="H487" s="310"/>
      <c r="I487" s="310"/>
      <c r="J487" s="310"/>
      <c r="K487" s="310"/>
      <c r="L487" s="310"/>
      <c r="M487" s="310"/>
      <c r="N487" s="310"/>
      <c r="O487" s="310"/>
      <c r="P487" s="310"/>
      <c r="Q487" s="310"/>
      <c r="R487" s="310"/>
      <c r="S487" s="310"/>
      <c r="T487" s="310"/>
      <c r="U487" s="310"/>
      <c r="V487" s="310"/>
      <c r="W487" s="310"/>
      <c r="X487" s="310"/>
      <c r="Y487" s="310"/>
      <c r="Z487" s="310"/>
      <c r="AA487" s="310"/>
    </row>
    <row r="488">
      <c r="A488" s="310"/>
      <c r="B488" s="310"/>
      <c r="C488" s="310"/>
      <c r="D488" s="310"/>
      <c r="E488" s="35"/>
      <c r="F488" s="35"/>
      <c r="G488" s="310"/>
      <c r="H488" s="310"/>
      <c r="I488" s="310"/>
      <c r="J488" s="310"/>
      <c r="K488" s="310"/>
      <c r="L488" s="310"/>
      <c r="M488" s="310"/>
      <c r="N488" s="310"/>
      <c r="O488" s="310"/>
      <c r="P488" s="310"/>
      <c r="Q488" s="310"/>
      <c r="R488" s="310"/>
      <c r="S488" s="310"/>
      <c r="T488" s="310"/>
      <c r="U488" s="310"/>
      <c r="V488" s="310"/>
      <c r="W488" s="310"/>
      <c r="X488" s="310"/>
      <c r="Y488" s="310"/>
      <c r="Z488" s="310"/>
      <c r="AA488" s="310"/>
    </row>
    <row r="489">
      <c r="A489" s="310"/>
      <c r="B489" s="310"/>
      <c r="C489" s="310"/>
      <c r="D489" s="310"/>
      <c r="E489" s="35"/>
      <c r="F489" s="35"/>
      <c r="G489" s="310"/>
      <c r="H489" s="310"/>
      <c r="I489" s="310"/>
      <c r="J489" s="310"/>
      <c r="K489" s="310"/>
      <c r="L489" s="310"/>
      <c r="M489" s="310"/>
      <c r="N489" s="310"/>
      <c r="O489" s="310"/>
      <c r="P489" s="310"/>
      <c r="Q489" s="310"/>
      <c r="R489" s="310"/>
      <c r="S489" s="310"/>
      <c r="T489" s="310"/>
      <c r="U489" s="310"/>
      <c r="V489" s="310"/>
      <c r="W489" s="310"/>
      <c r="X489" s="310"/>
      <c r="Y489" s="310"/>
      <c r="Z489" s="310"/>
      <c r="AA489" s="310"/>
    </row>
    <row r="490">
      <c r="A490" s="310"/>
      <c r="B490" s="310"/>
      <c r="C490" s="310"/>
      <c r="D490" s="310"/>
      <c r="E490" s="35"/>
      <c r="F490" s="35"/>
      <c r="G490" s="310"/>
      <c r="H490" s="310"/>
      <c r="I490" s="310"/>
      <c r="J490" s="310"/>
      <c r="K490" s="310"/>
      <c r="L490" s="310"/>
      <c r="M490" s="310"/>
      <c r="N490" s="310"/>
      <c r="O490" s="310"/>
      <c r="P490" s="310"/>
      <c r="Q490" s="310"/>
      <c r="R490" s="310"/>
      <c r="S490" s="310"/>
      <c r="T490" s="310"/>
      <c r="U490" s="310"/>
      <c r="V490" s="310"/>
      <c r="W490" s="310"/>
      <c r="X490" s="310"/>
      <c r="Y490" s="310"/>
      <c r="Z490" s="310"/>
      <c r="AA490" s="310"/>
    </row>
    <row r="491">
      <c r="A491" s="310"/>
      <c r="B491" s="310"/>
      <c r="C491" s="310"/>
      <c r="D491" s="310"/>
      <c r="E491" s="35"/>
      <c r="F491" s="35"/>
      <c r="G491" s="310"/>
      <c r="H491" s="310"/>
      <c r="I491" s="310"/>
      <c r="J491" s="310"/>
      <c r="K491" s="310"/>
      <c r="L491" s="310"/>
      <c r="M491" s="310"/>
      <c r="N491" s="310"/>
      <c r="O491" s="310"/>
      <c r="P491" s="310"/>
      <c r="Q491" s="310"/>
      <c r="R491" s="310"/>
      <c r="S491" s="310"/>
      <c r="T491" s="310"/>
      <c r="U491" s="310"/>
      <c r="V491" s="310"/>
      <c r="W491" s="310"/>
      <c r="X491" s="310"/>
      <c r="Y491" s="310"/>
      <c r="Z491" s="310"/>
      <c r="AA491" s="310"/>
    </row>
    <row r="492">
      <c r="A492" s="310"/>
      <c r="B492" s="310"/>
      <c r="C492" s="310"/>
      <c r="D492" s="310"/>
      <c r="E492" s="35"/>
      <c r="F492" s="35"/>
      <c r="G492" s="310"/>
      <c r="H492" s="310"/>
      <c r="I492" s="310"/>
      <c r="J492" s="310"/>
      <c r="K492" s="310"/>
      <c r="L492" s="310"/>
      <c r="M492" s="310"/>
      <c r="N492" s="310"/>
      <c r="O492" s="310"/>
      <c r="P492" s="310"/>
      <c r="Q492" s="310"/>
      <c r="R492" s="310"/>
      <c r="S492" s="310"/>
      <c r="T492" s="310"/>
      <c r="U492" s="310"/>
      <c r="V492" s="310"/>
      <c r="W492" s="310"/>
      <c r="X492" s="310"/>
      <c r="Y492" s="310"/>
      <c r="Z492" s="310"/>
      <c r="AA492" s="310"/>
    </row>
    <row r="493">
      <c r="A493" s="310"/>
      <c r="B493" s="310"/>
      <c r="C493" s="310"/>
      <c r="D493" s="310"/>
      <c r="E493" s="35"/>
      <c r="F493" s="35"/>
      <c r="G493" s="310"/>
      <c r="H493" s="310"/>
      <c r="I493" s="310"/>
      <c r="J493" s="310"/>
      <c r="K493" s="310"/>
      <c r="L493" s="310"/>
      <c r="M493" s="310"/>
      <c r="N493" s="310"/>
      <c r="O493" s="310"/>
      <c r="P493" s="310"/>
      <c r="Q493" s="310"/>
      <c r="R493" s="310"/>
      <c r="S493" s="310"/>
      <c r="T493" s="310"/>
      <c r="U493" s="310"/>
      <c r="V493" s="310"/>
      <c r="W493" s="310"/>
      <c r="X493" s="310"/>
      <c r="Y493" s="310"/>
      <c r="Z493" s="310"/>
      <c r="AA493" s="310"/>
    </row>
    <row r="494">
      <c r="A494" s="310"/>
      <c r="B494" s="310"/>
      <c r="C494" s="310"/>
      <c r="D494" s="310"/>
      <c r="E494" s="35"/>
      <c r="F494" s="35"/>
      <c r="G494" s="310"/>
      <c r="H494" s="310"/>
      <c r="I494" s="310"/>
      <c r="J494" s="310"/>
      <c r="K494" s="310"/>
      <c r="L494" s="310"/>
      <c r="M494" s="310"/>
      <c r="N494" s="310"/>
      <c r="O494" s="310"/>
      <c r="P494" s="310"/>
      <c r="Q494" s="310"/>
      <c r="R494" s="310"/>
      <c r="S494" s="310"/>
      <c r="T494" s="310"/>
      <c r="U494" s="310"/>
      <c r="V494" s="310"/>
      <c r="W494" s="310"/>
      <c r="X494" s="310"/>
      <c r="Y494" s="310"/>
      <c r="Z494" s="310"/>
      <c r="AA494" s="310"/>
    </row>
    <row r="495">
      <c r="A495" s="310"/>
      <c r="B495" s="310"/>
      <c r="C495" s="310"/>
      <c r="D495" s="310"/>
      <c r="E495" s="35"/>
      <c r="F495" s="35"/>
      <c r="G495" s="310"/>
      <c r="H495" s="310"/>
      <c r="I495" s="310"/>
      <c r="J495" s="310"/>
      <c r="K495" s="310"/>
      <c r="L495" s="310"/>
      <c r="M495" s="310"/>
      <c r="N495" s="310"/>
      <c r="O495" s="310"/>
      <c r="P495" s="310"/>
      <c r="Q495" s="310"/>
      <c r="R495" s="310"/>
      <c r="S495" s="310"/>
      <c r="T495" s="310"/>
      <c r="U495" s="310"/>
      <c r="V495" s="310"/>
      <c r="W495" s="310"/>
      <c r="X495" s="310"/>
      <c r="Y495" s="310"/>
      <c r="Z495" s="310"/>
      <c r="AA495" s="310"/>
    </row>
    <row r="496">
      <c r="A496" s="310"/>
      <c r="B496" s="310"/>
      <c r="C496" s="310"/>
      <c r="D496" s="310"/>
      <c r="E496" s="35"/>
      <c r="F496" s="35"/>
      <c r="G496" s="310"/>
      <c r="H496" s="310"/>
      <c r="I496" s="310"/>
      <c r="J496" s="310"/>
      <c r="K496" s="310"/>
      <c r="L496" s="310"/>
      <c r="M496" s="310"/>
      <c r="N496" s="310"/>
      <c r="O496" s="310"/>
      <c r="P496" s="310"/>
      <c r="Q496" s="310"/>
      <c r="R496" s="310"/>
      <c r="S496" s="310"/>
      <c r="T496" s="310"/>
      <c r="U496" s="310"/>
      <c r="V496" s="310"/>
      <c r="W496" s="310"/>
      <c r="X496" s="310"/>
      <c r="Y496" s="310"/>
      <c r="Z496" s="310"/>
      <c r="AA496" s="310"/>
    </row>
    <row r="497">
      <c r="A497" s="310"/>
      <c r="B497" s="310"/>
      <c r="C497" s="310"/>
      <c r="D497" s="310"/>
      <c r="E497" s="35"/>
      <c r="F497" s="35"/>
      <c r="G497" s="310"/>
      <c r="H497" s="310"/>
      <c r="I497" s="310"/>
      <c r="J497" s="310"/>
      <c r="K497" s="310"/>
      <c r="L497" s="310"/>
      <c r="M497" s="310"/>
      <c r="N497" s="310"/>
      <c r="O497" s="310"/>
      <c r="P497" s="310"/>
      <c r="Q497" s="310"/>
      <c r="R497" s="310"/>
      <c r="S497" s="310"/>
      <c r="T497" s="310"/>
      <c r="U497" s="310"/>
      <c r="V497" s="310"/>
      <c r="W497" s="310"/>
      <c r="X497" s="310"/>
      <c r="Y497" s="310"/>
      <c r="Z497" s="310"/>
      <c r="AA497" s="310"/>
    </row>
    <row r="498">
      <c r="A498" s="310"/>
      <c r="B498" s="310"/>
      <c r="C498" s="310"/>
      <c r="D498" s="310"/>
      <c r="E498" s="35"/>
      <c r="F498" s="35"/>
      <c r="G498" s="310"/>
      <c r="H498" s="310"/>
      <c r="I498" s="310"/>
      <c r="J498" s="310"/>
      <c r="K498" s="310"/>
      <c r="L498" s="310"/>
      <c r="M498" s="310"/>
      <c r="N498" s="310"/>
      <c r="O498" s="310"/>
      <c r="P498" s="310"/>
      <c r="Q498" s="310"/>
      <c r="R498" s="310"/>
      <c r="S498" s="310"/>
      <c r="T498" s="310"/>
      <c r="U498" s="310"/>
      <c r="V498" s="310"/>
      <c r="W498" s="310"/>
      <c r="X498" s="310"/>
      <c r="Y498" s="310"/>
      <c r="Z498" s="310"/>
      <c r="AA498" s="310"/>
    </row>
    <row r="499">
      <c r="A499" s="310"/>
      <c r="B499" s="310"/>
      <c r="C499" s="310"/>
      <c r="D499" s="310"/>
      <c r="E499" s="35"/>
      <c r="F499" s="35"/>
      <c r="G499" s="310"/>
      <c r="H499" s="310"/>
      <c r="I499" s="310"/>
      <c r="J499" s="310"/>
      <c r="K499" s="310"/>
      <c r="L499" s="310"/>
      <c r="M499" s="310"/>
      <c r="N499" s="310"/>
      <c r="O499" s="310"/>
      <c r="P499" s="310"/>
      <c r="Q499" s="310"/>
      <c r="R499" s="310"/>
      <c r="S499" s="310"/>
      <c r="T499" s="310"/>
      <c r="U499" s="310"/>
      <c r="V499" s="310"/>
      <c r="W499" s="310"/>
      <c r="X499" s="310"/>
      <c r="Y499" s="310"/>
      <c r="Z499" s="310"/>
      <c r="AA499" s="310"/>
    </row>
    <row r="500">
      <c r="A500" s="310"/>
      <c r="B500" s="310"/>
      <c r="C500" s="310"/>
      <c r="D500" s="310"/>
      <c r="E500" s="35"/>
      <c r="F500" s="35"/>
      <c r="G500" s="310"/>
      <c r="H500" s="310"/>
      <c r="I500" s="310"/>
      <c r="J500" s="310"/>
      <c r="K500" s="310"/>
      <c r="L500" s="310"/>
      <c r="M500" s="310"/>
      <c r="N500" s="310"/>
      <c r="O500" s="310"/>
      <c r="P500" s="310"/>
      <c r="Q500" s="310"/>
      <c r="R500" s="310"/>
      <c r="S500" s="310"/>
      <c r="T500" s="310"/>
      <c r="U500" s="310"/>
      <c r="V500" s="310"/>
      <c r="W500" s="310"/>
      <c r="X500" s="310"/>
      <c r="Y500" s="310"/>
      <c r="Z500" s="310"/>
      <c r="AA500" s="310"/>
    </row>
    <row r="501">
      <c r="A501" s="310"/>
      <c r="B501" s="310"/>
      <c r="C501" s="310"/>
      <c r="D501" s="310"/>
      <c r="E501" s="35"/>
      <c r="F501" s="35"/>
      <c r="G501" s="310"/>
      <c r="H501" s="310"/>
      <c r="I501" s="310"/>
      <c r="J501" s="310"/>
      <c r="K501" s="310"/>
      <c r="L501" s="310"/>
      <c r="M501" s="310"/>
      <c r="N501" s="310"/>
      <c r="O501" s="310"/>
      <c r="P501" s="310"/>
      <c r="Q501" s="310"/>
      <c r="R501" s="310"/>
      <c r="S501" s="310"/>
      <c r="T501" s="310"/>
      <c r="U501" s="310"/>
      <c r="V501" s="310"/>
      <c r="W501" s="310"/>
      <c r="X501" s="310"/>
      <c r="Y501" s="310"/>
      <c r="Z501" s="310"/>
      <c r="AA501" s="310"/>
    </row>
    <row r="502">
      <c r="A502" s="310"/>
      <c r="B502" s="310"/>
      <c r="C502" s="310"/>
      <c r="D502" s="310"/>
      <c r="E502" s="35"/>
      <c r="F502" s="35"/>
      <c r="G502" s="310"/>
      <c r="H502" s="310"/>
      <c r="I502" s="310"/>
      <c r="J502" s="310"/>
      <c r="K502" s="310"/>
      <c r="L502" s="310"/>
      <c r="M502" s="310"/>
      <c r="N502" s="310"/>
      <c r="O502" s="310"/>
      <c r="P502" s="310"/>
      <c r="Q502" s="310"/>
      <c r="R502" s="310"/>
      <c r="S502" s="310"/>
      <c r="T502" s="310"/>
      <c r="U502" s="310"/>
      <c r="V502" s="310"/>
      <c r="W502" s="310"/>
      <c r="X502" s="310"/>
      <c r="Y502" s="310"/>
      <c r="Z502" s="310"/>
      <c r="AA502" s="310"/>
    </row>
    <row r="503">
      <c r="A503" s="310"/>
      <c r="B503" s="310"/>
      <c r="C503" s="310"/>
      <c r="D503" s="310"/>
      <c r="E503" s="35"/>
      <c r="F503" s="35"/>
      <c r="G503" s="310"/>
      <c r="H503" s="310"/>
      <c r="I503" s="310"/>
      <c r="J503" s="310"/>
      <c r="K503" s="310"/>
      <c r="L503" s="310"/>
      <c r="M503" s="310"/>
      <c r="N503" s="310"/>
      <c r="O503" s="310"/>
      <c r="P503" s="310"/>
      <c r="Q503" s="310"/>
      <c r="R503" s="310"/>
      <c r="S503" s="310"/>
      <c r="T503" s="310"/>
      <c r="U503" s="310"/>
      <c r="V503" s="310"/>
      <c r="W503" s="310"/>
      <c r="X503" s="310"/>
      <c r="Y503" s="310"/>
      <c r="Z503" s="310"/>
      <c r="AA503" s="310"/>
    </row>
    <row r="504">
      <c r="A504" s="310"/>
      <c r="B504" s="310"/>
      <c r="C504" s="310"/>
      <c r="D504" s="310"/>
      <c r="E504" s="35"/>
      <c r="F504" s="35"/>
      <c r="G504" s="310"/>
      <c r="H504" s="310"/>
      <c r="I504" s="310"/>
      <c r="J504" s="310"/>
      <c r="K504" s="310"/>
      <c r="L504" s="310"/>
      <c r="M504" s="310"/>
      <c r="N504" s="310"/>
      <c r="O504" s="310"/>
      <c r="P504" s="310"/>
      <c r="Q504" s="310"/>
      <c r="R504" s="310"/>
      <c r="S504" s="310"/>
      <c r="T504" s="310"/>
      <c r="U504" s="310"/>
      <c r="V504" s="310"/>
      <c r="W504" s="310"/>
      <c r="X504" s="310"/>
      <c r="Y504" s="310"/>
      <c r="Z504" s="310"/>
      <c r="AA504" s="310"/>
    </row>
    <row r="505">
      <c r="A505" s="310"/>
      <c r="B505" s="310"/>
      <c r="C505" s="310"/>
      <c r="D505" s="310"/>
      <c r="E505" s="35"/>
      <c r="F505" s="35"/>
      <c r="G505" s="310"/>
      <c r="H505" s="310"/>
      <c r="I505" s="310"/>
      <c r="J505" s="310"/>
      <c r="K505" s="310"/>
      <c r="L505" s="310"/>
      <c r="M505" s="310"/>
      <c r="N505" s="310"/>
      <c r="O505" s="310"/>
      <c r="P505" s="310"/>
      <c r="Q505" s="310"/>
      <c r="R505" s="310"/>
      <c r="S505" s="310"/>
      <c r="T505" s="310"/>
      <c r="U505" s="310"/>
      <c r="V505" s="310"/>
      <c r="W505" s="310"/>
      <c r="X505" s="310"/>
      <c r="Y505" s="310"/>
      <c r="Z505" s="310"/>
      <c r="AA505" s="310"/>
    </row>
    <row r="506">
      <c r="A506" s="310"/>
      <c r="B506" s="310"/>
      <c r="C506" s="310"/>
      <c r="D506" s="310"/>
      <c r="E506" s="35"/>
      <c r="F506" s="35"/>
      <c r="G506" s="310"/>
      <c r="H506" s="310"/>
      <c r="I506" s="310"/>
      <c r="J506" s="310"/>
      <c r="K506" s="310"/>
      <c r="L506" s="310"/>
      <c r="M506" s="310"/>
      <c r="N506" s="310"/>
      <c r="O506" s="310"/>
      <c r="P506" s="310"/>
      <c r="Q506" s="310"/>
      <c r="R506" s="310"/>
      <c r="S506" s="310"/>
      <c r="T506" s="310"/>
      <c r="U506" s="310"/>
      <c r="V506" s="310"/>
      <c r="W506" s="310"/>
      <c r="X506" s="310"/>
      <c r="Y506" s="310"/>
      <c r="Z506" s="310"/>
      <c r="AA506" s="310"/>
    </row>
    <row r="507">
      <c r="A507" s="310"/>
      <c r="B507" s="310"/>
      <c r="C507" s="310"/>
      <c r="D507" s="310"/>
      <c r="E507" s="35"/>
      <c r="F507" s="35"/>
      <c r="G507" s="310"/>
      <c r="H507" s="310"/>
      <c r="I507" s="310"/>
      <c r="J507" s="310"/>
      <c r="K507" s="310"/>
      <c r="L507" s="310"/>
      <c r="M507" s="310"/>
      <c r="N507" s="310"/>
      <c r="O507" s="310"/>
      <c r="P507" s="310"/>
      <c r="Q507" s="310"/>
      <c r="R507" s="310"/>
      <c r="S507" s="310"/>
      <c r="T507" s="310"/>
      <c r="U507" s="310"/>
      <c r="V507" s="310"/>
      <c r="W507" s="310"/>
      <c r="X507" s="310"/>
      <c r="Y507" s="310"/>
      <c r="Z507" s="310"/>
      <c r="AA507" s="310"/>
    </row>
    <row r="508">
      <c r="A508" s="310"/>
      <c r="B508" s="310"/>
      <c r="C508" s="310"/>
      <c r="D508" s="310"/>
      <c r="E508" s="35"/>
      <c r="F508" s="35"/>
      <c r="G508" s="310"/>
      <c r="H508" s="310"/>
      <c r="I508" s="310"/>
      <c r="J508" s="310"/>
      <c r="K508" s="310"/>
      <c r="L508" s="310"/>
      <c r="M508" s="310"/>
      <c r="N508" s="310"/>
      <c r="O508" s="310"/>
      <c r="P508" s="310"/>
      <c r="Q508" s="310"/>
      <c r="R508" s="310"/>
      <c r="S508" s="310"/>
      <c r="T508" s="310"/>
      <c r="U508" s="310"/>
      <c r="V508" s="310"/>
      <c r="W508" s="310"/>
      <c r="X508" s="310"/>
      <c r="Y508" s="310"/>
      <c r="Z508" s="310"/>
      <c r="AA508" s="310"/>
    </row>
    <row r="509">
      <c r="A509" s="310"/>
      <c r="B509" s="310"/>
      <c r="C509" s="310"/>
      <c r="D509" s="310"/>
      <c r="E509" s="35"/>
      <c r="F509" s="35"/>
      <c r="G509" s="310"/>
      <c r="H509" s="310"/>
      <c r="I509" s="310"/>
      <c r="J509" s="310"/>
      <c r="K509" s="310"/>
      <c r="L509" s="310"/>
      <c r="M509" s="310"/>
      <c r="N509" s="310"/>
      <c r="O509" s="310"/>
      <c r="P509" s="310"/>
      <c r="Q509" s="310"/>
      <c r="R509" s="310"/>
      <c r="S509" s="310"/>
      <c r="T509" s="310"/>
      <c r="U509" s="310"/>
      <c r="V509" s="310"/>
      <c r="W509" s="310"/>
      <c r="X509" s="310"/>
      <c r="Y509" s="310"/>
      <c r="Z509" s="310"/>
      <c r="AA509" s="310"/>
    </row>
    <row r="510">
      <c r="A510" s="310"/>
      <c r="B510" s="310"/>
      <c r="C510" s="310"/>
      <c r="D510" s="310"/>
      <c r="E510" s="35"/>
      <c r="F510" s="35"/>
      <c r="G510" s="310"/>
      <c r="H510" s="310"/>
      <c r="I510" s="310"/>
      <c r="J510" s="310"/>
      <c r="K510" s="310"/>
      <c r="L510" s="310"/>
      <c r="M510" s="310"/>
      <c r="N510" s="310"/>
      <c r="O510" s="310"/>
      <c r="P510" s="310"/>
      <c r="Q510" s="310"/>
      <c r="R510" s="310"/>
      <c r="S510" s="310"/>
      <c r="T510" s="310"/>
      <c r="U510" s="310"/>
      <c r="V510" s="310"/>
      <c r="W510" s="310"/>
      <c r="X510" s="310"/>
      <c r="Y510" s="310"/>
      <c r="Z510" s="310"/>
      <c r="AA510" s="310"/>
    </row>
    <row r="511">
      <c r="A511" s="310"/>
      <c r="B511" s="310"/>
      <c r="C511" s="310"/>
      <c r="D511" s="310"/>
      <c r="E511" s="35"/>
      <c r="F511" s="35"/>
      <c r="G511" s="310"/>
      <c r="H511" s="310"/>
      <c r="I511" s="310"/>
      <c r="J511" s="310"/>
      <c r="K511" s="310"/>
      <c r="L511" s="310"/>
      <c r="M511" s="310"/>
      <c r="N511" s="310"/>
      <c r="O511" s="310"/>
      <c r="P511" s="310"/>
      <c r="Q511" s="310"/>
      <c r="R511" s="310"/>
      <c r="S511" s="310"/>
      <c r="T511" s="310"/>
      <c r="U511" s="310"/>
      <c r="V511" s="310"/>
      <c r="W511" s="310"/>
      <c r="X511" s="310"/>
      <c r="Y511" s="310"/>
      <c r="Z511" s="310"/>
      <c r="AA511" s="310"/>
    </row>
    <row r="512">
      <c r="A512" s="310"/>
      <c r="B512" s="310"/>
      <c r="C512" s="310"/>
      <c r="D512" s="310"/>
      <c r="E512" s="35"/>
      <c r="F512" s="35"/>
      <c r="G512" s="310"/>
      <c r="H512" s="310"/>
      <c r="I512" s="310"/>
      <c r="J512" s="310"/>
      <c r="K512" s="310"/>
      <c r="L512" s="310"/>
      <c r="M512" s="310"/>
      <c r="N512" s="310"/>
      <c r="O512" s="310"/>
      <c r="P512" s="310"/>
      <c r="Q512" s="310"/>
      <c r="R512" s="310"/>
      <c r="S512" s="310"/>
      <c r="T512" s="310"/>
      <c r="U512" s="310"/>
      <c r="V512" s="310"/>
      <c r="W512" s="310"/>
      <c r="X512" s="310"/>
      <c r="Y512" s="310"/>
      <c r="Z512" s="310"/>
      <c r="AA512" s="310"/>
    </row>
    <row r="513">
      <c r="A513" s="310"/>
      <c r="B513" s="310"/>
      <c r="C513" s="310"/>
      <c r="D513" s="310"/>
      <c r="E513" s="35"/>
      <c r="F513" s="35"/>
      <c r="G513" s="310"/>
      <c r="H513" s="310"/>
      <c r="I513" s="310"/>
      <c r="J513" s="310"/>
      <c r="K513" s="310"/>
      <c r="L513" s="310"/>
      <c r="M513" s="310"/>
      <c r="N513" s="310"/>
      <c r="O513" s="310"/>
      <c r="P513" s="310"/>
      <c r="Q513" s="310"/>
      <c r="R513" s="310"/>
      <c r="S513" s="310"/>
      <c r="T513" s="310"/>
      <c r="U513" s="310"/>
      <c r="V513" s="310"/>
      <c r="W513" s="310"/>
      <c r="X513" s="310"/>
      <c r="Y513" s="310"/>
      <c r="Z513" s="310"/>
      <c r="AA513" s="310"/>
    </row>
    <row r="514">
      <c r="A514" s="310"/>
      <c r="B514" s="310"/>
      <c r="C514" s="310"/>
      <c r="D514" s="310"/>
      <c r="E514" s="35"/>
      <c r="F514" s="35"/>
      <c r="G514" s="310"/>
      <c r="H514" s="310"/>
      <c r="I514" s="310"/>
      <c r="J514" s="310"/>
      <c r="K514" s="310"/>
      <c r="L514" s="310"/>
      <c r="M514" s="310"/>
      <c r="N514" s="310"/>
      <c r="O514" s="310"/>
      <c r="P514" s="310"/>
      <c r="Q514" s="310"/>
      <c r="R514" s="310"/>
      <c r="S514" s="310"/>
      <c r="T514" s="310"/>
      <c r="U514" s="310"/>
      <c r="V514" s="310"/>
      <c r="W514" s="310"/>
      <c r="X514" s="310"/>
      <c r="Y514" s="310"/>
      <c r="Z514" s="310"/>
      <c r="AA514" s="310"/>
    </row>
    <row r="515">
      <c r="A515" s="310"/>
      <c r="B515" s="310"/>
      <c r="C515" s="310"/>
      <c r="D515" s="310"/>
      <c r="E515" s="35"/>
      <c r="F515" s="35"/>
      <c r="G515" s="310"/>
      <c r="H515" s="310"/>
      <c r="I515" s="310"/>
      <c r="J515" s="310"/>
      <c r="K515" s="310"/>
      <c r="L515" s="310"/>
      <c r="M515" s="310"/>
      <c r="N515" s="310"/>
      <c r="O515" s="310"/>
      <c r="P515" s="310"/>
      <c r="Q515" s="310"/>
      <c r="R515" s="310"/>
      <c r="S515" s="310"/>
      <c r="T515" s="310"/>
      <c r="U515" s="310"/>
      <c r="V515" s="310"/>
      <c r="W515" s="310"/>
      <c r="X515" s="310"/>
      <c r="Y515" s="310"/>
      <c r="Z515" s="310"/>
      <c r="AA515" s="310"/>
    </row>
    <row r="516">
      <c r="A516" s="310"/>
      <c r="B516" s="310"/>
      <c r="C516" s="310"/>
      <c r="D516" s="310"/>
      <c r="E516" s="35"/>
      <c r="F516" s="35"/>
      <c r="G516" s="310"/>
      <c r="H516" s="310"/>
      <c r="I516" s="310"/>
      <c r="J516" s="310"/>
      <c r="K516" s="310"/>
      <c r="L516" s="310"/>
      <c r="M516" s="310"/>
      <c r="N516" s="310"/>
      <c r="O516" s="310"/>
      <c r="P516" s="310"/>
      <c r="Q516" s="310"/>
      <c r="R516" s="310"/>
      <c r="S516" s="310"/>
      <c r="T516" s="310"/>
      <c r="U516" s="310"/>
      <c r="V516" s="310"/>
      <c r="W516" s="310"/>
      <c r="X516" s="310"/>
      <c r="Y516" s="310"/>
      <c r="Z516" s="310"/>
      <c r="AA516" s="310"/>
    </row>
    <row r="517">
      <c r="A517" s="310"/>
      <c r="B517" s="310"/>
      <c r="C517" s="310"/>
      <c r="D517" s="310"/>
      <c r="E517" s="35"/>
      <c r="F517" s="35"/>
      <c r="G517" s="310"/>
      <c r="H517" s="310"/>
      <c r="I517" s="310"/>
      <c r="J517" s="310"/>
      <c r="K517" s="310"/>
      <c r="L517" s="310"/>
      <c r="M517" s="310"/>
      <c r="N517" s="310"/>
      <c r="O517" s="310"/>
      <c r="P517" s="310"/>
      <c r="Q517" s="310"/>
      <c r="R517" s="310"/>
      <c r="S517" s="310"/>
      <c r="T517" s="310"/>
      <c r="U517" s="310"/>
      <c r="V517" s="310"/>
      <c r="W517" s="310"/>
      <c r="X517" s="310"/>
      <c r="Y517" s="310"/>
      <c r="Z517" s="310"/>
      <c r="AA517" s="310"/>
    </row>
    <row r="518">
      <c r="A518" s="310"/>
      <c r="B518" s="310"/>
      <c r="C518" s="310"/>
      <c r="D518" s="310"/>
      <c r="E518" s="35"/>
      <c r="F518" s="35"/>
      <c r="G518" s="310"/>
      <c r="H518" s="310"/>
      <c r="I518" s="310"/>
      <c r="J518" s="310"/>
      <c r="K518" s="310"/>
      <c r="L518" s="310"/>
      <c r="M518" s="310"/>
      <c r="N518" s="310"/>
      <c r="O518" s="310"/>
      <c r="P518" s="310"/>
      <c r="Q518" s="310"/>
      <c r="R518" s="310"/>
      <c r="S518" s="310"/>
      <c r="T518" s="310"/>
      <c r="U518" s="310"/>
      <c r="V518" s="310"/>
      <c r="W518" s="310"/>
      <c r="X518" s="310"/>
      <c r="Y518" s="310"/>
      <c r="Z518" s="310"/>
      <c r="AA518" s="310"/>
    </row>
    <row r="519">
      <c r="A519" s="310"/>
      <c r="B519" s="310"/>
      <c r="C519" s="310"/>
      <c r="D519" s="310"/>
      <c r="E519" s="35"/>
      <c r="F519" s="35"/>
      <c r="G519" s="310"/>
      <c r="H519" s="310"/>
      <c r="I519" s="310"/>
      <c r="J519" s="310"/>
      <c r="K519" s="310"/>
      <c r="L519" s="310"/>
      <c r="M519" s="310"/>
      <c r="N519" s="310"/>
      <c r="O519" s="310"/>
      <c r="P519" s="310"/>
      <c r="Q519" s="310"/>
      <c r="R519" s="310"/>
      <c r="S519" s="310"/>
      <c r="T519" s="310"/>
      <c r="U519" s="310"/>
      <c r="V519" s="310"/>
      <c r="W519" s="310"/>
      <c r="X519" s="310"/>
      <c r="Y519" s="310"/>
      <c r="Z519" s="310"/>
      <c r="AA519" s="310"/>
    </row>
    <row r="520">
      <c r="A520" s="310"/>
      <c r="B520" s="310"/>
      <c r="C520" s="310"/>
      <c r="D520" s="310"/>
      <c r="E520" s="35"/>
      <c r="F520" s="35"/>
      <c r="G520" s="310"/>
      <c r="H520" s="310"/>
      <c r="I520" s="310"/>
      <c r="J520" s="310"/>
      <c r="K520" s="310"/>
      <c r="L520" s="310"/>
      <c r="M520" s="310"/>
      <c r="N520" s="310"/>
      <c r="O520" s="310"/>
      <c r="P520" s="310"/>
      <c r="Q520" s="310"/>
      <c r="R520" s="310"/>
      <c r="S520" s="310"/>
      <c r="T520" s="310"/>
      <c r="U520" s="310"/>
      <c r="V520" s="310"/>
      <c r="W520" s="310"/>
      <c r="X520" s="310"/>
      <c r="Y520" s="310"/>
      <c r="Z520" s="310"/>
      <c r="AA520" s="310"/>
    </row>
    <row r="521">
      <c r="A521" s="310"/>
      <c r="B521" s="310"/>
      <c r="C521" s="310"/>
      <c r="D521" s="310"/>
      <c r="E521" s="35"/>
      <c r="F521" s="35"/>
      <c r="G521" s="310"/>
      <c r="H521" s="310"/>
      <c r="I521" s="310"/>
      <c r="J521" s="310"/>
      <c r="K521" s="310"/>
      <c r="L521" s="310"/>
      <c r="M521" s="310"/>
      <c r="N521" s="310"/>
      <c r="O521" s="310"/>
      <c r="P521" s="310"/>
      <c r="Q521" s="310"/>
      <c r="R521" s="310"/>
      <c r="S521" s="310"/>
      <c r="T521" s="310"/>
      <c r="U521" s="310"/>
      <c r="V521" s="310"/>
      <c r="W521" s="310"/>
      <c r="X521" s="310"/>
      <c r="Y521" s="310"/>
      <c r="Z521" s="310"/>
      <c r="AA521" s="310"/>
    </row>
    <row r="522">
      <c r="A522" s="310"/>
      <c r="B522" s="310"/>
      <c r="C522" s="310"/>
      <c r="D522" s="310"/>
      <c r="E522" s="35"/>
      <c r="F522" s="35"/>
      <c r="G522" s="310"/>
      <c r="H522" s="310"/>
      <c r="I522" s="310"/>
      <c r="J522" s="310"/>
      <c r="K522" s="310"/>
      <c r="L522" s="310"/>
      <c r="M522" s="310"/>
      <c r="N522" s="310"/>
      <c r="O522" s="310"/>
      <c r="P522" s="310"/>
      <c r="Q522" s="310"/>
      <c r="R522" s="310"/>
      <c r="S522" s="310"/>
      <c r="T522" s="310"/>
      <c r="U522" s="310"/>
      <c r="V522" s="310"/>
      <c r="W522" s="310"/>
      <c r="X522" s="310"/>
      <c r="Y522" s="310"/>
      <c r="Z522" s="310"/>
      <c r="AA522" s="310"/>
    </row>
    <row r="523">
      <c r="A523" s="310"/>
      <c r="B523" s="310"/>
      <c r="C523" s="310"/>
      <c r="D523" s="310"/>
      <c r="E523" s="35"/>
      <c r="F523" s="35"/>
      <c r="G523" s="310"/>
      <c r="H523" s="310"/>
      <c r="I523" s="310"/>
      <c r="J523" s="310"/>
      <c r="K523" s="310"/>
      <c r="L523" s="310"/>
      <c r="M523" s="310"/>
      <c r="N523" s="310"/>
      <c r="O523" s="310"/>
      <c r="P523" s="310"/>
      <c r="Q523" s="310"/>
      <c r="R523" s="310"/>
      <c r="S523" s="310"/>
      <c r="T523" s="310"/>
      <c r="U523" s="310"/>
      <c r="V523" s="310"/>
      <c r="W523" s="310"/>
      <c r="X523" s="310"/>
      <c r="Y523" s="310"/>
      <c r="Z523" s="310"/>
      <c r="AA523" s="310"/>
    </row>
    <row r="524">
      <c r="A524" s="310"/>
      <c r="B524" s="310"/>
      <c r="C524" s="310"/>
      <c r="D524" s="310"/>
      <c r="E524" s="35"/>
      <c r="F524" s="35"/>
      <c r="G524" s="310"/>
      <c r="H524" s="310"/>
      <c r="I524" s="310"/>
      <c r="J524" s="310"/>
      <c r="K524" s="310"/>
      <c r="L524" s="310"/>
      <c r="M524" s="310"/>
      <c r="N524" s="310"/>
      <c r="O524" s="310"/>
      <c r="P524" s="310"/>
      <c r="Q524" s="310"/>
      <c r="R524" s="310"/>
      <c r="S524" s="310"/>
      <c r="T524" s="310"/>
      <c r="U524" s="310"/>
      <c r="V524" s="310"/>
      <c r="W524" s="310"/>
      <c r="X524" s="310"/>
      <c r="Y524" s="310"/>
      <c r="Z524" s="310"/>
      <c r="AA524" s="310"/>
    </row>
    <row r="525">
      <c r="A525" s="310"/>
      <c r="B525" s="310"/>
      <c r="C525" s="310"/>
      <c r="D525" s="310"/>
      <c r="E525" s="35"/>
      <c r="F525" s="35"/>
      <c r="G525" s="310"/>
      <c r="H525" s="310"/>
      <c r="I525" s="310"/>
      <c r="J525" s="310"/>
      <c r="K525" s="310"/>
      <c r="L525" s="310"/>
      <c r="M525" s="310"/>
      <c r="N525" s="310"/>
      <c r="O525" s="310"/>
      <c r="P525" s="310"/>
      <c r="Q525" s="310"/>
      <c r="R525" s="310"/>
      <c r="S525" s="310"/>
      <c r="T525" s="310"/>
      <c r="U525" s="310"/>
      <c r="V525" s="310"/>
      <c r="W525" s="310"/>
      <c r="X525" s="310"/>
      <c r="Y525" s="310"/>
      <c r="Z525" s="310"/>
      <c r="AA525" s="310"/>
    </row>
    <row r="526">
      <c r="A526" s="310"/>
      <c r="B526" s="310"/>
      <c r="C526" s="310"/>
      <c r="D526" s="310"/>
      <c r="E526" s="35"/>
      <c r="F526" s="35"/>
      <c r="G526" s="310"/>
      <c r="H526" s="310"/>
      <c r="I526" s="310"/>
      <c r="J526" s="310"/>
      <c r="K526" s="310"/>
      <c r="L526" s="310"/>
      <c r="M526" s="310"/>
      <c r="N526" s="310"/>
      <c r="O526" s="310"/>
      <c r="P526" s="310"/>
      <c r="Q526" s="310"/>
      <c r="R526" s="310"/>
      <c r="S526" s="310"/>
      <c r="T526" s="310"/>
      <c r="U526" s="310"/>
      <c r="V526" s="310"/>
      <c r="W526" s="310"/>
      <c r="X526" s="310"/>
      <c r="Y526" s="310"/>
      <c r="Z526" s="310"/>
      <c r="AA526" s="310"/>
    </row>
    <row r="527">
      <c r="A527" s="310"/>
      <c r="B527" s="310"/>
      <c r="C527" s="310"/>
      <c r="D527" s="310"/>
      <c r="E527" s="35"/>
      <c r="F527" s="35"/>
      <c r="G527" s="310"/>
      <c r="H527" s="310"/>
      <c r="I527" s="310"/>
      <c r="J527" s="310"/>
      <c r="K527" s="310"/>
      <c r="L527" s="310"/>
      <c r="M527" s="310"/>
      <c r="N527" s="310"/>
      <c r="O527" s="310"/>
      <c r="P527" s="310"/>
      <c r="Q527" s="310"/>
      <c r="R527" s="310"/>
      <c r="S527" s="310"/>
      <c r="T527" s="310"/>
      <c r="U527" s="310"/>
      <c r="V527" s="310"/>
      <c r="W527" s="310"/>
      <c r="X527" s="310"/>
      <c r="Y527" s="310"/>
      <c r="Z527" s="310"/>
      <c r="AA527" s="310"/>
    </row>
    <row r="528">
      <c r="A528" s="310"/>
      <c r="B528" s="310"/>
      <c r="C528" s="310"/>
      <c r="D528" s="310"/>
      <c r="E528" s="35"/>
      <c r="F528" s="35"/>
      <c r="G528" s="310"/>
      <c r="H528" s="310"/>
      <c r="I528" s="310"/>
      <c r="J528" s="310"/>
      <c r="K528" s="310"/>
      <c r="L528" s="310"/>
      <c r="M528" s="310"/>
      <c r="N528" s="310"/>
      <c r="O528" s="310"/>
      <c r="P528" s="310"/>
      <c r="Q528" s="310"/>
      <c r="R528" s="310"/>
      <c r="S528" s="310"/>
      <c r="T528" s="310"/>
      <c r="U528" s="310"/>
      <c r="V528" s="310"/>
      <c r="W528" s="310"/>
      <c r="X528" s="310"/>
      <c r="Y528" s="310"/>
      <c r="Z528" s="310"/>
      <c r="AA528" s="310"/>
    </row>
    <row r="529">
      <c r="A529" s="310"/>
      <c r="B529" s="310"/>
      <c r="C529" s="310"/>
      <c r="D529" s="310"/>
      <c r="E529" s="35"/>
      <c r="F529" s="35"/>
      <c r="G529" s="310"/>
      <c r="H529" s="310"/>
      <c r="I529" s="310"/>
      <c r="J529" s="310"/>
      <c r="K529" s="310"/>
      <c r="L529" s="310"/>
      <c r="M529" s="310"/>
      <c r="N529" s="310"/>
      <c r="O529" s="310"/>
      <c r="P529" s="310"/>
      <c r="Q529" s="310"/>
      <c r="R529" s="310"/>
      <c r="S529" s="310"/>
      <c r="T529" s="310"/>
      <c r="U529" s="310"/>
      <c r="V529" s="310"/>
      <c r="W529" s="310"/>
      <c r="X529" s="310"/>
      <c r="Y529" s="310"/>
      <c r="Z529" s="310"/>
      <c r="AA529" s="310"/>
    </row>
    <row r="530">
      <c r="A530" s="310"/>
      <c r="B530" s="310"/>
      <c r="C530" s="310"/>
      <c r="D530" s="310"/>
      <c r="E530" s="35"/>
      <c r="F530" s="35"/>
      <c r="G530" s="310"/>
      <c r="H530" s="310"/>
      <c r="I530" s="310"/>
      <c r="J530" s="310"/>
      <c r="K530" s="310"/>
      <c r="L530" s="310"/>
      <c r="M530" s="310"/>
      <c r="N530" s="310"/>
      <c r="O530" s="310"/>
      <c r="P530" s="310"/>
      <c r="Q530" s="310"/>
      <c r="R530" s="310"/>
      <c r="S530" s="310"/>
      <c r="T530" s="310"/>
      <c r="U530" s="310"/>
      <c r="V530" s="310"/>
      <c r="W530" s="310"/>
      <c r="X530" s="310"/>
      <c r="Y530" s="310"/>
      <c r="Z530" s="310"/>
      <c r="AA530" s="310"/>
    </row>
    <row r="531">
      <c r="A531" s="310"/>
      <c r="B531" s="310"/>
      <c r="C531" s="310"/>
      <c r="D531" s="310"/>
      <c r="E531" s="35"/>
      <c r="F531" s="35"/>
      <c r="G531" s="310"/>
      <c r="H531" s="310"/>
      <c r="I531" s="310"/>
      <c r="J531" s="310"/>
      <c r="K531" s="310"/>
      <c r="L531" s="310"/>
      <c r="M531" s="310"/>
      <c r="N531" s="310"/>
      <c r="O531" s="310"/>
      <c r="P531" s="310"/>
      <c r="Q531" s="310"/>
      <c r="R531" s="310"/>
      <c r="S531" s="310"/>
      <c r="T531" s="310"/>
      <c r="U531" s="310"/>
      <c r="V531" s="310"/>
      <c r="W531" s="310"/>
      <c r="X531" s="310"/>
      <c r="Y531" s="310"/>
      <c r="Z531" s="310"/>
      <c r="AA531" s="310"/>
    </row>
    <row r="532">
      <c r="A532" s="310"/>
      <c r="B532" s="310"/>
      <c r="C532" s="310"/>
      <c r="D532" s="310"/>
      <c r="E532" s="35"/>
      <c r="F532" s="35"/>
      <c r="G532" s="310"/>
      <c r="H532" s="310"/>
      <c r="I532" s="310"/>
      <c r="J532" s="310"/>
      <c r="K532" s="310"/>
      <c r="L532" s="310"/>
      <c r="M532" s="310"/>
      <c r="N532" s="310"/>
      <c r="O532" s="310"/>
      <c r="P532" s="310"/>
      <c r="Q532" s="310"/>
      <c r="R532" s="310"/>
      <c r="S532" s="310"/>
      <c r="T532" s="310"/>
      <c r="U532" s="310"/>
      <c r="V532" s="310"/>
      <c r="W532" s="310"/>
      <c r="X532" s="310"/>
      <c r="Y532" s="310"/>
      <c r="Z532" s="310"/>
      <c r="AA532" s="310"/>
    </row>
    <row r="533">
      <c r="A533" s="310"/>
      <c r="B533" s="310"/>
      <c r="C533" s="310"/>
      <c r="D533" s="310"/>
      <c r="E533" s="35"/>
      <c r="F533" s="35"/>
      <c r="G533" s="310"/>
      <c r="H533" s="310"/>
      <c r="I533" s="310"/>
      <c r="J533" s="310"/>
      <c r="K533" s="310"/>
      <c r="L533" s="310"/>
      <c r="M533" s="310"/>
      <c r="N533" s="310"/>
      <c r="O533" s="310"/>
      <c r="P533" s="310"/>
      <c r="Q533" s="310"/>
      <c r="R533" s="310"/>
      <c r="S533" s="310"/>
      <c r="T533" s="310"/>
      <c r="U533" s="310"/>
      <c r="V533" s="310"/>
      <c r="W533" s="310"/>
      <c r="X533" s="310"/>
      <c r="Y533" s="310"/>
      <c r="Z533" s="310"/>
      <c r="AA533" s="310"/>
    </row>
    <row r="534">
      <c r="A534" s="310"/>
      <c r="B534" s="310"/>
      <c r="C534" s="310"/>
      <c r="D534" s="310"/>
      <c r="E534" s="35"/>
      <c r="F534" s="35"/>
      <c r="G534" s="310"/>
      <c r="H534" s="310"/>
      <c r="I534" s="310"/>
      <c r="J534" s="310"/>
      <c r="K534" s="310"/>
      <c r="L534" s="310"/>
      <c r="M534" s="310"/>
      <c r="N534" s="310"/>
      <c r="O534" s="310"/>
      <c r="P534" s="310"/>
      <c r="Q534" s="310"/>
      <c r="R534" s="310"/>
      <c r="S534" s="310"/>
      <c r="T534" s="310"/>
      <c r="U534" s="310"/>
      <c r="V534" s="310"/>
      <c r="W534" s="310"/>
      <c r="X534" s="310"/>
      <c r="Y534" s="310"/>
      <c r="Z534" s="310"/>
      <c r="AA534" s="310"/>
    </row>
    <row r="535">
      <c r="A535" s="310"/>
      <c r="B535" s="310"/>
      <c r="C535" s="310"/>
      <c r="D535" s="310"/>
      <c r="E535" s="35"/>
      <c r="F535" s="35"/>
      <c r="G535" s="310"/>
      <c r="H535" s="310"/>
      <c r="I535" s="310"/>
      <c r="J535" s="310"/>
      <c r="K535" s="310"/>
      <c r="L535" s="310"/>
      <c r="M535" s="310"/>
      <c r="N535" s="310"/>
      <c r="O535" s="310"/>
      <c r="P535" s="310"/>
      <c r="Q535" s="310"/>
      <c r="R535" s="310"/>
      <c r="S535" s="310"/>
      <c r="T535" s="310"/>
      <c r="U535" s="310"/>
      <c r="V535" s="310"/>
      <c r="W535" s="310"/>
      <c r="X535" s="310"/>
      <c r="Y535" s="310"/>
      <c r="Z535" s="310"/>
      <c r="AA535" s="310"/>
    </row>
    <row r="536">
      <c r="A536" s="310"/>
      <c r="B536" s="310"/>
      <c r="C536" s="310"/>
      <c r="D536" s="310"/>
      <c r="E536" s="35"/>
      <c r="F536" s="35"/>
      <c r="G536" s="310"/>
      <c r="H536" s="310"/>
      <c r="I536" s="310"/>
      <c r="J536" s="310"/>
      <c r="K536" s="310"/>
      <c r="L536" s="310"/>
      <c r="M536" s="310"/>
      <c r="N536" s="310"/>
      <c r="O536" s="310"/>
      <c r="P536" s="310"/>
      <c r="Q536" s="310"/>
      <c r="R536" s="310"/>
      <c r="S536" s="310"/>
      <c r="T536" s="310"/>
      <c r="U536" s="310"/>
      <c r="V536" s="310"/>
      <c r="W536" s="310"/>
      <c r="X536" s="310"/>
      <c r="Y536" s="310"/>
      <c r="Z536" s="310"/>
      <c r="AA536" s="310"/>
    </row>
    <row r="537">
      <c r="A537" s="310"/>
      <c r="B537" s="310"/>
      <c r="C537" s="310"/>
      <c r="D537" s="310"/>
      <c r="E537" s="35"/>
      <c r="F537" s="35"/>
      <c r="G537" s="310"/>
      <c r="H537" s="310"/>
      <c r="I537" s="310"/>
      <c r="J537" s="310"/>
      <c r="K537" s="310"/>
      <c r="L537" s="310"/>
      <c r="M537" s="310"/>
      <c r="N537" s="310"/>
      <c r="O537" s="310"/>
      <c r="P537" s="310"/>
      <c r="Q537" s="310"/>
      <c r="R537" s="310"/>
      <c r="S537" s="310"/>
      <c r="T537" s="310"/>
      <c r="U537" s="310"/>
      <c r="V537" s="310"/>
      <c r="W537" s="310"/>
      <c r="X537" s="310"/>
      <c r="Y537" s="310"/>
      <c r="Z537" s="310"/>
      <c r="AA537" s="310"/>
    </row>
    <row r="538">
      <c r="A538" s="310"/>
      <c r="B538" s="310"/>
      <c r="C538" s="310"/>
      <c r="D538" s="310"/>
      <c r="E538" s="35"/>
      <c r="F538" s="35"/>
      <c r="G538" s="310"/>
      <c r="H538" s="310"/>
      <c r="I538" s="310"/>
      <c r="J538" s="310"/>
      <c r="K538" s="310"/>
      <c r="L538" s="310"/>
      <c r="M538" s="310"/>
      <c r="N538" s="310"/>
      <c r="O538" s="310"/>
      <c r="P538" s="310"/>
      <c r="Q538" s="310"/>
      <c r="R538" s="310"/>
      <c r="S538" s="310"/>
      <c r="T538" s="310"/>
      <c r="U538" s="310"/>
      <c r="V538" s="310"/>
      <c r="W538" s="310"/>
      <c r="X538" s="310"/>
      <c r="Y538" s="310"/>
      <c r="Z538" s="310"/>
      <c r="AA538" s="310"/>
    </row>
    <row r="539">
      <c r="A539" s="310"/>
      <c r="B539" s="310"/>
      <c r="C539" s="310"/>
      <c r="D539" s="310"/>
      <c r="E539" s="35"/>
      <c r="F539" s="35"/>
      <c r="G539" s="310"/>
      <c r="H539" s="310"/>
      <c r="I539" s="310"/>
      <c r="J539" s="310"/>
      <c r="K539" s="310"/>
      <c r="L539" s="310"/>
      <c r="M539" s="310"/>
      <c r="N539" s="310"/>
      <c r="O539" s="310"/>
      <c r="P539" s="310"/>
      <c r="Q539" s="310"/>
      <c r="R539" s="310"/>
      <c r="S539" s="310"/>
      <c r="T539" s="310"/>
      <c r="U539" s="310"/>
      <c r="V539" s="310"/>
      <c r="W539" s="310"/>
      <c r="X539" s="310"/>
      <c r="Y539" s="310"/>
      <c r="Z539" s="310"/>
      <c r="AA539" s="310"/>
    </row>
    <row r="540">
      <c r="A540" s="310"/>
      <c r="B540" s="310"/>
      <c r="C540" s="310"/>
      <c r="D540" s="310"/>
      <c r="E540" s="35"/>
      <c r="F540" s="35"/>
      <c r="G540" s="310"/>
      <c r="H540" s="310"/>
      <c r="I540" s="310"/>
      <c r="J540" s="310"/>
      <c r="K540" s="310"/>
      <c r="L540" s="310"/>
      <c r="M540" s="310"/>
      <c r="N540" s="310"/>
      <c r="O540" s="310"/>
      <c r="P540" s="310"/>
      <c r="Q540" s="310"/>
      <c r="R540" s="310"/>
      <c r="S540" s="310"/>
      <c r="T540" s="310"/>
      <c r="U540" s="310"/>
      <c r="V540" s="310"/>
      <c r="W540" s="310"/>
      <c r="X540" s="310"/>
      <c r="Y540" s="310"/>
      <c r="Z540" s="310"/>
      <c r="AA540" s="310"/>
    </row>
    <row r="541">
      <c r="A541" s="310"/>
      <c r="B541" s="310"/>
      <c r="C541" s="310"/>
      <c r="D541" s="310"/>
      <c r="E541" s="35"/>
      <c r="F541" s="35"/>
      <c r="G541" s="310"/>
      <c r="H541" s="310"/>
      <c r="I541" s="310"/>
      <c r="J541" s="310"/>
      <c r="K541" s="310"/>
      <c r="L541" s="310"/>
      <c r="M541" s="310"/>
      <c r="N541" s="310"/>
      <c r="O541" s="310"/>
      <c r="P541" s="310"/>
      <c r="Q541" s="310"/>
      <c r="R541" s="310"/>
      <c r="S541" s="310"/>
      <c r="T541" s="310"/>
      <c r="U541" s="310"/>
      <c r="V541" s="310"/>
      <c r="W541" s="310"/>
      <c r="X541" s="310"/>
      <c r="Y541" s="310"/>
      <c r="Z541" s="310"/>
      <c r="AA541" s="310"/>
    </row>
    <row r="542">
      <c r="A542" s="310"/>
      <c r="B542" s="310"/>
      <c r="C542" s="310"/>
      <c r="D542" s="310"/>
      <c r="E542" s="35"/>
      <c r="F542" s="35"/>
      <c r="G542" s="310"/>
      <c r="H542" s="310"/>
      <c r="I542" s="310"/>
      <c r="J542" s="310"/>
      <c r="K542" s="310"/>
      <c r="L542" s="310"/>
      <c r="M542" s="310"/>
      <c r="N542" s="310"/>
      <c r="O542" s="310"/>
      <c r="P542" s="310"/>
      <c r="Q542" s="310"/>
      <c r="R542" s="310"/>
      <c r="S542" s="310"/>
      <c r="T542" s="310"/>
      <c r="U542" s="310"/>
      <c r="V542" s="310"/>
      <c r="W542" s="310"/>
      <c r="X542" s="310"/>
      <c r="Y542" s="310"/>
      <c r="Z542" s="310"/>
      <c r="AA542" s="310"/>
    </row>
    <row r="543">
      <c r="A543" s="310"/>
      <c r="B543" s="310"/>
      <c r="C543" s="310"/>
      <c r="D543" s="310"/>
      <c r="E543" s="35"/>
      <c r="F543" s="35"/>
      <c r="G543" s="310"/>
      <c r="H543" s="310"/>
      <c r="I543" s="310"/>
      <c r="J543" s="310"/>
      <c r="K543" s="310"/>
      <c r="L543" s="310"/>
      <c r="M543" s="310"/>
      <c r="N543" s="310"/>
      <c r="O543" s="310"/>
      <c r="P543" s="310"/>
      <c r="Q543" s="310"/>
      <c r="R543" s="310"/>
      <c r="S543" s="310"/>
      <c r="T543" s="310"/>
      <c r="U543" s="310"/>
      <c r="V543" s="310"/>
      <c r="W543" s="310"/>
      <c r="X543" s="310"/>
      <c r="Y543" s="310"/>
      <c r="Z543" s="310"/>
      <c r="AA543" s="310"/>
    </row>
    <row r="544">
      <c r="A544" s="310"/>
      <c r="B544" s="310"/>
      <c r="C544" s="310"/>
      <c r="D544" s="310"/>
      <c r="E544" s="35"/>
      <c r="F544" s="35"/>
      <c r="G544" s="310"/>
      <c r="H544" s="310"/>
      <c r="I544" s="310"/>
      <c r="J544" s="310"/>
      <c r="K544" s="310"/>
      <c r="L544" s="310"/>
      <c r="M544" s="310"/>
      <c r="N544" s="310"/>
      <c r="O544" s="310"/>
      <c r="P544" s="310"/>
      <c r="Q544" s="310"/>
      <c r="R544" s="310"/>
      <c r="S544" s="310"/>
      <c r="T544" s="310"/>
      <c r="U544" s="310"/>
      <c r="V544" s="310"/>
      <c r="W544" s="310"/>
      <c r="X544" s="310"/>
      <c r="Y544" s="310"/>
      <c r="Z544" s="310"/>
      <c r="AA544" s="310"/>
    </row>
    <row r="545">
      <c r="A545" s="310"/>
      <c r="B545" s="310"/>
      <c r="C545" s="310"/>
      <c r="D545" s="310"/>
      <c r="E545" s="35"/>
      <c r="F545" s="35"/>
      <c r="G545" s="310"/>
      <c r="H545" s="310"/>
      <c r="I545" s="310"/>
      <c r="J545" s="310"/>
      <c r="K545" s="310"/>
      <c r="L545" s="310"/>
      <c r="M545" s="310"/>
      <c r="N545" s="310"/>
      <c r="O545" s="310"/>
      <c r="P545" s="310"/>
      <c r="Q545" s="310"/>
      <c r="R545" s="310"/>
      <c r="S545" s="310"/>
      <c r="T545" s="310"/>
      <c r="U545" s="310"/>
      <c r="V545" s="310"/>
      <c r="W545" s="310"/>
      <c r="X545" s="310"/>
      <c r="Y545" s="310"/>
      <c r="Z545" s="310"/>
      <c r="AA545" s="310"/>
    </row>
    <row r="546">
      <c r="A546" s="310"/>
      <c r="B546" s="310"/>
      <c r="C546" s="310"/>
      <c r="D546" s="310"/>
      <c r="E546" s="35"/>
      <c r="F546" s="35"/>
      <c r="G546" s="310"/>
      <c r="H546" s="310"/>
      <c r="I546" s="310"/>
      <c r="J546" s="310"/>
      <c r="K546" s="310"/>
      <c r="L546" s="310"/>
      <c r="M546" s="310"/>
      <c r="N546" s="310"/>
      <c r="O546" s="310"/>
      <c r="P546" s="310"/>
      <c r="Q546" s="310"/>
      <c r="R546" s="310"/>
      <c r="S546" s="310"/>
      <c r="T546" s="310"/>
      <c r="U546" s="310"/>
      <c r="V546" s="310"/>
      <c r="W546" s="310"/>
      <c r="X546" s="310"/>
      <c r="Y546" s="310"/>
      <c r="Z546" s="310"/>
      <c r="AA546" s="310"/>
    </row>
    <row r="547">
      <c r="A547" s="310"/>
      <c r="B547" s="310"/>
      <c r="C547" s="310"/>
      <c r="D547" s="310"/>
      <c r="E547" s="35"/>
      <c r="F547" s="35"/>
      <c r="G547" s="310"/>
      <c r="H547" s="310"/>
      <c r="I547" s="310"/>
      <c r="J547" s="310"/>
      <c r="K547" s="310"/>
      <c r="L547" s="310"/>
      <c r="M547" s="310"/>
      <c r="N547" s="310"/>
      <c r="O547" s="310"/>
      <c r="P547" s="310"/>
      <c r="Q547" s="310"/>
      <c r="R547" s="310"/>
      <c r="S547" s="310"/>
      <c r="T547" s="310"/>
      <c r="U547" s="310"/>
      <c r="V547" s="310"/>
      <c r="W547" s="310"/>
      <c r="X547" s="310"/>
      <c r="Y547" s="310"/>
      <c r="Z547" s="310"/>
      <c r="AA547" s="310"/>
    </row>
    <row r="548">
      <c r="A548" s="310"/>
      <c r="B548" s="310"/>
      <c r="C548" s="310"/>
      <c r="D548" s="310"/>
      <c r="E548" s="35"/>
      <c r="F548" s="35"/>
      <c r="G548" s="310"/>
      <c r="H548" s="310"/>
      <c r="I548" s="310"/>
      <c r="J548" s="310"/>
      <c r="K548" s="310"/>
      <c r="L548" s="310"/>
      <c r="M548" s="310"/>
      <c r="N548" s="310"/>
      <c r="O548" s="310"/>
      <c r="P548" s="310"/>
      <c r="Q548" s="310"/>
      <c r="R548" s="310"/>
      <c r="S548" s="310"/>
      <c r="T548" s="310"/>
      <c r="U548" s="310"/>
      <c r="V548" s="310"/>
      <c r="W548" s="310"/>
      <c r="X548" s="310"/>
      <c r="Y548" s="310"/>
      <c r="Z548" s="310"/>
      <c r="AA548" s="310"/>
    </row>
    <row r="549">
      <c r="A549" s="310"/>
      <c r="B549" s="310"/>
      <c r="C549" s="310"/>
      <c r="D549" s="310"/>
      <c r="E549" s="35"/>
      <c r="F549" s="35"/>
      <c r="G549" s="310"/>
      <c r="H549" s="310"/>
      <c r="I549" s="310"/>
      <c r="J549" s="310"/>
      <c r="K549" s="310"/>
      <c r="L549" s="310"/>
      <c r="M549" s="310"/>
      <c r="N549" s="310"/>
      <c r="O549" s="310"/>
      <c r="P549" s="310"/>
      <c r="Q549" s="310"/>
      <c r="R549" s="310"/>
      <c r="S549" s="310"/>
      <c r="T549" s="310"/>
      <c r="U549" s="310"/>
      <c r="V549" s="310"/>
      <c r="W549" s="310"/>
      <c r="X549" s="310"/>
      <c r="Y549" s="310"/>
      <c r="Z549" s="310"/>
      <c r="AA549" s="310"/>
    </row>
    <row r="550">
      <c r="A550" s="310"/>
      <c r="B550" s="310"/>
      <c r="C550" s="310"/>
      <c r="D550" s="310"/>
      <c r="E550" s="35"/>
      <c r="F550" s="35"/>
      <c r="G550" s="310"/>
      <c r="H550" s="310"/>
      <c r="I550" s="310"/>
      <c r="J550" s="310"/>
      <c r="K550" s="310"/>
      <c r="L550" s="310"/>
      <c r="M550" s="310"/>
      <c r="N550" s="310"/>
      <c r="O550" s="310"/>
      <c r="P550" s="310"/>
      <c r="Q550" s="310"/>
      <c r="R550" s="310"/>
      <c r="S550" s="310"/>
      <c r="T550" s="310"/>
      <c r="U550" s="310"/>
      <c r="V550" s="310"/>
      <c r="W550" s="310"/>
      <c r="X550" s="310"/>
      <c r="Y550" s="310"/>
      <c r="Z550" s="310"/>
      <c r="AA550" s="310"/>
    </row>
    <row r="551">
      <c r="A551" s="310"/>
      <c r="B551" s="310"/>
      <c r="C551" s="310"/>
      <c r="D551" s="310"/>
      <c r="E551" s="35"/>
      <c r="F551" s="35"/>
      <c r="G551" s="310"/>
      <c r="H551" s="310"/>
      <c r="I551" s="310"/>
      <c r="J551" s="310"/>
      <c r="K551" s="310"/>
      <c r="L551" s="310"/>
      <c r="M551" s="310"/>
      <c r="N551" s="310"/>
      <c r="O551" s="310"/>
      <c r="P551" s="310"/>
      <c r="Q551" s="310"/>
      <c r="R551" s="310"/>
      <c r="S551" s="310"/>
      <c r="T551" s="310"/>
      <c r="U551" s="310"/>
      <c r="V551" s="310"/>
      <c r="W551" s="310"/>
      <c r="X551" s="310"/>
      <c r="Y551" s="310"/>
      <c r="Z551" s="310"/>
      <c r="AA551" s="310"/>
    </row>
    <row r="552">
      <c r="A552" s="310"/>
      <c r="B552" s="310"/>
      <c r="C552" s="310"/>
      <c r="D552" s="310"/>
      <c r="E552" s="35"/>
      <c r="F552" s="35"/>
      <c r="G552" s="310"/>
      <c r="H552" s="310"/>
      <c r="I552" s="310"/>
      <c r="J552" s="310"/>
      <c r="K552" s="310"/>
      <c r="L552" s="310"/>
      <c r="M552" s="310"/>
      <c r="N552" s="310"/>
      <c r="O552" s="310"/>
      <c r="P552" s="310"/>
      <c r="Q552" s="310"/>
      <c r="R552" s="310"/>
      <c r="S552" s="310"/>
      <c r="T552" s="310"/>
      <c r="U552" s="310"/>
      <c r="V552" s="310"/>
      <c r="W552" s="310"/>
      <c r="X552" s="310"/>
      <c r="Y552" s="310"/>
      <c r="Z552" s="310"/>
      <c r="AA552" s="310"/>
    </row>
    <row r="553">
      <c r="A553" s="310"/>
      <c r="B553" s="310"/>
      <c r="C553" s="310"/>
      <c r="D553" s="310"/>
      <c r="E553" s="35"/>
      <c r="F553" s="35"/>
      <c r="G553" s="310"/>
      <c r="H553" s="310"/>
      <c r="I553" s="310"/>
      <c r="J553" s="310"/>
      <c r="K553" s="310"/>
      <c r="L553" s="310"/>
      <c r="M553" s="310"/>
      <c r="N553" s="310"/>
      <c r="O553" s="310"/>
      <c r="P553" s="310"/>
      <c r="Q553" s="310"/>
      <c r="R553" s="310"/>
      <c r="S553" s="310"/>
      <c r="T553" s="310"/>
      <c r="U553" s="310"/>
      <c r="V553" s="310"/>
      <c r="W553" s="310"/>
      <c r="X553" s="310"/>
      <c r="Y553" s="310"/>
      <c r="Z553" s="310"/>
      <c r="AA553" s="310"/>
    </row>
    <row r="554">
      <c r="A554" s="310"/>
      <c r="B554" s="310"/>
      <c r="C554" s="310"/>
      <c r="D554" s="310"/>
      <c r="E554" s="35"/>
      <c r="F554" s="35"/>
      <c r="G554" s="310"/>
      <c r="H554" s="310"/>
      <c r="I554" s="310"/>
      <c r="J554" s="310"/>
      <c r="K554" s="310"/>
      <c r="L554" s="310"/>
      <c r="M554" s="310"/>
      <c r="N554" s="310"/>
      <c r="O554" s="310"/>
      <c r="P554" s="310"/>
      <c r="Q554" s="310"/>
      <c r="R554" s="310"/>
      <c r="S554" s="310"/>
      <c r="T554" s="310"/>
      <c r="U554" s="310"/>
      <c r="V554" s="310"/>
      <c r="W554" s="310"/>
      <c r="X554" s="310"/>
      <c r="Y554" s="310"/>
      <c r="Z554" s="310"/>
      <c r="AA554" s="310"/>
    </row>
    <row r="555">
      <c r="A555" s="310"/>
      <c r="B555" s="310"/>
      <c r="C555" s="310"/>
      <c r="D555" s="310"/>
      <c r="E555" s="35"/>
      <c r="F555" s="35"/>
      <c r="G555" s="310"/>
      <c r="H555" s="310"/>
      <c r="I555" s="310"/>
      <c r="J555" s="310"/>
      <c r="K555" s="310"/>
      <c r="L555" s="310"/>
      <c r="M555" s="310"/>
      <c r="N555" s="310"/>
      <c r="O555" s="310"/>
      <c r="P555" s="310"/>
      <c r="Q555" s="310"/>
      <c r="R555" s="310"/>
      <c r="S555" s="310"/>
      <c r="T555" s="310"/>
      <c r="U555" s="310"/>
      <c r="V555" s="310"/>
      <c r="W555" s="310"/>
      <c r="X555" s="310"/>
      <c r="Y555" s="310"/>
      <c r="Z555" s="310"/>
      <c r="AA555" s="310"/>
    </row>
    <row r="556">
      <c r="A556" s="310"/>
      <c r="B556" s="310"/>
      <c r="C556" s="310"/>
      <c r="D556" s="310"/>
      <c r="E556" s="35"/>
      <c r="F556" s="35"/>
      <c r="G556" s="310"/>
      <c r="H556" s="310"/>
      <c r="I556" s="310"/>
      <c r="J556" s="310"/>
      <c r="K556" s="310"/>
      <c r="L556" s="310"/>
      <c r="M556" s="310"/>
      <c r="N556" s="310"/>
      <c r="O556" s="310"/>
      <c r="P556" s="310"/>
      <c r="Q556" s="310"/>
      <c r="R556" s="310"/>
      <c r="S556" s="310"/>
      <c r="T556" s="310"/>
      <c r="U556" s="310"/>
      <c r="V556" s="310"/>
      <c r="W556" s="310"/>
      <c r="X556" s="310"/>
      <c r="Y556" s="310"/>
      <c r="Z556" s="310"/>
      <c r="AA556" s="310"/>
    </row>
    <row r="557">
      <c r="A557" s="310"/>
      <c r="B557" s="310"/>
      <c r="C557" s="310"/>
      <c r="D557" s="310"/>
      <c r="E557" s="35"/>
      <c r="F557" s="35"/>
      <c r="G557" s="310"/>
      <c r="H557" s="310"/>
      <c r="I557" s="310"/>
      <c r="J557" s="310"/>
      <c r="K557" s="310"/>
      <c r="L557" s="310"/>
      <c r="M557" s="310"/>
      <c r="N557" s="310"/>
      <c r="O557" s="310"/>
      <c r="P557" s="310"/>
      <c r="Q557" s="310"/>
      <c r="R557" s="310"/>
      <c r="S557" s="310"/>
      <c r="T557" s="310"/>
      <c r="U557" s="310"/>
      <c r="V557" s="310"/>
      <c r="W557" s="310"/>
      <c r="X557" s="310"/>
      <c r="Y557" s="310"/>
      <c r="Z557" s="310"/>
      <c r="AA557" s="310"/>
    </row>
    <row r="558">
      <c r="A558" s="310"/>
      <c r="B558" s="310"/>
      <c r="C558" s="310"/>
      <c r="D558" s="310"/>
      <c r="E558" s="35"/>
      <c r="F558" s="35"/>
      <c r="G558" s="310"/>
      <c r="H558" s="310"/>
      <c r="I558" s="310"/>
      <c r="J558" s="310"/>
      <c r="K558" s="310"/>
      <c r="L558" s="310"/>
      <c r="M558" s="310"/>
      <c r="N558" s="310"/>
      <c r="O558" s="310"/>
      <c r="P558" s="310"/>
      <c r="Q558" s="310"/>
      <c r="R558" s="310"/>
      <c r="S558" s="310"/>
      <c r="T558" s="310"/>
      <c r="U558" s="310"/>
      <c r="V558" s="310"/>
      <c r="W558" s="310"/>
      <c r="X558" s="310"/>
      <c r="Y558" s="310"/>
      <c r="Z558" s="310"/>
      <c r="AA558" s="310"/>
    </row>
    <row r="559">
      <c r="A559" s="310"/>
      <c r="B559" s="310"/>
      <c r="C559" s="310"/>
      <c r="D559" s="310"/>
      <c r="E559" s="35"/>
      <c r="F559" s="35"/>
      <c r="G559" s="310"/>
      <c r="H559" s="310"/>
      <c r="I559" s="310"/>
      <c r="J559" s="310"/>
      <c r="K559" s="310"/>
      <c r="L559" s="310"/>
      <c r="M559" s="310"/>
      <c r="N559" s="310"/>
      <c r="O559" s="310"/>
      <c r="P559" s="310"/>
      <c r="Q559" s="310"/>
      <c r="R559" s="310"/>
      <c r="S559" s="310"/>
      <c r="T559" s="310"/>
      <c r="U559" s="310"/>
      <c r="V559" s="310"/>
      <c r="W559" s="310"/>
      <c r="X559" s="310"/>
      <c r="Y559" s="310"/>
      <c r="Z559" s="310"/>
      <c r="AA559" s="310"/>
    </row>
    <row r="560">
      <c r="A560" s="310"/>
      <c r="B560" s="310"/>
      <c r="C560" s="310"/>
      <c r="D560" s="310"/>
      <c r="E560" s="35"/>
      <c r="F560" s="35"/>
      <c r="G560" s="310"/>
      <c r="H560" s="310"/>
      <c r="I560" s="310"/>
      <c r="J560" s="310"/>
      <c r="K560" s="310"/>
      <c r="L560" s="310"/>
      <c r="M560" s="310"/>
      <c r="N560" s="310"/>
      <c r="O560" s="310"/>
      <c r="P560" s="310"/>
      <c r="Q560" s="310"/>
      <c r="R560" s="310"/>
      <c r="S560" s="310"/>
      <c r="T560" s="310"/>
      <c r="U560" s="310"/>
      <c r="V560" s="310"/>
      <c r="W560" s="310"/>
      <c r="X560" s="310"/>
      <c r="Y560" s="310"/>
      <c r="Z560" s="310"/>
      <c r="AA560" s="310"/>
    </row>
    <row r="561">
      <c r="A561" s="310"/>
      <c r="B561" s="310"/>
      <c r="C561" s="310"/>
      <c r="D561" s="310"/>
      <c r="E561" s="35"/>
      <c r="F561" s="35"/>
      <c r="G561" s="310"/>
      <c r="H561" s="310"/>
      <c r="I561" s="310"/>
      <c r="J561" s="310"/>
      <c r="K561" s="310"/>
      <c r="L561" s="310"/>
      <c r="M561" s="310"/>
      <c r="N561" s="310"/>
      <c r="O561" s="310"/>
      <c r="P561" s="310"/>
      <c r="Q561" s="310"/>
      <c r="R561" s="310"/>
      <c r="S561" s="310"/>
      <c r="T561" s="310"/>
      <c r="U561" s="310"/>
      <c r="V561" s="310"/>
      <c r="W561" s="310"/>
      <c r="X561" s="310"/>
      <c r="Y561" s="310"/>
      <c r="Z561" s="310"/>
      <c r="AA561" s="310"/>
    </row>
    <row r="562">
      <c r="A562" s="310"/>
      <c r="B562" s="310"/>
      <c r="C562" s="310"/>
      <c r="D562" s="310"/>
      <c r="E562" s="35"/>
      <c r="F562" s="35"/>
      <c r="G562" s="310"/>
      <c r="H562" s="310"/>
      <c r="I562" s="310"/>
      <c r="J562" s="310"/>
      <c r="K562" s="310"/>
      <c r="L562" s="310"/>
      <c r="M562" s="310"/>
      <c r="N562" s="310"/>
      <c r="O562" s="310"/>
      <c r="P562" s="310"/>
      <c r="Q562" s="310"/>
      <c r="R562" s="310"/>
      <c r="S562" s="310"/>
      <c r="T562" s="310"/>
      <c r="U562" s="310"/>
      <c r="V562" s="310"/>
      <c r="W562" s="310"/>
      <c r="X562" s="310"/>
      <c r="Y562" s="310"/>
      <c r="Z562" s="310"/>
      <c r="AA562" s="310"/>
    </row>
    <row r="563">
      <c r="A563" s="310"/>
      <c r="B563" s="310"/>
      <c r="C563" s="310"/>
      <c r="D563" s="310"/>
      <c r="E563" s="35"/>
      <c r="F563" s="35"/>
      <c r="G563" s="310"/>
      <c r="H563" s="310"/>
      <c r="I563" s="310"/>
      <c r="J563" s="310"/>
      <c r="K563" s="310"/>
      <c r="L563" s="310"/>
      <c r="M563" s="310"/>
      <c r="N563" s="310"/>
      <c r="O563" s="310"/>
      <c r="P563" s="310"/>
      <c r="Q563" s="310"/>
      <c r="R563" s="310"/>
      <c r="S563" s="310"/>
      <c r="T563" s="310"/>
      <c r="U563" s="310"/>
      <c r="V563" s="310"/>
      <c r="W563" s="310"/>
      <c r="X563" s="310"/>
      <c r="Y563" s="310"/>
      <c r="Z563" s="310"/>
      <c r="AA563" s="310"/>
    </row>
    <row r="564">
      <c r="A564" s="310"/>
      <c r="B564" s="310"/>
      <c r="C564" s="310"/>
      <c r="D564" s="310"/>
      <c r="E564" s="35"/>
      <c r="F564" s="35"/>
      <c r="G564" s="310"/>
      <c r="H564" s="310"/>
      <c r="I564" s="310"/>
      <c r="J564" s="310"/>
      <c r="K564" s="310"/>
      <c r="L564" s="310"/>
      <c r="M564" s="310"/>
      <c r="N564" s="310"/>
      <c r="O564" s="310"/>
      <c r="P564" s="310"/>
      <c r="Q564" s="310"/>
      <c r="R564" s="310"/>
      <c r="S564" s="310"/>
      <c r="T564" s="310"/>
      <c r="U564" s="310"/>
      <c r="V564" s="310"/>
      <c r="W564" s="310"/>
      <c r="X564" s="310"/>
      <c r="Y564" s="310"/>
      <c r="Z564" s="310"/>
      <c r="AA564" s="310"/>
    </row>
    <row r="565">
      <c r="A565" s="310"/>
      <c r="B565" s="310"/>
      <c r="C565" s="310"/>
      <c r="D565" s="310"/>
      <c r="E565" s="35"/>
      <c r="F565" s="35"/>
      <c r="G565" s="310"/>
      <c r="H565" s="310"/>
      <c r="I565" s="310"/>
      <c r="J565" s="310"/>
      <c r="K565" s="310"/>
      <c r="L565" s="310"/>
      <c r="M565" s="310"/>
      <c r="N565" s="310"/>
      <c r="O565" s="310"/>
      <c r="P565" s="310"/>
      <c r="Q565" s="310"/>
      <c r="R565" s="310"/>
      <c r="S565" s="310"/>
      <c r="T565" s="310"/>
      <c r="U565" s="310"/>
      <c r="V565" s="310"/>
      <c r="W565" s="310"/>
      <c r="X565" s="310"/>
      <c r="Y565" s="310"/>
      <c r="Z565" s="310"/>
      <c r="AA565" s="310"/>
    </row>
    <row r="566">
      <c r="A566" s="310"/>
      <c r="B566" s="310"/>
      <c r="C566" s="310"/>
      <c r="D566" s="310"/>
      <c r="E566" s="35"/>
      <c r="F566" s="35"/>
      <c r="G566" s="310"/>
      <c r="H566" s="310"/>
      <c r="I566" s="310"/>
      <c r="J566" s="310"/>
      <c r="K566" s="310"/>
      <c r="L566" s="310"/>
      <c r="M566" s="310"/>
      <c r="N566" s="310"/>
      <c r="O566" s="310"/>
      <c r="P566" s="310"/>
      <c r="Q566" s="310"/>
      <c r="R566" s="310"/>
      <c r="S566" s="310"/>
      <c r="T566" s="310"/>
      <c r="U566" s="310"/>
      <c r="V566" s="310"/>
      <c r="W566" s="310"/>
      <c r="X566" s="310"/>
      <c r="Y566" s="310"/>
      <c r="Z566" s="310"/>
      <c r="AA566" s="310"/>
    </row>
    <row r="567">
      <c r="A567" s="310"/>
      <c r="B567" s="310"/>
      <c r="C567" s="310"/>
      <c r="D567" s="310"/>
      <c r="E567" s="35"/>
      <c r="F567" s="35"/>
      <c r="G567" s="310"/>
      <c r="H567" s="310"/>
      <c r="I567" s="310"/>
      <c r="J567" s="310"/>
      <c r="K567" s="310"/>
      <c r="L567" s="310"/>
      <c r="M567" s="310"/>
      <c r="N567" s="310"/>
      <c r="O567" s="310"/>
      <c r="P567" s="310"/>
      <c r="Q567" s="310"/>
      <c r="R567" s="310"/>
      <c r="S567" s="310"/>
      <c r="T567" s="310"/>
      <c r="U567" s="310"/>
      <c r="V567" s="310"/>
      <c r="W567" s="310"/>
      <c r="X567" s="310"/>
      <c r="Y567" s="310"/>
      <c r="Z567" s="310"/>
      <c r="AA567" s="310"/>
    </row>
    <row r="568">
      <c r="A568" s="310"/>
      <c r="B568" s="310"/>
      <c r="C568" s="310"/>
      <c r="D568" s="310"/>
      <c r="E568" s="35"/>
      <c r="F568" s="35"/>
      <c r="G568" s="310"/>
      <c r="H568" s="310"/>
      <c r="I568" s="310"/>
      <c r="J568" s="310"/>
      <c r="K568" s="310"/>
      <c r="L568" s="310"/>
      <c r="M568" s="310"/>
      <c r="N568" s="310"/>
      <c r="O568" s="310"/>
      <c r="P568" s="310"/>
      <c r="Q568" s="310"/>
      <c r="R568" s="310"/>
      <c r="S568" s="310"/>
      <c r="T568" s="310"/>
      <c r="U568" s="310"/>
      <c r="V568" s="310"/>
      <c r="W568" s="310"/>
      <c r="X568" s="310"/>
      <c r="Y568" s="310"/>
      <c r="Z568" s="310"/>
      <c r="AA568" s="310"/>
    </row>
    <row r="569">
      <c r="A569" s="310"/>
      <c r="B569" s="310"/>
      <c r="C569" s="310"/>
      <c r="D569" s="310"/>
      <c r="E569" s="35"/>
      <c r="F569" s="35"/>
      <c r="G569" s="310"/>
      <c r="H569" s="310"/>
      <c r="I569" s="310"/>
      <c r="J569" s="310"/>
      <c r="K569" s="310"/>
      <c r="L569" s="310"/>
      <c r="M569" s="310"/>
      <c r="N569" s="310"/>
      <c r="O569" s="310"/>
      <c r="P569" s="310"/>
      <c r="Q569" s="310"/>
      <c r="R569" s="310"/>
      <c r="S569" s="310"/>
      <c r="T569" s="310"/>
      <c r="U569" s="310"/>
      <c r="V569" s="310"/>
      <c r="W569" s="310"/>
      <c r="X569" s="310"/>
      <c r="Y569" s="310"/>
      <c r="Z569" s="310"/>
      <c r="AA569" s="310"/>
    </row>
    <row r="570">
      <c r="A570" s="310"/>
      <c r="B570" s="310"/>
      <c r="C570" s="310"/>
      <c r="D570" s="310"/>
      <c r="E570" s="35"/>
      <c r="F570" s="35"/>
      <c r="G570" s="310"/>
      <c r="H570" s="310"/>
      <c r="I570" s="310"/>
      <c r="J570" s="310"/>
      <c r="K570" s="310"/>
      <c r="L570" s="310"/>
      <c r="M570" s="310"/>
      <c r="N570" s="310"/>
      <c r="O570" s="310"/>
      <c r="P570" s="310"/>
      <c r="Q570" s="310"/>
      <c r="R570" s="310"/>
      <c r="S570" s="310"/>
      <c r="T570" s="310"/>
      <c r="U570" s="310"/>
      <c r="V570" s="310"/>
      <c r="W570" s="310"/>
      <c r="X570" s="310"/>
      <c r="Y570" s="310"/>
      <c r="Z570" s="310"/>
      <c r="AA570" s="310"/>
    </row>
    <row r="571">
      <c r="A571" s="310"/>
      <c r="B571" s="310"/>
      <c r="C571" s="310"/>
      <c r="D571" s="310"/>
      <c r="E571" s="35"/>
      <c r="F571" s="35"/>
      <c r="G571" s="310"/>
      <c r="H571" s="310"/>
      <c r="I571" s="310"/>
      <c r="J571" s="310"/>
      <c r="K571" s="310"/>
      <c r="L571" s="310"/>
      <c r="M571" s="310"/>
      <c r="N571" s="310"/>
      <c r="O571" s="310"/>
      <c r="P571" s="310"/>
      <c r="Q571" s="310"/>
      <c r="R571" s="310"/>
      <c r="S571" s="310"/>
      <c r="T571" s="310"/>
      <c r="U571" s="310"/>
      <c r="V571" s="310"/>
      <c r="W571" s="310"/>
      <c r="X571" s="310"/>
      <c r="Y571" s="310"/>
      <c r="Z571" s="310"/>
      <c r="AA571" s="310"/>
    </row>
    <row r="572">
      <c r="A572" s="310"/>
      <c r="B572" s="310"/>
      <c r="C572" s="310"/>
      <c r="D572" s="310"/>
      <c r="E572" s="35"/>
      <c r="F572" s="35"/>
      <c r="G572" s="310"/>
      <c r="H572" s="310"/>
      <c r="I572" s="310"/>
      <c r="J572" s="310"/>
      <c r="K572" s="310"/>
      <c r="L572" s="310"/>
      <c r="M572" s="310"/>
      <c r="N572" s="310"/>
      <c r="O572" s="310"/>
      <c r="P572" s="310"/>
      <c r="Q572" s="310"/>
      <c r="R572" s="310"/>
      <c r="S572" s="310"/>
      <c r="T572" s="310"/>
      <c r="U572" s="310"/>
      <c r="V572" s="310"/>
      <c r="W572" s="310"/>
      <c r="X572" s="310"/>
      <c r="Y572" s="310"/>
      <c r="Z572" s="310"/>
      <c r="AA572" s="310"/>
    </row>
    <row r="573">
      <c r="A573" s="310"/>
      <c r="B573" s="310"/>
      <c r="C573" s="310"/>
      <c r="D573" s="310"/>
      <c r="E573" s="35"/>
      <c r="F573" s="35"/>
      <c r="G573" s="310"/>
      <c r="H573" s="310"/>
      <c r="I573" s="310"/>
      <c r="J573" s="310"/>
      <c r="K573" s="310"/>
      <c r="L573" s="310"/>
      <c r="M573" s="310"/>
      <c r="N573" s="310"/>
      <c r="O573" s="310"/>
      <c r="P573" s="310"/>
      <c r="Q573" s="310"/>
      <c r="R573" s="310"/>
      <c r="S573" s="310"/>
      <c r="T573" s="310"/>
      <c r="U573" s="310"/>
      <c r="V573" s="310"/>
      <c r="W573" s="310"/>
      <c r="X573" s="310"/>
      <c r="Y573" s="310"/>
      <c r="Z573" s="310"/>
      <c r="AA573" s="310"/>
    </row>
    <row r="574">
      <c r="A574" s="310"/>
      <c r="B574" s="310"/>
      <c r="C574" s="310"/>
      <c r="D574" s="310"/>
      <c r="E574" s="35"/>
      <c r="F574" s="35"/>
      <c r="G574" s="310"/>
      <c r="H574" s="310"/>
      <c r="I574" s="310"/>
      <c r="J574" s="310"/>
      <c r="K574" s="310"/>
      <c r="L574" s="310"/>
      <c r="M574" s="310"/>
      <c r="N574" s="310"/>
      <c r="O574" s="310"/>
      <c r="P574" s="310"/>
      <c r="Q574" s="310"/>
      <c r="R574" s="310"/>
      <c r="S574" s="310"/>
      <c r="T574" s="310"/>
      <c r="U574" s="310"/>
      <c r="V574" s="310"/>
      <c r="W574" s="310"/>
      <c r="X574" s="310"/>
      <c r="Y574" s="310"/>
      <c r="Z574" s="310"/>
      <c r="AA574" s="310"/>
    </row>
    <row r="575">
      <c r="A575" s="310"/>
      <c r="B575" s="310"/>
      <c r="C575" s="310"/>
      <c r="D575" s="310"/>
      <c r="E575" s="35"/>
      <c r="F575" s="35"/>
      <c r="G575" s="310"/>
      <c r="H575" s="310"/>
      <c r="I575" s="310"/>
      <c r="J575" s="310"/>
      <c r="K575" s="310"/>
      <c r="L575" s="310"/>
      <c r="M575" s="310"/>
      <c r="N575" s="310"/>
      <c r="O575" s="310"/>
      <c r="P575" s="310"/>
      <c r="Q575" s="310"/>
      <c r="R575" s="310"/>
      <c r="S575" s="310"/>
      <c r="T575" s="310"/>
      <c r="U575" s="310"/>
      <c r="V575" s="310"/>
      <c r="W575" s="310"/>
      <c r="X575" s="310"/>
      <c r="Y575" s="310"/>
      <c r="Z575" s="310"/>
      <c r="AA575" s="310"/>
    </row>
    <row r="576">
      <c r="A576" s="310"/>
      <c r="B576" s="310"/>
      <c r="C576" s="310"/>
      <c r="D576" s="310"/>
      <c r="E576" s="35"/>
      <c r="F576" s="35"/>
      <c r="G576" s="310"/>
      <c r="H576" s="310"/>
      <c r="I576" s="310"/>
      <c r="J576" s="310"/>
      <c r="K576" s="310"/>
      <c r="L576" s="310"/>
      <c r="M576" s="310"/>
      <c r="N576" s="310"/>
      <c r="O576" s="310"/>
      <c r="P576" s="310"/>
      <c r="Q576" s="310"/>
      <c r="R576" s="310"/>
      <c r="S576" s="310"/>
      <c r="T576" s="310"/>
      <c r="U576" s="310"/>
      <c r="V576" s="310"/>
      <c r="W576" s="310"/>
      <c r="X576" s="310"/>
      <c r="Y576" s="310"/>
      <c r="Z576" s="310"/>
      <c r="AA576" s="310"/>
    </row>
    <row r="577">
      <c r="A577" s="310"/>
      <c r="B577" s="310"/>
      <c r="C577" s="310"/>
      <c r="D577" s="310"/>
      <c r="E577" s="35"/>
      <c r="F577" s="35"/>
      <c r="G577" s="310"/>
      <c r="H577" s="310"/>
      <c r="I577" s="310"/>
      <c r="J577" s="310"/>
      <c r="K577" s="310"/>
      <c r="L577" s="310"/>
      <c r="M577" s="310"/>
      <c r="N577" s="310"/>
      <c r="O577" s="310"/>
      <c r="P577" s="310"/>
      <c r="Q577" s="310"/>
      <c r="R577" s="310"/>
      <c r="S577" s="310"/>
      <c r="T577" s="310"/>
      <c r="U577" s="310"/>
      <c r="V577" s="310"/>
      <c r="W577" s="310"/>
      <c r="X577" s="310"/>
      <c r="Y577" s="310"/>
      <c r="Z577" s="310"/>
      <c r="AA577" s="310"/>
    </row>
    <row r="578">
      <c r="A578" s="310"/>
      <c r="B578" s="310"/>
      <c r="C578" s="310"/>
      <c r="D578" s="310"/>
      <c r="E578" s="35"/>
      <c r="F578" s="35"/>
      <c r="G578" s="310"/>
      <c r="H578" s="310"/>
      <c r="I578" s="310"/>
      <c r="J578" s="310"/>
      <c r="K578" s="310"/>
      <c r="L578" s="310"/>
      <c r="M578" s="310"/>
      <c r="N578" s="310"/>
      <c r="O578" s="310"/>
      <c r="P578" s="310"/>
      <c r="Q578" s="310"/>
      <c r="R578" s="310"/>
      <c r="S578" s="310"/>
      <c r="T578" s="310"/>
      <c r="U578" s="310"/>
      <c r="V578" s="310"/>
      <c r="W578" s="310"/>
      <c r="X578" s="310"/>
      <c r="Y578" s="310"/>
      <c r="Z578" s="310"/>
      <c r="AA578" s="310"/>
    </row>
    <row r="579">
      <c r="A579" s="310"/>
      <c r="B579" s="310"/>
      <c r="C579" s="310"/>
      <c r="D579" s="310"/>
      <c r="E579" s="35"/>
      <c r="F579" s="35"/>
      <c r="G579" s="310"/>
      <c r="H579" s="310"/>
      <c r="I579" s="310"/>
      <c r="J579" s="310"/>
      <c r="K579" s="310"/>
      <c r="L579" s="310"/>
      <c r="M579" s="310"/>
      <c r="N579" s="310"/>
      <c r="O579" s="310"/>
      <c r="P579" s="310"/>
      <c r="Q579" s="310"/>
      <c r="R579" s="310"/>
      <c r="S579" s="310"/>
      <c r="T579" s="310"/>
      <c r="U579" s="310"/>
      <c r="V579" s="310"/>
      <c r="W579" s="310"/>
      <c r="X579" s="310"/>
      <c r="Y579" s="310"/>
      <c r="Z579" s="310"/>
      <c r="AA579" s="310"/>
    </row>
    <row r="580">
      <c r="A580" s="310"/>
      <c r="B580" s="310"/>
      <c r="C580" s="310"/>
      <c r="D580" s="310"/>
      <c r="E580" s="35"/>
      <c r="F580" s="35"/>
      <c r="G580" s="310"/>
      <c r="H580" s="310"/>
      <c r="I580" s="310"/>
      <c r="J580" s="310"/>
      <c r="K580" s="310"/>
      <c r="L580" s="310"/>
      <c r="M580" s="310"/>
      <c r="N580" s="310"/>
      <c r="O580" s="310"/>
      <c r="P580" s="310"/>
      <c r="Q580" s="310"/>
      <c r="R580" s="310"/>
      <c r="S580" s="310"/>
      <c r="T580" s="310"/>
      <c r="U580" s="310"/>
      <c r="V580" s="310"/>
      <c r="W580" s="310"/>
      <c r="X580" s="310"/>
      <c r="Y580" s="310"/>
      <c r="Z580" s="310"/>
      <c r="AA580" s="310"/>
    </row>
    <row r="581">
      <c r="A581" s="310"/>
      <c r="B581" s="310"/>
      <c r="C581" s="310"/>
      <c r="D581" s="310"/>
      <c r="E581" s="35"/>
      <c r="F581" s="35"/>
      <c r="G581" s="310"/>
      <c r="H581" s="310"/>
      <c r="I581" s="310"/>
      <c r="J581" s="310"/>
      <c r="K581" s="310"/>
      <c r="L581" s="310"/>
      <c r="M581" s="310"/>
      <c r="N581" s="310"/>
      <c r="O581" s="310"/>
      <c r="P581" s="310"/>
      <c r="Q581" s="310"/>
      <c r="R581" s="310"/>
      <c r="S581" s="310"/>
      <c r="T581" s="310"/>
      <c r="U581" s="310"/>
      <c r="V581" s="310"/>
      <c r="W581" s="310"/>
      <c r="X581" s="310"/>
      <c r="Y581" s="310"/>
      <c r="Z581" s="310"/>
      <c r="AA581" s="310"/>
    </row>
    <row r="582">
      <c r="A582" s="310"/>
      <c r="B582" s="310"/>
      <c r="C582" s="310"/>
      <c r="D582" s="310"/>
      <c r="E582" s="35"/>
      <c r="F582" s="35"/>
      <c r="G582" s="310"/>
      <c r="H582" s="310"/>
      <c r="I582" s="310"/>
      <c r="J582" s="310"/>
      <c r="K582" s="310"/>
      <c r="L582" s="310"/>
      <c r="M582" s="310"/>
      <c r="N582" s="310"/>
      <c r="O582" s="310"/>
      <c r="P582" s="310"/>
      <c r="Q582" s="310"/>
      <c r="R582" s="310"/>
      <c r="S582" s="310"/>
      <c r="T582" s="310"/>
      <c r="U582" s="310"/>
      <c r="V582" s="310"/>
      <c r="W582" s="310"/>
      <c r="X582" s="310"/>
      <c r="Y582" s="310"/>
      <c r="Z582" s="310"/>
      <c r="AA582" s="310"/>
    </row>
    <row r="583">
      <c r="A583" s="310"/>
      <c r="B583" s="310"/>
      <c r="C583" s="310"/>
      <c r="D583" s="310"/>
      <c r="E583" s="35"/>
      <c r="F583" s="35"/>
      <c r="G583" s="310"/>
      <c r="H583" s="310"/>
      <c r="I583" s="310"/>
      <c r="J583" s="310"/>
      <c r="K583" s="310"/>
      <c r="L583" s="310"/>
      <c r="M583" s="310"/>
      <c r="N583" s="310"/>
      <c r="O583" s="310"/>
      <c r="P583" s="310"/>
      <c r="Q583" s="310"/>
      <c r="R583" s="310"/>
      <c r="S583" s="310"/>
      <c r="T583" s="310"/>
      <c r="U583" s="310"/>
      <c r="V583" s="310"/>
      <c r="W583" s="310"/>
      <c r="X583" s="310"/>
      <c r="Y583" s="310"/>
      <c r="Z583" s="310"/>
      <c r="AA583" s="310"/>
    </row>
    <row r="584">
      <c r="A584" s="310"/>
      <c r="B584" s="310"/>
      <c r="C584" s="310"/>
      <c r="D584" s="310"/>
      <c r="E584" s="35"/>
      <c r="F584" s="35"/>
      <c r="G584" s="310"/>
      <c r="H584" s="310"/>
      <c r="I584" s="310"/>
      <c r="J584" s="310"/>
      <c r="K584" s="310"/>
      <c r="L584" s="310"/>
      <c r="M584" s="310"/>
      <c r="N584" s="310"/>
      <c r="O584" s="310"/>
      <c r="P584" s="310"/>
      <c r="Q584" s="310"/>
      <c r="R584" s="310"/>
      <c r="S584" s="310"/>
      <c r="T584" s="310"/>
      <c r="U584" s="310"/>
      <c r="V584" s="310"/>
      <c r="W584" s="310"/>
      <c r="X584" s="310"/>
      <c r="Y584" s="310"/>
      <c r="Z584" s="310"/>
      <c r="AA584" s="310"/>
    </row>
    <row r="585">
      <c r="A585" s="310"/>
      <c r="B585" s="310"/>
      <c r="C585" s="310"/>
      <c r="D585" s="310"/>
      <c r="E585" s="35"/>
      <c r="F585" s="35"/>
      <c r="G585" s="310"/>
      <c r="H585" s="310"/>
      <c r="I585" s="310"/>
      <c r="J585" s="310"/>
      <c r="K585" s="310"/>
      <c r="L585" s="310"/>
      <c r="M585" s="310"/>
      <c r="N585" s="310"/>
      <c r="O585" s="310"/>
      <c r="P585" s="310"/>
      <c r="Q585" s="310"/>
      <c r="R585" s="310"/>
      <c r="S585" s="310"/>
      <c r="T585" s="310"/>
      <c r="U585" s="310"/>
      <c r="V585" s="310"/>
      <c r="W585" s="310"/>
      <c r="X585" s="310"/>
      <c r="Y585" s="310"/>
      <c r="Z585" s="310"/>
      <c r="AA585" s="310"/>
    </row>
    <row r="586">
      <c r="A586" s="310"/>
      <c r="B586" s="310"/>
      <c r="C586" s="310"/>
      <c r="D586" s="310"/>
      <c r="E586" s="35"/>
      <c r="F586" s="35"/>
      <c r="G586" s="310"/>
      <c r="H586" s="310"/>
      <c r="I586" s="310"/>
      <c r="J586" s="310"/>
      <c r="K586" s="310"/>
      <c r="L586" s="310"/>
      <c r="M586" s="310"/>
      <c r="N586" s="310"/>
      <c r="O586" s="310"/>
      <c r="P586" s="310"/>
      <c r="Q586" s="310"/>
      <c r="R586" s="310"/>
      <c r="S586" s="310"/>
      <c r="T586" s="310"/>
      <c r="U586" s="310"/>
      <c r="V586" s="310"/>
      <c r="W586" s="310"/>
      <c r="X586" s="310"/>
      <c r="Y586" s="310"/>
      <c r="Z586" s="310"/>
      <c r="AA586" s="310"/>
    </row>
    <row r="587">
      <c r="A587" s="310"/>
      <c r="B587" s="310"/>
      <c r="C587" s="310"/>
      <c r="D587" s="310"/>
      <c r="E587" s="35"/>
      <c r="F587" s="35"/>
      <c r="G587" s="310"/>
      <c r="H587" s="310"/>
      <c r="I587" s="310"/>
      <c r="J587" s="310"/>
      <c r="K587" s="310"/>
      <c r="L587" s="310"/>
      <c r="M587" s="310"/>
      <c r="N587" s="310"/>
      <c r="O587" s="310"/>
      <c r="P587" s="310"/>
      <c r="Q587" s="310"/>
      <c r="R587" s="310"/>
      <c r="S587" s="310"/>
      <c r="T587" s="310"/>
      <c r="U587" s="310"/>
      <c r="V587" s="310"/>
      <c r="W587" s="310"/>
      <c r="X587" s="310"/>
      <c r="Y587" s="310"/>
      <c r="Z587" s="310"/>
      <c r="AA587" s="310"/>
    </row>
    <row r="588">
      <c r="A588" s="310"/>
      <c r="B588" s="310"/>
      <c r="C588" s="310"/>
      <c r="D588" s="310"/>
      <c r="E588" s="35"/>
      <c r="F588" s="35"/>
      <c r="G588" s="310"/>
      <c r="H588" s="310"/>
      <c r="I588" s="310"/>
      <c r="J588" s="310"/>
      <c r="K588" s="310"/>
      <c r="L588" s="310"/>
      <c r="M588" s="310"/>
      <c r="N588" s="310"/>
      <c r="O588" s="310"/>
      <c r="P588" s="310"/>
      <c r="Q588" s="310"/>
      <c r="R588" s="310"/>
      <c r="S588" s="310"/>
      <c r="T588" s="310"/>
      <c r="U588" s="310"/>
      <c r="V588" s="310"/>
      <c r="W588" s="310"/>
      <c r="X588" s="310"/>
      <c r="Y588" s="310"/>
      <c r="Z588" s="310"/>
      <c r="AA588" s="310"/>
    </row>
    <row r="589">
      <c r="A589" s="310"/>
      <c r="B589" s="310"/>
      <c r="C589" s="310"/>
      <c r="D589" s="310"/>
      <c r="E589" s="35"/>
      <c r="F589" s="35"/>
      <c r="G589" s="310"/>
      <c r="H589" s="310"/>
      <c r="I589" s="310"/>
      <c r="J589" s="310"/>
      <c r="K589" s="310"/>
      <c r="L589" s="310"/>
      <c r="M589" s="310"/>
      <c r="N589" s="310"/>
      <c r="O589" s="310"/>
      <c r="P589" s="310"/>
      <c r="Q589" s="310"/>
      <c r="R589" s="310"/>
      <c r="S589" s="310"/>
      <c r="T589" s="310"/>
      <c r="U589" s="310"/>
      <c r="V589" s="310"/>
      <c r="W589" s="310"/>
      <c r="X589" s="310"/>
      <c r="Y589" s="310"/>
      <c r="Z589" s="310"/>
      <c r="AA589" s="310"/>
    </row>
    <row r="590">
      <c r="A590" s="310"/>
      <c r="B590" s="310"/>
      <c r="C590" s="310"/>
      <c r="D590" s="310"/>
      <c r="E590" s="35"/>
      <c r="F590" s="35"/>
      <c r="G590" s="310"/>
      <c r="H590" s="310"/>
      <c r="I590" s="310"/>
      <c r="J590" s="310"/>
      <c r="K590" s="310"/>
      <c r="L590" s="310"/>
      <c r="M590" s="310"/>
      <c r="N590" s="310"/>
      <c r="O590" s="310"/>
      <c r="P590" s="310"/>
      <c r="Q590" s="310"/>
      <c r="R590" s="310"/>
      <c r="S590" s="310"/>
      <c r="T590" s="310"/>
      <c r="U590" s="310"/>
      <c r="V590" s="310"/>
      <c r="W590" s="310"/>
      <c r="X590" s="310"/>
      <c r="Y590" s="310"/>
      <c r="Z590" s="310"/>
      <c r="AA590" s="310"/>
    </row>
    <row r="591">
      <c r="A591" s="310"/>
      <c r="B591" s="310"/>
      <c r="C591" s="310"/>
      <c r="D591" s="310"/>
      <c r="E591" s="35"/>
      <c r="F591" s="35"/>
      <c r="G591" s="310"/>
      <c r="H591" s="310"/>
      <c r="I591" s="310"/>
      <c r="J591" s="310"/>
      <c r="K591" s="310"/>
      <c r="L591" s="310"/>
      <c r="M591" s="310"/>
      <c r="N591" s="310"/>
      <c r="O591" s="310"/>
      <c r="P591" s="310"/>
      <c r="Q591" s="310"/>
      <c r="R591" s="310"/>
      <c r="S591" s="310"/>
      <c r="T591" s="310"/>
      <c r="U591" s="310"/>
      <c r="V591" s="310"/>
      <c r="W591" s="310"/>
      <c r="X591" s="310"/>
      <c r="Y591" s="310"/>
      <c r="Z591" s="310"/>
      <c r="AA591" s="310"/>
    </row>
    <row r="592">
      <c r="A592" s="310"/>
      <c r="B592" s="310"/>
      <c r="C592" s="310"/>
      <c r="D592" s="310"/>
      <c r="E592" s="35"/>
      <c r="F592" s="35"/>
      <c r="G592" s="310"/>
      <c r="H592" s="310"/>
      <c r="I592" s="310"/>
      <c r="J592" s="310"/>
      <c r="K592" s="310"/>
      <c r="L592" s="310"/>
      <c r="M592" s="310"/>
      <c r="N592" s="310"/>
      <c r="O592" s="310"/>
      <c r="P592" s="310"/>
      <c r="Q592" s="310"/>
      <c r="R592" s="310"/>
      <c r="S592" s="310"/>
      <c r="T592" s="310"/>
      <c r="U592" s="310"/>
      <c r="V592" s="310"/>
      <c r="W592" s="310"/>
      <c r="X592" s="310"/>
      <c r="Y592" s="310"/>
      <c r="Z592" s="310"/>
      <c r="AA592" s="310"/>
    </row>
    <row r="593">
      <c r="A593" s="310"/>
      <c r="B593" s="310"/>
      <c r="C593" s="310"/>
      <c r="D593" s="310"/>
      <c r="E593" s="35"/>
      <c r="F593" s="35"/>
      <c r="G593" s="310"/>
      <c r="H593" s="310"/>
      <c r="I593" s="310"/>
      <c r="J593" s="310"/>
      <c r="K593" s="310"/>
      <c r="L593" s="310"/>
      <c r="M593" s="310"/>
      <c r="N593" s="310"/>
      <c r="O593" s="310"/>
      <c r="P593" s="310"/>
      <c r="Q593" s="310"/>
      <c r="R593" s="310"/>
      <c r="S593" s="310"/>
      <c r="T593" s="310"/>
      <c r="U593" s="310"/>
      <c r="V593" s="310"/>
      <c r="W593" s="310"/>
      <c r="X593" s="310"/>
      <c r="Y593" s="310"/>
      <c r="Z593" s="310"/>
      <c r="AA593" s="310"/>
    </row>
    <row r="594">
      <c r="A594" s="310"/>
      <c r="B594" s="310"/>
      <c r="C594" s="310"/>
      <c r="D594" s="310"/>
      <c r="E594" s="35"/>
      <c r="F594" s="35"/>
      <c r="G594" s="310"/>
      <c r="H594" s="310"/>
      <c r="I594" s="310"/>
      <c r="J594" s="310"/>
      <c r="K594" s="310"/>
      <c r="L594" s="310"/>
      <c r="M594" s="310"/>
      <c r="N594" s="310"/>
      <c r="O594" s="310"/>
      <c r="P594" s="310"/>
      <c r="Q594" s="310"/>
      <c r="R594" s="310"/>
      <c r="S594" s="310"/>
      <c r="T594" s="310"/>
      <c r="U594" s="310"/>
      <c r="V594" s="310"/>
      <c r="W594" s="310"/>
      <c r="X594" s="310"/>
      <c r="Y594" s="310"/>
      <c r="Z594" s="310"/>
      <c r="AA594" s="310"/>
    </row>
    <row r="595">
      <c r="A595" s="310"/>
      <c r="B595" s="310"/>
      <c r="C595" s="310"/>
      <c r="D595" s="310"/>
      <c r="E595" s="35"/>
      <c r="F595" s="35"/>
      <c r="G595" s="310"/>
      <c r="H595" s="310"/>
      <c r="I595" s="310"/>
      <c r="J595" s="310"/>
      <c r="K595" s="310"/>
      <c r="L595" s="310"/>
      <c r="M595" s="310"/>
      <c r="N595" s="310"/>
      <c r="O595" s="310"/>
      <c r="P595" s="310"/>
      <c r="Q595" s="310"/>
      <c r="R595" s="310"/>
      <c r="S595" s="310"/>
      <c r="T595" s="310"/>
      <c r="U595" s="310"/>
      <c r="V595" s="310"/>
      <c r="W595" s="310"/>
      <c r="X595" s="310"/>
      <c r="Y595" s="310"/>
      <c r="Z595" s="310"/>
      <c r="AA595" s="310"/>
    </row>
    <row r="596">
      <c r="A596" s="310"/>
      <c r="B596" s="310"/>
      <c r="C596" s="310"/>
      <c r="D596" s="310"/>
      <c r="E596" s="35"/>
      <c r="F596" s="35"/>
      <c r="G596" s="310"/>
      <c r="H596" s="310"/>
      <c r="I596" s="310"/>
      <c r="J596" s="310"/>
      <c r="K596" s="310"/>
      <c r="L596" s="310"/>
      <c r="M596" s="310"/>
      <c r="N596" s="310"/>
      <c r="O596" s="310"/>
      <c r="P596" s="310"/>
      <c r="Q596" s="310"/>
      <c r="R596" s="310"/>
      <c r="S596" s="310"/>
      <c r="T596" s="310"/>
      <c r="U596" s="310"/>
      <c r="V596" s="310"/>
      <c r="W596" s="310"/>
      <c r="X596" s="310"/>
      <c r="Y596" s="310"/>
      <c r="Z596" s="310"/>
      <c r="AA596" s="310"/>
    </row>
    <row r="597">
      <c r="A597" s="310"/>
      <c r="B597" s="310"/>
      <c r="C597" s="310"/>
      <c r="D597" s="310"/>
      <c r="E597" s="35"/>
      <c r="F597" s="35"/>
      <c r="G597" s="310"/>
      <c r="H597" s="310"/>
      <c r="I597" s="310"/>
      <c r="J597" s="310"/>
      <c r="K597" s="310"/>
      <c r="L597" s="310"/>
      <c r="M597" s="310"/>
      <c r="N597" s="310"/>
      <c r="O597" s="310"/>
      <c r="P597" s="310"/>
      <c r="Q597" s="310"/>
      <c r="R597" s="310"/>
      <c r="S597" s="310"/>
      <c r="T597" s="310"/>
      <c r="U597" s="310"/>
      <c r="V597" s="310"/>
      <c r="W597" s="310"/>
      <c r="X597" s="310"/>
      <c r="Y597" s="310"/>
      <c r="Z597" s="310"/>
      <c r="AA597" s="310"/>
    </row>
    <row r="598">
      <c r="A598" s="310"/>
      <c r="B598" s="310"/>
      <c r="C598" s="310"/>
      <c r="D598" s="310"/>
      <c r="E598" s="35"/>
      <c r="F598" s="35"/>
      <c r="G598" s="310"/>
      <c r="H598" s="310"/>
      <c r="I598" s="310"/>
      <c r="J598" s="310"/>
      <c r="K598" s="310"/>
      <c r="L598" s="310"/>
      <c r="M598" s="310"/>
      <c r="N598" s="310"/>
      <c r="O598" s="310"/>
      <c r="P598" s="310"/>
      <c r="Q598" s="310"/>
      <c r="R598" s="310"/>
      <c r="S598" s="310"/>
      <c r="T598" s="310"/>
      <c r="U598" s="310"/>
      <c r="V598" s="310"/>
      <c r="W598" s="310"/>
      <c r="X598" s="310"/>
      <c r="Y598" s="310"/>
      <c r="Z598" s="310"/>
      <c r="AA598" s="310"/>
    </row>
    <row r="599">
      <c r="A599" s="310"/>
      <c r="B599" s="310"/>
      <c r="C599" s="310"/>
      <c r="D599" s="310"/>
      <c r="E599" s="35"/>
      <c r="F599" s="35"/>
      <c r="G599" s="310"/>
      <c r="H599" s="310"/>
      <c r="I599" s="310"/>
      <c r="J599" s="310"/>
      <c r="K599" s="310"/>
      <c r="L599" s="310"/>
      <c r="M599" s="310"/>
      <c r="N599" s="310"/>
      <c r="O599" s="310"/>
      <c r="P599" s="310"/>
      <c r="Q599" s="310"/>
      <c r="R599" s="310"/>
      <c r="S599" s="310"/>
      <c r="T599" s="310"/>
      <c r="U599" s="310"/>
      <c r="V599" s="310"/>
      <c r="W599" s="310"/>
      <c r="X599" s="310"/>
      <c r="Y599" s="310"/>
      <c r="Z599" s="310"/>
      <c r="AA599" s="310"/>
    </row>
    <row r="600">
      <c r="A600" s="310"/>
      <c r="B600" s="310"/>
      <c r="C600" s="310"/>
      <c r="D600" s="310"/>
      <c r="E600" s="35"/>
      <c r="F600" s="35"/>
      <c r="G600" s="310"/>
      <c r="H600" s="310"/>
      <c r="I600" s="310"/>
      <c r="J600" s="310"/>
      <c r="K600" s="310"/>
      <c r="L600" s="310"/>
      <c r="M600" s="310"/>
      <c r="N600" s="310"/>
      <c r="O600" s="310"/>
      <c r="P600" s="310"/>
      <c r="Q600" s="310"/>
      <c r="R600" s="310"/>
      <c r="S600" s="310"/>
      <c r="T600" s="310"/>
      <c r="U600" s="310"/>
      <c r="V600" s="310"/>
      <c r="W600" s="310"/>
      <c r="X600" s="310"/>
      <c r="Y600" s="310"/>
      <c r="Z600" s="310"/>
      <c r="AA600" s="310"/>
    </row>
    <row r="601">
      <c r="A601" s="310"/>
      <c r="B601" s="310"/>
      <c r="C601" s="310"/>
      <c r="D601" s="310"/>
      <c r="E601" s="35"/>
      <c r="F601" s="35"/>
      <c r="G601" s="310"/>
      <c r="H601" s="310"/>
      <c r="I601" s="310"/>
      <c r="J601" s="310"/>
      <c r="K601" s="310"/>
      <c r="L601" s="310"/>
      <c r="M601" s="310"/>
      <c r="N601" s="310"/>
      <c r="O601" s="310"/>
      <c r="P601" s="310"/>
      <c r="Q601" s="310"/>
      <c r="R601" s="310"/>
      <c r="S601" s="310"/>
      <c r="T601" s="310"/>
      <c r="U601" s="310"/>
      <c r="V601" s="310"/>
      <c r="W601" s="310"/>
      <c r="X601" s="310"/>
      <c r="Y601" s="310"/>
      <c r="Z601" s="310"/>
      <c r="AA601" s="310"/>
    </row>
    <row r="602">
      <c r="A602" s="310"/>
      <c r="B602" s="310"/>
      <c r="C602" s="310"/>
      <c r="D602" s="310"/>
      <c r="E602" s="35"/>
      <c r="F602" s="35"/>
      <c r="G602" s="310"/>
      <c r="H602" s="310"/>
      <c r="I602" s="310"/>
      <c r="J602" s="310"/>
      <c r="K602" s="310"/>
      <c r="L602" s="310"/>
      <c r="M602" s="310"/>
      <c r="N602" s="310"/>
      <c r="O602" s="310"/>
      <c r="P602" s="310"/>
      <c r="Q602" s="310"/>
      <c r="R602" s="310"/>
      <c r="S602" s="310"/>
      <c r="T602" s="310"/>
      <c r="U602" s="310"/>
      <c r="V602" s="310"/>
      <c r="W602" s="310"/>
      <c r="X602" s="310"/>
      <c r="Y602" s="310"/>
      <c r="Z602" s="310"/>
      <c r="AA602" s="310"/>
    </row>
    <row r="603">
      <c r="A603" s="310"/>
      <c r="B603" s="310"/>
      <c r="C603" s="310"/>
      <c r="D603" s="310"/>
      <c r="E603" s="35"/>
      <c r="F603" s="35"/>
      <c r="G603" s="310"/>
      <c r="H603" s="310"/>
      <c r="I603" s="310"/>
      <c r="J603" s="310"/>
      <c r="K603" s="310"/>
      <c r="L603" s="310"/>
      <c r="M603" s="310"/>
      <c r="N603" s="310"/>
      <c r="O603" s="310"/>
      <c r="P603" s="310"/>
      <c r="Q603" s="310"/>
      <c r="R603" s="310"/>
      <c r="S603" s="310"/>
      <c r="T603" s="310"/>
      <c r="U603" s="310"/>
      <c r="V603" s="310"/>
      <c r="W603" s="310"/>
      <c r="X603" s="310"/>
      <c r="Y603" s="310"/>
      <c r="Z603" s="310"/>
      <c r="AA603" s="310"/>
    </row>
    <row r="604">
      <c r="A604" s="310"/>
      <c r="B604" s="310"/>
      <c r="C604" s="310"/>
      <c r="D604" s="310"/>
      <c r="E604" s="35"/>
      <c r="F604" s="35"/>
      <c r="G604" s="310"/>
      <c r="H604" s="310"/>
      <c r="I604" s="310"/>
      <c r="J604" s="310"/>
      <c r="K604" s="310"/>
      <c r="L604" s="310"/>
      <c r="M604" s="310"/>
      <c r="N604" s="310"/>
      <c r="O604" s="310"/>
      <c r="P604" s="310"/>
      <c r="Q604" s="310"/>
      <c r="R604" s="310"/>
      <c r="S604" s="310"/>
      <c r="T604" s="310"/>
      <c r="U604" s="310"/>
      <c r="V604" s="310"/>
      <c r="W604" s="310"/>
      <c r="X604" s="310"/>
      <c r="Y604" s="310"/>
      <c r="Z604" s="310"/>
      <c r="AA604" s="310"/>
    </row>
    <row r="605">
      <c r="A605" s="310"/>
      <c r="B605" s="310"/>
      <c r="C605" s="310"/>
      <c r="D605" s="310"/>
      <c r="E605" s="35"/>
      <c r="F605" s="35"/>
      <c r="G605" s="310"/>
      <c r="H605" s="310"/>
      <c r="I605" s="310"/>
      <c r="J605" s="310"/>
      <c r="K605" s="310"/>
      <c r="L605" s="310"/>
      <c r="M605" s="310"/>
      <c r="N605" s="310"/>
      <c r="O605" s="310"/>
      <c r="P605" s="310"/>
      <c r="Q605" s="310"/>
      <c r="R605" s="310"/>
      <c r="S605" s="310"/>
      <c r="T605" s="310"/>
      <c r="U605" s="310"/>
      <c r="V605" s="310"/>
      <c r="W605" s="310"/>
      <c r="X605" s="310"/>
      <c r="Y605" s="310"/>
      <c r="Z605" s="310"/>
      <c r="AA605" s="310"/>
    </row>
    <row r="606">
      <c r="A606" s="310"/>
      <c r="B606" s="310"/>
      <c r="C606" s="310"/>
      <c r="D606" s="310"/>
      <c r="E606" s="35"/>
      <c r="F606" s="35"/>
      <c r="G606" s="310"/>
      <c r="H606" s="310"/>
      <c r="I606" s="310"/>
      <c r="J606" s="310"/>
      <c r="K606" s="310"/>
      <c r="L606" s="310"/>
      <c r="M606" s="310"/>
      <c r="N606" s="310"/>
      <c r="O606" s="310"/>
      <c r="P606" s="310"/>
      <c r="Q606" s="310"/>
      <c r="R606" s="310"/>
      <c r="S606" s="310"/>
      <c r="T606" s="310"/>
      <c r="U606" s="310"/>
      <c r="V606" s="310"/>
      <c r="W606" s="310"/>
      <c r="X606" s="310"/>
      <c r="Y606" s="310"/>
      <c r="Z606" s="310"/>
      <c r="AA606" s="310"/>
    </row>
    <row r="607">
      <c r="A607" s="310"/>
      <c r="B607" s="310"/>
      <c r="C607" s="310"/>
      <c r="D607" s="310"/>
      <c r="E607" s="35"/>
      <c r="F607" s="35"/>
      <c r="G607" s="310"/>
      <c r="H607" s="310"/>
      <c r="I607" s="310"/>
      <c r="J607" s="310"/>
      <c r="K607" s="310"/>
      <c r="L607" s="310"/>
      <c r="M607" s="310"/>
      <c r="N607" s="310"/>
      <c r="O607" s="310"/>
      <c r="P607" s="310"/>
      <c r="Q607" s="310"/>
      <c r="R607" s="310"/>
      <c r="S607" s="310"/>
      <c r="T607" s="310"/>
      <c r="U607" s="310"/>
      <c r="V607" s="310"/>
      <c r="W607" s="310"/>
      <c r="X607" s="310"/>
      <c r="Y607" s="310"/>
      <c r="Z607" s="310"/>
      <c r="AA607" s="310"/>
    </row>
    <row r="608">
      <c r="A608" s="310"/>
      <c r="B608" s="310"/>
      <c r="C608" s="310"/>
      <c r="D608" s="310"/>
      <c r="E608" s="35"/>
      <c r="F608" s="35"/>
      <c r="G608" s="310"/>
      <c r="H608" s="310"/>
      <c r="I608" s="310"/>
      <c r="J608" s="310"/>
      <c r="K608" s="310"/>
      <c r="L608" s="310"/>
      <c r="M608" s="310"/>
      <c r="N608" s="310"/>
      <c r="O608" s="310"/>
      <c r="P608" s="310"/>
      <c r="Q608" s="310"/>
      <c r="R608" s="310"/>
      <c r="S608" s="310"/>
      <c r="T608" s="310"/>
      <c r="U608" s="310"/>
      <c r="V608" s="310"/>
      <c r="W608" s="310"/>
      <c r="X608" s="310"/>
      <c r="Y608" s="310"/>
      <c r="Z608" s="310"/>
      <c r="AA608" s="310"/>
    </row>
    <row r="609">
      <c r="A609" s="310"/>
      <c r="B609" s="310"/>
      <c r="C609" s="310"/>
      <c r="D609" s="310"/>
      <c r="E609" s="35"/>
      <c r="F609" s="35"/>
      <c r="G609" s="310"/>
      <c r="H609" s="310"/>
      <c r="I609" s="310"/>
      <c r="J609" s="310"/>
      <c r="K609" s="310"/>
      <c r="L609" s="310"/>
      <c r="M609" s="310"/>
      <c r="N609" s="310"/>
      <c r="O609" s="310"/>
      <c r="P609" s="310"/>
      <c r="Q609" s="310"/>
      <c r="R609" s="310"/>
      <c r="S609" s="310"/>
      <c r="T609" s="310"/>
      <c r="U609" s="310"/>
      <c r="V609" s="310"/>
      <c r="W609" s="310"/>
      <c r="X609" s="310"/>
      <c r="Y609" s="310"/>
      <c r="Z609" s="310"/>
      <c r="AA609" s="310"/>
    </row>
    <row r="610">
      <c r="A610" s="310"/>
      <c r="B610" s="310"/>
      <c r="C610" s="310"/>
      <c r="D610" s="310"/>
      <c r="E610" s="35"/>
      <c r="F610" s="35"/>
      <c r="G610" s="310"/>
      <c r="H610" s="310"/>
      <c r="I610" s="310"/>
      <c r="J610" s="310"/>
      <c r="K610" s="310"/>
      <c r="L610" s="310"/>
      <c r="M610" s="310"/>
      <c r="N610" s="310"/>
      <c r="O610" s="310"/>
      <c r="P610" s="310"/>
      <c r="Q610" s="310"/>
      <c r="R610" s="310"/>
      <c r="S610" s="310"/>
      <c r="T610" s="310"/>
      <c r="U610" s="310"/>
      <c r="V610" s="310"/>
      <c r="W610" s="310"/>
      <c r="X610" s="310"/>
      <c r="Y610" s="310"/>
      <c r="Z610" s="310"/>
      <c r="AA610" s="310"/>
    </row>
    <row r="611">
      <c r="A611" s="310"/>
      <c r="B611" s="310"/>
      <c r="C611" s="310"/>
      <c r="D611" s="310"/>
      <c r="E611" s="35"/>
      <c r="F611" s="35"/>
      <c r="G611" s="310"/>
      <c r="H611" s="310"/>
      <c r="I611" s="310"/>
      <c r="J611" s="310"/>
      <c r="K611" s="310"/>
      <c r="L611" s="310"/>
      <c r="M611" s="310"/>
      <c r="N611" s="310"/>
      <c r="O611" s="310"/>
      <c r="P611" s="310"/>
      <c r="Q611" s="310"/>
      <c r="R611" s="310"/>
      <c r="S611" s="310"/>
      <c r="T611" s="310"/>
      <c r="U611" s="310"/>
      <c r="V611" s="310"/>
      <c r="W611" s="310"/>
      <c r="X611" s="310"/>
      <c r="Y611" s="310"/>
      <c r="Z611" s="310"/>
      <c r="AA611" s="310"/>
    </row>
    <row r="612">
      <c r="A612" s="310"/>
      <c r="B612" s="310"/>
      <c r="C612" s="310"/>
      <c r="D612" s="310"/>
      <c r="E612" s="35"/>
      <c r="F612" s="35"/>
      <c r="G612" s="310"/>
      <c r="H612" s="310"/>
      <c r="I612" s="310"/>
      <c r="J612" s="310"/>
      <c r="K612" s="310"/>
      <c r="L612" s="310"/>
      <c r="M612" s="310"/>
      <c r="N612" s="310"/>
      <c r="O612" s="310"/>
      <c r="P612" s="310"/>
      <c r="Q612" s="310"/>
      <c r="R612" s="310"/>
      <c r="S612" s="310"/>
      <c r="T612" s="310"/>
      <c r="U612" s="310"/>
      <c r="V612" s="310"/>
      <c r="W612" s="310"/>
      <c r="X612" s="310"/>
      <c r="Y612" s="310"/>
      <c r="Z612" s="310"/>
      <c r="AA612" s="310"/>
    </row>
    <row r="613">
      <c r="A613" s="310"/>
      <c r="B613" s="310"/>
      <c r="C613" s="310"/>
      <c r="D613" s="310"/>
      <c r="E613" s="35"/>
      <c r="F613" s="35"/>
      <c r="G613" s="310"/>
      <c r="H613" s="310"/>
      <c r="I613" s="310"/>
      <c r="J613" s="310"/>
      <c r="K613" s="310"/>
      <c r="L613" s="310"/>
      <c r="M613" s="310"/>
      <c r="N613" s="310"/>
      <c r="O613" s="310"/>
      <c r="P613" s="310"/>
      <c r="Q613" s="310"/>
      <c r="R613" s="310"/>
      <c r="S613" s="310"/>
      <c r="T613" s="310"/>
      <c r="U613" s="310"/>
      <c r="V613" s="310"/>
      <c r="W613" s="310"/>
      <c r="X613" s="310"/>
      <c r="Y613" s="310"/>
      <c r="Z613" s="310"/>
      <c r="AA613" s="310"/>
    </row>
    <row r="614">
      <c r="A614" s="310"/>
      <c r="B614" s="310"/>
      <c r="C614" s="310"/>
      <c r="D614" s="310"/>
      <c r="E614" s="35"/>
      <c r="F614" s="35"/>
      <c r="G614" s="310"/>
      <c r="H614" s="310"/>
      <c r="I614" s="310"/>
      <c r="J614" s="310"/>
      <c r="K614" s="310"/>
      <c r="L614" s="310"/>
      <c r="M614" s="310"/>
      <c r="N614" s="310"/>
      <c r="O614" s="310"/>
      <c r="P614" s="310"/>
      <c r="Q614" s="310"/>
      <c r="R614" s="310"/>
      <c r="S614" s="310"/>
      <c r="T614" s="310"/>
      <c r="U614" s="310"/>
      <c r="V614" s="310"/>
      <c r="W614" s="310"/>
      <c r="X614" s="310"/>
      <c r="Y614" s="310"/>
      <c r="Z614" s="310"/>
      <c r="AA614" s="310"/>
    </row>
    <row r="615">
      <c r="A615" s="310"/>
      <c r="B615" s="310"/>
      <c r="C615" s="310"/>
      <c r="D615" s="310"/>
      <c r="E615" s="35"/>
      <c r="F615" s="35"/>
      <c r="G615" s="310"/>
      <c r="H615" s="310"/>
      <c r="I615" s="310"/>
      <c r="J615" s="310"/>
      <c r="K615" s="310"/>
      <c r="L615" s="310"/>
      <c r="M615" s="310"/>
      <c r="N615" s="310"/>
      <c r="O615" s="310"/>
      <c r="P615" s="310"/>
      <c r="Q615" s="310"/>
      <c r="R615" s="310"/>
      <c r="S615" s="310"/>
      <c r="T615" s="310"/>
      <c r="U615" s="310"/>
      <c r="V615" s="310"/>
      <c r="W615" s="310"/>
      <c r="X615" s="310"/>
      <c r="Y615" s="310"/>
      <c r="Z615" s="310"/>
      <c r="AA615" s="310"/>
    </row>
    <row r="616">
      <c r="A616" s="310"/>
      <c r="B616" s="310"/>
      <c r="C616" s="310"/>
      <c r="D616" s="310"/>
      <c r="E616" s="35"/>
      <c r="F616" s="35"/>
      <c r="G616" s="310"/>
      <c r="H616" s="310"/>
      <c r="I616" s="310"/>
      <c r="J616" s="310"/>
      <c r="K616" s="310"/>
      <c r="L616" s="310"/>
      <c r="M616" s="310"/>
      <c r="N616" s="310"/>
      <c r="O616" s="310"/>
      <c r="P616" s="310"/>
      <c r="Q616" s="310"/>
      <c r="R616" s="310"/>
      <c r="S616" s="310"/>
      <c r="T616" s="310"/>
      <c r="U616" s="310"/>
      <c r="V616" s="310"/>
      <c r="W616" s="310"/>
      <c r="X616" s="310"/>
      <c r="Y616" s="310"/>
      <c r="Z616" s="310"/>
      <c r="AA616" s="310"/>
    </row>
    <row r="617">
      <c r="A617" s="310"/>
      <c r="B617" s="310"/>
      <c r="C617" s="310"/>
      <c r="D617" s="310"/>
      <c r="E617" s="35"/>
      <c r="F617" s="35"/>
      <c r="G617" s="310"/>
      <c r="H617" s="310"/>
      <c r="I617" s="310"/>
      <c r="J617" s="310"/>
      <c r="K617" s="310"/>
      <c r="L617" s="310"/>
      <c r="M617" s="310"/>
      <c r="N617" s="310"/>
      <c r="O617" s="310"/>
      <c r="P617" s="310"/>
      <c r="Q617" s="310"/>
      <c r="R617" s="310"/>
      <c r="S617" s="310"/>
      <c r="T617" s="310"/>
      <c r="U617" s="310"/>
      <c r="V617" s="310"/>
      <c r="W617" s="310"/>
      <c r="X617" s="310"/>
      <c r="Y617" s="310"/>
      <c r="Z617" s="310"/>
      <c r="AA617" s="310"/>
    </row>
    <row r="618">
      <c r="A618" s="310"/>
      <c r="B618" s="310"/>
      <c r="C618" s="310"/>
      <c r="D618" s="310"/>
      <c r="E618" s="35"/>
      <c r="F618" s="35"/>
      <c r="G618" s="310"/>
      <c r="H618" s="310"/>
      <c r="I618" s="310"/>
      <c r="J618" s="310"/>
      <c r="K618" s="310"/>
      <c r="L618" s="310"/>
      <c r="M618" s="310"/>
      <c r="N618" s="310"/>
      <c r="O618" s="310"/>
      <c r="P618" s="310"/>
      <c r="Q618" s="310"/>
      <c r="R618" s="310"/>
      <c r="S618" s="310"/>
      <c r="T618" s="310"/>
      <c r="U618" s="310"/>
      <c r="V618" s="310"/>
      <c r="W618" s="310"/>
      <c r="X618" s="310"/>
      <c r="Y618" s="310"/>
      <c r="Z618" s="310"/>
      <c r="AA618" s="310"/>
    </row>
    <row r="619">
      <c r="A619" s="310"/>
      <c r="B619" s="310"/>
      <c r="C619" s="310"/>
      <c r="D619" s="310"/>
      <c r="E619" s="35"/>
      <c r="F619" s="35"/>
      <c r="G619" s="310"/>
      <c r="H619" s="310"/>
      <c r="I619" s="310"/>
      <c r="J619" s="310"/>
      <c r="K619" s="310"/>
      <c r="L619" s="310"/>
      <c r="M619" s="310"/>
      <c r="N619" s="310"/>
      <c r="O619" s="310"/>
      <c r="P619" s="310"/>
      <c r="Q619" s="310"/>
      <c r="R619" s="310"/>
      <c r="S619" s="310"/>
      <c r="T619" s="310"/>
      <c r="U619" s="310"/>
      <c r="V619" s="310"/>
      <c r="W619" s="310"/>
      <c r="X619" s="310"/>
      <c r="Y619" s="310"/>
      <c r="Z619" s="310"/>
      <c r="AA619" s="310"/>
    </row>
    <row r="620">
      <c r="A620" s="310"/>
      <c r="B620" s="310"/>
      <c r="C620" s="310"/>
      <c r="D620" s="310"/>
      <c r="E620" s="35"/>
      <c r="F620" s="35"/>
      <c r="G620" s="310"/>
      <c r="H620" s="310"/>
      <c r="I620" s="310"/>
      <c r="J620" s="310"/>
      <c r="K620" s="310"/>
      <c r="L620" s="310"/>
      <c r="M620" s="310"/>
      <c r="N620" s="310"/>
      <c r="O620" s="310"/>
      <c r="P620" s="310"/>
      <c r="Q620" s="310"/>
      <c r="R620" s="310"/>
      <c r="S620" s="310"/>
      <c r="T620" s="310"/>
      <c r="U620" s="310"/>
      <c r="V620" s="310"/>
      <c r="W620" s="310"/>
      <c r="X620" s="310"/>
      <c r="Y620" s="310"/>
      <c r="Z620" s="310"/>
      <c r="AA620" s="310"/>
    </row>
    <row r="621">
      <c r="A621" s="310"/>
      <c r="B621" s="310"/>
      <c r="C621" s="310"/>
      <c r="D621" s="310"/>
      <c r="E621" s="35"/>
      <c r="F621" s="35"/>
      <c r="G621" s="310"/>
      <c r="H621" s="310"/>
      <c r="I621" s="310"/>
      <c r="J621" s="310"/>
      <c r="K621" s="310"/>
      <c r="L621" s="310"/>
      <c r="M621" s="310"/>
      <c r="N621" s="310"/>
      <c r="O621" s="310"/>
      <c r="P621" s="310"/>
      <c r="Q621" s="310"/>
      <c r="R621" s="310"/>
      <c r="S621" s="310"/>
      <c r="T621" s="310"/>
      <c r="U621" s="310"/>
      <c r="V621" s="310"/>
      <c r="W621" s="310"/>
      <c r="X621" s="310"/>
      <c r="Y621" s="310"/>
      <c r="Z621" s="310"/>
      <c r="AA621" s="310"/>
    </row>
    <row r="622">
      <c r="A622" s="310"/>
      <c r="B622" s="310"/>
      <c r="C622" s="310"/>
      <c r="D622" s="310"/>
      <c r="E622" s="35"/>
      <c r="F622" s="35"/>
      <c r="G622" s="310"/>
      <c r="H622" s="310"/>
      <c r="I622" s="310"/>
      <c r="J622" s="310"/>
      <c r="K622" s="310"/>
      <c r="L622" s="310"/>
      <c r="M622" s="310"/>
      <c r="N622" s="310"/>
      <c r="O622" s="310"/>
      <c r="P622" s="310"/>
      <c r="Q622" s="310"/>
      <c r="R622" s="310"/>
      <c r="S622" s="310"/>
      <c r="T622" s="310"/>
      <c r="U622" s="310"/>
      <c r="V622" s="310"/>
      <c r="W622" s="310"/>
      <c r="X622" s="310"/>
      <c r="Y622" s="310"/>
      <c r="Z622" s="310"/>
      <c r="AA622" s="310"/>
    </row>
    <row r="623">
      <c r="A623" s="310"/>
      <c r="B623" s="310"/>
      <c r="C623" s="310"/>
      <c r="D623" s="310"/>
      <c r="E623" s="35"/>
      <c r="F623" s="35"/>
      <c r="G623" s="310"/>
      <c r="H623" s="310"/>
      <c r="I623" s="310"/>
      <c r="J623" s="310"/>
      <c r="K623" s="310"/>
      <c r="L623" s="310"/>
      <c r="M623" s="310"/>
      <c r="N623" s="310"/>
      <c r="O623" s="310"/>
      <c r="P623" s="310"/>
      <c r="Q623" s="310"/>
      <c r="R623" s="310"/>
      <c r="S623" s="310"/>
      <c r="T623" s="310"/>
      <c r="U623" s="310"/>
      <c r="V623" s="310"/>
      <c r="W623" s="310"/>
      <c r="X623" s="310"/>
      <c r="Y623" s="310"/>
      <c r="Z623" s="310"/>
      <c r="AA623" s="310"/>
    </row>
    <row r="624">
      <c r="A624" s="310"/>
      <c r="B624" s="310"/>
      <c r="C624" s="310"/>
      <c r="D624" s="310"/>
      <c r="E624" s="35"/>
      <c r="F624" s="35"/>
      <c r="G624" s="310"/>
      <c r="H624" s="310"/>
      <c r="I624" s="310"/>
      <c r="J624" s="310"/>
      <c r="K624" s="310"/>
      <c r="L624" s="310"/>
      <c r="M624" s="310"/>
      <c r="N624" s="310"/>
      <c r="O624" s="310"/>
      <c r="P624" s="310"/>
      <c r="Q624" s="310"/>
      <c r="R624" s="310"/>
      <c r="S624" s="310"/>
      <c r="T624" s="310"/>
      <c r="U624" s="310"/>
      <c r="V624" s="310"/>
      <c r="W624" s="310"/>
      <c r="X624" s="310"/>
      <c r="Y624" s="310"/>
      <c r="Z624" s="310"/>
      <c r="AA624" s="310"/>
    </row>
    <row r="625">
      <c r="A625" s="310"/>
      <c r="B625" s="310"/>
      <c r="C625" s="310"/>
      <c r="D625" s="310"/>
      <c r="E625" s="35"/>
      <c r="F625" s="35"/>
      <c r="G625" s="310"/>
      <c r="H625" s="310"/>
      <c r="I625" s="310"/>
      <c r="J625" s="310"/>
      <c r="K625" s="310"/>
      <c r="L625" s="310"/>
      <c r="M625" s="310"/>
      <c r="N625" s="310"/>
      <c r="O625" s="310"/>
      <c r="P625" s="310"/>
      <c r="Q625" s="310"/>
      <c r="R625" s="310"/>
      <c r="S625" s="310"/>
      <c r="T625" s="310"/>
      <c r="U625" s="310"/>
      <c r="V625" s="310"/>
      <c r="W625" s="310"/>
      <c r="X625" s="310"/>
      <c r="Y625" s="310"/>
      <c r="Z625" s="310"/>
      <c r="AA625" s="310"/>
    </row>
    <row r="626">
      <c r="A626" s="310"/>
      <c r="B626" s="310"/>
      <c r="C626" s="310"/>
      <c r="D626" s="310"/>
      <c r="E626" s="35"/>
      <c r="F626" s="35"/>
      <c r="G626" s="310"/>
      <c r="H626" s="310"/>
      <c r="I626" s="310"/>
      <c r="J626" s="310"/>
      <c r="K626" s="310"/>
      <c r="L626" s="310"/>
      <c r="M626" s="310"/>
      <c r="N626" s="310"/>
      <c r="O626" s="310"/>
      <c r="P626" s="310"/>
      <c r="Q626" s="310"/>
      <c r="R626" s="310"/>
      <c r="S626" s="310"/>
      <c r="T626" s="310"/>
      <c r="U626" s="310"/>
      <c r="V626" s="310"/>
      <c r="W626" s="310"/>
      <c r="X626" s="310"/>
      <c r="Y626" s="310"/>
      <c r="Z626" s="310"/>
      <c r="AA626" s="310"/>
    </row>
    <row r="627">
      <c r="A627" s="310"/>
      <c r="B627" s="310"/>
      <c r="C627" s="310"/>
      <c r="D627" s="310"/>
      <c r="E627" s="35"/>
      <c r="F627" s="35"/>
      <c r="G627" s="310"/>
      <c r="H627" s="310"/>
      <c r="I627" s="310"/>
      <c r="J627" s="310"/>
      <c r="K627" s="310"/>
      <c r="L627" s="310"/>
      <c r="M627" s="310"/>
      <c r="N627" s="310"/>
      <c r="O627" s="310"/>
      <c r="P627" s="310"/>
      <c r="Q627" s="310"/>
      <c r="R627" s="310"/>
      <c r="S627" s="310"/>
      <c r="T627" s="310"/>
      <c r="U627" s="310"/>
      <c r="V627" s="310"/>
      <c r="W627" s="310"/>
      <c r="X627" s="310"/>
      <c r="Y627" s="310"/>
      <c r="Z627" s="310"/>
      <c r="AA627" s="310"/>
    </row>
    <row r="628">
      <c r="A628" s="310"/>
      <c r="B628" s="310"/>
      <c r="C628" s="310"/>
      <c r="D628" s="310"/>
      <c r="E628" s="35"/>
      <c r="F628" s="35"/>
      <c r="G628" s="310"/>
      <c r="H628" s="310"/>
      <c r="I628" s="310"/>
      <c r="J628" s="310"/>
      <c r="K628" s="310"/>
      <c r="L628" s="310"/>
      <c r="M628" s="310"/>
      <c r="N628" s="310"/>
      <c r="O628" s="310"/>
      <c r="P628" s="310"/>
      <c r="Q628" s="310"/>
      <c r="R628" s="310"/>
      <c r="S628" s="310"/>
      <c r="T628" s="310"/>
      <c r="U628" s="310"/>
      <c r="V628" s="310"/>
      <c r="W628" s="310"/>
      <c r="X628" s="310"/>
      <c r="Y628" s="310"/>
      <c r="Z628" s="310"/>
      <c r="AA628" s="310"/>
    </row>
    <row r="629">
      <c r="A629" s="310"/>
      <c r="B629" s="310"/>
      <c r="C629" s="310"/>
      <c r="D629" s="310"/>
      <c r="E629" s="35"/>
      <c r="F629" s="35"/>
      <c r="G629" s="310"/>
      <c r="H629" s="310"/>
      <c r="I629" s="310"/>
      <c r="J629" s="310"/>
      <c r="K629" s="310"/>
      <c r="L629" s="310"/>
      <c r="M629" s="310"/>
      <c r="N629" s="310"/>
      <c r="O629" s="310"/>
      <c r="P629" s="310"/>
      <c r="Q629" s="310"/>
      <c r="R629" s="310"/>
      <c r="S629" s="310"/>
      <c r="T629" s="310"/>
      <c r="U629" s="310"/>
      <c r="V629" s="310"/>
      <c r="W629" s="310"/>
      <c r="X629" s="310"/>
      <c r="Y629" s="310"/>
      <c r="Z629" s="310"/>
      <c r="AA629" s="310"/>
    </row>
    <row r="630">
      <c r="A630" s="310"/>
      <c r="B630" s="310"/>
      <c r="C630" s="310"/>
      <c r="D630" s="310"/>
      <c r="E630" s="35"/>
      <c r="F630" s="35"/>
      <c r="G630" s="310"/>
      <c r="H630" s="310"/>
      <c r="I630" s="310"/>
      <c r="J630" s="310"/>
      <c r="K630" s="310"/>
      <c r="L630" s="310"/>
      <c r="M630" s="310"/>
      <c r="N630" s="310"/>
      <c r="O630" s="310"/>
      <c r="P630" s="310"/>
      <c r="Q630" s="310"/>
      <c r="R630" s="310"/>
      <c r="S630" s="310"/>
      <c r="T630" s="310"/>
      <c r="U630" s="310"/>
      <c r="V630" s="310"/>
      <c r="W630" s="310"/>
      <c r="X630" s="310"/>
      <c r="Y630" s="310"/>
      <c r="Z630" s="310"/>
      <c r="AA630" s="310"/>
    </row>
    <row r="631">
      <c r="A631" s="310"/>
      <c r="B631" s="310"/>
      <c r="C631" s="310"/>
      <c r="D631" s="310"/>
      <c r="E631" s="35"/>
      <c r="F631" s="35"/>
      <c r="G631" s="310"/>
      <c r="H631" s="310"/>
      <c r="I631" s="310"/>
      <c r="J631" s="310"/>
      <c r="K631" s="310"/>
      <c r="L631" s="310"/>
      <c r="M631" s="310"/>
      <c r="N631" s="310"/>
      <c r="O631" s="310"/>
      <c r="P631" s="310"/>
      <c r="Q631" s="310"/>
      <c r="R631" s="310"/>
      <c r="S631" s="310"/>
      <c r="T631" s="310"/>
      <c r="U631" s="310"/>
      <c r="V631" s="310"/>
      <c r="W631" s="310"/>
      <c r="X631" s="310"/>
      <c r="Y631" s="310"/>
      <c r="Z631" s="310"/>
      <c r="AA631" s="310"/>
    </row>
    <row r="632">
      <c r="A632" s="310"/>
      <c r="B632" s="310"/>
      <c r="C632" s="310"/>
      <c r="D632" s="310"/>
      <c r="E632" s="35"/>
      <c r="F632" s="35"/>
      <c r="G632" s="310"/>
      <c r="H632" s="310"/>
      <c r="I632" s="310"/>
      <c r="J632" s="310"/>
      <c r="K632" s="310"/>
      <c r="L632" s="310"/>
      <c r="M632" s="310"/>
      <c r="N632" s="310"/>
      <c r="O632" s="310"/>
      <c r="P632" s="310"/>
      <c r="Q632" s="310"/>
      <c r="R632" s="310"/>
      <c r="S632" s="310"/>
      <c r="T632" s="310"/>
      <c r="U632" s="310"/>
      <c r="V632" s="310"/>
      <c r="W632" s="310"/>
      <c r="X632" s="310"/>
      <c r="Y632" s="310"/>
      <c r="Z632" s="310"/>
      <c r="AA632" s="310"/>
    </row>
    <row r="633">
      <c r="A633" s="310"/>
      <c r="B633" s="310"/>
      <c r="C633" s="310"/>
      <c r="D633" s="310"/>
      <c r="E633" s="35"/>
      <c r="F633" s="35"/>
      <c r="G633" s="310"/>
      <c r="H633" s="310"/>
      <c r="I633" s="310"/>
      <c r="J633" s="310"/>
      <c r="K633" s="310"/>
      <c r="L633" s="310"/>
      <c r="M633" s="310"/>
      <c r="N633" s="310"/>
      <c r="O633" s="310"/>
      <c r="P633" s="310"/>
      <c r="Q633" s="310"/>
      <c r="R633" s="310"/>
      <c r="S633" s="310"/>
      <c r="T633" s="310"/>
      <c r="U633" s="310"/>
      <c r="V633" s="310"/>
      <c r="W633" s="310"/>
      <c r="X633" s="310"/>
      <c r="Y633" s="310"/>
      <c r="Z633" s="310"/>
      <c r="AA633" s="310"/>
    </row>
    <row r="634">
      <c r="A634" s="310"/>
      <c r="B634" s="310"/>
      <c r="C634" s="310"/>
      <c r="D634" s="310"/>
      <c r="E634" s="35"/>
      <c r="F634" s="35"/>
      <c r="G634" s="310"/>
      <c r="H634" s="310"/>
      <c r="I634" s="310"/>
      <c r="J634" s="310"/>
      <c r="K634" s="310"/>
      <c r="L634" s="310"/>
      <c r="M634" s="310"/>
      <c r="N634" s="310"/>
      <c r="O634" s="310"/>
      <c r="P634" s="310"/>
      <c r="Q634" s="310"/>
      <c r="R634" s="310"/>
      <c r="S634" s="310"/>
      <c r="T634" s="310"/>
      <c r="U634" s="310"/>
      <c r="V634" s="310"/>
      <c r="W634" s="310"/>
      <c r="X634" s="310"/>
      <c r="Y634" s="310"/>
      <c r="Z634" s="310"/>
      <c r="AA634" s="310"/>
    </row>
    <row r="635">
      <c r="A635" s="310"/>
      <c r="B635" s="310"/>
      <c r="C635" s="310"/>
      <c r="D635" s="310"/>
      <c r="E635" s="35"/>
      <c r="F635" s="35"/>
      <c r="G635" s="310"/>
      <c r="H635" s="310"/>
      <c r="I635" s="310"/>
      <c r="J635" s="310"/>
      <c r="K635" s="310"/>
      <c r="L635" s="310"/>
      <c r="M635" s="310"/>
      <c r="N635" s="310"/>
      <c r="O635" s="310"/>
      <c r="P635" s="310"/>
      <c r="Q635" s="310"/>
      <c r="R635" s="310"/>
      <c r="S635" s="310"/>
      <c r="T635" s="310"/>
      <c r="U635" s="310"/>
      <c r="V635" s="310"/>
      <c r="W635" s="310"/>
      <c r="X635" s="310"/>
      <c r="Y635" s="310"/>
      <c r="Z635" s="310"/>
      <c r="AA635" s="310"/>
    </row>
    <row r="636">
      <c r="A636" s="310"/>
      <c r="B636" s="310"/>
      <c r="C636" s="310"/>
      <c r="D636" s="310"/>
      <c r="E636" s="35"/>
      <c r="F636" s="35"/>
      <c r="G636" s="310"/>
      <c r="H636" s="310"/>
      <c r="I636" s="310"/>
      <c r="J636" s="310"/>
      <c r="K636" s="310"/>
      <c r="L636" s="310"/>
      <c r="M636" s="310"/>
      <c r="N636" s="310"/>
      <c r="O636" s="310"/>
      <c r="P636" s="310"/>
      <c r="Q636" s="310"/>
      <c r="R636" s="310"/>
      <c r="S636" s="310"/>
      <c r="T636" s="310"/>
      <c r="U636" s="310"/>
      <c r="V636" s="310"/>
      <c r="W636" s="310"/>
      <c r="X636" s="310"/>
      <c r="Y636" s="310"/>
      <c r="Z636" s="310"/>
      <c r="AA636" s="310"/>
    </row>
    <row r="637">
      <c r="A637" s="310"/>
      <c r="B637" s="310"/>
      <c r="C637" s="310"/>
      <c r="D637" s="310"/>
      <c r="E637" s="35"/>
      <c r="F637" s="35"/>
      <c r="G637" s="310"/>
      <c r="H637" s="310"/>
      <c r="I637" s="310"/>
      <c r="J637" s="310"/>
      <c r="K637" s="310"/>
      <c r="L637" s="310"/>
      <c r="M637" s="310"/>
      <c r="N637" s="310"/>
      <c r="O637" s="310"/>
      <c r="P637" s="310"/>
      <c r="Q637" s="310"/>
      <c r="R637" s="310"/>
      <c r="S637" s="310"/>
      <c r="T637" s="310"/>
      <c r="U637" s="310"/>
      <c r="V637" s="310"/>
      <c r="W637" s="310"/>
      <c r="X637" s="310"/>
      <c r="Y637" s="310"/>
      <c r="Z637" s="310"/>
      <c r="AA637" s="310"/>
    </row>
    <row r="638">
      <c r="A638" s="310"/>
      <c r="B638" s="310"/>
      <c r="C638" s="310"/>
      <c r="D638" s="310"/>
      <c r="E638" s="35"/>
      <c r="F638" s="35"/>
      <c r="G638" s="310"/>
      <c r="H638" s="310"/>
      <c r="I638" s="310"/>
      <c r="J638" s="310"/>
      <c r="K638" s="310"/>
      <c r="L638" s="310"/>
      <c r="M638" s="310"/>
      <c r="N638" s="310"/>
      <c r="O638" s="310"/>
      <c r="P638" s="310"/>
      <c r="Q638" s="310"/>
      <c r="R638" s="310"/>
      <c r="S638" s="310"/>
      <c r="T638" s="310"/>
      <c r="U638" s="310"/>
      <c r="V638" s="310"/>
      <c r="W638" s="310"/>
      <c r="X638" s="310"/>
      <c r="Y638" s="310"/>
      <c r="Z638" s="310"/>
      <c r="AA638" s="310"/>
    </row>
    <row r="639">
      <c r="A639" s="310"/>
      <c r="B639" s="310"/>
      <c r="C639" s="310"/>
      <c r="D639" s="310"/>
      <c r="E639" s="35"/>
      <c r="F639" s="35"/>
      <c r="G639" s="310"/>
      <c r="H639" s="310"/>
      <c r="I639" s="310"/>
      <c r="J639" s="310"/>
      <c r="K639" s="310"/>
      <c r="L639" s="310"/>
      <c r="M639" s="310"/>
      <c r="N639" s="310"/>
      <c r="O639" s="310"/>
      <c r="P639" s="310"/>
      <c r="Q639" s="310"/>
      <c r="R639" s="310"/>
      <c r="S639" s="310"/>
      <c r="T639" s="310"/>
      <c r="U639" s="310"/>
      <c r="V639" s="310"/>
      <c r="W639" s="310"/>
      <c r="X639" s="310"/>
      <c r="Y639" s="310"/>
      <c r="Z639" s="310"/>
      <c r="AA639" s="310"/>
    </row>
    <row r="640">
      <c r="A640" s="310"/>
      <c r="B640" s="310"/>
      <c r="C640" s="310"/>
      <c r="D640" s="310"/>
      <c r="E640" s="35"/>
      <c r="F640" s="35"/>
      <c r="G640" s="310"/>
      <c r="H640" s="310"/>
      <c r="I640" s="310"/>
      <c r="J640" s="310"/>
      <c r="K640" s="310"/>
      <c r="L640" s="310"/>
      <c r="M640" s="310"/>
      <c r="N640" s="310"/>
      <c r="O640" s="310"/>
      <c r="P640" s="310"/>
      <c r="Q640" s="310"/>
      <c r="R640" s="310"/>
      <c r="S640" s="310"/>
      <c r="T640" s="310"/>
      <c r="U640" s="310"/>
      <c r="V640" s="310"/>
      <c r="W640" s="310"/>
      <c r="X640" s="310"/>
      <c r="Y640" s="310"/>
      <c r="Z640" s="310"/>
      <c r="AA640" s="310"/>
    </row>
    <row r="641">
      <c r="A641" s="310"/>
      <c r="B641" s="310"/>
      <c r="C641" s="310"/>
      <c r="D641" s="310"/>
      <c r="E641" s="35"/>
      <c r="F641" s="35"/>
      <c r="G641" s="310"/>
      <c r="H641" s="310"/>
      <c r="I641" s="310"/>
      <c r="J641" s="310"/>
      <c r="K641" s="310"/>
      <c r="L641" s="310"/>
      <c r="M641" s="310"/>
      <c r="N641" s="310"/>
      <c r="O641" s="310"/>
      <c r="P641" s="310"/>
      <c r="Q641" s="310"/>
      <c r="R641" s="310"/>
      <c r="S641" s="310"/>
      <c r="T641" s="310"/>
      <c r="U641" s="310"/>
      <c r="V641" s="310"/>
      <c r="W641" s="310"/>
      <c r="X641" s="310"/>
      <c r="Y641" s="310"/>
      <c r="Z641" s="310"/>
      <c r="AA641" s="310"/>
    </row>
    <row r="642">
      <c r="A642" s="310"/>
      <c r="B642" s="310"/>
      <c r="C642" s="310"/>
      <c r="D642" s="310"/>
      <c r="E642" s="35"/>
      <c r="F642" s="35"/>
      <c r="G642" s="310"/>
      <c r="H642" s="310"/>
      <c r="I642" s="310"/>
      <c r="J642" s="310"/>
      <c r="K642" s="310"/>
      <c r="L642" s="310"/>
      <c r="M642" s="310"/>
      <c r="N642" s="310"/>
      <c r="O642" s="310"/>
      <c r="P642" s="310"/>
      <c r="Q642" s="310"/>
      <c r="R642" s="310"/>
      <c r="S642" s="310"/>
      <c r="T642" s="310"/>
      <c r="U642" s="310"/>
      <c r="V642" s="310"/>
      <c r="W642" s="310"/>
      <c r="X642" s="310"/>
      <c r="Y642" s="310"/>
      <c r="Z642" s="310"/>
      <c r="AA642" s="310"/>
    </row>
    <row r="643">
      <c r="A643" s="310"/>
      <c r="B643" s="310"/>
      <c r="C643" s="310"/>
      <c r="D643" s="310"/>
      <c r="E643" s="35"/>
      <c r="F643" s="35"/>
      <c r="G643" s="310"/>
      <c r="H643" s="310"/>
      <c r="I643" s="310"/>
      <c r="J643" s="310"/>
      <c r="K643" s="310"/>
      <c r="L643" s="310"/>
      <c r="M643" s="310"/>
      <c r="N643" s="310"/>
      <c r="O643" s="310"/>
      <c r="P643" s="310"/>
      <c r="Q643" s="310"/>
      <c r="R643" s="310"/>
      <c r="S643" s="310"/>
      <c r="T643" s="310"/>
      <c r="U643" s="310"/>
      <c r="V643" s="310"/>
      <c r="W643" s="310"/>
      <c r="X643" s="310"/>
      <c r="Y643" s="310"/>
      <c r="Z643" s="310"/>
      <c r="AA643" s="310"/>
    </row>
    <row r="644">
      <c r="A644" s="310"/>
      <c r="B644" s="310"/>
      <c r="C644" s="310"/>
      <c r="D644" s="310"/>
      <c r="E644" s="35"/>
      <c r="F644" s="35"/>
      <c r="G644" s="310"/>
      <c r="H644" s="310"/>
      <c r="I644" s="310"/>
      <c r="J644" s="310"/>
      <c r="K644" s="310"/>
      <c r="L644" s="310"/>
      <c r="M644" s="310"/>
      <c r="N644" s="310"/>
      <c r="O644" s="310"/>
      <c r="P644" s="310"/>
      <c r="Q644" s="310"/>
      <c r="R644" s="310"/>
      <c r="S644" s="310"/>
      <c r="T644" s="310"/>
      <c r="U644" s="310"/>
      <c r="V644" s="310"/>
      <c r="W644" s="310"/>
      <c r="X644" s="310"/>
      <c r="Y644" s="310"/>
      <c r="Z644" s="310"/>
      <c r="AA644" s="310"/>
    </row>
    <row r="645">
      <c r="A645" s="310"/>
      <c r="B645" s="310"/>
      <c r="C645" s="310"/>
      <c r="D645" s="310"/>
      <c r="E645" s="35"/>
      <c r="F645" s="35"/>
      <c r="G645" s="310"/>
      <c r="H645" s="310"/>
      <c r="I645" s="310"/>
      <c r="J645" s="310"/>
      <c r="K645" s="310"/>
      <c r="L645" s="310"/>
      <c r="M645" s="310"/>
      <c r="N645" s="310"/>
      <c r="O645" s="310"/>
      <c r="P645" s="310"/>
      <c r="Q645" s="310"/>
      <c r="R645" s="310"/>
      <c r="S645" s="310"/>
      <c r="T645" s="310"/>
      <c r="U645" s="310"/>
      <c r="V645" s="310"/>
      <c r="W645" s="310"/>
      <c r="X645" s="310"/>
      <c r="Y645" s="310"/>
      <c r="Z645" s="310"/>
      <c r="AA645" s="310"/>
    </row>
    <row r="646">
      <c r="A646" s="310"/>
      <c r="B646" s="310"/>
      <c r="C646" s="310"/>
      <c r="D646" s="310"/>
      <c r="E646" s="35"/>
      <c r="F646" s="35"/>
      <c r="G646" s="310"/>
      <c r="H646" s="310"/>
      <c r="I646" s="310"/>
      <c r="J646" s="310"/>
      <c r="K646" s="310"/>
      <c r="L646" s="310"/>
      <c r="M646" s="310"/>
      <c r="N646" s="310"/>
      <c r="O646" s="310"/>
      <c r="P646" s="310"/>
      <c r="Q646" s="310"/>
      <c r="R646" s="310"/>
      <c r="S646" s="310"/>
      <c r="T646" s="310"/>
      <c r="U646" s="310"/>
      <c r="V646" s="310"/>
      <c r="W646" s="310"/>
      <c r="X646" s="310"/>
      <c r="Y646" s="310"/>
      <c r="Z646" s="310"/>
      <c r="AA646" s="310"/>
    </row>
    <row r="647">
      <c r="A647" s="310"/>
      <c r="B647" s="310"/>
      <c r="C647" s="310"/>
      <c r="D647" s="310"/>
      <c r="E647" s="35"/>
      <c r="F647" s="35"/>
      <c r="G647" s="310"/>
      <c r="H647" s="310"/>
      <c r="I647" s="310"/>
      <c r="J647" s="310"/>
      <c r="K647" s="310"/>
      <c r="L647" s="310"/>
      <c r="M647" s="310"/>
      <c r="N647" s="310"/>
      <c r="O647" s="310"/>
      <c r="P647" s="310"/>
      <c r="Q647" s="310"/>
      <c r="R647" s="310"/>
      <c r="S647" s="310"/>
      <c r="T647" s="310"/>
      <c r="U647" s="310"/>
      <c r="V647" s="310"/>
      <c r="W647" s="310"/>
      <c r="X647" s="310"/>
      <c r="Y647" s="310"/>
      <c r="Z647" s="310"/>
      <c r="AA647" s="310"/>
    </row>
    <row r="648">
      <c r="A648" s="310"/>
      <c r="B648" s="310"/>
      <c r="C648" s="310"/>
      <c r="D648" s="310"/>
      <c r="E648" s="35"/>
      <c r="F648" s="35"/>
      <c r="G648" s="310"/>
      <c r="H648" s="310"/>
      <c r="I648" s="310"/>
      <c r="J648" s="310"/>
      <c r="K648" s="310"/>
      <c r="L648" s="310"/>
      <c r="M648" s="310"/>
      <c r="N648" s="310"/>
      <c r="O648" s="310"/>
      <c r="P648" s="310"/>
      <c r="Q648" s="310"/>
      <c r="R648" s="310"/>
      <c r="S648" s="310"/>
      <c r="T648" s="310"/>
      <c r="U648" s="310"/>
      <c r="V648" s="310"/>
      <c r="W648" s="310"/>
      <c r="X648" s="310"/>
      <c r="Y648" s="310"/>
      <c r="Z648" s="310"/>
      <c r="AA648" s="310"/>
    </row>
    <row r="649">
      <c r="A649" s="310"/>
      <c r="B649" s="310"/>
      <c r="C649" s="310"/>
      <c r="D649" s="310"/>
      <c r="E649" s="35"/>
      <c r="F649" s="35"/>
      <c r="G649" s="310"/>
      <c r="H649" s="310"/>
      <c r="I649" s="310"/>
      <c r="J649" s="310"/>
      <c r="K649" s="310"/>
      <c r="L649" s="310"/>
      <c r="M649" s="310"/>
      <c r="N649" s="310"/>
      <c r="O649" s="310"/>
      <c r="P649" s="310"/>
      <c r="Q649" s="310"/>
      <c r="R649" s="310"/>
      <c r="S649" s="310"/>
      <c r="T649" s="310"/>
      <c r="U649" s="310"/>
      <c r="V649" s="310"/>
      <c r="W649" s="310"/>
      <c r="X649" s="310"/>
      <c r="Y649" s="310"/>
      <c r="Z649" s="310"/>
      <c r="AA649" s="310"/>
    </row>
    <row r="650">
      <c r="A650" s="310"/>
      <c r="B650" s="310"/>
      <c r="C650" s="310"/>
      <c r="D650" s="310"/>
      <c r="E650" s="35"/>
      <c r="F650" s="35"/>
      <c r="G650" s="310"/>
      <c r="H650" s="310"/>
      <c r="I650" s="310"/>
      <c r="J650" s="310"/>
      <c r="K650" s="310"/>
      <c r="L650" s="310"/>
      <c r="M650" s="310"/>
      <c r="N650" s="310"/>
      <c r="O650" s="310"/>
      <c r="P650" s="310"/>
      <c r="Q650" s="310"/>
      <c r="R650" s="310"/>
      <c r="S650" s="310"/>
      <c r="T650" s="310"/>
      <c r="U650" s="310"/>
      <c r="V650" s="310"/>
      <c r="W650" s="310"/>
      <c r="X650" s="310"/>
      <c r="Y650" s="310"/>
      <c r="Z650" s="310"/>
      <c r="AA650" s="310"/>
    </row>
    <row r="651">
      <c r="A651" s="310"/>
      <c r="B651" s="310"/>
      <c r="C651" s="310"/>
      <c r="D651" s="310"/>
      <c r="E651" s="35"/>
      <c r="F651" s="35"/>
      <c r="G651" s="310"/>
      <c r="H651" s="310"/>
      <c r="I651" s="310"/>
      <c r="J651" s="310"/>
      <c r="K651" s="310"/>
      <c r="L651" s="310"/>
      <c r="M651" s="310"/>
      <c r="N651" s="310"/>
      <c r="O651" s="310"/>
      <c r="P651" s="310"/>
      <c r="Q651" s="310"/>
      <c r="R651" s="310"/>
      <c r="S651" s="310"/>
      <c r="T651" s="310"/>
      <c r="U651" s="310"/>
      <c r="V651" s="310"/>
      <c r="W651" s="310"/>
      <c r="X651" s="310"/>
      <c r="Y651" s="310"/>
      <c r="Z651" s="310"/>
      <c r="AA651" s="310"/>
    </row>
    <row r="652">
      <c r="A652" s="310"/>
      <c r="B652" s="310"/>
      <c r="C652" s="310"/>
      <c r="D652" s="310"/>
      <c r="E652" s="35"/>
      <c r="F652" s="35"/>
      <c r="G652" s="310"/>
      <c r="H652" s="310"/>
      <c r="I652" s="310"/>
      <c r="J652" s="310"/>
      <c r="K652" s="310"/>
      <c r="L652" s="310"/>
      <c r="M652" s="310"/>
      <c r="N652" s="310"/>
      <c r="O652" s="310"/>
      <c r="P652" s="310"/>
      <c r="Q652" s="310"/>
      <c r="R652" s="310"/>
      <c r="S652" s="310"/>
      <c r="T652" s="310"/>
      <c r="U652" s="310"/>
      <c r="V652" s="310"/>
      <c r="W652" s="310"/>
      <c r="X652" s="310"/>
      <c r="Y652" s="310"/>
      <c r="Z652" s="310"/>
      <c r="AA652" s="310"/>
    </row>
    <row r="653">
      <c r="A653" s="310"/>
      <c r="B653" s="310"/>
      <c r="C653" s="310"/>
      <c r="D653" s="310"/>
      <c r="E653" s="35"/>
      <c r="F653" s="35"/>
      <c r="G653" s="310"/>
      <c r="H653" s="310"/>
      <c r="I653" s="310"/>
      <c r="J653" s="310"/>
      <c r="K653" s="310"/>
      <c r="L653" s="310"/>
      <c r="M653" s="310"/>
      <c r="N653" s="310"/>
      <c r="O653" s="310"/>
      <c r="P653" s="310"/>
      <c r="Q653" s="310"/>
      <c r="R653" s="310"/>
      <c r="S653" s="310"/>
      <c r="T653" s="310"/>
      <c r="U653" s="310"/>
      <c r="V653" s="310"/>
      <c r="W653" s="310"/>
      <c r="X653" s="310"/>
      <c r="Y653" s="310"/>
      <c r="Z653" s="310"/>
      <c r="AA653" s="310"/>
    </row>
    <row r="654">
      <c r="A654" s="310"/>
      <c r="B654" s="310"/>
      <c r="C654" s="310"/>
      <c r="D654" s="310"/>
      <c r="E654" s="35"/>
      <c r="F654" s="35"/>
      <c r="G654" s="310"/>
      <c r="H654" s="310"/>
      <c r="I654" s="310"/>
      <c r="J654" s="310"/>
      <c r="K654" s="310"/>
      <c r="L654" s="310"/>
      <c r="M654" s="310"/>
      <c r="N654" s="310"/>
      <c r="O654" s="310"/>
      <c r="P654" s="310"/>
      <c r="Q654" s="310"/>
      <c r="R654" s="310"/>
      <c r="S654" s="310"/>
      <c r="T654" s="310"/>
      <c r="U654" s="310"/>
      <c r="V654" s="310"/>
      <c r="W654" s="310"/>
      <c r="X654" s="310"/>
      <c r="Y654" s="310"/>
      <c r="Z654" s="310"/>
      <c r="AA654" s="310"/>
    </row>
    <row r="655">
      <c r="A655" s="310"/>
      <c r="B655" s="310"/>
      <c r="C655" s="310"/>
      <c r="D655" s="310"/>
      <c r="E655" s="35"/>
      <c r="F655" s="35"/>
      <c r="G655" s="310"/>
      <c r="H655" s="310"/>
      <c r="I655" s="310"/>
      <c r="J655" s="310"/>
      <c r="K655" s="310"/>
      <c r="L655" s="310"/>
      <c r="M655" s="310"/>
      <c r="N655" s="310"/>
      <c r="O655" s="310"/>
      <c r="P655" s="310"/>
      <c r="Q655" s="310"/>
      <c r="R655" s="310"/>
      <c r="S655" s="310"/>
      <c r="T655" s="310"/>
      <c r="U655" s="310"/>
      <c r="V655" s="310"/>
      <c r="W655" s="310"/>
      <c r="X655" s="310"/>
      <c r="Y655" s="310"/>
      <c r="Z655" s="310"/>
      <c r="AA655" s="310"/>
    </row>
    <row r="656">
      <c r="A656" s="310"/>
      <c r="B656" s="310"/>
      <c r="C656" s="310"/>
      <c r="D656" s="310"/>
      <c r="E656" s="35"/>
      <c r="F656" s="35"/>
      <c r="G656" s="310"/>
      <c r="H656" s="310"/>
      <c r="I656" s="310"/>
      <c r="J656" s="310"/>
      <c r="K656" s="310"/>
      <c r="L656" s="310"/>
      <c r="M656" s="310"/>
      <c r="N656" s="310"/>
      <c r="O656" s="310"/>
      <c r="P656" s="310"/>
      <c r="Q656" s="310"/>
      <c r="R656" s="310"/>
      <c r="S656" s="310"/>
      <c r="T656" s="310"/>
      <c r="U656" s="310"/>
      <c r="V656" s="310"/>
      <c r="W656" s="310"/>
      <c r="X656" s="310"/>
      <c r="Y656" s="310"/>
      <c r="Z656" s="310"/>
      <c r="AA656" s="310"/>
    </row>
    <row r="657">
      <c r="A657" s="310"/>
      <c r="B657" s="310"/>
      <c r="C657" s="310"/>
      <c r="D657" s="310"/>
      <c r="E657" s="35"/>
      <c r="F657" s="35"/>
      <c r="G657" s="310"/>
      <c r="H657" s="310"/>
      <c r="I657" s="310"/>
      <c r="J657" s="310"/>
      <c r="K657" s="310"/>
      <c r="L657" s="310"/>
      <c r="M657" s="310"/>
      <c r="N657" s="310"/>
      <c r="O657" s="310"/>
      <c r="P657" s="310"/>
      <c r="Q657" s="310"/>
      <c r="R657" s="310"/>
      <c r="S657" s="310"/>
      <c r="T657" s="310"/>
      <c r="U657" s="310"/>
      <c r="V657" s="310"/>
      <c r="W657" s="310"/>
      <c r="X657" s="310"/>
      <c r="Y657" s="310"/>
      <c r="Z657" s="310"/>
      <c r="AA657" s="310"/>
    </row>
    <row r="658">
      <c r="A658" s="310"/>
      <c r="B658" s="310"/>
      <c r="C658" s="310"/>
      <c r="D658" s="310"/>
      <c r="E658" s="35"/>
      <c r="F658" s="35"/>
      <c r="G658" s="310"/>
      <c r="H658" s="310"/>
      <c r="I658" s="310"/>
      <c r="J658" s="310"/>
      <c r="K658" s="310"/>
      <c r="L658" s="310"/>
      <c r="M658" s="310"/>
      <c r="N658" s="310"/>
      <c r="O658" s="310"/>
      <c r="P658" s="310"/>
      <c r="Q658" s="310"/>
      <c r="R658" s="310"/>
      <c r="S658" s="310"/>
      <c r="T658" s="310"/>
      <c r="U658" s="310"/>
      <c r="V658" s="310"/>
      <c r="W658" s="310"/>
      <c r="X658" s="310"/>
      <c r="Y658" s="310"/>
      <c r="Z658" s="310"/>
      <c r="AA658" s="310"/>
    </row>
    <row r="659">
      <c r="A659" s="310"/>
      <c r="B659" s="310"/>
      <c r="C659" s="310"/>
      <c r="D659" s="310"/>
      <c r="E659" s="35"/>
      <c r="F659" s="35"/>
      <c r="G659" s="310"/>
      <c r="H659" s="310"/>
      <c r="I659" s="310"/>
      <c r="J659" s="310"/>
      <c r="K659" s="310"/>
      <c r="L659" s="310"/>
      <c r="M659" s="310"/>
      <c r="N659" s="310"/>
      <c r="O659" s="310"/>
      <c r="P659" s="310"/>
      <c r="Q659" s="310"/>
      <c r="R659" s="310"/>
      <c r="S659" s="310"/>
      <c r="T659" s="310"/>
      <c r="U659" s="310"/>
      <c r="V659" s="310"/>
      <c r="W659" s="310"/>
      <c r="X659" s="310"/>
      <c r="Y659" s="310"/>
      <c r="Z659" s="310"/>
      <c r="AA659" s="310"/>
    </row>
    <row r="660">
      <c r="A660" s="310"/>
      <c r="B660" s="310"/>
      <c r="C660" s="310"/>
      <c r="D660" s="310"/>
      <c r="E660" s="35"/>
      <c r="F660" s="35"/>
      <c r="G660" s="310"/>
      <c r="H660" s="310"/>
      <c r="I660" s="310"/>
      <c r="J660" s="310"/>
      <c r="K660" s="310"/>
      <c r="L660" s="310"/>
      <c r="M660" s="310"/>
      <c r="N660" s="310"/>
      <c r="O660" s="310"/>
      <c r="P660" s="310"/>
      <c r="Q660" s="310"/>
      <c r="R660" s="310"/>
      <c r="S660" s="310"/>
      <c r="T660" s="310"/>
      <c r="U660" s="310"/>
      <c r="V660" s="310"/>
      <c r="W660" s="310"/>
      <c r="X660" s="310"/>
      <c r="Y660" s="310"/>
      <c r="Z660" s="310"/>
      <c r="AA660" s="310"/>
    </row>
    <row r="661">
      <c r="A661" s="310"/>
      <c r="B661" s="310"/>
      <c r="C661" s="310"/>
      <c r="D661" s="310"/>
      <c r="E661" s="35"/>
      <c r="F661" s="35"/>
      <c r="G661" s="310"/>
      <c r="H661" s="310"/>
      <c r="I661" s="310"/>
      <c r="J661" s="310"/>
      <c r="K661" s="310"/>
      <c r="L661" s="310"/>
      <c r="M661" s="310"/>
      <c r="N661" s="310"/>
      <c r="O661" s="310"/>
      <c r="P661" s="310"/>
      <c r="Q661" s="310"/>
      <c r="R661" s="310"/>
      <c r="S661" s="310"/>
      <c r="T661" s="310"/>
      <c r="U661" s="310"/>
      <c r="V661" s="310"/>
      <c r="W661" s="310"/>
      <c r="X661" s="310"/>
      <c r="Y661" s="310"/>
      <c r="Z661" s="310"/>
      <c r="AA661" s="310"/>
    </row>
    <row r="662">
      <c r="A662" s="310"/>
      <c r="B662" s="310"/>
      <c r="C662" s="310"/>
      <c r="D662" s="310"/>
      <c r="E662" s="35"/>
      <c r="F662" s="35"/>
      <c r="G662" s="310"/>
      <c r="H662" s="310"/>
      <c r="I662" s="310"/>
      <c r="J662" s="310"/>
      <c r="K662" s="310"/>
      <c r="L662" s="310"/>
      <c r="M662" s="310"/>
      <c r="N662" s="310"/>
      <c r="O662" s="310"/>
      <c r="P662" s="310"/>
      <c r="Q662" s="310"/>
      <c r="R662" s="310"/>
      <c r="S662" s="310"/>
      <c r="T662" s="310"/>
      <c r="U662" s="310"/>
      <c r="V662" s="310"/>
      <c r="W662" s="310"/>
      <c r="X662" s="310"/>
      <c r="Y662" s="310"/>
      <c r="Z662" s="310"/>
      <c r="AA662" s="310"/>
    </row>
    <row r="663">
      <c r="A663" s="310"/>
      <c r="B663" s="310"/>
      <c r="C663" s="310"/>
      <c r="D663" s="310"/>
      <c r="E663" s="35"/>
      <c r="F663" s="35"/>
      <c r="G663" s="310"/>
      <c r="H663" s="310"/>
      <c r="I663" s="310"/>
      <c r="J663" s="310"/>
      <c r="K663" s="310"/>
      <c r="L663" s="310"/>
      <c r="M663" s="310"/>
      <c r="N663" s="310"/>
      <c r="O663" s="310"/>
      <c r="P663" s="310"/>
      <c r="Q663" s="310"/>
      <c r="R663" s="310"/>
      <c r="S663" s="310"/>
      <c r="T663" s="310"/>
      <c r="U663" s="310"/>
      <c r="V663" s="310"/>
      <c r="W663" s="310"/>
      <c r="X663" s="310"/>
      <c r="Y663" s="310"/>
      <c r="Z663" s="310"/>
      <c r="AA663" s="310"/>
    </row>
    <row r="664">
      <c r="A664" s="310"/>
      <c r="B664" s="310"/>
      <c r="C664" s="310"/>
      <c r="D664" s="310"/>
      <c r="E664" s="35"/>
      <c r="F664" s="35"/>
      <c r="G664" s="310"/>
      <c r="H664" s="310"/>
      <c r="I664" s="310"/>
      <c r="J664" s="310"/>
      <c r="K664" s="310"/>
      <c r="L664" s="310"/>
      <c r="M664" s="310"/>
      <c r="N664" s="310"/>
      <c r="O664" s="310"/>
      <c r="P664" s="310"/>
      <c r="Q664" s="310"/>
      <c r="R664" s="310"/>
      <c r="S664" s="310"/>
      <c r="T664" s="310"/>
      <c r="U664" s="310"/>
      <c r="V664" s="310"/>
      <c r="W664" s="310"/>
      <c r="X664" s="310"/>
      <c r="Y664" s="310"/>
      <c r="Z664" s="310"/>
      <c r="AA664" s="310"/>
    </row>
    <row r="665">
      <c r="A665" s="310"/>
      <c r="B665" s="310"/>
      <c r="C665" s="310"/>
      <c r="D665" s="310"/>
      <c r="E665" s="35"/>
      <c r="F665" s="35"/>
      <c r="G665" s="310"/>
      <c r="H665" s="310"/>
      <c r="I665" s="310"/>
      <c r="J665" s="310"/>
      <c r="K665" s="310"/>
      <c r="L665" s="310"/>
      <c r="M665" s="310"/>
      <c r="N665" s="310"/>
      <c r="O665" s="310"/>
      <c r="P665" s="310"/>
      <c r="Q665" s="310"/>
      <c r="R665" s="310"/>
      <c r="S665" s="310"/>
      <c r="T665" s="310"/>
      <c r="U665" s="310"/>
      <c r="V665" s="310"/>
      <c r="W665" s="310"/>
      <c r="X665" s="310"/>
      <c r="Y665" s="310"/>
      <c r="Z665" s="310"/>
      <c r="AA665" s="310"/>
    </row>
    <row r="666">
      <c r="A666" s="310"/>
      <c r="B666" s="310"/>
      <c r="C666" s="310"/>
      <c r="D666" s="310"/>
      <c r="E666" s="35"/>
      <c r="F666" s="35"/>
      <c r="G666" s="310"/>
      <c r="H666" s="310"/>
      <c r="I666" s="310"/>
      <c r="J666" s="310"/>
      <c r="K666" s="310"/>
      <c r="L666" s="310"/>
      <c r="M666" s="310"/>
      <c r="N666" s="310"/>
      <c r="O666" s="310"/>
      <c r="P666" s="310"/>
      <c r="Q666" s="310"/>
      <c r="R666" s="310"/>
      <c r="S666" s="310"/>
      <c r="T666" s="310"/>
      <c r="U666" s="310"/>
      <c r="V666" s="310"/>
      <c r="W666" s="310"/>
      <c r="X666" s="310"/>
      <c r="Y666" s="310"/>
      <c r="Z666" s="310"/>
      <c r="AA666" s="310"/>
    </row>
    <row r="667">
      <c r="A667" s="310"/>
      <c r="B667" s="310"/>
      <c r="C667" s="310"/>
      <c r="D667" s="310"/>
      <c r="E667" s="35"/>
      <c r="F667" s="35"/>
      <c r="G667" s="310"/>
      <c r="H667" s="310"/>
      <c r="I667" s="310"/>
      <c r="J667" s="310"/>
      <c r="K667" s="310"/>
      <c r="L667" s="310"/>
      <c r="M667" s="310"/>
      <c r="N667" s="310"/>
      <c r="O667" s="310"/>
      <c r="P667" s="310"/>
      <c r="Q667" s="310"/>
      <c r="R667" s="310"/>
      <c r="S667" s="310"/>
      <c r="T667" s="310"/>
      <c r="U667" s="310"/>
      <c r="V667" s="310"/>
      <c r="W667" s="310"/>
      <c r="X667" s="310"/>
      <c r="Y667" s="310"/>
      <c r="Z667" s="310"/>
      <c r="AA667" s="310"/>
    </row>
    <row r="668">
      <c r="A668" s="310"/>
      <c r="B668" s="310"/>
      <c r="C668" s="310"/>
      <c r="D668" s="310"/>
      <c r="E668" s="35"/>
      <c r="F668" s="35"/>
      <c r="G668" s="310"/>
      <c r="H668" s="310"/>
      <c r="I668" s="310"/>
      <c r="J668" s="310"/>
      <c r="K668" s="310"/>
      <c r="L668" s="310"/>
      <c r="M668" s="310"/>
      <c r="N668" s="310"/>
      <c r="O668" s="310"/>
      <c r="P668" s="310"/>
      <c r="Q668" s="310"/>
      <c r="R668" s="310"/>
      <c r="S668" s="310"/>
      <c r="T668" s="310"/>
      <c r="U668" s="310"/>
      <c r="V668" s="310"/>
      <c r="W668" s="310"/>
      <c r="X668" s="310"/>
      <c r="Y668" s="310"/>
      <c r="Z668" s="310"/>
      <c r="AA668" s="310"/>
    </row>
    <row r="669">
      <c r="A669" s="310"/>
      <c r="B669" s="310"/>
      <c r="C669" s="310"/>
      <c r="D669" s="310"/>
      <c r="E669" s="35"/>
      <c r="F669" s="35"/>
      <c r="G669" s="310"/>
      <c r="H669" s="310"/>
      <c r="I669" s="310"/>
      <c r="J669" s="310"/>
      <c r="K669" s="310"/>
      <c r="L669" s="310"/>
      <c r="M669" s="310"/>
      <c r="N669" s="310"/>
      <c r="O669" s="310"/>
      <c r="P669" s="310"/>
      <c r="Q669" s="310"/>
      <c r="R669" s="310"/>
      <c r="S669" s="310"/>
      <c r="T669" s="310"/>
      <c r="U669" s="310"/>
      <c r="V669" s="310"/>
      <c r="W669" s="310"/>
      <c r="X669" s="310"/>
      <c r="Y669" s="310"/>
      <c r="Z669" s="310"/>
      <c r="AA669" s="310"/>
    </row>
    <row r="670">
      <c r="A670" s="310"/>
      <c r="B670" s="310"/>
      <c r="C670" s="310"/>
      <c r="D670" s="310"/>
      <c r="E670" s="35"/>
      <c r="F670" s="35"/>
      <c r="G670" s="310"/>
      <c r="H670" s="310"/>
      <c r="I670" s="310"/>
      <c r="J670" s="310"/>
      <c r="K670" s="310"/>
      <c r="L670" s="310"/>
      <c r="M670" s="310"/>
      <c r="N670" s="310"/>
      <c r="O670" s="310"/>
      <c r="P670" s="310"/>
      <c r="Q670" s="310"/>
      <c r="R670" s="310"/>
      <c r="S670" s="310"/>
      <c r="T670" s="310"/>
      <c r="U670" s="310"/>
      <c r="V670" s="310"/>
      <c r="W670" s="310"/>
      <c r="X670" s="310"/>
      <c r="Y670" s="310"/>
      <c r="Z670" s="310"/>
      <c r="AA670" s="310"/>
    </row>
    <row r="671">
      <c r="A671" s="310"/>
      <c r="B671" s="310"/>
      <c r="C671" s="310"/>
      <c r="D671" s="310"/>
      <c r="E671" s="35"/>
      <c r="F671" s="35"/>
      <c r="G671" s="310"/>
      <c r="H671" s="310"/>
      <c r="I671" s="310"/>
      <c r="J671" s="310"/>
      <c r="K671" s="310"/>
      <c r="L671" s="310"/>
      <c r="M671" s="310"/>
      <c r="N671" s="310"/>
      <c r="O671" s="310"/>
      <c r="P671" s="310"/>
      <c r="Q671" s="310"/>
      <c r="R671" s="310"/>
      <c r="S671" s="310"/>
      <c r="T671" s="310"/>
      <c r="U671" s="310"/>
      <c r="V671" s="310"/>
      <c r="W671" s="310"/>
      <c r="X671" s="310"/>
      <c r="Y671" s="310"/>
      <c r="Z671" s="310"/>
      <c r="AA671" s="310"/>
    </row>
    <row r="672">
      <c r="A672" s="310"/>
      <c r="B672" s="310"/>
      <c r="C672" s="310"/>
      <c r="D672" s="310"/>
      <c r="E672" s="35"/>
      <c r="F672" s="35"/>
      <c r="G672" s="310"/>
      <c r="H672" s="310"/>
      <c r="I672" s="310"/>
      <c r="J672" s="310"/>
      <c r="K672" s="310"/>
      <c r="L672" s="310"/>
      <c r="M672" s="310"/>
      <c r="N672" s="310"/>
      <c r="O672" s="310"/>
      <c r="P672" s="310"/>
      <c r="Q672" s="310"/>
      <c r="R672" s="310"/>
      <c r="S672" s="310"/>
      <c r="T672" s="310"/>
      <c r="U672" s="310"/>
      <c r="V672" s="310"/>
      <c r="W672" s="310"/>
      <c r="X672" s="310"/>
      <c r="Y672" s="310"/>
      <c r="Z672" s="310"/>
      <c r="AA672" s="310"/>
    </row>
    <row r="673">
      <c r="A673" s="310"/>
      <c r="B673" s="310"/>
      <c r="C673" s="310"/>
      <c r="D673" s="310"/>
      <c r="E673" s="35"/>
      <c r="F673" s="35"/>
      <c r="G673" s="310"/>
      <c r="H673" s="310"/>
      <c r="I673" s="310"/>
      <c r="J673" s="310"/>
      <c r="K673" s="310"/>
      <c r="L673" s="310"/>
      <c r="M673" s="310"/>
      <c r="N673" s="310"/>
      <c r="O673" s="310"/>
      <c r="P673" s="310"/>
      <c r="Q673" s="310"/>
      <c r="R673" s="310"/>
      <c r="S673" s="310"/>
      <c r="T673" s="310"/>
      <c r="U673" s="310"/>
      <c r="V673" s="310"/>
      <c r="W673" s="310"/>
      <c r="X673" s="310"/>
      <c r="Y673" s="310"/>
      <c r="Z673" s="310"/>
      <c r="AA673" s="310"/>
    </row>
    <row r="674">
      <c r="A674" s="310"/>
      <c r="B674" s="310"/>
      <c r="C674" s="310"/>
      <c r="D674" s="310"/>
      <c r="E674" s="35"/>
      <c r="F674" s="35"/>
      <c r="G674" s="310"/>
      <c r="H674" s="310"/>
      <c r="I674" s="310"/>
      <c r="J674" s="310"/>
      <c r="K674" s="310"/>
      <c r="L674" s="310"/>
      <c r="M674" s="310"/>
      <c r="N674" s="310"/>
      <c r="O674" s="310"/>
      <c r="P674" s="310"/>
      <c r="Q674" s="310"/>
      <c r="R674" s="310"/>
      <c r="S674" s="310"/>
      <c r="T674" s="310"/>
      <c r="U674" s="310"/>
      <c r="V674" s="310"/>
      <c r="W674" s="310"/>
      <c r="X674" s="310"/>
      <c r="Y674" s="310"/>
      <c r="Z674" s="310"/>
      <c r="AA674" s="310"/>
    </row>
    <row r="675">
      <c r="A675" s="310"/>
      <c r="B675" s="310"/>
      <c r="C675" s="310"/>
      <c r="D675" s="310"/>
      <c r="E675" s="35"/>
      <c r="F675" s="35"/>
      <c r="G675" s="310"/>
      <c r="H675" s="310"/>
      <c r="I675" s="310"/>
      <c r="J675" s="310"/>
      <c r="K675" s="310"/>
      <c r="L675" s="310"/>
      <c r="M675" s="310"/>
      <c r="N675" s="310"/>
      <c r="O675" s="310"/>
      <c r="P675" s="310"/>
      <c r="Q675" s="310"/>
      <c r="R675" s="310"/>
      <c r="S675" s="310"/>
      <c r="T675" s="310"/>
      <c r="U675" s="310"/>
      <c r="V675" s="310"/>
      <c r="W675" s="310"/>
      <c r="X675" s="310"/>
      <c r="Y675" s="310"/>
      <c r="Z675" s="310"/>
      <c r="AA675" s="310"/>
    </row>
    <row r="676">
      <c r="A676" s="310"/>
      <c r="B676" s="310"/>
      <c r="C676" s="310"/>
      <c r="D676" s="310"/>
      <c r="E676" s="35"/>
      <c r="F676" s="35"/>
      <c r="G676" s="310"/>
      <c r="H676" s="310"/>
      <c r="I676" s="310"/>
      <c r="J676" s="310"/>
      <c r="K676" s="310"/>
      <c r="L676" s="310"/>
      <c r="M676" s="310"/>
      <c r="N676" s="310"/>
      <c r="O676" s="310"/>
      <c r="P676" s="310"/>
      <c r="Q676" s="310"/>
      <c r="R676" s="310"/>
      <c r="S676" s="310"/>
      <c r="T676" s="310"/>
      <c r="U676" s="310"/>
      <c r="V676" s="310"/>
      <c r="W676" s="310"/>
      <c r="X676" s="310"/>
      <c r="Y676" s="310"/>
      <c r="Z676" s="310"/>
      <c r="AA676" s="310"/>
    </row>
    <row r="677">
      <c r="A677" s="310"/>
      <c r="B677" s="310"/>
      <c r="C677" s="310"/>
      <c r="D677" s="310"/>
      <c r="E677" s="35"/>
      <c r="F677" s="35"/>
      <c r="G677" s="310"/>
      <c r="H677" s="310"/>
      <c r="I677" s="310"/>
      <c r="J677" s="310"/>
      <c r="K677" s="310"/>
      <c r="L677" s="310"/>
      <c r="M677" s="310"/>
      <c r="N677" s="310"/>
      <c r="O677" s="310"/>
      <c r="P677" s="310"/>
      <c r="Q677" s="310"/>
      <c r="R677" s="310"/>
      <c r="S677" s="310"/>
      <c r="T677" s="310"/>
      <c r="U677" s="310"/>
      <c r="V677" s="310"/>
      <c r="W677" s="310"/>
      <c r="X677" s="310"/>
      <c r="Y677" s="310"/>
      <c r="Z677" s="310"/>
      <c r="AA677" s="310"/>
    </row>
    <row r="678">
      <c r="A678" s="310"/>
      <c r="B678" s="310"/>
      <c r="C678" s="310"/>
      <c r="D678" s="310"/>
      <c r="E678" s="35"/>
      <c r="F678" s="35"/>
      <c r="G678" s="310"/>
      <c r="H678" s="310"/>
      <c r="I678" s="310"/>
      <c r="J678" s="310"/>
      <c r="K678" s="310"/>
      <c r="L678" s="310"/>
      <c r="M678" s="310"/>
      <c r="N678" s="310"/>
      <c r="O678" s="310"/>
      <c r="P678" s="310"/>
      <c r="Q678" s="310"/>
      <c r="R678" s="310"/>
      <c r="S678" s="310"/>
      <c r="T678" s="310"/>
      <c r="U678" s="310"/>
      <c r="V678" s="310"/>
      <c r="W678" s="310"/>
      <c r="X678" s="310"/>
      <c r="Y678" s="310"/>
      <c r="Z678" s="310"/>
      <c r="AA678" s="310"/>
    </row>
    <row r="679">
      <c r="A679" s="310"/>
      <c r="B679" s="310"/>
      <c r="C679" s="310"/>
      <c r="D679" s="310"/>
      <c r="E679" s="35"/>
      <c r="F679" s="35"/>
      <c r="G679" s="310"/>
      <c r="H679" s="310"/>
      <c r="I679" s="310"/>
      <c r="J679" s="310"/>
      <c r="K679" s="310"/>
      <c r="L679" s="310"/>
      <c r="M679" s="310"/>
      <c r="N679" s="310"/>
      <c r="O679" s="310"/>
      <c r="P679" s="310"/>
      <c r="Q679" s="310"/>
      <c r="R679" s="310"/>
      <c r="S679" s="310"/>
      <c r="T679" s="310"/>
      <c r="U679" s="310"/>
      <c r="V679" s="310"/>
      <c r="W679" s="310"/>
      <c r="X679" s="310"/>
      <c r="Y679" s="310"/>
      <c r="Z679" s="310"/>
      <c r="AA679" s="310"/>
    </row>
    <row r="680">
      <c r="A680" s="310"/>
      <c r="B680" s="310"/>
      <c r="C680" s="310"/>
      <c r="D680" s="310"/>
      <c r="E680" s="35"/>
      <c r="F680" s="35"/>
      <c r="G680" s="310"/>
      <c r="H680" s="310"/>
      <c r="I680" s="310"/>
      <c r="J680" s="310"/>
      <c r="K680" s="310"/>
      <c r="L680" s="310"/>
      <c r="M680" s="310"/>
      <c r="N680" s="310"/>
      <c r="O680" s="310"/>
      <c r="P680" s="310"/>
      <c r="Q680" s="310"/>
      <c r="R680" s="310"/>
      <c r="S680" s="310"/>
      <c r="T680" s="310"/>
      <c r="U680" s="310"/>
      <c r="V680" s="310"/>
      <c r="W680" s="310"/>
      <c r="X680" s="310"/>
      <c r="Y680" s="310"/>
      <c r="Z680" s="310"/>
      <c r="AA680" s="310"/>
    </row>
    <row r="681">
      <c r="A681" s="310"/>
      <c r="B681" s="310"/>
      <c r="C681" s="310"/>
      <c r="D681" s="310"/>
      <c r="E681" s="35"/>
      <c r="F681" s="35"/>
      <c r="G681" s="310"/>
      <c r="H681" s="310"/>
      <c r="I681" s="310"/>
      <c r="J681" s="310"/>
      <c r="K681" s="310"/>
      <c r="L681" s="310"/>
      <c r="M681" s="310"/>
      <c r="N681" s="310"/>
      <c r="O681" s="310"/>
      <c r="P681" s="310"/>
      <c r="Q681" s="310"/>
      <c r="R681" s="310"/>
      <c r="S681" s="310"/>
      <c r="T681" s="310"/>
      <c r="U681" s="310"/>
      <c r="V681" s="310"/>
      <c r="W681" s="310"/>
      <c r="X681" s="310"/>
      <c r="Y681" s="310"/>
      <c r="Z681" s="310"/>
      <c r="AA681" s="310"/>
    </row>
    <row r="682">
      <c r="A682" s="310"/>
      <c r="B682" s="310"/>
      <c r="C682" s="310"/>
      <c r="D682" s="310"/>
      <c r="E682" s="35"/>
      <c r="F682" s="35"/>
      <c r="G682" s="310"/>
      <c r="H682" s="310"/>
      <c r="I682" s="310"/>
      <c r="J682" s="310"/>
      <c r="K682" s="310"/>
      <c r="L682" s="310"/>
      <c r="M682" s="310"/>
      <c r="N682" s="310"/>
      <c r="O682" s="310"/>
      <c r="P682" s="310"/>
      <c r="Q682" s="310"/>
      <c r="R682" s="310"/>
      <c r="S682" s="310"/>
      <c r="T682" s="310"/>
      <c r="U682" s="310"/>
      <c r="V682" s="310"/>
      <c r="W682" s="310"/>
      <c r="X682" s="310"/>
      <c r="Y682" s="310"/>
      <c r="Z682" s="310"/>
      <c r="AA682" s="310"/>
    </row>
    <row r="683">
      <c r="A683" s="310"/>
      <c r="B683" s="310"/>
      <c r="C683" s="310"/>
      <c r="D683" s="310"/>
      <c r="E683" s="35"/>
      <c r="F683" s="35"/>
      <c r="G683" s="310"/>
      <c r="H683" s="310"/>
      <c r="I683" s="310"/>
      <c r="J683" s="310"/>
      <c r="K683" s="310"/>
      <c r="L683" s="310"/>
      <c r="M683" s="310"/>
      <c r="N683" s="310"/>
      <c r="O683" s="310"/>
      <c r="P683" s="310"/>
      <c r="Q683" s="310"/>
      <c r="R683" s="310"/>
      <c r="S683" s="310"/>
      <c r="T683" s="310"/>
      <c r="U683" s="310"/>
      <c r="V683" s="310"/>
      <c r="W683" s="310"/>
      <c r="X683" s="310"/>
      <c r="Y683" s="310"/>
      <c r="Z683" s="310"/>
      <c r="AA683" s="310"/>
    </row>
    <row r="684">
      <c r="A684" s="310"/>
      <c r="B684" s="310"/>
      <c r="C684" s="310"/>
      <c r="D684" s="310"/>
      <c r="E684" s="35"/>
      <c r="F684" s="35"/>
      <c r="G684" s="310"/>
      <c r="H684" s="310"/>
      <c r="I684" s="310"/>
      <c r="J684" s="310"/>
      <c r="K684" s="310"/>
      <c r="L684" s="310"/>
      <c r="M684" s="310"/>
      <c r="N684" s="310"/>
      <c r="O684" s="310"/>
      <c r="P684" s="310"/>
      <c r="Q684" s="310"/>
      <c r="R684" s="310"/>
      <c r="S684" s="310"/>
      <c r="T684" s="310"/>
      <c r="U684" s="310"/>
      <c r="V684" s="310"/>
      <c r="W684" s="310"/>
      <c r="X684" s="310"/>
      <c r="Y684" s="310"/>
      <c r="Z684" s="310"/>
      <c r="AA684" s="310"/>
    </row>
    <row r="685">
      <c r="A685" s="310"/>
      <c r="B685" s="310"/>
      <c r="C685" s="310"/>
      <c r="D685" s="310"/>
      <c r="E685" s="35"/>
      <c r="F685" s="35"/>
      <c r="G685" s="310"/>
      <c r="H685" s="310"/>
      <c r="I685" s="310"/>
      <c r="J685" s="310"/>
      <c r="K685" s="310"/>
      <c r="L685" s="310"/>
      <c r="M685" s="310"/>
      <c r="N685" s="310"/>
      <c r="O685" s="310"/>
      <c r="P685" s="310"/>
      <c r="Q685" s="310"/>
      <c r="R685" s="310"/>
      <c r="S685" s="310"/>
      <c r="T685" s="310"/>
      <c r="U685" s="310"/>
      <c r="V685" s="310"/>
      <c r="W685" s="310"/>
      <c r="X685" s="310"/>
      <c r="Y685" s="310"/>
      <c r="Z685" s="310"/>
      <c r="AA685" s="310"/>
    </row>
    <row r="686">
      <c r="A686" s="310"/>
      <c r="B686" s="310"/>
      <c r="C686" s="310"/>
      <c r="D686" s="310"/>
      <c r="E686" s="35"/>
      <c r="F686" s="35"/>
      <c r="G686" s="310"/>
      <c r="H686" s="310"/>
      <c r="I686" s="310"/>
      <c r="J686" s="310"/>
      <c r="K686" s="310"/>
      <c r="L686" s="310"/>
      <c r="M686" s="310"/>
      <c r="N686" s="310"/>
      <c r="O686" s="310"/>
      <c r="P686" s="310"/>
      <c r="Q686" s="310"/>
      <c r="R686" s="310"/>
      <c r="S686" s="310"/>
      <c r="T686" s="310"/>
      <c r="U686" s="310"/>
      <c r="V686" s="310"/>
      <c r="W686" s="310"/>
      <c r="X686" s="310"/>
      <c r="Y686" s="310"/>
      <c r="Z686" s="310"/>
      <c r="AA686" s="310"/>
    </row>
    <row r="687">
      <c r="A687" s="310"/>
      <c r="B687" s="310"/>
      <c r="C687" s="310"/>
      <c r="D687" s="310"/>
      <c r="E687" s="35"/>
      <c r="F687" s="35"/>
      <c r="G687" s="310"/>
      <c r="H687" s="310"/>
      <c r="I687" s="310"/>
      <c r="J687" s="310"/>
      <c r="K687" s="310"/>
      <c r="L687" s="310"/>
      <c r="M687" s="310"/>
      <c r="N687" s="310"/>
      <c r="O687" s="310"/>
      <c r="P687" s="310"/>
      <c r="Q687" s="310"/>
      <c r="R687" s="310"/>
      <c r="S687" s="310"/>
      <c r="T687" s="310"/>
      <c r="U687" s="310"/>
      <c r="V687" s="310"/>
      <c r="W687" s="310"/>
      <c r="X687" s="310"/>
      <c r="Y687" s="310"/>
      <c r="Z687" s="310"/>
      <c r="AA687" s="310"/>
    </row>
    <row r="688">
      <c r="A688" s="310"/>
      <c r="B688" s="310"/>
      <c r="C688" s="310"/>
      <c r="D688" s="310"/>
      <c r="E688" s="35"/>
      <c r="F688" s="35"/>
      <c r="G688" s="310"/>
      <c r="H688" s="310"/>
      <c r="I688" s="310"/>
      <c r="J688" s="310"/>
      <c r="K688" s="310"/>
      <c r="L688" s="310"/>
      <c r="M688" s="310"/>
      <c r="N688" s="310"/>
      <c r="O688" s="310"/>
      <c r="P688" s="310"/>
      <c r="Q688" s="310"/>
      <c r="R688" s="310"/>
      <c r="S688" s="310"/>
      <c r="T688" s="310"/>
      <c r="U688" s="310"/>
      <c r="V688" s="310"/>
      <c r="W688" s="310"/>
      <c r="X688" s="310"/>
      <c r="Y688" s="310"/>
      <c r="Z688" s="310"/>
      <c r="AA688" s="310"/>
    </row>
    <row r="689">
      <c r="A689" s="310"/>
      <c r="B689" s="310"/>
      <c r="C689" s="310"/>
      <c r="D689" s="310"/>
      <c r="E689" s="35"/>
      <c r="F689" s="35"/>
      <c r="G689" s="310"/>
      <c r="H689" s="310"/>
      <c r="I689" s="310"/>
      <c r="J689" s="310"/>
      <c r="K689" s="310"/>
      <c r="L689" s="310"/>
      <c r="M689" s="310"/>
      <c r="N689" s="310"/>
      <c r="O689" s="310"/>
      <c r="P689" s="310"/>
      <c r="Q689" s="310"/>
      <c r="R689" s="310"/>
      <c r="S689" s="310"/>
      <c r="T689" s="310"/>
      <c r="U689" s="310"/>
      <c r="V689" s="310"/>
      <c r="W689" s="310"/>
      <c r="X689" s="310"/>
      <c r="Y689" s="310"/>
      <c r="Z689" s="310"/>
      <c r="AA689" s="310"/>
    </row>
    <row r="690">
      <c r="A690" s="310"/>
      <c r="B690" s="310"/>
      <c r="C690" s="310"/>
      <c r="D690" s="310"/>
      <c r="E690" s="35"/>
      <c r="F690" s="35"/>
      <c r="G690" s="310"/>
      <c r="H690" s="310"/>
      <c r="I690" s="310"/>
      <c r="J690" s="310"/>
      <c r="K690" s="310"/>
      <c r="L690" s="310"/>
      <c r="M690" s="310"/>
      <c r="N690" s="310"/>
      <c r="O690" s="310"/>
      <c r="P690" s="310"/>
      <c r="Q690" s="310"/>
      <c r="R690" s="310"/>
      <c r="S690" s="310"/>
      <c r="T690" s="310"/>
      <c r="U690" s="310"/>
      <c r="V690" s="310"/>
      <c r="W690" s="310"/>
      <c r="X690" s="310"/>
      <c r="Y690" s="310"/>
      <c r="Z690" s="310"/>
      <c r="AA690" s="310"/>
    </row>
    <row r="691">
      <c r="A691" s="310"/>
      <c r="B691" s="310"/>
      <c r="C691" s="310"/>
      <c r="D691" s="310"/>
      <c r="E691" s="35"/>
      <c r="F691" s="35"/>
      <c r="G691" s="310"/>
      <c r="H691" s="310"/>
      <c r="I691" s="310"/>
      <c r="J691" s="310"/>
      <c r="K691" s="310"/>
      <c r="L691" s="310"/>
      <c r="M691" s="310"/>
      <c r="N691" s="310"/>
      <c r="O691" s="310"/>
      <c r="P691" s="310"/>
      <c r="Q691" s="310"/>
      <c r="R691" s="310"/>
      <c r="S691" s="310"/>
      <c r="T691" s="310"/>
      <c r="U691" s="310"/>
      <c r="V691" s="310"/>
      <c r="W691" s="310"/>
      <c r="X691" s="310"/>
      <c r="Y691" s="310"/>
      <c r="Z691" s="310"/>
      <c r="AA691" s="310"/>
    </row>
    <row r="692">
      <c r="A692" s="310"/>
      <c r="B692" s="310"/>
      <c r="C692" s="310"/>
      <c r="D692" s="310"/>
      <c r="E692" s="35"/>
      <c r="F692" s="35"/>
      <c r="G692" s="310"/>
      <c r="H692" s="310"/>
      <c r="I692" s="310"/>
      <c r="J692" s="310"/>
      <c r="K692" s="310"/>
      <c r="L692" s="310"/>
      <c r="M692" s="310"/>
      <c r="N692" s="310"/>
      <c r="O692" s="310"/>
      <c r="P692" s="310"/>
      <c r="Q692" s="310"/>
      <c r="R692" s="310"/>
      <c r="S692" s="310"/>
      <c r="T692" s="310"/>
      <c r="U692" s="310"/>
      <c r="V692" s="310"/>
      <c r="W692" s="310"/>
      <c r="X692" s="310"/>
      <c r="Y692" s="310"/>
      <c r="Z692" s="310"/>
      <c r="AA692" s="310"/>
    </row>
    <row r="693">
      <c r="A693" s="310"/>
      <c r="B693" s="310"/>
      <c r="C693" s="310"/>
      <c r="D693" s="310"/>
      <c r="E693" s="35"/>
      <c r="F693" s="35"/>
      <c r="G693" s="310"/>
      <c r="H693" s="310"/>
      <c r="I693" s="310"/>
      <c r="J693" s="310"/>
      <c r="K693" s="310"/>
      <c r="L693" s="310"/>
      <c r="M693" s="310"/>
      <c r="N693" s="310"/>
      <c r="O693" s="310"/>
      <c r="P693" s="310"/>
      <c r="Q693" s="310"/>
      <c r="R693" s="310"/>
      <c r="S693" s="310"/>
      <c r="T693" s="310"/>
      <c r="U693" s="310"/>
      <c r="V693" s="310"/>
      <c r="W693" s="310"/>
      <c r="X693" s="310"/>
      <c r="Y693" s="310"/>
      <c r="Z693" s="310"/>
      <c r="AA693" s="310"/>
    </row>
    <row r="694">
      <c r="A694" s="310"/>
      <c r="B694" s="310"/>
      <c r="C694" s="310"/>
      <c r="D694" s="310"/>
      <c r="E694" s="35"/>
      <c r="F694" s="35"/>
      <c r="G694" s="310"/>
      <c r="H694" s="310"/>
      <c r="I694" s="310"/>
      <c r="J694" s="310"/>
      <c r="K694" s="310"/>
      <c r="L694" s="310"/>
      <c r="M694" s="310"/>
      <c r="N694" s="310"/>
      <c r="O694" s="310"/>
      <c r="P694" s="310"/>
      <c r="Q694" s="310"/>
      <c r="R694" s="310"/>
      <c r="S694" s="310"/>
      <c r="T694" s="310"/>
      <c r="U694" s="310"/>
      <c r="V694" s="310"/>
      <c r="W694" s="310"/>
      <c r="X694" s="310"/>
      <c r="Y694" s="310"/>
      <c r="Z694" s="310"/>
      <c r="AA694" s="310"/>
    </row>
    <row r="695">
      <c r="A695" s="310"/>
      <c r="B695" s="310"/>
      <c r="C695" s="310"/>
      <c r="D695" s="310"/>
      <c r="E695" s="35"/>
      <c r="F695" s="35"/>
      <c r="G695" s="310"/>
      <c r="H695" s="310"/>
      <c r="I695" s="310"/>
      <c r="J695" s="310"/>
      <c r="K695" s="310"/>
      <c r="L695" s="310"/>
      <c r="M695" s="310"/>
      <c r="N695" s="310"/>
      <c r="O695" s="310"/>
      <c r="P695" s="310"/>
      <c r="Q695" s="310"/>
      <c r="R695" s="310"/>
      <c r="S695" s="310"/>
      <c r="T695" s="310"/>
      <c r="U695" s="310"/>
      <c r="V695" s="310"/>
      <c r="W695" s="310"/>
      <c r="X695" s="310"/>
      <c r="Y695" s="310"/>
      <c r="Z695" s="310"/>
      <c r="AA695" s="310"/>
    </row>
    <row r="696">
      <c r="A696" s="310"/>
      <c r="B696" s="310"/>
      <c r="C696" s="310"/>
      <c r="D696" s="310"/>
      <c r="E696" s="35"/>
      <c r="F696" s="35"/>
      <c r="G696" s="310"/>
      <c r="H696" s="310"/>
      <c r="I696" s="310"/>
      <c r="J696" s="310"/>
      <c r="K696" s="310"/>
      <c r="L696" s="310"/>
      <c r="M696" s="310"/>
      <c r="N696" s="310"/>
      <c r="O696" s="310"/>
      <c r="P696" s="310"/>
      <c r="Q696" s="310"/>
      <c r="R696" s="310"/>
      <c r="S696" s="310"/>
      <c r="T696" s="310"/>
      <c r="U696" s="310"/>
      <c r="V696" s="310"/>
      <c r="W696" s="310"/>
      <c r="X696" s="310"/>
      <c r="Y696" s="310"/>
      <c r="Z696" s="310"/>
      <c r="AA696" s="310"/>
    </row>
    <row r="697">
      <c r="A697" s="310"/>
      <c r="B697" s="310"/>
      <c r="C697" s="310"/>
      <c r="D697" s="310"/>
      <c r="E697" s="35"/>
      <c r="F697" s="35"/>
      <c r="G697" s="310"/>
      <c r="H697" s="310"/>
      <c r="I697" s="310"/>
      <c r="J697" s="310"/>
      <c r="K697" s="310"/>
      <c r="L697" s="310"/>
      <c r="M697" s="310"/>
      <c r="N697" s="310"/>
      <c r="O697" s="310"/>
      <c r="P697" s="310"/>
      <c r="Q697" s="310"/>
      <c r="R697" s="310"/>
      <c r="S697" s="310"/>
      <c r="T697" s="310"/>
      <c r="U697" s="310"/>
      <c r="V697" s="310"/>
      <c r="W697" s="310"/>
      <c r="X697" s="310"/>
      <c r="Y697" s="310"/>
      <c r="Z697" s="310"/>
      <c r="AA697" s="310"/>
    </row>
    <row r="698">
      <c r="A698" s="310"/>
      <c r="B698" s="310"/>
      <c r="C698" s="310"/>
      <c r="D698" s="310"/>
      <c r="E698" s="35"/>
      <c r="F698" s="35"/>
      <c r="G698" s="310"/>
      <c r="H698" s="310"/>
      <c r="I698" s="310"/>
      <c r="J698" s="310"/>
      <c r="K698" s="310"/>
      <c r="L698" s="310"/>
      <c r="M698" s="310"/>
      <c r="N698" s="310"/>
      <c r="O698" s="310"/>
      <c r="P698" s="310"/>
      <c r="Q698" s="310"/>
      <c r="R698" s="310"/>
      <c r="S698" s="310"/>
      <c r="T698" s="310"/>
      <c r="U698" s="310"/>
      <c r="V698" s="310"/>
      <c r="W698" s="310"/>
      <c r="X698" s="310"/>
      <c r="Y698" s="310"/>
      <c r="Z698" s="310"/>
      <c r="AA698" s="310"/>
    </row>
    <row r="699">
      <c r="A699" s="310"/>
      <c r="B699" s="310"/>
      <c r="C699" s="310"/>
      <c r="D699" s="310"/>
      <c r="E699" s="35"/>
      <c r="F699" s="35"/>
      <c r="G699" s="310"/>
      <c r="H699" s="310"/>
      <c r="I699" s="310"/>
      <c r="J699" s="310"/>
      <c r="K699" s="310"/>
      <c r="L699" s="310"/>
      <c r="M699" s="310"/>
      <c r="N699" s="310"/>
      <c r="O699" s="310"/>
      <c r="P699" s="310"/>
      <c r="Q699" s="310"/>
      <c r="R699" s="310"/>
      <c r="S699" s="310"/>
      <c r="T699" s="310"/>
      <c r="U699" s="310"/>
      <c r="V699" s="310"/>
      <c r="W699" s="310"/>
      <c r="X699" s="310"/>
      <c r="Y699" s="310"/>
      <c r="Z699" s="310"/>
      <c r="AA699" s="310"/>
    </row>
    <row r="700">
      <c r="A700" s="310"/>
      <c r="B700" s="310"/>
      <c r="C700" s="310"/>
      <c r="D700" s="310"/>
      <c r="E700" s="35"/>
      <c r="F700" s="35"/>
      <c r="G700" s="310"/>
      <c r="H700" s="310"/>
      <c r="I700" s="310"/>
      <c r="J700" s="310"/>
      <c r="K700" s="310"/>
      <c r="L700" s="310"/>
      <c r="M700" s="310"/>
      <c r="N700" s="310"/>
      <c r="O700" s="310"/>
      <c r="P700" s="310"/>
      <c r="Q700" s="310"/>
      <c r="R700" s="310"/>
      <c r="S700" s="310"/>
      <c r="T700" s="310"/>
      <c r="U700" s="310"/>
      <c r="V700" s="310"/>
      <c r="W700" s="310"/>
      <c r="X700" s="310"/>
      <c r="Y700" s="310"/>
      <c r="Z700" s="310"/>
      <c r="AA700" s="310"/>
    </row>
    <row r="701">
      <c r="A701" s="310"/>
      <c r="B701" s="310"/>
      <c r="C701" s="310"/>
      <c r="D701" s="310"/>
      <c r="E701" s="35"/>
      <c r="F701" s="35"/>
      <c r="G701" s="310"/>
      <c r="H701" s="310"/>
      <c r="I701" s="310"/>
      <c r="J701" s="310"/>
      <c r="K701" s="310"/>
      <c r="L701" s="310"/>
      <c r="M701" s="310"/>
      <c r="N701" s="310"/>
      <c r="O701" s="310"/>
      <c r="P701" s="310"/>
      <c r="Q701" s="310"/>
      <c r="R701" s="310"/>
      <c r="S701" s="310"/>
      <c r="T701" s="310"/>
      <c r="U701" s="310"/>
      <c r="V701" s="310"/>
      <c r="W701" s="310"/>
      <c r="X701" s="310"/>
      <c r="Y701" s="310"/>
      <c r="Z701" s="310"/>
      <c r="AA701" s="310"/>
    </row>
    <row r="702">
      <c r="A702" s="310"/>
      <c r="B702" s="310"/>
      <c r="C702" s="310"/>
      <c r="D702" s="310"/>
      <c r="E702" s="35"/>
      <c r="F702" s="35"/>
      <c r="G702" s="310"/>
      <c r="H702" s="310"/>
      <c r="I702" s="310"/>
      <c r="J702" s="310"/>
      <c r="K702" s="310"/>
      <c r="L702" s="310"/>
      <c r="M702" s="310"/>
      <c r="N702" s="310"/>
      <c r="O702" s="310"/>
      <c r="P702" s="310"/>
      <c r="Q702" s="310"/>
      <c r="R702" s="310"/>
      <c r="S702" s="310"/>
      <c r="T702" s="310"/>
      <c r="U702" s="310"/>
      <c r="V702" s="310"/>
      <c r="W702" s="310"/>
      <c r="X702" s="310"/>
      <c r="Y702" s="310"/>
      <c r="Z702" s="310"/>
      <c r="AA702" s="310"/>
    </row>
    <row r="703">
      <c r="A703" s="310"/>
      <c r="B703" s="310"/>
      <c r="C703" s="310"/>
      <c r="D703" s="310"/>
      <c r="E703" s="35"/>
      <c r="F703" s="35"/>
      <c r="G703" s="310"/>
      <c r="H703" s="310"/>
      <c r="I703" s="310"/>
      <c r="J703" s="310"/>
      <c r="K703" s="310"/>
      <c r="L703" s="310"/>
      <c r="M703" s="310"/>
      <c r="N703" s="310"/>
      <c r="O703" s="310"/>
      <c r="P703" s="310"/>
      <c r="Q703" s="310"/>
      <c r="R703" s="310"/>
      <c r="S703" s="310"/>
      <c r="T703" s="310"/>
      <c r="U703" s="310"/>
      <c r="V703" s="310"/>
      <c r="W703" s="310"/>
      <c r="X703" s="310"/>
      <c r="Y703" s="310"/>
      <c r="Z703" s="310"/>
      <c r="AA703" s="310"/>
    </row>
    <row r="704">
      <c r="A704" s="310"/>
      <c r="B704" s="310"/>
      <c r="C704" s="310"/>
      <c r="D704" s="310"/>
      <c r="E704" s="35"/>
      <c r="F704" s="35"/>
      <c r="G704" s="310"/>
      <c r="H704" s="310"/>
      <c r="I704" s="310"/>
      <c r="J704" s="310"/>
      <c r="K704" s="310"/>
      <c r="L704" s="310"/>
      <c r="M704" s="310"/>
      <c r="N704" s="310"/>
      <c r="O704" s="310"/>
      <c r="P704" s="310"/>
      <c r="Q704" s="310"/>
      <c r="R704" s="310"/>
      <c r="S704" s="310"/>
      <c r="T704" s="310"/>
      <c r="U704" s="310"/>
      <c r="V704" s="310"/>
      <c r="W704" s="310"/>
      <c r="X704" s="310"/>
      <c r="Y704" s="310"/>
      <c r="Z704" s="310"/>
      <c r="AA704" s="310"/>
    </row>
    <row r="705">
      <c r="A705" s="310"/>
      <c r="B705" s="310"/>
      <c r="C705" s="310"/>
      <c r="D705" s="310"/>
      <c r="E705" s="35"/>
      <c r="F705" s="35"/>
      <c r="G705" s="310"/>
      <c r="H705" s="310"/>
      <c r="I705" s="310"/>
      <c r="J705" s="310"/>
      <c r="K705" s="310"/>
      <c r="L705" s="310"/>
      <c r="M705" s="310"/>
      <c r="N705" s="310"/>
      <c r="O705" s="310"/>
      <c r="P705" s="310"/>
      <c r="Q705" s="310"/>
      <c r="R705" s="310"/>
      <c r="S705" s="310"/>
      <c r="T705" s="310"/>
      <c r="U705" s="310"/>
      <c r="V705" s="310"/>
      <c r="W705" s="310"/>
      <c r="X705" s="310"/>
      <c r="Y705" s="310"/>
      <c r="Z705" s="310"/>
      <c r="AA705" s="310"/>
    </row>
    <row r="706">
      <c r="A706" s="310"/>
      <c r="B706" s="310"/>
      <c r="C706" s="310"/>
      <c r="D706" s="310"/>
      <c r="E706" s="35"/>
      <c r="F706" s="35"/>
      <c r="G706" s="310"/>
      <c r="H706" s="310"/>
      <c r="I706" s="310"/>
      <c r="J706" s="310"/>
      <c r="K706" s="310"/>
      <c r="L706" s="310"/>
      <c r="M706" s="310"/>
      <c r="N706" s="310"/>
      <c r="O706" s="310"/>
      <c r="P706" s="310"/>
      <c r="Q706" s="310"/>
      <c r="R706" s="310"/>
      <c r="S706" s="310"/>
      <c r="T706" s="310"/>
      <c r="U706" s="310"/>
      <c r="V706" s="310"/>
      <c r="W706" s="310"/>
      <c r="X706" s="310"/>
      <c r="Y706" s="310"/>
      <c r="Z706" s="310"/>
      <c r="AA706" s="310"/>
    </row>
    <row r="707">
      <c r="A707" s="310"/>
      <c r="B707" s="310"/>
      <c r="C707" s="310"/>
      <c r="D707" s="310"/>
      <c r="E707" s="35"/>
      <c r="F707" s="35"/>
      <c r="G707" s="310"/>
      <c r="H707" s="310"/>
      <c r="I707" s="310"/>
      <c r="J707" s="310"/>
      <c r="K707" s="310"/>
      <c r="L707" s="310"/>
      <c r="M707" s="310"/>
      <c r="N707" s="310"/>
      <c r="O707" s="310"/>
      <c r="P707" s="310"/>
      <c r="Q707" s="310"/>
      <c r="R707" s="310"/>
      <c r="S707" s="310"/>
      <c r="T707" s="310"/>
      <c r="U707" s="310"/>
      <c r="V707" s="310"/>
      <c r="W707" s="310"/>
      <c r="X707" s="310"/>
      <c r="Y707" s="310"/>
      <c r="Z707" s="310"/>
      <c r="AA707" s="310"/>
    </row>
    <row r="708">
      <c r="A708" s="310"/>
      <c r="B708" s="310"/>
      <c r="C708" s="310"/>
      <c r="D708" s="310"/>
      <c r="E708" s="35"/>
      <c r="F708" s="35"/>
      <c r="G708" s="310"/>
      <c r="H708" s="310"/>
      <c r="I708" s="310"/>
      <c r="J708" s="310"/>
      <c r="K708" s="310"/>
      <c r="L708" s="310"/>
      <c r="M708" s="310"/>
      <c r="N708" s="310"/>
      <c r="O708" s="310"/>
      <c r="P708" s="310"/>
      <c r="Q708" s="310"/>
      <c r="R708" s="310"/>
      <c r="S708" s="310"/>
      <c r="T708" s="310"/>
      <c r="U708" s="310"/>
      <c r="V708" s="310"/>
      <c r="W708" s="310"/>
      <c r="X708" s="310"/>
      <c r="Y708" s="310"/>
      <c r="Z708" s="310"/>
      <c r="AA708" s="310"/>
    </row>
    <row r="709">
      <c r="A709" s="310"/>
      <c r="B709" s="310"/>
      <c r="C709" s="310"/>
      <c r="D709" s="310"/>
      <c r="E709" s="35"/>
      <c r="F709" s="35"/>
      <c r="G709" s="310"/>
      <c r="H709" s="310"/>
      <c r="I709" s="310"/>
      <c r="J709" s="310"/>
      <c r="K709" s="310"/>
      <c r="L709" s="310"/>
      <c r="M709" s="310"/>
      <c r="N709" s="310"/>
      <c r="O709" s="310"/>
      <c r="P709" s="310"/>
      <c r="Q709" s="310"/>
      <c r="R709" s="310"/>
      <c r="S709" s="310"/>
      <c r="T709" s="310"/>
      <c r="U709" s="310"/>
      <c r="V709" s="310"/>
      <c r="W709" s="310"/>
      <c r="X709" s="310"/>
      <c r="Y709" s="310"/>
      <c r="Z709" s="310"/>
      <c r="AA709" s="310"/>
    </row>
    <row r="710">
      <c r="A710" s="310"/>
      <c r="B710" s="310"/>
      <c r="C710" s="310"/>
      <c r="D710" s="310"/>
      <c r="E710" s="35"/>
      <c r="F710" s="35"/>
      <c r="G710" s="310"/>
      <c r="H710" s="310"/>
      <c r="I710" s="310"/>
      <c r="J710" s="310"/>
      <c r="K710" s="310"/>
      <c r="L710" s="310"/>
      <c r="M710" s="310"/>
      <c r="N710" s="310"/>
      <c r="O710" s="310"/>
      <c r="P710" s="310"/>
      <c r="Q710" s="310"/>
      <c r="R710" s="310"/>
      <c r="S710" s="310"/>
      <c r="T710" s="310"/>
      <c r="U710" s="310"/>
      <c r="V710" s="310"/>
      <c r="W710" s="310"/>
      <c r="X710" s="310"/>
      <c r="Y710" s="310"/>
      <c r="Z710" s="310"/>
      <c r="AA710" s="310"/>
    </row>
    <row r="711">
      <c r="A711" s="310"/>
      <c r="B711" s="310"/>
      <c r="C711" s="310"/>
      <c r="D711" s="310"/>
      <c r="E711" s="35"/>
      <c r="F711" s="35"/>
      <c r="G711" s="310"/>
      <c r="H711" s="310"/>
      <c r="I711" s="310"/>
      <c r="J711" s="310"/>
      <c r="K711" s="310"/>
      <c r="L711" s="310"/>
      <c r="M711" s="310"/>
      <c r="N711" s="310"/>
      <c r="O711" s="310"/>
      <c r="P711" s="310"/>
      <c r="Q711" s="310"/>
      <c r="R711" s="310"/>
      <c r="S711" s="310"/>
      <c r="T711" s="310"/>
      <c r="U711" s="310"/>
      <c r="V711" s="310"/>
      <c r="W711" s="310"/>
      <c r="X711" s="310"/>
      <c r="Y711" s="310"/>
      <c r="Z711" s="310"/>
      <c r="AA711" s="310"/>
    </row>
    <row r="712">
      <c r="A712" s="310"/>
      <c r="B712" s="310"/>
      <c r="C712" s="310"/>
      <c r="D712" s="310"/>
      <c r="E712" s="35"/>
      <c r="F712" s="35"/>
      <c r="G712" s="310"/>
      <c r="H712" s="310"/>
      <c r="I712" s="310"/>
      <c r="J712" s="310"/>
      <c r="K712" s="310"/>
      <c r="L712" s="310"/>
      <c r="M712" s="310"/>
      <c r="N712" s="310"/>
      <c r="O712" s="310"/>
      <c r="P712" s="310"/>
      <c r="Q712" s="310"/>
      <c r="R712" s="310"/>
      <c r="S712" s="310"/>
      <c r="T712" s="310"/>
      <c r="U712" s="310"/>
      <c r="V712" s="310"/>
      <c r="W712" s="310"/>
      <c r="X712" s="310"/>
      <c r="Y712" s="310"/>
      <c r="Z712" s="310"/>
      <c r="AA712" s="310"/>
    </row>
    <row r="713">
      <c r="A713" s="310"/>
      <c r="B713" s="310"/>
      <c r="C713" s="310"/>
      <c r="D713" s="310"/>
      <c r="E713" s="35"/>
      <c r="F713" s="35"/>
      <c r="G713" s="310"/>
      <c r="H713" s="310"/>
      <c r="I713" s="310"/>
      <c r="J713" s="310"/>
      <c r="K713" s="310"/>
      <c r="L713" s="310"/>
      <c r="M713" s="310"/>
      <c r="N713" s="310"/>
      <c r="O713" s="310"/>
      <c r="P713" s="310"/>
      <c r="Q713" s="310"/>
      <c r="R713" s="310"/>
      <c r="S713" s="310"/>
      <c r="T713" s="310"/>
      <c r="U713" s="310"/>
      <c r="V713" s="310"/>
      <c r="W713" s="310"/>
      <c r="X713" s="310"/>
      <c r="Y713" s="310"/>
      <c r="Z713" s="310"/>
      <c r="AA713" s="310"/>
    </row>
    <row r="714">
      <c r="A714" s="310"/>
      <c r="B714" s="310"/>
      <c r="C714" s="310"/>
      <c r="D714" s="310"/>
      <c r="E714" s="35"/>
      <c r="F714" s="35"/>
      <c r="G714" s="310"/>
      <c r="H714" s="310"/>
      <c r="I714" s="310"/>
      <c r="J714" s="310"/>
      <c r="K714" s="310"/>
      <c r="L714" s="310"/>
      <c r="M714" s="310"/>
      <c r="N714" s="310"/>
      <c r="O714" s="310"/>
      <c r="P714" s="310"/>
      <c r="Q714" s="310"/>
      <c r="R714" s="310"/>
      <c r="S714" s="310"/>
      <c r="T714" s="310"/>
      <c r="U714" s="310"/>
      <c r="V714" s="310"/>
      <c r="W714" s="310"/>
      <c r="X714" s="310"/>
      <c r="Y714" s="310"/>
      <c r="Z714" s="310"/>
      <c r="AA714" s="310"/>
    </row>
    <row r="715">
      <c r="A715" s="310"/>
      <c r="B715" s="310"/>
      <c r="C715" s="310"/>
      <c r="D715" s="310"/>
      <c r="E715" s="35"/>
      <c r="F715" s="35"/>
      <c r="G715" s="310"/>
      <c r="H715" s="310"/>
      <c r="I715" s="310"/>
      <c r="J715" s="310"/>
      <c r="K715" s="310"/>
      <c r="L715" s="310"/>
      <c r="M715" s="310"/>
      <c r="N715" s="310"/>
      <c r="O715" s="310"/>
      <c r="P715" s="310"/>
      <c r="Q715" s="310"/>
      <c r="R715" s="310"/>
      <c r="S715" s="310"/>
      <c r="T715" s="310"/>
      <c r="U715" s="310"/>
      <c r="V715" s="310"/>
      <c r="W715" s="310"/>
      <c r="X715" s="310"/>
      <c r="Y715" s="310"/>
      <c r="Z715" s="310"/>
      <c r="AA715" s="310"/>
    </row>
    <row r="716">
      <c r="A716" s="310"/>
      <c r="B716" s="310"/>
      <c r="C716" s="310"/>
      <c r="D716" s="310"/>
      <c r="E716" s="35"/>
      <c r="F716" s="35"/>
      <c r="G716" s="310"/>
      <c r="H716" s="310"/>
      <c r="I716" s="310"/>
      <c r="J716" s="310"/>
      <c r="K716" s="310"/>
      <c r="L716" s="310"/>
      <c r="M716" s="310"/>
      <c r="N716" s="310"/>
      <c r="O716" s="310"/>
      <c r="P716" s="310"/>
      <c r="Q716" s="310"/>
      <c r="R716" s="310"/>
      <c r="S716" s="310"/>
      <c r="T716" s="310"/>
      <c r="U716" s="310"/>
      <c r="V716" s="310"/>
      <c r="W716" s="310"/>
      <c r="X716" s="310"/>
      <c r="Y716" s="310"/>
      <c r="Z716" s="310"/>
      <c r="AA716" s="310"/>
    </row>
    <row r="717">
      <c r="A717" s="310"/>
      <c r="B717" s="310"/>
      <c r="C717" s="310"/>
      <c r="D717" s="310"/>
      <c r="E717" s="35"/>
      <c r="F717" s="35"/>
      <c r="G717" s="310"/>
      <c r="H717" s="310"/>
      <c r="I717" s="310"/>
      <c r="J717" s="310"/>
      <c r="K717" s="310"/>
      <c r="L717" s="310"/>
      <c r="M717" s="310"/>
      <c r="N717" s="310"/>
      <c r="O717" s="310"/>
      <c r="P717" s="310"/>
      <c r="Q717" s="310"/>
      <c r="R717" s="310"/>
      <c r="S717" s="310"/>
      <c r="T717" s="310"/>
      <c r="U717" s="310"/>
      <c r="V717" s="310"/>
      <c r="W717" s="310"/>
      <c r="X717" s="310"/>
      <c r="Y717" s="310"/>
      <c r="Z717" s="310"/>
      <c r="AA717" s="310"/>
    </row>
    <row r="718">
      <c r="A718" s="310"/>
      <c r="B718" s="310"/>
      <c r="C718" s="310"/>
      <c r="D718" s="310"/>
      <c r="E718" s="35"/>
      <c r="F718" s="35"/>
      <c r="G718" s="310"/>
      <c r="H718" s="310"/>
      <c r="I718" s="310"/>
      <c r="J718" s="310"/>
      <c r="K718" s="310"/>
      <c r="L718" s="310"/>
      <c r="M718" s="310"/>
      <c r="N718" s="310"/>
      <c r="O718" s="310"/>
      <c r="P718" s="310"/>
      <c r="Q718" s="310"/>
      <c r="R718" s="310"/>
      <c r="S718" s="310"/>
      <c r="T718" s="310"/>
      <c r="U718" s="310"/>
      <c r="V718" s="310"/>
      <c r="W718" s="310"/>
      <c r="X718" s="310"/>
      <c r="Y718" s="310"/>
      <c r="Z718" s="310"/>
      <c r="AA718" s="310"/>
    </row>
    <row r="719">
      <c r="A719" s="310"/>
      <c r="B719" s="310"/>
      <c r="C719" s="310"/>
      <c r="D719" s="310"/>
      <c r="E719" s="35"/>
      <c r="F719" s="35"/>
      <c r="G719" s="310"/>
      <c r="H719" s="310"/>
      <c r="I719" s="310"/>
      <c r="J719" s="310"/>
      <c r="K719" s="310"/>
      <c r="L719" s="310"/>
      <c r="M719" s="310"/>
      <c r="N719" s="310"/>
      <c r="O719" s="310"/>
      <c r="P719" s="310"/>
      <c r="Q719" s="310"/>
      <c r="R719" s="310"/>
      <c r="S719" s="310"/>
      <c r="T719" s="310"/>
      <c r="U719" s="310"/>
      <c r="V719" s="310"/>
      <c r="W719" s="310"/>
      <c r="X719" s="310"/>
      <c r="Y719" s="310"/>
      <c r="Z719" s="310"/>
      <c r="AA719" s="310"/>
    </row>
    <row r="720">
      <c r="A720" s="310"/>
      <c r="B720" s="310"/>
      <c r="C720" s="310"/>
      <c r="D720" s="310"/>
      <c r="E720" s="35"/>
      <c r="F720" s="35"/>
      <c r="G720" s="310"/>
      <c r="H720" s="310"/>
      <c r="I720" s="310"/>
      <c r="J720" s="310"/>
      <c r="K720" s="310"/>
      <c r="L720" s="310"/>
      <c r="M720" s="310"/>
      <c r="N720" s="310"/>
      <c r="O720" s="310"/>
      <c r="P720" s="310"/>
      <c r="Q720" s="310"/>
      <c r="R720" s="310"/>
      <c r="S720" s="310"/>
      <c r="T720" s="310"/>
      <c r="U720" s="310"/>
      <c r="V720" s="310"/>
      <c r="W720" s="310"/>
      <c r="X720" s="310"/>
      <c r="Y720" s="310"/>
      <c r="Z720" s="310"/>
      <c r="AA720" s="310"/>
    </row>
    <row r="721">
      <c r="A721" s="310"/>
      <c r="B721" s="310"/>
      <c r="C721" s="310"/>
      <c r="D721" s="310"/>
      <c r="E721" s="35"/>
      <c r="F721" s="35"/>
      <c r="G721" s="310"/>
      <c r="H721" s="310"/>
      <c r="I721" s="310"/>
      <c r="J721" s="310"/>
      <c r="K721" s="310"/>
      <c r="L721" s="310"/>
      <c r="M721" s="310"/>
      <c r="N721" s="310"/>
      <c r="O721" s="310"/>
      <c r="P721" s="310"/>
      <c r="Q721" s="310"/>
      <c r="R721" s="310"/>
      <c r="S721" s="310"/>
      <c r="T721" s="310"/>
      <c r="U721" s="310"/>
      <c r="V721" s="310"/>
      <c r="W721" s="310"/>
      <c r="X721" s="310"/>
      <c r="Y721" s="310"/>
      <c r="Z721" s="310"/>
      <c r="AA721" s="310"/>
    </row>
    <row r="722">
      <c r="A722" s="310"/>
      <c r="B722" s="310"/>
      <c r="C722" s="310"/>
      <c r="D722" s="310"/>
      <c r="E722" s="35"/>
      <c r="F722" s="35"/>
      <c r="G722" s="310"/>
      <c r="H722" s="310"/>
      <c r="I722" s="310"/>
      <c r="J722" s="310"/>
      <c r="K722" s="310"/>
      <c r="L722" s="310"/>
      <c r="M722" s="310"/>
      <c r="N722" s="310"/>
      <c r="O722" s="310"/>
      <c r="P722" s="310"/>
      <c r="Q722" s="310"/>
      <c r="R722" s="310"/>
      <c r="S722" s="310"/>
      <c r="T722" s="310"/>
      <c r="U722" s="310"/>
      <c r="V722" s="310"/>
      <c r="W722" s="310"/>
      <c r="X722" s="310"/>
      <c r="Y722" s="310"/>
      <c r="Z722" s="310"/>
      <c r="AA722" s="310"/>
    </row>
    <row r="723">
      <c r="A723" s="310"/>
      <c r="B723" s="310"/>
      <c r="C723" s="310"/>
      <c r="D723" s="310"/>
      <c r="E723" s="35"/>
      <c r="F723" s="35"/>
      <c r="G723" s="310"/>
      <c r="H723" s="310"/>
      <c r="I723" s="310"/>
      <c r="J723" s="310"/>
      <c r="K723" s="310"/>
      <c r="L723" s="310"/>
      <c r="M723" s="310"/>
      <c r="N723" s="310"/>
      <c r="O723" s="310"/>
      <c r="P723" s="310"/>
      <c r="Q723" s="310"/>
      <c r="R723" s="310"/>
      <c r="S723" s="310"/>
      <c r="T723" s="310"/>
      <c r="U723" s="310"/>
      <c r="V723" s="310"/>
      <c r="W723" s="310"/>
      <c r="X723" s="310"/>
      <c r="Y723" s="310"/>
      <c r="Z723" s="310"/>
      <c r="AA723" s="310"/>
    </row>
    <row r="724">
      <c r="A724" s="310"/>
      <c r="B724" s="310"/>
      <c r="C724" s="310"/>
      <c r="D724" s="310"/>
      <c r="E724" s="35"/>
      <c r="F724" s="35"/>
      <c r="G724" s="310"/>
      <c r="H724" s="310"/>
      <c r="I724" s="310"/>
      <c r="J724" s="310"/>
      <c r="K724" s="310"/>
      <c r="L724" s="310"/>
      <c r="M724" s="310"/>
      <c r="N724" s="310"/>
      <c r="O724" s="310"/>
      <c r="P724" s="310"/>
      <c r="Q724" s="310"/>
      <c r="R724" s="310"/>
      <c r="S724" s="310"/>
      <c r="T724" s="310"/>
      <c r="U724" s="310"/>
      <c r="V724" s="310"/>
      <c r="W724" s="310"/>
      <c r="X724" s="310"/>
      <c r="Y724" s="310"/>
      <c r="Z724" s="310"/>
      <c r="AA724" s="310"/>
    </row>
    <row r="725">
      <c r="A725" s="310"/>
      <c r="B725" s="310"/>
      <c r="C725" s="310"/>
      <c r="D725" s="310"/>
      <c r="E725" s="35"/>
      <c r="F725" s="35"/>
      <c r="G725" s="310"/>
      <c r="H725" s="310"/>
      <c r="I725" s="310"/>
      <c r="J725" s="310"/>
      <c r="K725" s="310"/>
      <c r="L725" s="310"/>
      <c r="M725" s="310"/>
      <c r="N725" s="310"/>
      <c r="O725" s="310"/>
      <c r="P725" s="310"/>
      <c r="Q725" s="310"/>
      <c r="R725" s="310"/>
      <c r="S725" s="310"/>
      <c r="T725" s="310"/>
      <c r="U725" s="310"/>
      <c r="V725" s="310"/>
      <c r="W725" s="310"/>
      <c r="X725" s="310"/>
      <c r="Y725" s="310"/>
      <c r="Z725" s="310"/>
      <c r="AA725" s="310"/>
    </row>
    <row r="726">
      <c r="A726" s="310"/>
      <c r="B726" s="310"/>
      <c r="C726" s="310"/>
      <c r="D726" s="310"/>
      <c r="E726" s="35"/>
      <c r="F726" s="35"/>
      <c r="G726" s="310"/>
      <c r="H726" s="310"/>
      <c r="I726" s="310"/>
      <c r="J726" s="310"/>
      <c r="K726" s="310"/>
      <c r="L726" s="310"/>
      <c r="M726" s="310"/>
      <c r="N726" s="310"/>
      <c r="O726" s="310"/>
      <c r="P726" s="310"/>
      <c r="Q726" s="310"/>
      <c r="R726" s="310"/>
      <c r="S726" s="310"/>
      <c r="T726" s="310"/>
      <c r="U726" s="310"/>
      <c r="V726" s="310"/>
      <c r="W726" s="310"/>
      <c r="X726" s="310"/>
      <c r="Y726" s="310"/>
      <c r="Z726" s="310"/>
      <c r="AA726" s="310"/>
    </row>
    <row r="727">
      <c r="A727" s="310"/>
      <c r="B727" s="310"/>
      <c r="C727" s="310"/>
      <c r="D727" s="310"/>
      <c r="E727" s="35"/>
      <c r="F727" s="35"/>
      <c r="G727" s="310"/>
      <c r="H727" s="310"/>
      <c r="I727" s="310"/>
      <c r="J727" s="310"/>
      <c r="K727" s="310"/>
      <c r="L727" s="310"/>
      <c r="M727" s="310"/>
      <c r="N727" s="310"/>
      <c r="O727" s="310"/>
      <c r="P727" s="310"/>
      <c r="Q727" s="310"/>
      <c r="R727" s="310"/>
      <c r="S727" s="310"/>
      <c r="T727" s="310"/>
      <c r="U727" s="310"/>
      <c r="V727" s="310"/>
      <c r="W727" s="310"/>
      <c r="X727" s="310"/>
      <c r="Y727" s="310"/>
      <c r="Z727" s="310"/>
      <c r="AA727" s="310"/>
    </row>
    <row r="728">
      <c r="A728" s="310"/>
      <c r="B728" s="310"/>
      <c r="C728" s="310"/>
      <c r="D728" s="310"/>
      <c r="E728" s="35"/>
      <c r="F728" s="35"/>
      <c r="G728" s="310"/>
      <c r="H728" s="310"/>
      <c r="I728" s="310"/>
      <c r="J728" s="310"/>
      <c r="K728" s="310"/>
      <c r="L728" s="310"/>
      <c r="M728" s="310"/>
      <c r="N728" s="310"/>
      <c r="O728" s="310"/>
      <c r="P728" s="310"/>
      <c r="Q728" s="310"/>
      <c r="R728" s="310"/>
      <c r="S728" s="310"/>
      <c r="T728" s="310"/>
      <c r="U728" s="310"/>
      <c r="V728" s="310"/>
      <c r="W728" s="310"/>
      <c r="X728" s="310"/>
      <c r="Y728" s="310"/>
      <c r="Z728" s="310"/>
      <c r="AA728" s="310"/>
    </row>
    <row r="729">
      <c r="A729" s="310"/>
      <c r="B729" s="310"/>
      <c r="C729" s="310"/>
      <c r="D729" s="310"/>
      <c r="E729" s="35"/>
      <c r="F729" s="35"/>
      <c r="G729" s="310"/>
      <c r="H729" s="310"/>
      <c r="I729" s="310"/>
      <c r="J729" s="310"/>
      <c r="K729" s="310"/>
      <c r="L729" s="310"/>
      <c r="M729" s="310"/>
      <c r="N729" s="310"/>
      <c r="O729" s="310"/>
      <c r="P729" s="310"/>
      <c r="Q729" s="310"/>
      <c r="R729" s="310"/>
      <c r="S729" s="310"/>
      <c r="T729" s="310"/>
      <c r="U729" s="310"/>
      <c r="V729" s="310"/>
      <c r="W729" s="310"/>
      <c r="X729" s="310"/>
      <c r="Y729" s="310"/>
      <c r="Z729" s="310"/>
      <c r="AA729" s="310"/>
    </row>
    <row r="730">
      <c r="A730" s="310"/>
      <c r="B730" s="310"/>
      <c r="C730" s="310"/>
      <c r="D730" s="310"/>
      <c r="E730" s="35"/>
      <c r="F730" s="35"/>
      <c r="G730" s="310"/>
      <c r="H730" s="310"/>
      <c r="I730" s="310"/>
      <c r="J730" s="310"/>
      <c r="K730" s="310"/>
      <c r="L730" s="310"/>
      <c r="M730" s="310"/>
      <c r="N730" s="310"/>
      <c r="O730" s="310"/>
      <c r="P730" s="310"/>
      <c r="Q730" s="310"/>
      <c r="R730" s="310"/>
      <c r="S730" s="310"/>
      <c r="T730" s="310"/>
      <c r="U730" s="310"/>
      <c r="V730" s="310"/>
      <c r="W730" s="310"/>
      <c r="X730" s="310"/>
      <c r="Y730" s="310"/>
      <c r="Z730" s="310"/>
      <c r="AA730" s="310"/>
    </row>
    <row r="731">
      <c r="A731" s="310"/>
      <c r="B731" s="310"/>
      <c r="C731" s="310"/>
      <c r="D731" s="310"/>
      <c r="E731" s="35"/>
      <c r="F731" s="35"/>
      <c r="G731" s="310"/>
      <c r="H731" s="310"/>
      <c r="I731" s="310"/>
      <c r="J731" s="310"/>
      <c r="K731" s="310"/>
      <c r="L731" s="310"/>
      <c r="M731" s="310"/>
      <c r="N731" s="310"/>
      <c r="O731" s="310"/>
      <c r="P731" s="310"/>
      <c r="Q731" s="310"/>
      <c r="R731" s="310"/>
      <c r="S731" s="310"/>
      <c r="T731" s="310"/>
      <c r="U731" s="310"/>
      <c r="V731" s="310"/>
      <c r="W731" s="310"/>
      <c r="X731" s="310"/>
      <c r="Y731" s="310"/>
      <c r="Z731" s="310"/>
      <c r="AA731" s="310"/>
    </row>
    <row r="732">
      <c r="A732" s="310"/>
      <c r="B732" s="310"/>
      <c r="C732" s="310"/>
      <c r="D732" s="310"/>
      <c r="E732" s="35"/>
      <c r="F732" s="35"/>
      <c r="G732" s="310"/>
      <c r="H732" s="310"/>
      <c r="I732" s="310"/>
      <c r="J732" s="310"/>
      <c r="K732" s="310"/>
      <c r="L732" s="310"/>
      <c r="M732" s="310"/>
      <c r="N732" s="310"/>
      <c r="O732" s="310"/>
      <c r="P732" s="310"/>
      <c r="Q732" s="310"/>
      <c r="R732" s="310"/>
      <c r="S732" s="310"/>
      <c r="T732" s="310"/>
      <c r="U732" s="310"/>
      <c r="V732" s="310"/>
      <c r="W732" s="310"/>
      <c r="X732" s="310"/>
      <c r="Y732" s="310"/>
      <c r="Z732" s="310"/>
      <c r="AA732" s="310"/>
    </row>
    <row r="733">
      <c r="A733" s="310"/>
      <c r="B733" s="310"/>
      <c r="C733" s="310"/>
      <c r="D733" s="310"/>
      <c r="E733" s="35"/>
      <c r="F733" s="35"/>
      <c r="G733" s="310"/>
      <c r="H733" s="310"/>
      <c r="I733" s="310"/>
      <c r="J733" s="310"/>
      <c r="K733" s="310"/>
      <c r="L733" s="310"/>
      <c r="M733" s="310"/>
      <c r="N733" s="310"/>
      <c r="O733" s="310"/>
      <c r="P733" s="310"/>
      <c r="Q733" s="310"/>
      <c r="R733" s="310"/>
      <c r="S733" s="310"/>
      <c r="T733" s="310"/>
      <c r="U733" s="310"/>
      <c r="V733" s="310"/>
      <c r="W733" s="310"/>
      <c r="X733" s="310"/>
      <c r="Y733" s="310"/>
      <c r="Z733" s="310"/>
      <c r="AA733" s="310"/>
    </row>
    <row r="734">
      <c r="A734" s="310"/>
      <c r="B734" s="310"/>
      <c r="C734" s="310"/>
      <c r="D734" s="310"/>
      <c r="E734" s="35"/>
      <c r="F734" s="35"/>
      <c r="G734" s="310"/>
      <c r="H734" s="310"/>
      <c r="I734" s="310"/>
      <c r="J734" s="310"/>
      <c r="K734" s="310"/>
      <c r="L734" s="310"/>
      <c r="M734" s="310"/>
      <c r="N734" s="310"/>
      <c r="O734" s="310"/>
      <c r="P734" s="310"/>
      <c r="Q734" s="310"/>
      <c r="R734" s="310"/>
      <c r="S734" s="310"/>
      <c r="T734" s="310"/>
      <c r="U734" s="310"/>
      <c r="V734" s="310"/>
      <c r="W734" s="310"/>
      <c r="X734" s="310"/>
      <c r="Y734" s="310"/>
      <c r="Z734" s="310"/>
      <c r="AA734" s="310"/>
    </row>
    <row r="735">
      <c r="A735" s="310"/>
      <c r="B735" s="310"/>
      <c r="C735" s="310"/>
      <c r="D735" s="310"/>
      <c r="E735" s="35"/>
      <c r="F735" s="35"/>
      <c r="G735" s="310"/>
      <c r="H735" s="310"/>
      <c r="I735" s="310"/>
      <c r="J735" s="310"/>
      <c r="K735" s="310"/>
      <c r="L735" s="310"/>
      <c r="M735" s="310"/>
      <c r="N735" s="310"/>
      <c r="O735" s="310"/>
      <c r="P735" s="310"/>
      <c r="Q735" s="310"/>
      <c r="R735" s="310"/>
      <c r="S735" s="310"/>
      <c r="T735" s="310"/>
      <c r="U735" s="310"/>
      <c r="V735" s="310"/>
      <c r="W735" s="310"/>
      <c r="X735" s="310"/>
      <c r="Y735" s="310"/>
      <c r="Z735" s="310"/>
      <c r="AA735" s="310"/>
    </row>
    <row r="736">
      <c r="A736" s="310"/>
      <c r="B736" s="310"/>
      <c r="C736" s="310"/>
      <c r="D736" s="310"/>
      <c r="E736" s="35"/>
      <c r="F736" s="35"/>
      <c r="G736" s="310"/>
      <c r="H736" s="310"/>
      <c r="I736" s="310"/>
      <c r="J736" s="310"/>
      <c r="K736" s="310"/>
      <c r="L736" s="310"/>
      <c r="M736" s="310"/>
      <c r="N736" s="310"/>
      <c r="O736" s="310"/>
      <c r="P736" s="310"/>
      <c r="Q736" s="310"/>
      <c r="R736" s="310"/>
      <c r="S736" s="310"/>
      <c r="T736" s="310"/>
      <c r="U736" s="310"/>
      <c r="V736" s="310"/>
      <c r="W736" s="310"/>
      <c r="X736" s="310"/>
      <c r="Y736" s="310"/>
      <c r="Z736" s="310"/>
      <c r="AA736" s="310"/>
    </row>
    <row r="737">
      <c r="A737" s="310"/>
      <c r="B737" s="310"/>
      <c r="C737" s="310"/>
      <c r="D737" s="310"/>
      <c r="E737" s="35"/>
      <c r="F737" s="35"/>
      <c r="G737" s="310"/>
      <c r="H737" s="310"/>
      <c r="I737" s="310"/>
      <c r="J737" s="310"/>
      <c r="K737" s="310"/>
      <c r="L737" s="310"/>
      <c r="M737" s="310"/>
      <c r="N737" s="310"/>
      <c r="O737" s="310"/>
      <c r="P737" s="310"/>
      <c r="Q737" s="310"/>
      <c r="R737" s="310"/>
      <c r="S737" s="310"/>
      <c r="T737" s="310"/>
      <c r="U737" s="310"/>
      <c r="V737" s="310"/>
      <c r="W737" s="310"/>
      <c r="X737" s="310"/>
      <c r="Y737" s="310"/>
      <c r="Z737" s="310"/>
      <c r="AA737" s="310"/>
    </row>
    <row r="738">
      <c r="A738" s="310"/>
      <c r="B738" s="310"/>
      <c r="C738" s="310"/>
      <c r="D738" s="310"/>
      <c r="E738" s="35"/>
      <c r="F738" s="35"/>
      <c r="G738" s="310"/>
      <c r="H738" s="310"/>
      <c r="I738" s="310"/>
      <c r="J738" s="310"/>
      <c r="K738" s="310"/>
      <c r="L738" s="310"/>
      <c r="M738" s="310"/>
      <c r="N738" s="310"/>
      <c r="O738" s="310"/>
      <c r="P738" s="310"/>
      <c r="Q738" s="310"/>
      <c r="R738" s="310"/>
      <c r="S738" s="310"/>
      <c r="T738" s="310"/>
      <c r="U738" s="310"/>
      <c r="V738" s="310"/>
      <c r="W738" s="310"/>
      <c r="X738" s="310"/>
      <c r="Y738" s="310"/>
      <c r="Z738" s="310"/>
      <c r="AA738" s="310"/>
    </row>
    <row r="739">
      <c r="A739" s="310"/>
      <c r="B739" s="310"/>
      <c r="C739" s="310"/>
      <c r="D739" s="310"/>
      <c r="E739" s="35"/>
      <c r="F739" s="35"/>
      <c r="G739" s="310"/>
      <c r="H739" s="310"/>
      <c r="I739" s="310"/>
      <c r="J739" s="310"/>
      <c r="K739" s="310"/>
      <c r="L739" s="310"/>
      <c r="M739" s="310"/>
      <c r="N739" s="310"/>
      <c r="O739" s="310"/>
      <c r="P739" s="310"/>
      <c r="Q739" s="310"/>
      <c r="R739" s="310"/>
      <c r="S739" s="310"/>
      <c r="T739" s="310"/>
      <c r="U739" s="310"/>
      <c r="V739" s="310"/>
      <c r="W739" s="310"/>
      <c r="X739" s="310"/>
      <c r="Y739" s="310"/>
      <c r="Z739" s="310"/>
      <c r="AA739" s="310"/>
    </row>
    <row r="740">
      <c r="A740" s="310"/>
      <c r="B740" s="310"/>
      <c r="C740" s="310"/>
      <c r="D740" s="310"/>
      <c r="E740" s="35"/>
      <c r="F740" s="35"/>
      <c r="G740" s="310"/>
      <c r="H740" s="310"/>
      <c r="I740" s="310"/>
      <c r="J740" s="310"/>
      <c r="K740" s="310"/>
      <c r="L740" s="310"/>
      <c r="M740" s="310"/>
      <c r="N740" s="310"/>
      <c r="O740" s="310"/>
      <c r="P740" s="310"/>
      <c r="Q740" s="310"/>
      <c r="R740" s="310"/>
      <c r="S740" s="310"/>
      <c r="T740" s="310"/>
      <c r="U740" s="310"/>
      <c r="V740" s="310"/>
      <c r="W740" s="310"/>
      <c r="X740" s="310"/>
      <c r="Y740" s="310"/>
      <c r="Z740" s="310"/>
      <c r="AA740" s="310"/>
    </row>
    <row r="741">
      <c r="A741" s="310"/>
      <c r="B741" s="310"/>
      <c r="C741" s="310"/>
      <c r="D741" s="310"/>
      <c r="E741" s="35"/>
      <c r="F741" s="35"/>
      <c r="G741" s="310"/>
      <c r="H741" s="310"/>
      <c r="I741" s="310"/>
      <c r="J741" s="310"/>
      <c r="K741" s="310"/>
      <c r="L741" s="310"/>
      <c r="M741" s="310"/>
      <c r="N741" s="310"/>
      <c r="O741" s="310"/>
      <c r="P741" s="310"/>
      <c r="Q741" s="310"/>
      <c r="R741" s="310"/>
      <c r="S741" s="310"/>
      <c r="T741" s="310"/>
      <c r="U741" s="310"/>
      <c r="V741" s="310"/>
      <c r="W741" s="310"/>
      <c r="X741" s="310"/>
      <c r="Y741" s="310"/>
      <c r="Z741" s="310"/>
      <c r="AA741" s="310"/>
    </row>
    <row r="742">
      <c r="A742" s="310"/>
      <c r="B742" s="310"/>
      <c r="C742" s="310"/>
      <c r="D742" s="310"/>
      <c r="E742" s="35"/>
      <c r="F742" s="35"/>
      <c r="G742" s="310"/>
      <c r="H742" s="310"/>
      <c r="I742" s="310"/>
      <c r="J742" s="310"/>
      <c r="K742" s="310"/>
      <c r="L742" s="310"/>
      <c r="M742" s="310"/>
      <c r="N742" s="310"/>
      <c r="O742" s="310"/>
      <c r="P742" s="310"/>
      <c r="Q742" s="310"/>
      <c r="R742" s="310"/>
      <c r="S742" s="310"/>
      <c r="T742" s="310"/>
      <c r="U742" s="310"/>
      <c r="V742" s="310"/>
      <c r="W742" s="310"/>
      <c r="X742" s="310"/>
      <c r="Y742" s="310"/>
      <c r="Z742" s="310"/>
      <c r="AA742" s="310"/>
    </row>
    <row r="743">
      <c r="A743" s="310"/>
      <c r="B743" s="310"/>
      <c r="C743" s="310"/>
      <c r="D743" s="310"/>
      <c r="E743" s="35"/>
      <c r="F743" s="35"/>
      <c r="G743" s="310"/>
      <c r="H743" s="310"/>
      <c r="I743" s="310"/>
      <c r="J743" s="310"/>
      <c r="K743" s="310"/>
      <c r="L743" s="310"/>
      <c r="M743" s="310"/>
      <c r="N743" s="310"/>
      <c r="O743" s="310"/>
      <c r="P743" s="310"/>
      <c r="Q743" s="310"/>
      <c r="R743" s="310"/>
      <c r="S743" s="310"/>
      <c r="T743" s="310"/>
      <c r="U743" s="310"/>
      <c r="V743" s="310"/>
      <c r="W743" s="310"/>
      <c r="X743" s="310"/>
      <c r="Y743" s="310"/>
      <c r="Z743" s="310"/>
      <c r="AA743" s="310"/>
    </row>
    <row r="744">
      <c r="A744" s="310"/>
      <c r="B744" s="310"/>
      <c r="C744" s="310"/>
      <c r="D744" s="310"/>
      <c r="E744" s="35"/>
      <c r="F744" s="35"/>
      <c r="G744" s="310"/>
      <c r="H744" s="310"/>
      <c r="I744" s="310"/>
      <c r="J744" s="310"/>
      <c r="K744" s="310"/>
      <c r="L744" s="310"/>
      <c r="M744" s="310"/>
      <c r="N744" s="310"/>
      <c r="O744" s="310"/>
      <c r="P744" s="310"/>
      <c r="Q744" s="310"/>
      <c r="R744" s="310"/>
      <c r="S744" s="310"/>
      <c r="T744" s="310"/>
      <c r="U744" s="310"/>
      <c r="V744" s="310"/>
      <c r="W744" s="310"/>
      <c r="X744" s="310"/>
      <c r="Y744" s="310"/>
      <c r="Z744" s="310"/>
      <c r="AA744" s="310"/>
    </row>
    <row r="745">
      <c r="A745" s="310"/>
      <c r="B745" s="310"/>
      <c r="C745" s="310"/>
      <c r="D745" s="310"/>
      <c r="E745" s="35"/>
      <c r="F745" s="35"/>
      <c r="G745" s="310"/>
      <c r="H745" s="310"/>
      <c r="I745" s="310"/>
      <c r="J745" s="310"/>
      <c r="K745" s="310"/>
      <c r="L745" s="310"/>
      <c r="M745" s="310"/>
      <c r="N745" s="310"/>
      <c r="O745" s="310"/>
      <c r="P745" s="310"/>
      <c r="Q745" s="310"/>
      <c r="R745" s="310"/>
      <c r="S745" s="310"/>
      <c r="T745" s="310"/>
      <c r="U745" s="310"/>
      <c r="V745" s="310"/>
      <c r="W745" s="310"/>
      <c r="X745" s="310"/>
      <c r="Y745" s="310"/>
      <c r="Z745" s="310"/>
      <c r="AA745" s="310"/>
    </row>
    <row r="746">
      <c r="A746" s="310"/>
      <c r="B746" s="310"/>
      <c r="C746" s="310"/>
      <c r="D746" s="310"/>
      <c r="E746" s="35"/>
      <c r="F746" s="35"/>
      <c r="G746" s="310"/>
      <c r="H746" s="310"/>
      <c r="I746" s="310"/>
      <c r="J746" s="310"/>
      <c r="K746" s="310"/>
      <c r="L746" s="310"/>
      <c r="M746" s="310"/>
      <c r="N746" s="310"/>
      <c r="O746" s="310"/>
      <c r="P746" s="310"/>
      <c r="Q746" s="310"/>
      <c r="R746" s="310"/>
      <c r="S746" s="310"/>
      <c r="T746" s="310"/>
      <c r="U746" s="310"/>
      <c r="V746" s="310"/>
      <c r="W746" s="310"/>
      <c r="X746" s="310"/>
      <c r="Y746" s="310"/>
      <c r="Z746" s="310"/>
      <c r="AA746" s="310"/>
    </row>
    <row r="747">
      <c r="A747" s="310"/>
      <c r="B747" s="310"/>
      <c r="C747" s="310"/>
      <c r="D747" s="310"/>
      <c r="E747" s="35"/>
      <c r="F747" s="35"/>
      <c r="G747" s="310"/>
      <c r="H747" s="310"/>
      <c r="I747" s="310"/>
      <c r="J747" s="310"/>
      <c r="K747" s="310"/>
      <c r="L747" s="310"/>
      <c r="M747" s="310"/>
      <c r="N747" s="310"/>
      <c r="O747" s="310"/>
      <c r="P747" s="310"/>
      <c r="Q747" s="310"/>
      <c r="R747" s="310"/>
      <c r="S747" s="310"/>
      <c r="T747" s="310"/>
      <c r="U747" s="310"/>
      <c r="V747" s="310"/>
      <c r="W747" s="310"/>
      <c r="X747" s="310"/>
      <c r="Y747" s="310"/>
      <c r="Z747" s="310"/>
      <c r="AA747" s="310"/>
    </row>
    <row r="748">
      <c r="A748" s="310"/>
      <c r="B748" s="310"/>
      <c r="C748" s="310"/>
      <c r="D748" s="310"/>
      <c r="E748" s="35"/>
      <c r="F748" s="35"/>
      <c r="G748" s="310"/>
      <c r="H748" s="310"/>
      <c r="I748" s="310"/>
      <c r="J748" s="310"/>
      <c r="K748" s="310"/>
      <c r="L748" s="310"/>
      <c r="M748" s="310"/>
      <c r="N748" s="310"/>
      <c r="O748" s="310"/>
      <c r="P748" s="310"/>
      <c r="Q748" s="310"/>
      <c r="R748" s="310"/>
      <c r="S748" s="310"/>
      <c r="T748" s="310"/>
      <c r="U748" s="310"/>
      <c r="V748" s="310"/>
      <c r="W748" s="310"/>
      <c r="X748" s="310"/>
      <c r="Y748" s="310"/>
      <c r="Z748" s="310"/>
      <c r="AA748" s="310"/>
    </row>
    <row r="749">
      <c r="A749" s="310"/>
      <c r="B749" s="310"/>
      <c r="C749" s="310"/>
      <c r="D749" s="310"/>
      <c r="E749" s="35"/>
      <c r="F749" s="35"/>
      <c r="G749" s="310"/>
      <c r="H749" s="310"/>
      <c r="I749" s="310"/>
      <c r="J749" s="310"/>
      <c r="K749" s="310"/>
      <c r="L749" s="310"/>
      <c r="M749" s="310"/>
      <c r="N749" s="310"/>
      <c r="O749" s="310"/>
      <c r="P749" s="310"/>
      <c r="Q749" s="310"/>
      <c r="R749" s="310"/>
      <c r="S749" s="310"/>
      <c r="T749" s="310"/>
      <c r="U749" s="310"/>
      <c r="V749" s="310"/>
      <c r="W749" s="310"/>
      <c r="X749" s="310"/>
      <c r="Y749" s="310"/>
      <c r="Z749" s="310"/>
      <c r="AA749" s="310"/>
    </row>
    <row r="750">
      <c r="A750" s="310"/>
      <c r="B750" s="310"/>
      <c r="C750" s="310"/>
      <c r="D750" s="310"/>
      <c r="E750" s="35"/>
      <c r="F750" s="35"/>
      <c r="G750" s="310"/>
      <c r="H750" s="310"/>
      <c r="I750" s="310"/>
      <c r="J750" s="310"/>
      <c r="K750" s="310"/>
      <c r="L750" s="310"/>
      <c r="M750" s="310"/>
      <c r="N750" s="310"/>
      <c r="O750" s="310"/>
      <c r="P750" s="310"/>
      <c r="Q750" s="310"/>
      <c r="R750" s="310"/>
      <c r="S750" s="310"/>
      <c r="T750" s="310"/>
      <c r="U750" s="310"/>
      <c r="V750" s="310"/>
      <c r="W750" s="310"/>
      <c r="X750" s="310"/>
      <c r="Y750" s="310"/>
      <c r="Z750" s="310"/>
      <c r="AA750" s="310"/>
    </row>
    <row r="751">
      <c r="A751" s="310"/>
      <c r="B751" s="310"/>
      <c r="C751" s="310"/>
      <c r="D751" s="310"/>
      <c r="E751" s="35"/>
      <c r="F751" s="35"/>
      <c r="G751" s="310"/>
      <c r="H751" s="310"/>
      <c r="I751" s="310"/>
      <c r="J751" s="310"/>
      <c r="K751" s="310"/>
      <c r="L751" s="310"/>
      <c r="M751" s="310"/>
      <c r="N751" s="310"/>
      <c r="O751" s="310"/>
      <c r="P751" s="310"/>
      <c r="Q751" s="310"/>
      <c r="R751" s="310"/>
      <c r="S751" s="310"/>
      <c r="T751" s="310"/>
      <c r="U751" s="310"/>
      <c r="V751" s="310"/>
      <c r="W751" s="310"/>
      <c r="X751" s="310"/>
      <c r="Y751" s="310"/>
      <c r="Z751" s="310"/>
      <c r="AA751" s="310"/>
    </row>
    <row r="752">
      <c r="A752" s="310"/>
      <c r="B752" s="310"/>
      <c r="C752" s="310"/>
      <c r="D752" s="310"/>
      <c r="E752" s="35"/>
      <c r="F752" s="35"/>
      <c r="G752" s="310"/>
      <c r="H752" s="310"/>
      <c r="I752" s="310"/>
      <c r="J752" s="310"/>
      <c r="K752" s="310"/>
      <c r="L752" s="310"/>
      <c r="M752" s="310"/>
      <c r="N752" s="310"/>
      <c r="O752" s="310"/>
      <c r="P752" s="310"/>
      <c r="Q752" s="310"/>
      <c r="R752" s="310"/>
      <c r="S752" s="310"/>
      <c r="T752" s="310"/>
      <c r="U752" s="310"/>
      <c r="V752" s="310"/>
      <c r="W752" s="310"/>
      <c r="X752" s="310"/>
      <c r="Y752" s="310"/>
      <c r="Z752" s="310"/>
      <c r="AA752" s="310"/>
    </row>
    <row r="753">
      <c r="A753" s="310"/>
      <c r="B753" s="310"/>
      <c r="C753" s="310"/>
      <c r="D753" s="310"/>
      <c r="E753" s="35"/>
      <c r="F753" s="35"/>
      <c r="G753" s="310"/>
      <c r="H753" s="310"/>
      <c r="I753" s="310"/>
      <c r="J753" s="310"/>
      <c r="K753" s="310"/>
      <c r="L753" s="310"/>
      <c r="M753" s="310"/>
      <c r="N753" s="310"/>
      <c r="O753" s="310"/>
      <c r="P753" s="310"/>
      <c r="Q753" s="310"/>
      <c r="R753" s="310"/>
      <c r="S753" s="310"/>
      <c r="T753" s="310"/>
      <c r="U753" s="310"/>
      <c r="V753" s="310"/>
      <c r="W753" s="310"/>
      <c r="X753" s="310"/>
      <c r="Y753" s="310"/>
      <c r="Z753" s="310"/>
      <c r="AA753" s="310"/>
    </row>
    <row r="754">
      <c r="A754" s="310"/>
      <c r="B754" s="310"/>
      <c r="C754" s="310"/>
      <c r="D754" s="310"/>
      <c r="E754" s="35"/>
      <c r="F754" s="35"/>
      <c r="G754" s="310"/>
      <c r="H754" s="310"/>
      <c r="I754" s="310"/>
      <c r="J754" s="310"/>
      <c r="K754" s="310"/>
      <c r="L754" s="310"/>
      <c r="M754" s="310"/>
      <c r="N754" s="310"/>
      <c r="O754" s="310"/>
      <c r="P754" s="310"/>
      <c r="Q754" s="310"/>
      <c r="R754" s="310"/>
      <c r="S754" s="310"/>
      <c r="T754" s="310"/>
      <c r="U754" s="310"/>
      <c r="V754" s="310"/>
      <c r="W754" s="310"/>
      <c r="X754" s="310"/>
      <c r="Y754" s="310"/>
      <c r="Z754" s="310"/>
      <c r="AA754" s="310"/>
    </row>
    <row r="755">
      <c r="A755" s="310"/>
      <c r="B755" s="310"/>
      <c r="C755" s="310"/>
      <c r="D755" s="310"/>
      <c r="E755" s="35"/>
      <c r="F755" s="35"/>
      <c r="G755" s="310"/>
      <c r="H755" s="310"/>
      <c r="I755" s="310"/>
      <c r="J755" s="310"/>
      <c r="K755" s="310"/>
      <c r="L755" s="310"/>
      <c r="M755" s="310"/>
      <c r="N755" s="310"/>
      <c r="O755" s="310"/>
      <c r="P755" s="310"/>
      <c r="Q755" s="310"/>
      <c r="R755" s="310"/>
      <c r="S755" s="310"/>
      <c r="T755" s="310"/>
      <c r="U755" s="310"/>
      <c r="V755" s="310"/>
      <c r="W755" s="310"/>
      <c r="X755" s="310"/>
      <c r="Y755" s="310"/>
      <c r="Z755" s="310"/>
      <c r="AA755" s="310"/>
    </row>
    <row r="756">
      <c r="A756" s="310"/>
      <c r="B756" s="310"/>
      <c r="C756" s="310"/>
      <c r="D756" s="310"/>
      <c r="E756" s="35"/>
      <c r="F756" s="35"/>
      <c r="G756" s="310"/>
      <c r="H756" s="310"/>
      <c r="I756" s="310"/>
      <c r="J756" s="310"/>
      <c r="K756" s="310"/>
      <c r="L756" s="310"/>
      <c r="M756" s="310"/>
      <c r="N756" s="310"/>
      <c r="O756" s="310"/>
      <c r="P756" s="310"/>
      <c r="Q756" s="310"/>
      <c r="R756" s="310"/>
      <c r="S756" s="310"/>
      <c r="T756" s="310"/>
      <c r="U756" s="310"/>
      <c r="V756" s="310"/>
      <c r="W756" s="310"/>
      <c r="X756" s="310"/>
      <c r="Y756" s="310"/>
      <c r="Z756" s="310"/>
      <c r="AA756" s="310"/>
    </row>
    <row r="757">
      <c r="A757" s="310"/>
      <c r="B757" s="310"/>
      <c r="C757" s="310"/>
      <c r="D757" s="310"/>
      <c r="E757" s="35"/>
      <c r="F757" s="35"/>
      <c r="G757" s="310"/>
      <c r="H757" s="310"/>
      <c r="I757" s="310"/>
      <c r="J757" s="310"/>
      <c r="K757" s="310"/>
      <c r="L757" s="310"/>
      <c r="M757" s="310"/>
      <c r="N757" s="310"/>
      <c r="O757" s="310"/>
      <c r="P757" s="310"/>
      <c r="Q757" s="310"/>
      <c r="R757" s="310"/>
      <c r="S757" s="310"/>
      <c r="T757" s="310"/>
      <c r="U757" s="310"/>
      <c r="V757" s="310"/>
      <c r="W757" s="310"/>
      <c r="X757" s="310"/>
      <c r="Y757" s="310"/>
      <c r="Z757" s="310"/>
      <c r="AA757" s="310"/>
    </row>
    <row r="758">
      <c r="A758" s="310"/>
      <c r="B758" s="310"/>
      <c r="C758" s="310"/>
      <c r="D758" s="310"/>
      <c r="E758" s="35"/>
      <c r="F758" s="35"/>
      <c r="G758" s="310"/>
      <c r="H758" s="310"/>
      <c r="I758" s="310"/>
      <c r="J758" s="310"/>
      <c r="K758" s="310"/>
      <c r="L758" s="310"/>
      <c r="M758" s="310"/>
      <c r="N758" s="310"/>
      <c r="O758" s="310"/>
      <c r="P758" s="310"/>
      <c r="Q758" s="310"/>
      <c r="R758" s="310"/>
      <c r="S758" s="310"/>
      <c r="T758" s="310"/>
      <c r="U758" s="310"/>
      <c r="V758" s="310"/>
      <c r="W758" s="310"/>
      <c r="X758" s="310"/>
      <c r="Y758" s="310"/>
      <c r="Z758" s="310"/>
      <c r="AA758" s="310"/>
    </row>
    <row r="759">
      <c r="A759" s="310"/>
      <c r="B759" s="310"/>
      <c r="C759" s="310"/>
      <c r="D759" s="310"/>
      <c r="E759" s="35"/>
      <c r="F759" s="35"/>
      <c r="G759" s="310"/>
      <c r="H759" s="310"/>
      <c r="I759" s="310"/>
      <c r="J759" s="310"/>
      <c r="K759" s="310"/>
      <c r="L759" s="310"/>
      <c r="M759" s="310"/>
      <c r="N759" s="310"/>
      <c r="O759" s="310"/>
      <c r="P759" s="310"/>
      <c r="Q759" s="310"/>
      <c r="R759" s="310"/>
      <c r="S759" s="310"/>
      <c r="T759" s="310"/>
      <c r="U759" s="310"/>
      <c r="V759" s="310"/>
      <c r="W759" s="310"/>
      <c r="X759" s="310"/>
      <c r="Y759" s="310"/>
      <c r="Z759" s="310"/>
      <c r="AA759" s="310"/>
    </row>
    <row r="760">
      <c r="A760" s="310"/>
      <c r="B760" s="310"/>
      <c r="C760" s="310"/>
      <c r="D760" s="310"/>
      <c r="E760" s="35"/>
      <c r="F760" s="35"/>
      <c r="G760" s="310"/>
      <c r="H760" s="310"/>
      <c r="I760" s="310"/>
      <c r="J760" s="310"/>
      <c r="K760" s="310"/>
      <c r="L760" s="310"/>
      <c r="M760" s="310"/>
      <c r="N760" s="310"/>
      <c r="O760" s="310"/>
      <c r="P760" s="310"/>
      <c r="Q760" s="310"/>
      <c r="R760" s="310"/>
      <c r="S760" s="310"/>
      <c r="T760" s="310"/>
      <c r="U760" s="310"/>
      <c r="V760" s="310"/>
      <c r="W760" s="310"/>
      <c r="X760" s="310"/>
      <c r="Y760" s="310"/>
      <c r="Z760" s="310"/>
      <c r="AA760" s="310"/>
    </row>
    <row r="761">
      <c r="A761" s="310"/>
      <c r="B761" s="310"/>
      <c r="C761" s="310"/>
      <c r="D761" s="310"/>
      <c r="E761" s="35"/>
      <c r="F761" s="35"/>
      <c r="G761" s="310"/>
      <c r="H761" s="310"/>
      <c r="I761" s="310"/>
      <c r="J761" s="310"/>
      <c r="K761" s="310"/>
      <c r="L761" s="310"/>
      <c r="M761" s="310"/>
      <c r="N761" s="310"/>
      <c r="O761" s="310"/>
      <c r="P761" s="310"/>
      <c r="Q761" s="310"/>
      <c r="R761" s="310"/>
      <c r="S761" s="310"/>
      <c r="T761" s="310"/>
      <c r="U761" s="310"/>
      <c r="V761" s="310"/>
      <c r="W761" s="310"/>
      <c r="X761" s="310"/>
      <c r="Y761" s="310"/>
      <c r="Z761" s="310"/>
      <c r="AA761" s="310"/>
    </row>
    <row r="762">
      <c r="A762" s="310"/>
      <c r="B762" s="310"/>
      <c r="C762" s="310"/>
      <c r="D762" s="310"/>
      <c r="E762" s="35"/>
      <c r="F762" s="35"/>
      <c r="G762" s="310"/>
      <c r="H762" s="310"/>
      <c r="I762" s="310"/>
      <c r="J762" s="310"/>
      <c r="K762" s="310"/>
      <c r="L762" s="310"/>
      <c r="M762" s="310"/>
      <c r="N762" s="310"/>
      <c r="O762" s="310"/>
      <c r="P762" s="310"/>
      <c r="Q762" s="310"/>
      <c r="R762" s="310"/>
      <c r="S762" s="310"/>
      <c r="T762" s="310"/>
      <c r="U762" s="310"/>
      <c r="V762" s="310"/>
      <c r="W762" s="310"/>
      <c r="X762" s="310"/>
      <c r="Y762" s="310"/>
      <c r="Z762" s="310"/>
      <c r="AA762" s="310"/>
    </row>
    <row r="763">
      <c r="A763" s="310"/>
      <c r="B763" s="310"/>
      <c r="C763" s="310"/>
      <c r="D763" s="310"/>
      <c r="E763" s="35"/>
      <c r="F763" s="35"/>
      <c r="G763" s="310"/>
      <c r="H763" s="310"/>
      <c r="I763" s="310"/>
      <c r="J763" s="310"/>
      <c r="K763" s="310"/>
      <c r="L763" s="310"/>
      <c r="M763" s="310"/>
      <c r="N763" s="310"/>
      <c r="O763" s="310"/>
      <c r="P763" s="310"/>
      <c r="Q763" s="310"/>
      <c r="R763" s="310"/>
      <c r="S763" s="310"/>
      <c r="T763" s="310"/>
      <c r="U763" s="310"/>
      <c r="V763" s="310"/>
      <c r="W763" s="310"/>
      <c r="X763" s="310"/>
      <c r="Y763" s="310"/>
      <c r="Z763" s="310"/>
      <c r="AA763" s="310"/>
    </row>
    <row r="764">
      <c r="A764" s="310"/>
      <c r="B764" s="310"/>
      <c r="C764" s="310"/>
      <c r="D764" s="310"/>
      <c r="E764" s="35"/>
      <c r="F764" s="35"/>
      <c r="G764" s="310"/>
      <c r="H764" s="310"/>
      <c r="I764" s="310"/>
      <c r="J764" s="310"/>
      <c r="K764" s="310"/>
      <c r="L764" s="310"/>
      <c r="M764" s="310"/>
      <c r="N764" s="310"/>
      <c r="O764" s="310"/>
      <c r="P764" s="310"/>
      <c r="Q764" s="310"/>
      <c r="R764" s="310"/>
      <c r="S764" s="310"/>
      <c r="T764" s="310"/>
      <c r="U764" s="310"/>
      <c r="V764" s="310"/>
      <c r="W764" s="310"/>
      <c r="X764" s="310"/>
      <c r="Y764" s="310"/>
      <c r="Z764" s="310"/>
      <c r="AA764" s="310"/>
    </row>
    <row r="765">
      <c r="A765" s="310"/>
      <c r="B765" s="310"/>
      <c r="C765" s="310"/>
      <c r="D765" s="310"/>
      <c r="E765" s="35"/>
      <c r="F765" s="35"/>
      <c r="G765" s="310"/>
      <c r="H765" s="310"/>
      <c r="I765" s="310"/>
      <c r="J765" s="310"/>
      <c r="K765" s="310"/>
      <c r="L765" s="310"/>
      <c r="M765" s="310"/>
      <c r="N765" s="310"/>
      <c r="O765" s="310"/>
      <c r="P765" s="310"/>
      <c r="Q765" s="310"/>
      <c r="R765" s="310"/>
      <c r="S765" s="310"/>
      <c r="T765" s="310"/>
      <c r="U765" s="310"/>
      <c r="V765" s="310"/>
      <c r="W765" s="310"/>
      <c r="X765" s="310"/>
      <c r="Y765" s="310"/>
      <c r="Z765" s="310"/>
      <c r="AA765" s="310"/>
    </row>
    <row r="766">
      <c r="A766" s="310"/>
      <c r="B766" s="310"/>
      <c r="C766" s="310"/>
      <c r="D766" s="310"/>
      <c r="E766" s="35"/>
      <c r="F766" s="35"/>
      <c r="G766" s="310"/>
      <c r="H766" s="310"/>
      <c r="I766" s="310"/>
      <c r="J766" s="310"/>
      <c r="K766" s="310"/>
      <c r="L766" s="310"/>
      <c r="M766" s="310"/>
      <c r="N766" s="310"/>
      <c r="O766" s="310"/>
      <c r="P766" s="310"/>
      <c r="Q766" s="310"/>
      <c r="R766" s="310"/>
      <c r="S766" s="310"/>
      <c r="T766" s="310"/>
      <c r="U766" s="310"/>
      <c r="V766" s="310"/>
      <c r="W766" s="310"/>
      <c r="X766" s="310"/>
      <c r="Y766" s="310"/>
      <c r="Z766" s="310"/>
      <c r="AA766" s="310"/>
    </row>
    <row r="767">
      <c r="A767" s="310"/>
      <c r="B767" s="310"/>
      <c r="C767" s="310"/>
      <c r="D767" s="310"/>
      <c r="E767" s="35"/>
      <c r="F767" s="35"/>
      <c r="G767" s="310"/>
      <c r="H767" s="310"/>
      <c r="I767" s="310"/>
      <c r="J767" s="310"/>
      <c r="K767" s="310"/>
      <c r="L767" s="310"/>
      <c r="M767" s="310"/>
      <c r="N767" s="310"/>
      <c r="O767" s="310"/>
      <c r="P767" s="310"/>
      <c r="Q767" s="310"/>
      <c r="R767" s="310"/>
      <c r="S767" s="310"/>
      <c r="T767" s="310"/>
      <c r="U767" s="310"/>
      <c r="V767" s="310"/>
      <c r="W767" s="310"/>
      <c r="X767" s="310"/>
      <c r="Y767" s="310"/>
      <c r="Z767" s="310"/>
      <c r="AA767" s="310"/>
    </row>
    <row r="768">
      <c r="A768" s="310"/>
      <c r="B768" s="310"/>
      <c r="C768" s="310"/>
      <c r="D768" s="310"/>
      <c r="E768" s="35"/>
      <c r="F768" s="35"/>
      <c r="G768" s="310"/>
      <c r="H768" s="310"/>
      <c r="I768" s="310"/>
      <c r="J768" s="310"/>
      <c r="K768" s="310"/>
      <c r="L768" s="310"/>
      <c r="M768" s="310"/>
      <c r="N768" s="310"/>
      <c r="O768" s="310"/>
      <c r="P768" s="310"/>
      <c r="Q768" s="310"/>
      <c r="R768" s="310"/>
      <c r="S768" s="310"/>
      <c r="T768" s="310"/>
      <c r="U768" s="310"/>
      <c r="V768" s="310"/>
      <c r="W768" s="310"/>
      <c r="X768" s="310"/>
      <c r="Y768" s="310"/>
      <c r="Z768" s="310"/>
      <c r="AA768" s="310"/>
    </row>
    <row r="769">
      <c r="A769" s="310"/>
      <c r="B769" s="310"/>
      <c r="C769" s="310"/>
      <c r="D769" s="310"/>
      <c r="E769" s="35"/>
      <c r="F769" s="35"/>
      <c r="G769" s="310"/>
      <c r="H769" s="310"/>
      <c r="I769" s="310"/>
      <c r="J769" s="310"/>
      <c r="K769" s="310"/>
      <c r="L769" s="310"/>
      <c r="M769" s="310"/>
      <c r="N769" s="310"/>
      <c r="O769" s="310"/>
      <c r="P769" s="310"/>
      <c r="Q769" s="310"/>
      <c r="R769" s="310"/>
      <c r="S769" s="310"/>
      <c r="T769" s="310"/>
      <c r="U769" s="310"/>
      <c r="V769" s="310"/>
      <c r="W769" s="310"/>
      <c r="X769" s="310"/>
      <c r="Y769" s="310"/>
      <c r="Z769" s="310"/>
      <c r="AA769" s="310"/>
    </row>
    <row r="770">
      <c r="A770" s="310"/>
      <c r="B770" s="310"/>
      <c r="C770" s="310"/>
      <c r="D770" s="310"/>
      <c r="E770" s="35"/>
      <c r="F770" s="35"/>
      <c r="G770" s="310"/>
      <c r="H770" s="310"/>
      <c r="I770" s="310"/>
      <c r="J770" s="310"/>
      <c r="K770" s="310"/>
      <c r="L770" s="310"/>
      <c r="M770" s="310"/>
      <c r="N770" s="310"/>
      <c r="O770" s="310"/>
      <c r="P770" s="310"/>
      <c r="Q770" s="310"/>
      <c r="R770" s="310"/>
      <c r="S770" s="310"/>
      <c r="T770" s="310"/>
      <c r="U770" s="310"/>
      <c r="V770" s="310"/>
      <c r="W770" s="310"/>
      <c r="X770" s="310"/>
      <c r="Y770" s="310"/>
      <c r="Z770" s="310"/>
      <c r="AA770" s="310"/>
    </row>
    <row r="771">
      <c r="A771" s="310"/>
      <c r="B771" s="310"/>
      <c r="C771" s="310"/>
      <c r="D771" s="310"/>
      <c r="E771" s="35"/>
      <c r="F771" s="35"/>
      <c r="G771" s="310"/>
      <c r="H771" s="310"/>
      <c r="I771" s="310"/>
      <c r="J771" s="310"/>
      <c r="K771" s="310"/>
      <c r="L771" s="310"/>
      <c r="M771" s="310"/>
      <c r="N771" s="310"/>
      <c r="O771" s="310"/>
      <c r="P771" s="310"/>
      <c r="Q771" s="310"/>
      <c r="R771" s="310"/>
      <c r="S771" s="310"/>
      <c r="T771" s="310"/>
      <c r="U771" s="310"/>
      <c r="V771" s="310"/>
      <c r="W771" s="310"/>
      <c r="X771" s="310"/>
      <c r="Y771" s="310"/>
      <c r="Z771" s="310"/>
      <c r="AA771" s="310"/>
    </row>
    <row r="772">
      <c r="A772" s="310"/>
      <c r="B772" s="310"/>
      <c r="C772" s="310"/>
      <c r="D772" s="310"/>
      <c r="E772" s="35"/>
      <c r="F772" s="35"/>
      <c r="G772" s="310"/>
      <c r="H772" s="310"/>
      <c r="I772" s="310"/>
      <c r="J772" s="310"/>
      <c r="K772" s="310"/>
      <c r="L772" s="310"/>
      <c r="M772" s="310"/>
      <c r="N772" s="310"/>
      <c r="O772" s="310"/>
      <c r="P772" s="310"/>
      <c r="Q772" s="310"/>
      <c r="R772" s="310"/>
      <c r="S772" s="310"/>
      <c r="T772" s="310"/>
      <c r="U772" s="310"/>
      <c r="V772" s="310"/>
      <c r="W772" s="310"/>
      <c r="X772" s="310"/>
      <c r="Y772" s="310"/>
      <c r="Z772" s="310"/>
      <c r="AA772" s="310"/>
    </row>
    <row r="773">
      <c r="A773" s="310"/>
      <c r="B773" s="310"/>
      <c r="C773" s="310"/>
      <c r="D773" s="310"/>
      <c r="E773" s="35"/>
      <c r="F773" s="35"/>
      <c r="G773" s="310"/>
      <c r="H773" s="310"/>
      <c r="I773" s="310"/>
      <c r="J773" s="310"/>
      <c r="K773" s="310"/>
      <c r="L773" s="310"/>
      <c r="M773" s="310"/>
      <c r="N773" s="310"/>
      <c r="O773" s="310"/>
      <c r="P773" s="310"/>
      <c r="Q773" s="310"/>
      <c r="R773" s="310"/>
      <c r="S773" s="310"/>
      <c r="T773" s="310"/>
      <c r="U773" s="310"/>
      <c r="V773" s="310"/>
      <c r="W773" s="310"/>
      <c r="X773" s="310"/>
      <c r="Y773" s="310"/>
      <c r="Z773" s="310"/>
      <c r="AA773" s="310"/>
    </row>
    <row r="774">
      <c r="A774" s="310"/>
      <c r="B774" s="310"/>
      <c r="C774" s="310"/>
      <c r="D774" s="310"/>
      <c r="E774" s="35"/>
      <c r="F774" s="35"/>
      <c r="G774" s="310"/>
      <c r="H774" s="310"/>
      <c r="I774" s="310"/>
      <c r="J774" s="310"/>
      <c r="K774" s="310"/>
      <c r="L774" s="310"/>
      <c r="M774" s="310"/>
      <c r="N774" s="310"/>
      <c r="O774" s="310"/>
      <c r="P774" s="310"/>
      <c r="Q774" s="310"/>
      <c r="R774" s="310"/>
      <c r="S774" s="310"/>
      <c r="T774" s="310"/>
      <c r="U774" s="310"/>
      <c r="V774" s="310"/>
      <c r="W774" s="310"/>
      <c r="X774" s="310"/>
      <c r="Y774" s="310"/>
      <c r="Z774" s="310"/>
      <c r="AA774" s="310"/>
    </row>
    <row r="775">
      <c r="A775" s="310"/>
      <c r="B775" s="310"/>
      <c r="C775" s="310"/>
      <c r="D775" s="310"/>
      <c r="E775" s="35"/>
      <c r="F775" s="35"/>
      <c r="G775" s="310"/>
      <c r="H775" s="310"/>
      <c r="I775" s="310"/>
      <c r="J775" s="310"/>
      <c r="K775" s="310"/>
      <c r="L775" s="310"/>
      <c r="M775" s="310"/>
      <c r="N775" s="310"/>
      <c r="O775" s="310"/>
      <c r="P775" s="310"/>
      <c r="Q775" s="310"/>
      <c r="R775" s="310"/>
      <c r="S775" s="310"/>
      <c r="T775" s="310"/>
      <c r="U775" s="310"/>
      <c r="V775" s="310"/>
      <c r="W775" s="310"/>
      <c r="X775" s="310"/>
      <c r="Y775" s="310"/>
      <c r="Z775" s="310"/>
      <c r="AA775" s="310"/>
    </row>
    <row r="776">
      <c r="A776" s="310"/>
      <c r="B776" s="310"/>
      <c r="C776" s="310"/>
      <c r="D776" s="310"/>
      <c r="E776" s="35"/>
      <c r="F776" s="35"/>
      <c r="G776" s="310"/>
      <c r="H776" s="310"/>
      <c r="I776" s="310"/>
      <c r="J776" s="310"/>
      <c r="K776" s="310"/>
      <c r="L776" s="310"/>
      <c r="M776" s="310"/>
      <c r="N776" s="310"/>
      <c r="O776" s="310"/>
      <c r="P776" s="310"/>
      <c r="Q776" s="310"/>
      <c r="R776" s="310"/>
      <c r="S776" s="310"/>
      <c r="T776" s="310"/>
      <c r="U776" s="310"/>
      <c r="V776" s="310"/>
      <c r="W776" s="310"/>
      <c r="X776" s="310"/>
      <c r="Y776" s="310"/>
      <c r="Z776" s="310"/>
      <c r="AA776" s="310"/>
    </row>
    <row r="777">
      <c r="A777" s="310"/>
      <c r="B777" s="310"/>
      <c r="C777" s="310"/>
      <c r="D777" s="310"/>
      <c r="E777" s="35"/>
      <c r="F777" s="35"/>
      <c r="G777" s="310"/>
      <c r="H777" s="310"/>
      <c r="I777" s="310"/>
      <c r="J777" s="310"/>
      <c r="K777" s="310"/>
      <c r="L777" s="310"/>
      <c r="M777" s="310"/>
      <c r="N777" s="310"/>
      <c r="O777" s="310"/>
      <c r="P777" s="310"/>
      <c r="Q777" s="310"/>
      <c r="R777" s="310"/>
      <c r="S777" s="310"/>
      <c r="T777" s="310"/>
      <c r="U777" s="310"/>
      <c r="V777" s="310"/>
      <c r="W777" s="310"/>
      <c r="X777" s="310"/>
      <c r="Y777" s="310"/>
      <c r="Z777" s="310"/>
      <c r="AA777" s="310"/>
    </row>
    <row r="778">
      <c r="A778" s="310"/>
      <c r="B778" s="310"/>
      <c r="C778" s="310"/>
      <c r="D778" s="310"/>
      <c r="E778" s="35"/>
      <c r="F778" s="35"/>
      <c r="G778" s="310"/>
      <c r="H778" s="310"/>
      <c r="I778" s="310"/>
      <c r="J778" s="310"/>
      <c r="K778" s="310"/>
      <c r="L778" s="310"/>
      <c r="M778" s="310"/>
      <c r="N778" s="310"/>
      <c r="O778" s="310"/>
      <c r="P778" s="310"/>
      <c r="Q778" s="310"/>
      <c r="R778" s="310"/>
      <c r="S778" s="310"/>
      <c r="T778" s="310"/>
      <c r="U778" s="310"/>
      <c r="V778" s="310"/>
      <c r="W778" s="310"/>
      <c r="X778" s="310"/>
      <c r="Y778" s="310"/>
      <c r="Z778" s="310"/>
      <c r="AA778" s="310"/>
    </row>
    <row r="779">
      <c r="A779" s="310"/>
      <c r="B779" s="310"/>
      <c r="C779" s="310"/>
      <c r="D779" s="310"/>
      <c r="E779" s="35"/>
      <c r="F779" s="35"/>
      <c r="G779" s="310"/>
      <c r="H779" s="310"/>
      <c r="I779" s="310"/>
      <c r="J779" s="310"/>
      <c r="K779" s="310"/>
      <c r="L779" s="310"/>
      <c r="M779" s="310"/>
      <c r="N779" s="310"/>
      <c r="O779" s="310"/>
      <c r="P779" s="310"/>
      <c r="Q779" s="310"/>
      <c r="R779" s="310"/>
      <c r="S779" s="310"/>
      <c r="T779" s="310"/>
      <c r="U779" s="310"/>
      <c r="V779" s="310"/>
      <c r="W779" s="310"/>
      <c r="X779" s="310"/>
      <c r="Y779" s="310"/>
      <c r="Z779" s="310"/>
      <c r="AA779" s="310"/>
    </row>
    <row r="780">
      <c r="A780" s="310"/>
      <c r="B780" s="310"/>
      <c r="C780" s="310"/>
      <c r="D780" s="310"/>
      <c r="E780" s="35"/>
      <c r="F780" s="35"/>
      <c r="G780" s="310"/>
      <c r="H780" s="310"/>
      <c r="I780" s="310"/>
      <c r="J780" s="310"/>
      <c r="K780" s="310"/>
      <c r="L780" s="310"/>
      <c r="M780" s="310"/>
      <c r="N780" s="310"/>
      <c r="O780" s="310"/>
      <c r="P780" s="310"/>
      <c r="Q780" s="310"/>
      <c r="R780" s="310"/>
      <c r="S780" s="310"/>
      <c r="T780" s="310"/>
      <c r="U780" s="310"/>
      <c r="V780" s="310"/>
      <c r="W780" s="310"/>
      <c r="X780" s="310"/>
      <c r="Y780" s="310"/>
      <c r="Z780" s="310"/>
      <c r="AA780" s="310"/>
    </row>
    <row r="781">
      <c r="A781" s="310"/>
      <c r="B781" s="310"/>
      <c r="C781" s="310"/>
      <c r="D781" s="310"/>
      <c r="E781" s="35"/>
      <c r="F781" s="35"/>
      <c r="G781" s="310"/>
      <c r="H781" s="310"/>
      <c r="I781" s="310"/>
      <c r="J781" s="310"/>
      <c r="K781" s="310"/>
      <c r="L781" s="310"/>
      <c r="M781" s="310"/>
      <c r="N781" s="310"/>
      <c r="O781" s="310"/>
      <c r="P781" s="310"/>
      <c r="Q781" s="310"/>
      <c r="R781" s="310"/>
      <c r="S781" s="310"/>
      <c r="T781" s="310"/>
      <c r="U781" s="310"/>
      <c r="V781" s="310"/>
      <c r="W781" s="310"/>
      <c r="X781" s="310"/>
      <c r="Y781" s="310"/>
      <c r="Z781" s="310"/>
      <c r="AA781" s="310"/>
    </row>
    <row r="782">
      <c r="A782" s="310"/>
      <c r="B782" s="310"/>
      <c r="C782" s="310"/>
      <c r="D782" s="310"/>
      <c r="E782" s="35"/>
      <c r="F782" s="35"/>
      <c r="G782" s="310"/>
      <c r="H782" s="310"/>
      <c r="I782" s="310"/>
      <c r="J782" s="310"/>
      <c r="K782" s="310"/>
      <c r="L782" s="310"/>
      <c r="M782" s="310"/>
      <c r="N782" s="310"/>
      <c r="O782" s="310"/>
      <c r="P782" s="310"/>
      <c r="Q782" s="310"/>
      <c r="R782" s="310"/>
      <c r="S782" s="310"/>
      <c r="T782" s="310"/>
      <c r="U782" s="310"/>
      <c r="V782" s="310"/>
      <c r="W782" s="310"/>
      <c r="X782" s="310"/>
      <c r="Y782" s="310"/>
      <c r="Z782" s="310"/>
      <c r="AA782" s="310"/>
    </row>
    <row r="783">
      <c r="A783" s="310"/>
      <c r="B783" s="310"/>
      <c r="C783" s="310"/>
      <c r="D783" s="310"/>
      <c r="E783" s="35"/>
      <c r="F783" s="35"/>
      <c r="G783" s="310"/>
      <c r="H783" s="310"/>
      <c r="I783" s="310"/>
      <c r="J783" s="310"/>
      <c r="K783" s="310"/>
      <c r="L783" s="310"/>
      <c r="M783" s="310"/>
      <c r="N783" s="310"/>
      <c r="O783" s="310"/>
      <c r="P783" s="310"/>
      <c r="Q783" s="310"/>
      <c r="R783" s="310"/>
      <c r="S783" s="310"/>
      <c r="T783" s="310"/>
      <c r="U783" s="310"/>
      <c r="V783" s="310"/>
      <c r="W783" s="310"/>
      <c r="X783" s="310"/>
      <c r="Y783" s="310"/>
      <c r="Z783" s="310"/>
      <c r="AA783" s="310"/>
    </row>
    <row r="784">
      <c r="A784" s="310"/>
      <c r="B784" s="310"/>
      <c r="C784" s="310"/>
      <c r="D784" s="310"/>
      <c r="E784" s="35"/>
      <c r="F784" s="35"/>
      <c r="G784" s="310"/>
      <c r="H784" s="310"/>
      <c r="I784" s="310"/>
      <c r="J784" s="310"/>
      <c r="K784" s="310"/>
      <c r="L784" s="310"/>
      <c r="M784" s="310"/>
      <c r="N784" s="310"/>
      <c r="O784" s="310"/>
      <c r="P784" s="310"/>
      <c r="Q784" s="310"/>
      <c r="R784" s="310"/>
      <c r="S784" s="310"/>
      <c r="T784" s="310"/>
      <c r="U784" s="310"/>
      <c r="V784" s="310"/>
      <c r="W784" s="310"/>
      <c r="X784" s="310"/>
      <c r="Y784" s="310"/>
      <c r="Z784" s="310"/>
      <c r="AA784" s="310"/>
    </row>
    <row r="785">
      <c r="A785" s="310"/>
      <c r="B785" s="310"/>
      <c r="C785" s="310"/>
      <c r="D785" s="310"/>
      <c r="E785" s="35"/>
      <c r="F785" s="35"/>
      <c r="G785" s="310"/>
      <c r="H785" s="310"/>
      <c r="I785" s="310"/>
      <c r="J785" s="310"/>
      <c r="K785" s="310"/>
      <c r="L785" s="310"/>
      <c r="M785" s="310"/>
      <c r="N785" s="310"/>
      <c r="O785" s="310"/>
      <c r="P785" s="310"/>
      <c r="Q785" s="310"/>
      <c r="R785" s="310"/>
      <c r="S785" s="310"/>
      <c r="T785" s="310"/>
      <c r="U785" s="310"/>
      <c r="V785" s="310"/>
      <c r="W785" s="310"/>
      <c r="X785" s="310"/>
      <c r="Y785" s="310"/>
      <c r="Z785" s="310"/>
      <c r="AA785" s="310"/>
    </row>
    <row r="786">
      <c r="A786" s="310"/>
      <c r="B786" s="310"/>
      <c r="C786" s="310"/>
      <c r="D786" s="310"/>
      <c r="E786" s="35"/>
      <c r="F786" s="35"/>
      <c r="G786" s="310"/>
      <c r="H786" s="310"/>
      <c r="I786" s="310"/>
      <c r="J786" s="310"/>
      <c r="K786" s="310"/>
      <c r="L786" s="310"/>
      <c r="M786" s="310"/>
      <c r="N786" s="310"/>
      <c r="O786" s="310"/>
      <c r="P786" s="310"/>
      <c r="Q786" s="310"/>
      <c r="R786" s="310"/>
      <c r="S786" s="310"/>
      <c r="T786" s="310"/>
      <c r="U786" s="310"/>
      <c r="V786" s="310"/>
      <c r="W786" s="310"/>
      <c r="X786" s="310"/>
      <c r="Y786" s="310"/>
      <c r="Z786" s="310"/>
      <c r="AA786" s="310"/>
    </row>
    <row r="787">
      <c r="A787" s="310"/>
      <c r="B787" s="310"/>
      <c r="C787" s="310"/>
      <c r="D787" s="310"/>
      <c r="E787" s="35"/>
      <c r="F787" s="35"/>
      <c r="G787" s="310"/>
      <c r="H787" s="310"/>
      <c r="I787" s="310"/>
      <c r="J787" s="310"/>
      <c r="K787" s="310"/>
      <c r="L787" s="310"/>
      <c r="M787" s="310"/>
      <c r="N787" s="310"/>
      <c r="O787" s="310"/>
      <c r="P787" s="310"/>
      <c r="Q787" s="310"/>
      <c r="R787" s="310"/>
      <c r="S787" s="310"/>
      <c r="T787" s="310"/>
      <c r="U787" s="310"/>
      <c r="V787" s="310"/>
      <c r="W787" s="310"/>
      <c r="X787" s="310"/>
      <c r="Y787" s="310"/>
      <c r="Z787" s="310"/>
      <c r="AA787" s="310"/>
    </row>
    <row r="788">
      <c r="A788" s="310"/>
      <c r="B788" s="310"/>
      <c r="C788" s="310"/>
      <c r="D788" s="310"/>
      <c r="E788" s="35"/>
      <c r="F788" s="35"/>
      <c r="G788" s="310"/>
      <c r="H788" s="310"/>
      <c r="I788" s="310"/>
      <c r="J788" s="310"/>
      <c r="K788" s="310"/>
      <c r="L788" s="310"/>
      <c r="M788" s="310"/>
      <c r="N788" s="310"/>
      <c r="O788" s="310"/>
      <c r="P788" s="310"/>
      <c r="Q788" s="310"/>
      <c r="R788" s="310"/>
      <c r="S788" s="310"/>
      <c r="T788" s="310"/>
      <c r="U788" s="310"/>
      <c r="V788" s="310"/>
      <c r="W788" s="310"/>
      <c r="X788" s="310"/>
      <c r="Y788" s="310"/>
      <c r="Z788" s="310"/>
      <c r="AA788" s="310"/>
    </row>
    <row r="789">
      <c r="A789" s="310"/>
      <c r="B789" s="310"/>
      <c r="C789" s="310"/>
      <c r="D789" s="310"/>
      <c r="E789" s="35"/>
      <c r="F789" s="35"/>
      <c r="G789" s="310"/>
      <c r="H789" s="310"/>
      <c r="I789" s="310"/>
      <c r="J789" s="310"/>
      <c r="K789" s="310"/>
      <c r="L789" s="310"/>
      <c r="M789" s="310"/>
      <c r="N789" s="310"/>
      <c r="O789" s="310"/>
      <c r="P789" s="310"/>
      <c r="Q789" s="310"/>
      <c r="R789" s="310"/>
      <c r="S789" s="310"/>
      <c r="T789" s="310"/>
      <c r="U789" s="310"/>
      <c r="V789" s="310"/>
      <c r="W789" s="310"/>
      <c r="X789" s="310"/>
      <c r="Y789" s="310"/>
      <c r="Z789" s="310"/>
      <c r="AA789" s="310"/>
    </row>
    <row r="790">
      <c r="A790" s="310"/>
      <c r="B790" s="310"/>
      <c r="C790" s="310"/>
      <c r="D790" s="310"/>
      <c r="E790" s="35"/>
      <c r="F790" s="35"/>
      <c r="G790" s="310"/>
      <c r="H790" s="310"/>
      <c r="I790" s="310"/>
      <c r="J790" s="310"/>
      <c r="K790" s="310"/>
      <c r="L790" s="310"/>
      <c r="M790" s="310"/>
      <c r="N790" s="310"/>
      <c r="O790" s="310"/>
      <c r="P790" s="310"/>
      <c r="Q790" s="310"/>
      <c r="R790" s="310"/>
      <c r="S790" s="310"/>
      <c r="T790" s="310"/>
      <c r="U790" s="310"/>
      <c r="V790" s="310"/>
      <c r="W790" s="310"/>
      <c r="X790" s="310"/>
      <c r="Y790" s="310"/>
      <c r="Z790" s="310"/>
      <c r="AA790" s="310"/>
    </row>
    <row r="791">
      <c r="A791" s="310"/>
      <c r="B791" s="310"/>
      <c r="C791" s="310"/>
      <c r="D791" s="310"/>
      <c r="E791" s="35"/>
      <c r="F791" s="35"/>
      <c r="G791" s="310"/>
      <c r="H791" s="310"/>
      <c r="I791" s="310"/>
      <c r="J791" s="310"/>
      <c r="K791" s="310"/>
      <c r="L791" s="310"/>
      <c r="M791" s="310"/>
      <c r="N791" s="310"/>
      <c r="O791" s="310"/>
      <c r="P791" s="310"/>
      <c r="Q791" s="310"/>
      <c r="R791" s="310"/>
      <c r="S791" s="310"/>
      <c r="T791" s="310"/>
      <c r="U791" s="310"/>
      <c r="V791" s="310"/>
      <c r="W791" s="310"/>
      <c r="X791" s="310"/>
      <c r="Y791" s="310"/>
      <c r="Z791" s="310"/>
      <c r="AA791" s="310"/>
    </row>
    <row r="792">
      <c r="A792" s="310"/>
      <c r="B792" s="310"/>
      <c r="C792" s="310"/>
      <c r="D792" s="310"/>
      <c r="E792" s="35"/>
      <c r="F792" s="35"/>
      <c r="G792" s="310"/>
      <c r="H792" s="310"/>
      <c r="I792" s="310"/>
      <c r="J792" s="310"/>
      <c r="K792" s="310"/>
      <c r="L792" s="310"/>
      <c r="M792" s="310"/>
      <c r="N792" s="310"/>
      <c r="O792" s="310"/>
      <c r="P792" s="310"/>
      <c r="Q792" s="310"/>
      <c r="R792" s="310"/>
      <c r="S792" s="310"/>
      <c r="T792" s="310"/>
      <c r="U792" s="310"/>
      <c r="V792" s="310"/>
      <c r="W792" s="310"/>
      <c r="X792" s="310"/>
      <c r="Y792" s="310"/>
      <c r="Z792" s="310"/>
      <c r="AA792" s="310"/>
    </row>
    <row r="793">
      <c r="A793" s="310"/>
      <c r="B793" s="310"/>
      <c r="C793" s="310"/>
      <c r="D793" s="310"/>
      <c r="E793" s="35"/>
      <c r="F793" s="35"/>
      <c r="G793" s="310"/>
      <c r="H793" s="310"/>
      <c r="I793" s="310"/>
      <c r="J793" s="310"/>
      <c r="K793" s="310"/>
      <c r="L793" s="310"/>
      <c r="M793" s="310"/>
      <c r="N793" s="310"/>
      <c r="O793" s="310"/>
      <c r="P793" s="310"/>
      <c r="Q793" s="310"/>
      <c r="R793" s="310"/>
      <c r="S793" s="310"/>
      <c r="T793" s="310"/>
      <c r="U793" s="310"/>
      <c r="V793" s="310"/>
      <c r="W793" s="310"/>
      <c r="X793" s="310"/>
      <c r="Y793" s="310"/>
      <c r="Z793" s="310"/>
      <c r="AA793" s="310"/>
    </row>
    <row r="794">
      <c r="A794" s="310"/>
      <c r="B794" s="310"/>
      <c r="C794" s="310"/>
      <c r="D794" s="310"/>
      <c r="E794" s="35"/>
      <c r="F794" s="35"/>
      <c r="G794" s="310"/>
      <c r="H794" s="310"/>
      <c r="I794" s="310"/>
      <c r="J794" s="310"/>
      <c r="K794" s="310"/>
      <c r="L794" s="310"/>
      <c r="M794" s="310"/>
      <c r="N794" s="310"/>
      <c r="O794" s="310"/>
      <c r="P794" s="310"/>
      <c r="Q794" s="310"/>
      <c r="R794" s="310"/>
      <c r="S794" s="310"/>
      <c r="T794" s="310"/>
      <c r="U794" s="310"/>
      <c r="V794" s="310"/>
      <c r="W794" s="310"/>
      <c r="X794" s="310"/>
      <c r="Y794" s="310"/>
      <c r="Z794" s="310"/>
      <c r="AA794" s="310"/>
    </row>
    <row r="795">
      <c r="A795" s="310"/>
      <c r="B795" s="310"/>
      <c r="C795" s="310"/>
      <c r="D795" s="310"/>
      <c r="E795" s="35"/>
      <c r="F795" s="35"/>
      <c r="G795" s="310"/>
      <c r="H795" s="310"/>
      <c r="I795" s="310"/>
      <c r="J795" s="310"/>
      <c r="K795" s="310"/>
      <c r="L795" s="310"/>
      <c r="M795" s="310"/>
      <c r="N795" s="310"/>
      <c r="O795" s="310"/>
      <c r="P795" s="310"/>
      <c r="Q795" s="310"/>
      <c r="R795" s="310"/>
      <c r="S795" s="310"/>
      <c r="T795" s="310"/>
      <c r="U795" s="310"/>
      <c r="V795" s="310"/>
      <c r="W795" s="310"/>
      <c r="X795" s="310"/>
      <c r="Y795" s="310"/>
      <c r="Z795" s="310"/>
      <c r="AA795" s="310"/>
    </row>
    <row r="796">
      <c r="A796" s="310"/>
      <c r="B796" s="310"/>
      <c r="C796" s="310"/>
      <c r="D796" s="310"/>
      <c r="E796" s="35"/>
      <c r="F796" s="35"/>
      <c r="G796" s="310"/>
      <c r="H796" s="310"/>
      <c r="I796" s="310"/>
      <c r="J796" s="310"/>
      <c r="K796" s="310"/>
      <c r="L796" s="310"/>
      <c r="M796" s="310"/>
      <c r="N796" s="310"/>
      <c r="O796" s="310"/>
      <c r="P796" s="310"/>
      <c r="Q796" s="310"/>
      <c r="R796" s="310"/>
      <c r="S796" s="310"/>
      <c r="T796" s="310"/>
      <c r="U796" s="310"/>
      <c r="V796" s="310"/>
      <c r="W796" s="310"/>
      <c r="X796" s="310"/>
      <c r="Y796" s="310"/>
      <c r="Z796" s="310"/>
      <c r="AA796" s="310"/>
    </row>
    <row r="797">
      <c r="A797" s="310"/>
      <c r="B797" s="310"/>
      <c r="C797" s="310"/>
      <c r="D797" s="310"/>
      <c r="E797" s="35"/>
      <c r="F797" s="35"/>
      <c r="G797" s="310"/>
      <c r="H797" s="310"/>
      <c r="I797" s="310"/>
      <c r="J797" s="310"/>
      <c r="K797" s="310"/>
      <c r="L797" s="310"/>
      <c r="M797" s="310"/>
      <c r="N797" s="310"/>
      <c r="O797" s="310"/>
      <c r="P797" s="310"/>
      <c r="Q797" s="310"/>
      <c r="R797" s="310"/>
      <c r="S797" s="310"/>
      <c r="T797" s="310"/>
      <c r="U797" s="310"/>
      <c r="V797" s="310"/>
      <c r="W797" s="310"/>
      <c r="X797" s="310"/>
      <c r="Y797" s="310"/>
      <c r="Z797" s="310"/>
      <c r="AA797" s="310"/>
    </row>
    <row r="798">
      <c r="A798" s="310"/>
      <c r="B798" s="310"/>
      <c r="C798" s="310"/>
      <c r="D798" s="310"/>
      <c r="E798" s="35"/>
      <c r="F798" s="35"/>
      <c r="G798" s="310"/>
      <c r="H798" s="310"/>
      <c r="I798" s="310"/>
      <c r="J798" s="310"/>
      <c r="K798" s="310"/>
      <c r="L798" s="310"/>
      <c r="M798" s="310"/>
      <c r="N798" s="310"/>
      <c r="O798" s="310"/>
      <c r="P798" s="310"/>
      <c r="Q798" s="310"/>
      <c r="R798" s="310"/>
      <c r="S798" s="310"/>
      <c r="T798" s="310"/>
      <c r="U798" s="310"/>
      <c r="V798" s="310"/>
      <c r="W798" s="310"/>
      <c r="X798" s="310"/>
      <c r="Y798" s="310"/>
      <c r="Z798" s="310"/>
      <c r="AA798" s="310"/>
    </row>
    <row r="799">
      <c r="A799" s="310"/>
      <c r="B799" s="310"/>
      <c r="C799" s="310"/>
      <c r="D799" s="310"/>
      <c r="E799" s="35"/>
      <c r="F799" s="35"/>
      <c r="G799" s="310"/>
      <c r="H799" s="310"/>
      <c r="I799" s="310"/>
      <c r="J799" s="310"/>
      <c r="K799" s="310"/>
      <c r="L799" s="310"/>
      <c r="M799" s="310"/>
      <c r="N799" s="310"/>
      <c r="O799" s="310"/>
      <c r="P799" s="310"/>
      <c r="Q799" s="310"/>
      <c r="R799" s="310"/>
      <c r="S799" s="310"/>
      <c r="T799" s="310"/>
      <c r="U799" s="310"/>
      <c r="V799" s="310"/>
      <c r="W799" s="310"/>
      <c r="X799" s="310"/>
      <c r="Y799" s="310"/>
      <c r="Z799" s="310"/>
      <c r="AA799" s="310"/>
    </row>
    <row r="800">
      <c r="A800" s="310"/>
      <c r="B800" s="310"/>
      <c r="C800" s="310"/>
      <c r="D800" s="310"/>
      <c r="E800" s="35"/>
      <c r="F800" s="35"/>
      <c r="G800" s="310"/>
      <c r="H800" s="310"/>
      <c r="I800" s="310"/>
      <c r="J800" s="310"/>
      <c r="K800" s="310"/>
      <c r="L800" s="310"/>
      <c r="M800" s="310"/>
      <c r="N800" s="310"/>
      <c r="O800" s="310"/>
      <c r="P800" s="310"/>
      <c r="Q800" s="310"/>
      <c r="R800" s="310"/>
      <c r="S800" s="310"/>
      <c r="T800" s="310"/>
      <c r="U800" s="310"/>
      <c r="V800" s="310"/>
      <c r="W800" s="310"/>
      <c r="X800" s="310"/>
      <c r="Y800" s="310"/>
      <c r="Z800" s="310"/>
      <c r="AA800" s="310"/>
    </row>
    <row r="801">
      <c r="A801" s="310"/>
      <c r="B801" s="310"/>
      <c r="C801" s="310"/>
      <c r="D801" s="310"/>
      <c r="E801" s="35"/>
      <c r="F801" s="35"/>
      <c r="G801" s="310"/>
      <c r="H801" s="310"/>
      <c r="I801" s="310"/>
      <c r="J801" s="310"/>
      <c r="K801" s="310"/>
      <c r="L801" s="310"/>
      <c r="M801" s="310"/>
      <c r="N801" s="310"/>
      <c r="O801" s="310"/>
      <c r="P801" s="310"/>
      <c r="Q801" s="310"/>
      <c r="R801" s="310"/>
      <c r="S801" s="310"/>
      <c r="T801" s="310"/>
      <c r="U801" s="310"/>
      <c r="V801" s="310"/>
      <c r="W801" s="310"/>
      <c r="X801" s="310"/>
      <c r="Y801" s="310"/>
      <c r="Z801" s="310"/>
      <c r="AA801" s="310"/>
    </row>
    <row r="802">
      <c r="A802" s="310"/>
      <c r="B802" s="310"/>
      <c r="C802" s="310"/>
      <c r="D802" s="310"/>
      <c r="E802" s="35"/>
      <c r="F802" s="35"/>
      <c r="G802" s="310"/>
      <c r="H802" s="310"/>
      <c r="I802" s="310"/>
      <c r="J802" s="310"/>
      <c r="K802" s="310"/>
      <c r="L802" s="310"/>
      <c r="M802" s="310"/>
      <c r="N802" s="310"/>
      <c r="O802" s="310"/>
      <c r="P802" s="310"/>
      <c r="Q802" s="310"/>
      <c r="R802" s="310"/>
      <c r="S802" s="310"/>
      <c r="T802" s="310"/>
      <c r="U802" s="310"/>
      <c r="V802" s="310"/>
      <c r="W802" s="310"/>
      <c r="X802" s="310"/>
      <c r="Y802" s="310"/>
      <c r="Z802" s="310"/>
      <c r="AA802" s="310"/>
    </row>
    <row r="803">
      <c r="A803" s="310"/>
      <c r="B803" s="310"/>
      <c r="C803" s="310"/>
      <c r="D803" s="310"/>
      <c r="E803" s="35"/>
      <c r="F803" s="35"/>
      <c r="G803" s="310"/>
      <c r="H803" s="310"/>
      <c r="I803" s="310"/>
      <c r="J803" s="310"/>
      <c r="K803" s="310"/>
      <c r="L803" s="310"/>
      <c r="M803" s="310"/>
      <c r="N803" s="310"/>
      <c r="O803" s="310"/>
      <c r="P803" s="310"/>
      <c r="Q803" s="310"/>
      <c r="R803" s="310"/>
      <c r="S803" s="310"/>
      <c r="T803" s="310"/>
      <c r="U803" s="310"/>
      <c r="V803" s="310"/>
      <c r="W803" s="310"/>
      <c r="X803" s="310"/>
      <c r="Y803" s="310"/>
      <c r="Z803" s="310"/>
      <c r="AA803" s="310"/>
    </row>
    <row r="804">
      <c r="A804" s="310"/>
      <c r="B804" s="310"/>
      <c r="C804" s="310"/>
      <c r="D804" s="310"/>
      <c r="E804" s="35"/>
      <c r="F804" s="35"/>
      <c r="G804" s="310"/>
      <c r="H804" s="310"/>
      <c r="I804" s="310"/>
      <c r="J804" s="310"/>
      <c r="K804" s="310"/>
      <c r="L804" s="310"/>
      <c r="M804" s="310"/>
      <c r="N804" s="310"/>
      <c r="O804" s="310"/>
      <c r="P804" s="310"/>
      <c r="Q804" s="310"/>
      <c r="R804" s="310"/>
      <c r="S804" s="310"/>
      <c r="T804" s="310"/>
      <c r="U804" s="310"/>
      <c r="V804" s="310"/>
      <c r="W804" s="310"/>
      <c r="X804" s="310"/>
      <c r="Y804" s="310"/>
      <c r="Z804" s="310"/>
      <c r="AA804" s="310"/>
    </row>
    <row r="805">
      <c r="A805" s="310"/>
      <c r="B805" s="310"/>
      <c r="C805" s="310"/>
      <c r="D805" s="310"/>
      <c r="E805" s="35"/>
      <c r="F805" s="35"/>
      <c r="G805" s="310"/>
      <c r="H805" s="310"/>
      <c r="I805" s="310"/>
      <c r="J805" s="310"/>
      <c r="K805" s="310"/>
      <c r="L805" s="310"/>
      <c r="M805" s="310"/>
      <c r="N805" s="310"/>
      <c r="O805" s="310"/>
      <c r="P805" s="310"/>
      <c r="Q805" s="310"/>
      <c r="R805" s="310"/>
      <c r="S805" s="310"/>
      <c r="T805" s="310"/>
      <c r="U805" s="310"/>
      <c r="V805" s="310"/>
      <c r="W805" s="310"/>
      <c r="X805" s="310"/>
      <c r="Y805" s="310"/>
      <c r="Z805" s="310"/>
      <c r="AA805" s="310"/>
    </row>
    <row r="806">
      <c r="A806" s="310"/>
      <c r="B806" s="310"/>
      <c r="C806" s="310"/>
      <c r="D806" s="310"/>
      <c r="E806" s="35"/>
      <c r="F806" s="35"/>
      <c r="G806" s="310"/>
      <c r="H806" s="310"/>
      <c r="I806" s="310"/>
      <c r="J806" s="310"/>
      <c r="K806" s="310"/>
      <c r="L806" s="310"/>
      <c r="M806" s="310"/>
      <c r="N806" s="310"/>
      <c r="O806" s="310"/>
      <c r="P806" s="310"/>
      <c r="Q806" s="310"/>
      <c r="R806" s="310"/>
      <c r="S806" s="310"/>
      <c r="T806" s="310"/>
      <c r="U806" s="310"/>
      <c r="V806" s="310"/>
      <c r="W806" s="310"/>
      <c r="X806" s="310"/>
      <c r="Y806" s="310"/>
      <c r="Z806" s="310"/>
      <c r="AA806" s="310"/>
    </row>
    <row r="807">
      <c r="A807" s="310"/>
      <c r="B807" s="310"/>
      <c r="C807" s="310"/>
      <c r="D807" s="310"/>
      <c r="E807" s="35"/>
      <c r="F807" s="35"/>
      <c r="G807" s="310"/>
      <c r="H807" s="310"/>
      <c r="I807" s="310"/>
      <c r="J807" s="310"/>
      <c r="K807" s="310"/>
      <c r="L807" s="310"/>
      <c r="M807" s="310"/>
      <c r="N807" s="310"/>
      <c r="O807" s="310"/>
      <c r="P807" s="310"/>
      <c r="Q807" s="310"/>
      <c r="R807" s="310"/>
      <c r="S807" s="310"/>
      <c r="T807" s="310"/>
      <c r="U807" s="310"/>
      <c r="V807" s="310"/>
      <c r="W807" s="310"/>
      <c r="X807" s="310"/>
      <c r="Y807" s="310"/>
      <c r="Z807" s="310"/>
      <c r="AA807" s="310"/>
    </row>
    <row r="808">
      <c r="A808" s="310"/>
      <c r="B808" s="310"/>
      <c r="C808" s="310"/>
      <c r="D808" s="310"/>
      <c r="E808" s="35"/>
      <c r="F808" s="35"/>
      <c r="G808" s="310"/>
      <c r="H808" s="310"/>
      <c r="I808" s="310"/>
      <c r="J808" s="310"/>
      <c r="K808" s="310"/>
      <c r="L808" s="310"/>
      <c r="M808" s="310"/>
      <c r="N808" s="310"/>
      <c r="O808" s="310"/>
      <c r="P808" s="310"/>
      <c r="Q808" s="310"/>
      <c r="R808" s="310"/>
      <c r="S808" s="310"/>
      <c r="T808" s="310"/>
      <c r="U808" s="310"/>
      <c r="V808" s="310"/>
      <c r="W808" s="310"/>
      <c r="X808" s="310"/>
      <c r="Y808" s="310"/>
      <c r="Z808" s="310"/>
      <c r="AA808" s="310"/>
    </row>
    <row r="809">
      <c r="A809" s="310"/>
      <c r="B809" s="310"/>
      <c r="C809" s="310"/>
      <c r="D809" s="310"/>
      <c r="E809" s="35"/>
      <c r="F809" s="35"/>
      <c r="G809" s="310"/>
      <c r="H809" s="310"/>
      <c r="I809" s="310"/>
      <c r="J809" s="310"/>
      <c r="K809" s="310"/>
      <c r="L809" s="310"/>
      <c r="M809" s="310"/>
      <c r="N809" s="310"/>
      <c r="O809" s="310"/>
      <c r="P809" s="310"/>
      <c r="Q809" s="310"/>
      <c r="R809" s="310"/>
      <c r="S809" s="310"/>
      <c r="T809" s="310"/>
      <c r="U809" s="310"/>
      <c r="V809" s="310"/>
      <c r="W809" s="310"/>
      <c r="X809" s="310"/>
      <c r="Y809" s="310"/>
      <c r="Z809" s="310"/>
      <c r="AA809" s="310"/>
    </row>
    <row r="810">
      <c r="A810" s="310"/>
      <c r="B810" s="310"/>
      <c r="C810" s="310"/>
      <c r="D810" s="310"/>
      <c r="E810" s="35"/>
      <c r="F810" s="35"/>
      <c r="G810" s="310"/>
      <c r="H810" s="310"/>
      <c r="I810" s="310"/>
      <c r="J810" s="310"/>
      <c r="K810" s="310"/>
      <c r="L810" s="310"/>
      <c r="M810" s="310"/>
      <c r="N810" s="310"/>
      <c r="O810" s="310"/>
      <c r="P810" s="310"/>
      <c r="Q810" s="310"/>
      <c r="R810" s="310"/>
      <c r="S810" s="310"/>
      <c r="T810" s="310"/>
      <c r="U810" s="310"/>
      <c r="V810" s="310"/>
      <c r="W810" s="310"/>
      <c r="X810" s="310"/>
      <c r="Y810" s="310"/>
      <c r="Z810" s="310"/>
      <c r="AA810" s="310"/>
    </row>
    <row r="811">
      <c r="A811" s="310"/>
      <c r="B811" s="310"/>
      <c r="C811" s="310"/>
      <c r="D811" s="310"/>
      <c r="E811" s="35"/>
      <c r="F811" s="35"/>
      <c r="G811" s="310"/>
      <c r="H811" s="310"/>
      <c r="I811" s="310"/>
      <c r="J811" s="310"/>
      <c r="K811" s="310"/>
      <c r="L811" s="310"/>
      <c r="M811" s="310"/>
      <c r="N811" s="310"/>
      <c r="O811" s="310"/>
      <c r="P811" s="310"/>
      <c r="Q811" s="310"/>
      <c r="R811" s="310"/>
      <c r="S811" s="310"/>
      <c r="T811" s="310"/>
      <c r="U811" s="310"/>
      <c r="V811" s="310"/>
      <c r="W811" s="310"/>
      <c r="X811" s="310"/>
      <c r="Y811" s="310"/>
      <c r="Z811" s="310"/>
      <c r="AA811" s="310"/>
    </row>
    <row r="812">
      <c r="A812" s="310"/>
      <c r="B812" s="310"/>
      <c r="C812" s="310"/>
      <c r="D812" s="310"/>
      <c r="E812" s="35"/>
      <c r="F812" s="35"/>
      <c r="G812" s="310"/>
      <c r="H812" s="310"/>
      <c r="I812" s="310"/>
      <c r="J812" s="310"/>
      <c r="K812" s="310"/>
      <c r="L812" s="310"/>
      <c r="M812" s="310"/>
      <c r="N812" s="310"/>
      <c r="O812" s="310"/>
      <c r="P812" s="310"/>
      <c r="Q812" s="310"/>
      <c r="R812" s="310"/>
      <c r="S812" s="310"/>
      <c r="T812" s="310"/>
      <c r="U812" s="310"/>
      <c r="V812" s="310"/>
      <c r="W812" s="310"/>
      <c r="X812" s="310"/>
      <c r="Y812" s="310"/>
      <c r="Z812" s="310"/>
      <c r="AA812" s="310"/>
    </row>
    <row r="813">
      <c r="A813" s="310"/>
      <c r="B813" s="310"/>
      <c r="C813" s="310"/>
      <c r="D813" s="310"/>
      <c r="E813" s="35"/>
      <c r="F813" s="35"/>
      <c r="G813" s="310"/>
      <c r="H813" s="310"/>
      <c r="I813" s="310"/>
      <c r="J813" s="310"/>
      <c r="K813" s="310"/>
      <c r="L813" s="310"/>
      <c r="M813" s="310"/>
      <c r="N813" s="310"/>
      <c r="O813" s="310"/>
      <c r="P813" s="310"/>
      <c r="Q813" s="310"/>
      <c r="R813" s="310"/>
      <c r="S813" s="310"/>
      <c r="T813" s="310"/>
      <c r="U813" s="310"/>
      <c r="V813" s="310"/>
      <c r="W813" s="310"/>
      <c r="X813" s="310"/>
      <c r="Y813" s="310"/>
      <c r="Z813" s="310"/>
      <c r="AA813" s="310"/>
    </row>
    <row r="814">
      <c r="A814" s="310"/>
      <c r="B814" s="310"/>
      <c r="C814" s="310"/>
      <c r="D814" s="310"/>
      <c r="E814" s="35"/>
      <c r="F814" s="35"/>
      <c r="G814" s="310"/>
      <c r="H814" s="310"/>
      <c r="I814" s="310"/>
      <c r="J814" s="310"/>
      <c r="K814" s="310"/>
      <c r="L814" s="310"/>
      <c r="M814" s="310"/>
      <c r="N814" s="310"/>
      <c r="O814" s="310"/>
      <c r="P814" s="310"/>
      <c r="Q814" s="310"/>
      <c r="R814" s="310"/>
      <c r="S814" s="310"/>
      <c r="T814" s="310"/>
      <c r="U814" s="310"/>
      <c r="V814" s="310"/>
      <c r="W814" s="310"/>
      <c r="X814" s="310"/>
      <c r="Y814" s="310"/>
      <c r="Z814" s="310"/>
      <c r="AA814" s="310"/>
    </row>
    <row r="815">
      <c r="A815" s="310"/>
      <c r="B815" s="310"/>
      <c r="C815" s="310"/>
      <c r="D815" s="310"/>
      <c r="E815" s="35"/>
      <c r="F815" s="35"/>
      <c r="G815" s="310"/>
      <c r="H815" s="310"/>
      <c r="I815" s="310"/>
      <c r="J815" s="310"/>
      <c r="K815" s="310"/>
      <c r="L815" s="310"/>
      <c r="M815" s="310"/>
      <c r="N815" s="310"/>
      <c r="O815" s="310"/>
      <c r="P815" s="310"/>
      <c r="Q815" s="310"/>
      <c r="R815" s="310"/>
      <c r="S815" s="310"/>
      <c r="T815" s="310"/>
      <c r="U815" s="310"/>
      <c r="V815" s="310"/>
      <c r="W815" s="310"/>
      <c r="X815" s="310"/>
      <c r="Y815" s="310"/>
      <c r="Z815" s="310"/>
      <c r="AA815" s="310"/>
    </row>
    <row r="816">
      <c r="A816" s="310"/>
      <c r="B816" s="310"/>
      <c r="C816" s="310"/>
      <c r="D816" s="310"/>
      <c r="E816" s="35"/>
      <c r="F816" s="35"/>
      <c r="G816" s="310"/>
      <c r="H816" s="310"/>
      <c r="I816" s="310"/>
      <c r="J816" s="310"/>
      <c r="K816" s="310"/>
      <c r="L816" s="310"/>
      <c r="M816" s="310"/>
      <c r="N816" s="310"/>
      <c r="O816" s="310"/>
      <c r="P816" s="310"/>
      <c r="Q816" s="310"/>
      <c r="R816" s="310"/>
      <c r="S816" s="310"/>
      <c r="T816" s="310"/>
      <c r="U816" s="310"/>
      <c r="V816" s="310"/>
      <c r="W816" s="310"/>
      <c r="X816" s="310"/>
      <c r="Y816" s="310"/>
      <c r="Z816" s="310"/>
      <c r="AA816" s="310"/>
    </row>
    <row r="817">
      <c r="A817" s="310"/>
      <c r="B817" s="310"/>
      <c r="C817" s="310"/>
      <c r="D817" s="310"/>
      <c r="E817" s="35"/>
      <c r="F817" s="35"/>
      <c r="G817" s="310"/>
      <c r="H817" s="310"/>
      <c r="I817" s="310"/>
      <c r="J817" s="310"/>
      <c r="K817" s="310"/>
      <c r="L817" s="310"/>
      <c r="M817" s="310"/>
      <c r="N817" s="310"/>
      <c r="O817" s="310"/>
      <c r="P817" s="310"/>
      <c r="Q817" s="310"/>
      <c r="R817" s="310"/>
      <c r="S817" s="310"/>
      <c r="T817" s="310"/>
      <c r="U817" s="310"/>
      <c r="V817" s="310"/>
      <c r="W817" s="310"/>
      <c r="X817" s="310"/>
      <c r="Y817" s="310"/>
      <c r="Z817" s="310"/>
      <c r="AA817" s="310"/>
    </row>
    <row r="818">
      <c r="A818" s="310"/>
      <c r="B818" s="310"/>
      <c r="C818" s="310"/>
      <c r="D818" s="310"/>
      <c r="E818" s="35"/>
      <c r="F818" s="35"/>
      <c r="G818" s="310"/>
      <c r="H818" s="310"/>
      <c r="I818" s="310"/>
      <c r="J818" s="310"/>
      <c r="K818" s="310"/>
      <c r="L818" s="310"/>
      <c r="M818" s="310"/>
      <c r="N818" s="310"/>
      <c r="O818" s="310"/>
      <c r="P818" s="310"/>
      <c r="Q818" s="310"/>
      <c r="R818" s="310"/>
      <c r="S818" s="310"/>
      <c r="T818" s="310"/>
      <c r="U818" s="310"/>
      <c r="V818" s="310"/>
      <c r="W818" s="310"/>
      <c r="X818" s="310"/>
      <c r="Y818" s="310"/>
      <c r="Z818" s="310"/>
      <c r="AA818" s="310"/>
    </row>
    <row r="819">
      <c r="A819" s="310"/>
      <c r="B819" s="310"/>
      <c r="C819" s="310"/>
      <c r="D819" s="310"/>
      <c r="E819" s="35"/>
      <c r="F819" s="35"/>
      <c r="G819" s="310"/>
      <c r="H819" s="310"/>
      <c r="I819" s="310"/>
      <c r="J819" s="310"/>
      <c r="K819" s="310"/>
      <c r="L819" s="310"/>
      <c r="M819" s="310"/>
      <c r="N819" s="310"/>
      <c r="O819" s="310"/>
      <c r="P819" s="310"/>
      <c r="Q819" s="310"/>
      <c r="R819" s="310"/>
      <c r="S819" s="310"/>
      <c r="T819" s="310"/>
      <c r="U819" s="310"/>
      <c r="V819" s="310"/>
      <c r="W819" s="310"/>
      <c r="X819" s="310"/>
      <c r="Y819" s="310"/>
      <c r="Z819" s="310"/>
      <c r="AA819" s="310"/>
    </row>
    <row r="820">
      <c r="A820" s="310"/>
      <c r="B820" s="310"/>
      <c r="C820" s="310"/>
      <c r="D820" s="310"/>
      <c r="E820" s="35"/>
      <c r="F820" s="35"/>
      <c r="G820" s="310"/>
      <c r="H820" s="310"/>
      <c r="I820" s="310"/>
      <c r="J820" s="310"/>
      <c r="K820" s="310"/>
      <c r="L820" s="310"/>
      <c r="M820" s="310"/>
      <c r="N820" s="310"/>
      <c r="O820" s="310"/>
      <c r="P820" s="310"/>
      <c r="Q820" s="310"/>
      <c r="R820" s="310"/>
      <c r="S820" s="310"/>
      <c r="T820" s="310"/>
      <c r="U820" s="310"/>
      <c r="V820" s="310"/>
      <c r="W820" s="310"/>
      <c r="X820" s="310"/>
      <c r="Y820" s="310"/>
      <c r="Z820" s="310"/>
      <c r="AA820" s="310"/>
    </row>
    <row r="821">
      <c r="A821" s="310"/>
      <c r="B821" s="310"/>
      <c r="C821" s="310"/>
      <c r="D821" s="310"/>
      <c r="E821" s="35"/>
      <c r="F821" s="35"/>
      <c r="G821" s="310"/>
      <c r="H821" s="310"/>
      <c r="I821" s="310"/>
      <c r="J821" s="310"/>
      <c r="K821" s="310"/>
      <c r="L821" s="310"/>
      <c r="M821" s="310"/>
      <c r="N821" s="310"/>
      <c r="O821" s="310"/>
      <c r="P821" s="310"/>
      <c r="Q821" s="310"/>
      <c r="R821" s="310"/>
      <c r="S821" s="310"/>
      <c r="T821" s="310"/>
      <c r="U821" s="310"/>
      <c r="V821" s="310"/>
      <c r="W821" s="310"/>
      <c r="X821" s="310"/>
      <c r="Y821" s="310"/>
      <c r="Z821" s="310"/>
      <c r="AA821" s="310"/>
    </row>
    <row r="822">
      <c r="A822" s="310"/>
      <c r="B822" s="310"/>
      <c r="C822" s="310"/>
      <c r="D822" s="310"/>
      <c r="E822" s="35"/>
      <c r="F822" s="35"/>
      <c r="G822" s="310"/>
      <c r="H822" s="310"/>
      <c r="I822" s="310"/>
      <c r="J822" s="310"/>
      <c r="K822" s="310"/>
      <c r="L822" s="310"/>
      <c r="M822" s="310"/>
      <c r="N822" s="310"/>
      <c r="O822" s="310"/>
      <c r="P822" s="310"/>
      <c r="Q822" s="310"/>
      <c r="R822" s="310"/>
      <c r="S822" s="310"/>
      <c r="T822" s="310"/>
      <c r="U822" s="310"/>
      <c r="V822" s="310"/>
      <c r="W822" s="310"/>
      <c r="X822" s="310"/>
      <c r="Y822" s="310"/>
      <c r="Z822" s="310"/>
      <c r="AA822" s="310"/>
    </row>
    <row r="823">
      <c r="A823" s="310"/>
      <c r="B823" s="310"/>
      <c r="C823" s="310"/>
      <c r="D823" s="310"/>
      <c r="E823" s="35"/>
      <c r="F823" s="35"/>
      <c r="G823" s="310"/>
      <c r="H823" s="310"/>
      <c r="I823" s="310"/>
      <c r="J823" s="310"/>
      <c r="K823" s="310"/>
      <c r="L823" s="310"/>
      <c r="M823" s="310"/>
      <c r="N823" s="310"/>
      <c r="O823" s="310"/>
      <c r="P823" s="310"/>
      <c r="Q823" s="310"/>
      <c r="R823" s="310"/>
      <c r="S823" s="310"/>
      <c r="T823" s="310"/>
      <c r="U823" s="310"/>
      <c r="V823" s="310"/>
      <c r="W823" s="310"/>
      <c r="X823" s="310"/>
      <c r="Y823" s="310"/>
      <c r="Z823" s="310"/>
      <c r="AA823" s="310"/>
    </row>
    <row r="824">
      <c r="A824" s="310"/>
      <c r="B824" s="310"/>
      <c r="C824" s="310"/>
      <c r="D824" s="310"/>
      <c r="E824" s="35"/>
      <c r="F824" s="35"/>
      <c r="G824" s="310"/>
      <c r="H824" s="310"/>
      <c r="I824" s="310"/>
      <c r="J824" s="310"/>
      <c r="K824" s="310"/>
      <c r="L824" s="310"/>
      <c r="M824" s="310"/>
      <c r="N824" s="310"/>
      <c r="O824" s="310"/>
      <c r="P824" s="310"/>
      <c r="Q824" s="310"/>
      <c r="R824" s="310"/>
      <c r="S824" s="310"/>
      <c r="T824" s="310"/>
      <c r="U824" s="310"/>
      <c r="V824" s="310"/>
      <c r="W824" s="310"/>
      <c r="X824" s="310"/>
      <c r="Y824" s="310"/>
      <c r="Z824" s="310"/>
      <c r="AA824" s="310"/>
    </row>
    <row r="825">
      <c r="A825" s="310"/>
      <c r="B825" s="310"/>
      <c r="C825" s="310"/>
      <c r="D825" s="310"/>
      <c r="E825" s="35"/>
      <c r="F825" s="35"/>
      <c r="G825" s="310"/>
      <c r="H825" s="310"/>
      <c r="I825" s="310"/>
      <c r="J825" s="310"/>
      <c r="K825" s="310"/>
      <c r="L825" s="310"/>
      <c r="M825" s="310"/>
      <c r="N825" s="310"/>
      <c r="O825" s="310"/>
      <c r="P825" s="310"/>
      <c r="Q825" s="310"/>
      <c r="R825" s="310"/>
      <c r="S825" s="310"/>
      <c r="T825" s="310"/>
      <c r="U825" s="310"/>
      <c r="V825" s="310"/>
      <c r="W825" s="310"/>
      <c r="X825" s="310"/>
      <c r="Y825" s="310"/>
      <c r="Z825" s="310"/>
      <c r="AA825" s="310"/>
    </row>
    <row r="826">
      <c r="A826" s="310"/>
      <c r="B826" s="310"/>
      <c r="C826" s="310"/>
      <c r="D826" s="310"/>
      <c r="E826" s="35"/>
      <c r="F826" s="35"/>
      <c r="G826" s="310"/>
      <c r="H826" s="310"/>
      <c r="I826" s="310"/>
      <c r="J826" s="310"/>
      <c r="K826" s="310"/>
      <c r="L826" s="310"/>
      <c r="M826" s="310"/>
      <c r="N826" s="310"/>
      <c r="O826" s="310"/>
      <c r="P826" s="310"/>
      <c r="Q826" s="310"/>
      <c r="R826" s="310"/>
      <c r="S826" s="310"/>
      <c r="T826" s="310"/>
      <c r="U826" s="310"/>
      <c r="V826" s="310"/>
      <c r="W826" s="310"/>
      <c r="X826" s="310"/>
      <c r="Y826" s="310"/>
      <c r="Z826" s="310"/>
      <c r="AA826" s="310"/>
    </row>
    <row r="827">
      <c r="A827" s="310"/>
      <c r="B827" s="310"/>
      <c r="C827" s="310"/>
      <c r="D827" s="310"/>
      <c r="E827" s="35"/>
      <c r="F827" s="35"/>
      <c r="G827" s="310"/>
      <c r="H827" s="310"/>
      <c r="I827" s="310"/>
      <c r="J827" s="310"/>
      <c r="K827" s="310"/>
      <c r="L827" s="310"/>
      <c r="M827" s="310"/>
      <c r="N827" s="310"/>
      <c r="O827" s="310"/>
      <c r="P827" s="310"/>
      <c r="Q827" s="310"/>
      <c r="R827" s="310"/>
      <c r="S827" s="310"/>
      <c r="T827" s="310"/>
      <c r="U827" s="310"/>
      <c r="V827" s="310"/>
      <c r="W827" s="310"/>
      <c r="X827" s="310"/>
      <c r="Y827" s="310"/>
      <c r="Z827" s="310"/>
      <c r="AA827" s="310"/>
    </row>
    <row r="828">
      <c r="A828" s="310"/>
      <c r="B828" s="310"/>
      <c r="C828" s="310"/>
      <c r="D828" s="310"/>
      <c r="E828" s="35"/>
      <c r="F828" s="35"/>
      <c r="G828" s="310"/>
      <c r="H828" s="310"/>
      <c r="I828" s="310"/>
      <c r="J828" s="310"/>
      <c r="K828" s="310"/>
      <c r="L828" s="310"/>
      <c r="M828" s="310"/>
      <c r="N828" s="310"/>
      <c r="O828" s="310"/>
      <c r="P828" s="310"/>
      <c r="Q828" s="310"/>
      <c r="R828" s="310"/>
      <c r="S828" s="310"/>
      <c r="T828" s="310"/>
      <c r="U828" s="310"/>
      <c r="V828" s="310"/>
      <c r="W828" s="310"/>
      <c r="X828" s="310"/>
      <c r="Y828" s="310"/>
      <c r="Z828" s="310"/>
      <c r="AA828" s="310"/>
    </row>
    <row r="829">
      <c r="A829" s="310"/>
      <c r="B829" s="310"/>
      <c r="C829" s="310"/>
      <c r="D829" s="310"/>
      <c r="E829" s="35"/>
      <c r="F829" s="35"/>
      <c r="G829" s="310"/>
      <c r="H829" s="310"/>
      <c r="I829" s="310"/>
      <c r="J829" s="310"/>
      <c r="K829" s="310"/>
      <c r="L829" s="310"/>
      <c r="M829" s="310"/>
      <c r="N829" s="310"/>
      <c r="O829" s="310"/>
      <c r="P829" s="310"/>
      <c r="Q829" s="310"/>
      <c r="R829" s="310"/>
      <c r="S829" s="310"/>
      <c r="T829" s="310"/>
      <c r="U829" s="310"/>
      <c r="V829" s="310"/>
      <c r="W829" s="310"/>
      <c r="X829" s="310"/>
      <c r="Y829" s="310"/>
      <c r="Z829" s="310"/>
      <c r="AA829" s="310"/>
    </row>
    <row r="830">
      <c r="A830" s="310"/>
      <c r="B830" s="310"/>
      <c r="C830" s="310"/>
      <c r="D830" s="310"/>
      <c r="E830" s="35"/>
      <c r="F830" s="35"/>
      <c r="G830" s="310"/>
      <c r="H830" s="310"/>
      <c r="I830" s="310"/>
      <c r="J830" s="310"/>
      <c r="K830" s="310"/>
      <c r="L830" s="310"/>
      <c r="M830" s="310"/>
      <c r="N830" s="310"/>
      <c r="O830" s="310"/>
      <c r="P830" s="310"/>
      <c r="Q830" s="310"/>
      <c r="R830" s="310"/>
      <c r="S830" s="310"/>
      <c r="T830" s="310"/>
      <c r="U830" s="310"/>
      <c r="V830" s="310"/>
      <c r="W830" s="310"/>
      <c r="X830" s="310"/>
      <c r="Y830" s="310"/>
      <c r="Z830" s="310"/>
      <c r="AA830" s="310"/>
    </row>
    <row r="831">
      <c r="A831" s="310"/>
      <c r="B831" s="310"/>
      <c r="C831" s="310"/>
      <c r="D831" s="310"/>
      <c r="E831" s="35"/>
      <c r="F831" s="35"/>
      <c r="G831" s="310"/>
      <c r="H831" s="310"/>
      <c r="I831" s="310"/>
      <c r="J831" s="310"/>
      <c r="K831" s="310"/>
      <c r="L831" s="310"/>
      <c r="M831" s="310"/>
      <c r="N831" s="310"/>
      <c r="O831" s="310"/>
      <c r="P831" s="310"/>
      <c r="Q831" s="310"/>
      <c r="R831" s="310"/>
      <c r="S831" s="310"/>
      <c r="T831" s="310"/>
      <c r="U831" s="310"/>
      <c r="V831" s="310"/>
      <c r="W831" s="310"/>
      <c r="X831" s="310"/>
      <c r="Y831" s="310"/>
      <c r="Z831" s="310"/>
      <c r="AA831" s="310"/>
    </row>
    <row r="832">
      <c r="A832" s="310"/>
      <c r="B832" s="310"/>
      <c r="C832" s="310"/>
      <c r="D832" s="310"/>
      <c r="E832" s="35"/>
      <c r="F832" s="35"/>
      <c r="G832" s="310"/>
      <c r="H832" s="310"/>
      <c r="I832" s="310"/>
      <c r="J832" s="310"/>
      <c r="K832" s="310"/>
      <c r="L832" s="310"/>
      <c r="M832" s="310"/>
      <c r="N832" s="310"/>
      <c r="O832" s="310"/>
      <c r="P832" s="310"/>
      <c r="Q832" s="310"/>
      <c r="R832" s="310"/>
      <c r="S832" s="310"/>
      <c r="T832" s="310"/>
      <c r="U832" s="310"/>
      <c r="V832" s="310"/>
      <c r="W832" s="310"/>
      <c r="X832" s="310"/>
      <c r="Y832" s="310"/>
      <c r="Z832" s="310"/>
      <c r="AA832" s="310"/>
    </row>
    <row r="833">
      <c r="A833" s="310"/>
      <c r="B833" s="310"/>
      <c r="C833" s="310"/>
      <c r="D833" s="310"/>
      <c r="E833" s="35"/>
      <c r="F833" s="35"/>
      <c r="G833" s="310"/>
      <c r="H833" s="310"/>
      <c r="I833" s="310"/>
      <c r="J833" s="310"/>
      <c r="K833" s="310"/>
      <c r="L833" s="310"/>
      <c r="M833" s="310"/>
      <c r="N833" s="310"/>
      <c r="O833" s="310"/>
      <c r="P833" s="310"/>
      <c r="Q833" s="310"/>
      <c r="R833" s="310"/>
      <c r="S833" s="310"/>
      <c r="T833" s="310"/>
      <c r="U833" s="310"/>
      <c r="V833" s="310"/>
      <c r="W833" s="310"/>
      <c r="X833" s="310"/>
      <c r="Y833" s="310"/>
      <c r="Z833" s="310"/>
      <c r="AA833" s="310"/>
    </row>
    <row r="834">
      <c r="A834" s="310"/>
      <c r="B834" s="310"/>
      <c r="C834" s="310"/>
      <c r="D834" s="310"/>
      <c r="E834" s="35"/>
      <c r="F834" s="35"/>
      <c r="G834" s="310"/>
      <c r="H834" s="310"/>
      <c r="I834" s="310"/>
      <c r="J834" s="310"/>
      <c r="K834" s="310"/>
      <c r="L834" s="310"/>
      <c r="M834" s="310"/>
      <c r="N834" s="310"/>
      <c r="O834" s="310"/>
      <c r="P834" s="310"/>
      <c r="Q834" s="310"/>
      <c r="R834" s="310"/>
      <c r="S834" s="310"/>
      <c r="T834" s="310"/>
      <c r="U834" s="310"/>
      <c r="V834" s="310"/>
      <c r="W834" s="310"/>
      <c r="X834" s="310"/>
      <c r="Y834" s="310"/>
      <c r="Z834" s="310"/>
      <c r="AA834" s="310"/>
    </row>
    <row r="835">
      <c r="A835" s="310"/>
      <c r="B835" s="310"/>
      <c r="C835" s="310"/>
      <c r="D835" s="310"/>
      <c r="E835" s="35"/>
      <c r="F835" s="35"/>
      <c r="G835" s="310"/>
      <c r="H835" s="310"/>
      <c r="I835" s="310"/>
      <c r="J835" s="310"/>
      <c r="K835" s="310"/>
      <c r="L835" s="310"/>
      <c r="M835" s="310"/>
      <c r="N835" s="310"/>
      <c r="O835" s="310"/>
      <c r="P835" s="310"/>
      <c r="Q835" s="310"/>
      <c r="R835" s="310"/>
      <c r="S835" s="310"/>
      <c r="T835" s="310"/>
      <c r="U835" s="310"/>
      <c r="V835" s="310"/>
      <c r="W835" s="310"/>
      <c r="X835" s="310"/>
      <c r="Y835" s="310"/>
      <c r="Z835" s="310"/>
      <c r="AA835" s="310"/>
    </row>
    <row r="836">
      <c r="A836" s="310"/>
      <c r="B836" s="310"/>
      <c r="C836" s="310"/>
      <c r="D836" s="310"/>
      <c r="E836" s="35"/>
      <c r="F836" s="35"/>
      <c r="G836" s="310"/>
      <c r="H836" s="310"/>
      <c r="I836" s="310"/>
      <c r="J836" s="310"/>
      <c r="K836" s="310"/>
      <c r="L836" s="310"/>
      <c r="M836" s="310"/>
      <c r="N836" s="310"/>
      <c r="O836" s="310"/>
      <c r="P836" s="310"/>
      <c r="Q836" s="310"/>
      <c r="R836" s="310"/>
      <c r="S836" s="310"/>
      <c r="T836" s="310"/>
      <c r="U836" s="310"/>
      <c r="V836" s="310"/>
      <c r="W836" s="310"/>
      <c r="X836" s="310"/>
      <c r="Y836" s="310"/>
      <c r="Z836" s="310"/>
      <c r="AA836" s="310"/>
    </row>
    <row r="837">
      <c r="A837" s="310"/>
      <c r="B837" s="310"/>
      <c r="C837" s="310"/>
      <c r="D837" s="310"/>
      <c r="E837" s="35"/>
      <c r="F837" s="35"/>
      <c r="G837" s="310"/>
      <c r="H837" s="310"/>
      <c r="I837" s="310"/>
      <c r="J837" s="310"/>
      <c r="K837" s="310"/>
      <c r="L837" s="310"/>
      <c r="M837" s="310"/>
      <c r="N837" s="310"/>
      <c r="O837" s="310"/>
      <c r="P837" s="310"/>
      <c r="Q837" s="310"/>
      <c r="R837" s="310"/>
      <c r="S837" s="310"/>
      <c r="T837" s="310"/>
      <c r="U837" s="310"/>
      <c r="V837" s="310"/>
      <c r="W837" s="310"/>
      <c r="X837" s="310"/>
      <c r="Y837" s="310"/>
      <c r="Z837" s="310"/>
      <c r="AA837" s="310"/>
    </row>
    <row r="838">
      <c r="A838" s="310"/>
      <c r="B838" s="310"/>
      <c r="C838" s="310"/>
      <c r="D838" s="310"/>
      <c r="E838" s="35"/>
      <c r="F838" s="35"/>
      <c r="G838" s="310"/>
      <c r="H838" s="310"/>
      <c r="I838" s="310"/>
      <c r="J838" s="310"/>
      <c r="K838" s="310"/>
      <c r="L838" s="310"/>
      <c r="M838" s="310"/>
      <c r="N838" s="310"/>
      <c r="O838" s="310"/>
      <c r="P838" s="310"/>
      <c r="Q838" s="310"/>
      <c r="R838" s="310"/>
      <c r="S838" s="310"/>
      <c r="T838" s="310"/>
      <c r="U838" s="310"/>
      <c r="V838" s="310"/>
      <c r="W838" s="310"/>
      <c r="X838" s="310"/>
      <c r="Y838" s="310"/>
      <c r="Z838" s="310"/>
      <c r="AA838" s="310"/>
    </row>
    <row r="839">
      <c r="A839" s="310"/>
      <c r="B839" s="310"/>
      <c r="C839" s="310"/>
      <c r="D839" s="310"/>
      <c r="E839" s="35"/>
      <c r="F839" s="35"/>
      <c r="G839" s="310"/>
      <c r="H839" s="310"/>
      <c r="I839" s="310"/>
      <c r="J839" s="310"/>
      <c r="K839" s="310"/>
      <c r="L839" s="310"/>
      <c r="M839" s="310"/>
      <c r="N839" s="310"/>
      <c r="O839" s="310"/>
      <c r="P839" s="310"/>
      <c r="Q839" s="310"/>
      <c r="R839" s="310"/>
      <c r="S839" s="310"/>
      <c r="T839" s="310"/>
      <c r="U839" s="310"/>
      <c r="V839" s="310"/>
      <c r="W839" s="310"/>
      <c r="X839" s="310"/>
      <c r="Y839" s="310"/>
      <c r="Z839" s="310"/>
      <c r="AA839" s="310"/>
    </row>
    <row r="840">
      <c r="A840" s="310"/>
      <c r="B840" s="310"/>
      <c r="C840" s="310"/>
      <c r="D840" s="310"/>
      <c r="E840" s="35"/>
      <c r="F840" s="35"/>
      <c r="G840" s="310"/>
      <c r="H840" s="310"/>
      <c r="I840" s="310"/>
      <c r="J840" s="310"/>
      <c r="K840" s="310"/>
      <c r="L840" s="310"/>
      <c r="M840" s="310"/>
      <c r="N840" s="310"/>
      <c r="O840" s="310"/>
      <c r="P840" s="310"/>
      <c r="Q840" s="310"/>
      <c r="R840" s="310"/>
      <c r="S840" s="310"/>
      <c r="T840" s="310"/>
      <c r="U840" s="310"/>
      <c r="V840" s="310"/>
      <c r="W840" s="310"/>
      <c r="X840" s="310"/>
      <c r="Y840" s="310"/>
      <c r="Z840" s="310"/>
      <c r="AA840" s="310"/>
    </row>
    <row r="841">
      <c r="A841" s="310"/>
      <c r="B841" s="310"/>
      <c r="C841" s="310"/>
      <c r="D841" s="310"/>
      <c r="E841" s="35"/>
      <c r="F841" s="35"/>
      <c r="G841" s="310"/>
      <c r="H841" s="310"/>
      <c r="I841" s="310"/>
      <c r="J841" s="310"/>
      <c r="K841" s="310"/>
      <c r="L841" s="310"/>
      <c r="M841" s="310"/>
      <c r="N841" s="310"/>
      <c r="O841" s="310"/>
      <c r="P841" s="310"/>
      <c r="Q841" s="310"/>
      <c r="R841" s="310"/>
      <c r="S841" s="310"/>
      <c r="T841" s="310"/>
      <c r="U841" s="310"/>
      <c r="V841" s="310"/>
      <c r="W841" s="310"/>
      <c r="X841" s="310"/>
      <c r="Y841" s="310"/>
      <c r="Z841" s="310"/>
      <c r="AA841" s="310"/>
    </row>
    <row r="842">
      <c r="A842" s="310"/>
      <c r="B842" s="310"/>
      <c r="C842" s="310"/>
      <c r="D842" s="310"/>
      <c r="E842" s="35"/>
      <c r="F842" s="35"/>
      <c r="G842" s="310"/>
      <c r="H842" s="310"/>
      <c r="I842" s="310"/>
      <c r="J842" s="310"/>
      <c r="K842" s="310"/>
      <c r="L842" s="310"/>
      <c r="M842" s="310"/>
      <c r="N842" s="310"/>
      <c r="O842" s="310"/>
      <c r="P842" s="310"/>
      <c r="Q842" s="310"/>
      <c r="R842" s="310"/>
      <c r="S842" s="310"/>
      <c r="T842" s="310"/>
      <c r="U842" s="310"/>
      <c r="V842" s="310"/>
      <c r="W842" s="310"/>
      <c r="X842" s="310"/>
      <c r="Y842" s="310"/>
      <c r="Z842" s="310"/>
      <c r="AA842" s="310"/>
    </row>
    <row r="843">
      <c r="A843" s="310"/>
      <c r="B843" s="310"/>
      <c r="C843" s="310"/>
      <c r="D843" s="310"/>
      <c r="E843" s="35"/>
      <c r="F843" s="35"/>
      <c r="G843" s="310"/>
      <c r="H843" s="310"/>
      <c r="I843" s="310"/>
      <c r="J843" s="310"/>
      <c r="K843" s="310"/>
      <c r="L843" s="310"/>
      <c r="M843" s="310"/>
      <c r="N843" s="310"/>
      <c r="O843" s="310"/>
      <c r="P843" s="310"/>
      <c r="Q843" s="310"/>
      <c r="R843" s="310"/>
      <c r="S843" s="310"/>
      <c r="T843" s="310"/>
      <c r="U843" s="310"/>
      <c r="V843" s="310"/>
      <c r="W843" s="310"/>
      <c r="X843" s="310"/>
      <c r="Y843" s="310"/>
      <c r="Z843" s="310"/>
      <c r="AA843" s="310"/>
    </row>
    <row r="844">
      <c r="A844" s="310"/>
      <c r="B844" s="310"/>
      <c r="C844" s="310"/>
      <c r="D844" s="310"/>
      <c r="E844" s="35"/>
      <c r="F844" s="35"/>
      <c r="G844" s="310"/>
      <c r="H844" s="310"/>
      <c r="I844" s="310"/>
      <c r="J844" s="310"/>
      <c r="K844" s="310"/>
      <c r="L844" s="310"/>
      <c r="M844" s="310"/>
      <c r="N844" s="310"/>
      <c r="O844" s="310"/>
      <c r="P844" s="310"/>
      <c r="Q844" s="310"/>
      <c r="R844" s="310"/>
      <c r="S844" s="310"/>
      <c r="T844" s="310"/>
      <c r="U844" s="310"/>
      <c r="V844" s="310"/>
      <c r="W844" s="310"/>
      <c r="X844" s="310"/>
      <c r="Y844" s="310"/>
      <c r="Z844" s="310"/>
      <c r="AA844" s="310"/>
    </row>
    <row r="845">
      <c r="A845" s="310"/>
      <c r="B845" s="310"/>
      <c r="C845" s="310"/>
      <c r="D845" s="310"/>
      <c r="E845" s="35"/>
      <c r="F845" s="35"/>
      <c r="G845" s="310"/>
      <c r="H845" s="310"/>
      <c r="I845" s="310"/>
      <c r="J845" s="310"/>
      <c r="K845" s="310"/>
      <c r="L845" s="310"/>
      <c r="M845" s="310"/>
      <c r="N845" s="310"/>
      <c r="O845" s="310"/>
      <c r="P845" s="310"/>
      <c r="Q845" s="310"/>
      <c r="R845" s="310"/>
      <c r="S845" s="310"/>
      <c r="T845" s="310"/>
      <c r="U845" s="310"/>
      <c r="V845" s="310"/>
      <c r="W845" s="310"/>
      <c r="X845" s="310"/>
      <c r="Y845" s="310"/>
      <c r="Z845" s="310"/>
      <c r="AA845" s="310"/>
    </row>
    <row r="846">
      <c r="A846" s="310"/>
      <c r="B846" s="310"/>
      <c r="C846" s="310"/>
      <c r="D846" s="310"/>
      <c r="E846" s="35"/>
      <c r="F846" s="35"/>
      <c r="G846" s="310"/>
      <c r="H846" s="310"/>
      <c r="I846" s="310"/>
      <c r="J846" s="310"/>
      <c r="K846" s="310"/>
      <c r="L846" s="310"/>
      <c r="M846" s="310"/>
      <c r="N846" s="310"/>
      <c r="O846" s="310"/>
      <c r="P846" s="310"/>
      <c r="Q846" s="310"/>
      <c r="R846" s="310"/>
      <c r="S846" s="310"/>
      <c r="T846" s="310"/>
      <c r="U846" s="310"/>
      <c r="V846" s="310"/>
      <c r="W846" s="310"/>
      <c r="X846" s="310"/>
      <c r="Y846" s="310"/>
      <c r="Z846" s="310"/>
      <c r="AA846" s="310"/>
    </row>
    <row r="847">
      <c r="A847" s="310"/>
      <c r="B847" s="310"/>
      <c r="C847" s="310"/>
      <c r="D847" s="310"/>
      <c r="E847" s="35"/>
      <c r="F847" s="35"/>
      <c r="G847" s="310"/>
      <c r="H847" s="310"/>
      <c r="I847" s="310"/>
      <c r="J847" s="310"/>
      <c r="K847" s="310"/>
      <c r="L847" s="310"/>
      <c r="M847" s="310"/>
      <c r="N847" s="310"/>
      <c r="O847" s="310"/>
      <c r="P847" s="310"/>
      <c r="Q847" s="310"/>
      <c r="R847" s="310"/>
      <c r="S847" s="310"/>
      <c r="T847" s="310"/>
      <c r="U847" s="310"/>
      <c r="V847" s="310"/>
      <c r="W847" s="310"/>
      <c r="X847" s="310"/>
      <c r="Y847" s="310"/>
      <c r="Z847" s="310"/>
      <c r="AA847" s="310"/>
    </row>
    <row r="848">
      <c r="A848" s="310"/>
      <c r="B848" s="310"/>
      <c r="C848" s="310"/>
      <c r="D848" s="310"/>
      <c r="E848" s="35"/>
      <c r="F848" s="35"/>
      <c r="G848" s="310"/>
      <c r="H848" s="310"/>
      <c r="I848" s="310"/>
      <c r="J848" s="310"/>
      <c r="K848" s="310"/>
      <c r="L848" s="310"/>
      <c r="M848" s="310"/>
      <c r="N848" s="310"/>
      <c r="O848" s="310"/>
      <c r="P848" s="310"/>
      <c r="Q848" s="310"/>
      <c r="R848" s="310"/>
      <c r="S848" s="310"/>
      <c r="T848" s="310"/>
      <c r="U848" s="310"/>
      <c r="V848" s="310"/>
      <c r="W848" s="310"/>
      <c r="X848" s="310"/>
      <c r="Y848" s="310"/>
      <c r="Z848" s="310"/>
      <c r="AA848" s="310"/>
    </row>
    <row r="849">
      <c r="A849" s="310"/>
      <c r="B849" s="310"/>
      <c r="C849" s="310"/>
      <c r="D849" s="310"/>
      <c r="E849" s="35"/>
      <c r="F849" s="35"/>
      <c r="G849" s="310"/>
      <c r="H849" s="310"/>
      <c r="I849" s="310"/>
      <c r="J849" s="310"/>
      <c r="K849" s="310"/>
      <c r="L849" s="310"/>
      <c r="M849" s="310"/>
      <c r="N849" s="310"/>
      <c r="O849" s="310"/>
      <c r="P849" s="310"/>
      <c r="Q849" s="310"/>
      <c r="R849" s="310"/>
      <c r="S849" s="310"/>
      <c r="T849" s="310"/>
      <c r="U849" s="310"/>
      <c r="V849" s="310"/>
      <c r="W849" s="310"/>
      <c r="X849" s="310"/>
      <c r="Y849" s="310"/>
      <c r="Z849" s="310"/>
      <c r="AA849" s="310"/>
    </row>
    <row r="850">
      <c r="A850" s="310"/>
      <c r="B850" s="310"/>
      <c r="C850" s="310"/>
      <c r="D850" s="310"/>
      <c r="E850" s="35"/>
      <c r="F850" s="35"/>
      <c r="G850" s="310"/>
      <c r="H850" s="310"/>
      <c r="I850" s="310"/>
      <c r="J850" s="310"/>
      <c r="K850" s="310"/>
      <c r="L850" s="310"/>
      <c r="M850" s="310"/>
      <c r="N850" s="310"/>
      <c r="O850" s="310"/>
      <c r="P850" s="310"/>
      <c r="Q850" s="310"/>
      <c r="R850" s="310"/>
      <c r="S850" s="310"/>
      <c r="T850" s="310"/>
      <c r="U850" s="310"/>
      <c r="V850" s="310"/>
      <c r="W850" s="310"/>
      <c r="X850" s="310"/>
      <c r="Y850" s="310"/>
      <c r="Z850" s="310"/>
      <c r="AA850" s="310"/>
    </row>
    <row r="851">
      <c r="A851" s="310"/>
      <c r="B851" s="310"/>
      <c r="C851" s="310"/>
      <c r="D851" s="310"/>
      <c r="E851" s="35"/>
      <c r="F851" s="35"/>
      <c r="G851" s="310"/>
      <c r="H851" s="310"/>
      <c r="I851" s="310"/>
      <c r="J851" s="310"/>
      <c r="K851" s="310"/>
      <c r="L851" s="310"/>
      <c r="M851" s="310"/>
      <c r="N851" s="310"/>
      <c r="O851" s="310"/>
      <c r="P851" s="310"/>
      <c r="Q851" s="310"/>
      <c r="R851" s="310"/>
      <c r="S851" s="310"/>
      <c r="T851" s="310"/>
      <c r="U851" s="310"/>
      <c r="V851" s="310"/>
      <c r="W851" s="310"/>
      <c r="X851" s="310"/>
      <c r="Y851" s="310"/>
      <c r="Z851" s="310"/>
      <c r="AA851" s="310"/>
    </row>
    <row r="852">
      <c r="A852" s="310"/>
      <c r="B852" s="310"/>
      <c r="C852" s="310"/>
      <c r="D852" s="310"/>
      <c r="E852" s="35"/>
      <c r="F852" s="35"/>
      <c r="G852" s="310"/>
      <c r="H852" s="310"/>
      <c r="I852" s="310"/>
      <c r="J852" s="310"/>
      <c r="K852" s="310"/>
      <c r="L852" s="310"/>
      <c r="M852" s="310"/>
      <c r="N852" s="310"/>
      <c r="O852" s="310"/>
      <c r="P852" s="310"/>
      <c r="Q852" s="310"/>
      <c r="R852" s="310"/>
      <c r="S852" s="310"/>
      <c r="T852" s="310"/>
      <c r="U852" s="310"/>
      <c r="V852" s="310"/>
      <c r="W852" s="310"/>
      <c r="X852" s="310"/>
      <c r="Y852" s="310"/>
      <c r="Z852" s="310"/>
      <c r="AA852" s="310"/>
    </row>
    <row r="853">
      <c r="A853" s="310"/>
      <c r="B853" s="310"/>
      <c r="C853" s="310"/>
      <c r="D853" s="310"/>
      <c r="E853" s="35"/>
      <c r="F853" s="35"/>
      <c r="G853" s="310"/>
      <c r="H853" s="310"/>
      <c r="I853" s="310"/>
      <c r="J853" s="310"/>
      <c r="K853" s="310"/>
      <c r="L853" s="310"/>
      <c r="M853" s="310"/>
      <c r="N853" s="310"/>
      <c r="O853" s="310"/>
      <c r="P853" s="310"/>
      <c r="Q853" s="310"/>
      <c r="R853" s="310"/>
      <c r="S853" s="310"/>
      <c r="T853" s="310"/>
      <c r="U853" s="310"/>
      <c r="V853" s="310"/>
      <c r="W853" s="310"/>
      <c r="X853" s="310"/>
      <c r="Y853" s="310"/>
      <c r="Z853" s="310"/>
      <c r="AA853" s="310"/>
    </row>
    <row r="854">
      <c r="A854" s="310"/>
      <c r="B854" s="310"/>
      <c r="C854" s="310"/>
      <c r="D854" s="310"/>
      <c r="E854" s="35"/>
      <c r="F854" s="35"/>
      <c r="G854" s="310"/>
      <c r="H854" s="310"/>
      <c r="I854" s="310"/>
      <c r="J854" s="310"/>
      <c r="K854" s="310"/>
      <c r="L854" s="310"/>
      <c r="M854" s="310"/>
      <c r="N854" s="310"/>
      <c r="O854" s="310"/>
      <c r="P854" s="310"/>
      <c r="Q854" s="310"/>
      <c r="R854" s="310"/>
      <c r="S854" s="310"/>
      <c r="T854" s="310"/>
      <c r="U854" s="310"/>
      <c r="V854" s="310"/>
      <c r="W854" s="310"/>
      <c r="X854" s="310"/>
      <c r="Y854" s="310"/>
      <c r="Z854" s="310"/>
      <c r="AA854" s="310"/>
    </row>
    <row r="855">
      <c r="A855" s="310"/>
      <c r="B855" s="310"/>
      <c r="C855" s="310"/>
      <c r="D855" s="310"/>
      <c r="E855" s="35"/>
      <c r="F855" s="35"/>
      <c r="G855" s="310"/>
      <c r="H855" s="310"/>
      <c r="I855" s="310"/>
      <c r="J855" s="310"/>
      <c r="K855" s="310"/>
      <c r="L855" s="310"/>
      <c r="M855" s="310"/>
      <c r="N855" s="310"/>
      <c r="O855" s="310"/>
      <c r="P855" s="310"/>
      <c r="Q855" s="310"/>
      <c r="R855" s="310"/>
      <c r="S855" s="310"/>
      <c r="T855" s="310"/>
      <c r="U855" s="310"/>
      <c r="V855" s="310"/>
      <c r="W855" s="310"/>
      <c r="X855" s="310"/>
      <c r="Y855" s="310"/>
      <c r="Z855" s="310"/>
      <c r="AA855" s="310"/>
    </row>
    <row r="856">
      <c r="A856" s="310"/>
      <c r="B856" s="310"/>
      <c r="C856" s="310"/>
      <c r="D856" s="310"/>
      <c r="E856" s="35"/>
      <c r="F856" s="35"/>
      <c r="G856" s="310"/>
      <c r="H856" s="310"/>
      <c r="I856" s="310"/>
      <c r="J856" s="310"/>
      <c r="K856" s="310"/>
      <c r="L856" s="310"/>
      <c r="M856" s="310"/>
      <c r="N856" s="310"/>
      <c r="O856" s="310"/>
      <c r="P856" s="310"/>
      <c r="Q856" s="310"/>
      <c r="R856" s="310"/>
      <c r="S856" s="310"/>
      <c r="T856" s="310"/>
      <c r="U856" s="310"/>
      <c r="V856" s="310"/>
      <c r="W856" s="310"/>
      <c r="X856" s="310"/>
      <c r="Y856" s="310"/>
      <c r="Z856" s="310"/>
      <c r="AA856" s="310"/>
    </row>
    <row r="857">
      <c r="A857" s="310"/>
      <c r="B857" s="310"/>
      <c r="C857" s="310"/>
      <c r="D857" s="310"/>
      <c r="E857" s="35"/>
      <c r="F857" s="35"/>
      <c r="G857" s="310"/>
      <c r="H857" s="310"/>
      <c r="I857" s="310"/>
      <c r="J857" s="310"/>
      <c r="K857" s="310"/>
      <c r="L857" s="310"/>
      <c r="M857" s="310"/>
      <c r="N857" s="310"/>
      <c r="O857" s="310"/>
      <c r="P857" s="310"/>
      <c r="Q857" s="310"/>
      <c r="R857" s="310"/>
      <c r="S857" s="310"/>
      <c r="T857" s="310"/>
      <c r="U857" s="310"/>
      <c r="V857" s="310"/>
      <c r="W857" s="310"/>
      <c r="X857" s="310"/>
      <c r="Y857" s="310"/>
      <c r="Z857" s="310"/>
      <c r="AA857" s="310"/>
    </row>
    <row r="858">
      <c r="A858" s="310"/>
      <c r="B858" s="310"/>
      <c r="C858" s="310"/>
      <c r="D858" s="310"/>
      <c r="E858" s="35"/>
      <c r="F858" s="35"/>
      <c r="G858" s="310"/>
      <c r="H858" s="310"/>
      <c r="I858" s="310"/>
      <c r="J858" s="310"/>
      <c r="K858" s="310"/>
      <c r="L858" s="310"/>
      <c r="M858" s="310"/>
      <c r="N858" s="310"/>
      <c r="O858" s="310"/>
      <c r="P858" s="310"/>
      <c r="Q858" s="310"/>
      <c r="R858" s="310"/>
      <c r="S858" s="310"/>
      <c r="T858" s="310"/>
      <c r="U858" s="310"/>
      <c r="V858" s="310"/>
      <c r="W858" s="310"/>
      <c r="X858" s="310"/>
      <c r="Y858" s="310"/>
      <c r="Z858" s="310"/>
      <c r="AA858" s="310"/>
    </row>
    <row r="859">
      <c r="A859" s="310"/>
      <c r="B859" s="310"/>
      <c r="C859" s="310"/>
      <c r="D859" s="310"/>
      <c r="E859" s="35"/>
      <c r="F859" s="35"/>
      <c r="G859" s="310"/>
      <c r="H859" s="310"/>
      <c r="I859" s="310"/>
      <c r="J859" s="310"/>
      <c r="K859" s="310"/>
      <c r="L859" s="310"/>
      <c r="M859" s="310"/>
      <c r="N859" s="310"/>
      <c r="O859" s="310"/>
      <c r="P859" s="310"/>
      <c r="Q859" s="310"/>
      <c r="R859" s="310"/>
      <c r="S859" s="310"/>
      <c r="T859" s="310"/>
      <c r="U859" s="310"/>
      <c r="V859" s="310"/>
      <c r="W859" s="310"/>
      <c r="X859" s="310"/>
      <c r="Y859" s="310"/>
      <c r="Z859" s="310"/>
      <c r="AA859" s="310"/>
    </row>
    <row r="860">
      <c r="A860" s="310"/>
      <c r="B860" s="310"/>
      <c r="C860" s="310"/>
      <c r="D860" s="310"/>
      <c r="E860" s="35"/>
      <c r="F860" s="35"/>
      <c r="G860" s="310"/>
      <c r="H860" s="310"/>
      <c r="I860" s="310"/>
      <c r="J860" s="310"/>
      <c r="K860" s="310"/>
      <c r="L860" s="310"/>
      <c r="M860" s="310"/>
      <c r="N860" s="310"/>
      <c r="O860" s="310"/>
      <c r="P860" s="310"/>
      <c r="Q860" s="310"/>
      <c r="R860" s="310"/>
      <c r="S860" s="310"/>
      <c r="T860" s="310"/>
      <c r="U860" s="310"/>
      <c r="V860" s="310"/>
      <c r="W860" s="310"/>
      <c r="X860" s="310"/>
      <c r="Y860" s="310"/>
      <c r="Z860" s="310"/>
      <c r="AA860" s="310"/>
    </row>
    <row r="861">
      <c r="A861" s="310"/>
      <c r="B861" s="310"/>
      <c r="C861" s="310"/>
      <c r="D861" s="310"/>
      <c r="E861" s="35"/>
      <c r="F861" s="35"/>
      <c r="G861" s="310"/>
      <c r="H861" s="310"/>
      <c r="I861" s="310"/>
      <c r="J861" s="310"/>
      <c r="K861" s="310"/>
      <c r="L861" s="310"/>
      <c r="M861" s="310"/>
      <c r="N861" s="310"/>
      <c r="O861" s="310"/>
      <c r="P861" s="310"/>
      <c r="Q861" s="310"/>
      <c r="R861" s="310"/>
      <c r="S861" s="310"/>
      <c r="T861" s="310"/>
      <c r="U861" s="310"/>
      <c r="V861" s="310"/>
      <c r="W861" s="310"/>
      <c r="X861" s="310"/>
      <c r="Y861" s="310"/>
      <c r="Z861" s="310"/>
      <c r="AA861" s="310"/>
    </row>
    <row r="862">
      <c r="A862" s="310"/>
      <c r="B862" s="310"/>
      <c r="C862" s="310"/>
      <c r="D862" s="310"/>
      <c r="E862" s="35"/>
      <c r="F862" s="35"/>
      <c r="G862" s="310"/>
      <c r="H862" s="310"/>
      <c r="I862" s="310"/>
      <c r="J862" s="310"/>
      <c r="K862" s="310"/>
      <c r="L862" s="310"/>
      <c r="M862" s="310"/>
      <c r="N862" s="310"/>
      <c r="O862" s="310"/>
      <c r="P862" s="310"/>
      <c r="Q862" s="310"/>
      <c r="R862" s="310"/>
      <c r="S862" s="310"/>
      <c r="T862" s="310"/>
      <c r="U862" s="310"/>
      <c r="V862" s="310"/>
      <c r="W862" s="310"/>
      <c r="X862" s="310"/>
      <c r="Y862" s="310"/>
      <c r="Z862" s="310"/>
      <c r="AA862" s="310"/>
    </row>
    <row r="863">
      <c r="A863" s="310"/>
      <c r="B863" s="310"/>
      <c r="C863" s="310"/>
      <c r="D863" s="310"/>
      <c r="E863" s="35"/>
      <c r="F863" s="35"/>
      <c r="G863" s="310"/>
      <c r="H863" s="310"/>
      <c r="I863" s="310"/>
      <c r="J863" s="310"/>
      <c r="K863" s="310"/>
      <c r="L863" s="310"/>
      <c r="M863" s="310"/>
      <c r="N863" s="310"/>
      <c r="O863" s="310"/>
      <c r="P863" s="310"/>
      <c r="Q863" s="310"/>
      <c r="R863" s="310"/>
      <c r="S863" s="310"/>
      <c r="T863" s="310"/>
      <c r="U863" s="310"/>
      <c r="V863" s="310"/>
      <c r="W863" s="310"/>
      <c r="X863" s="310"/>
      <c r="Y863" s="310"/>
      <c r="Z863" s="310"/>
      <c r="AA863" s="310"/>
    </row>
    <row r="864">
      <c r="A864" s="310"/>
      <c r="B864" s="310"/>
      <c r="C864" s="310"/>
      <c r="D864" s="310"/>
      <c r="E864" s="35"/>
      <c r="F864" s="35"/>
      <c r="G864" s="310"/>
      <c r="H864" s="310"/>
      <c r="I864" s="310"/>
      <c r="J864" s="310"/>
      <c r="K864" s="310"/>
      <c r="L864" s="310"/>
      <c r="M864" s="310"/>
      <c r="N864" s="310"/>
      <c r="O864" s="310"/>
      <c r="P864" s="310"/>
      <c r="Q864" s="310"/>
      <c r="R864" s="310"/>
      <c r="S864" s="310"/>
      <c r="T864" s="310"/>
      <c r="U864" s="310"/>
      <c r="V864" s="310"/>
      <c r="W864" s="310"/>
      <c r="X864" s="310"/>
      <c r="Y864" s="310"/>
      <c r="Z864" s="310"/>
      <c r="AA864" s="310"/>
    </row>
    <row r="865">
      <c r="A865" s="310"/>
      <c r="B865" s="310"/>
      <c r="C865" s="310"/>
      <c r="D865" s="310"/>
      <c r="E865" s="35"/>
      <c r="F865" s="35"/>
      <c r="G865" s="310"/>
      <c r="H865" s="310"/>
      <c r="I865" s="310"/>
      <c r="J865" s="310"/>
      <c r="K865" s="310"/>
      <c r="L865" s="310"/>
      <c r="M865" s="310"/>
      <c r="N865" s="310"/>
      <c r="O865" s="310"/>
      <c r="P865" s="310"/>
      <c r="Q865" s="310"/>
      <c r="R865" s="310"/>
      <c r="S865" s="310"/>
      <c r="T865" s="310"/>
      <c r="U865" s="310"/>
      <c r="V865" s="310"/>
      <c r="W865" s="310"/>
      <c r="X865" s="310"/>
      <c r="Y865" s="310"/>
      <c r="Z865" s="310"/>
      <c r="AA865" s="310"/>
    </row>
    <row r="866">
      <c r="A866" s="310"/>
      <c r="B866" s="310"/>
      <c r="C866" s="310"/>
      <c r="D866" s="310"/>
      <c r="E866" s="35"/>
      <c r="F866" s="35"/>
      <c r="G866" s="310"/>
      <c r="H866" s="310"/>
      <c r="I866" s="310"/>
      <c r="J866" s="310"/>
      <c r="K866" s="310"/>
      <c r="L866" s="310"/>
      <c r="M866" s="310"/>
      <c r="N866" s="310"/>
      <c r="O866" s="310"/>
      <c r="P866" s="310"/>
      <c r="Q866" s="310"/>
      <c r="R866" s="310"/>
      <c r="S866" s="310"/>
      <c r="T866" s="310"/>
      <c r="U866" s="310"/>
      <c r="V866" s="310"/>
      <c r="W866" s="310"/>
      <c r="X866" s="310"/>
      <c r="Y866" s="310"/>
      <c r="Z866" s="310"/>
      <c r="AA866" s="310"/>
    </row>
    <row r="867">
      <c r="A867" s="310"/>
      <c r="B867" s="310"/>
      <c r="C867" s="310"/>
      <c r="D867" s="310"/>
      <c r="E867" s="35"/>
      <c r="F867" s="35"/>
      <c r="G867" s="310"/>
      <c r="H867" s="310"/>
      <c r="I867" s="310"/>
      <c r="J867" s="310"/>
      <c r="K867" s="310"/>
      <c r="L867" s="310"/>
      <c r="M867" s="310"/>
      <c r="N867" s="310"/>
      <c r="O867" s="310"/>
      <c r="P867" s="310"/>
      <c r="Q867" s="310"/>
      <c r="R867" s="310"/>
      <c r="S867" s="310"/>
      <c r="T867" s="310"/>
      <c r="U867" s="310"/>
      <c r="V867" s="310"/>
      <c r="W867" s="310"/>
      <c r="X867" s="310"/>
      <c r="Y867" s="310"/>
      <c r="Z867" s="310"/>
      <c r="AA867" s="310"/>
    </row>
    <row r="868">
      <c r="A868" s="310"/>
      <c r="B868" s="310"/>
      <c r="C868" s="310"/>
      <c r="D868" s="310"/>
      <c r="E868" s="35"/>
      <c r="F868" s="35"/>
      <c r="G868" s="310"/>
      <c r="H868" s="310"/>
      <c r="I868" s="310"/>
      <c r="J868" s="310"/>
      <c r="K868" s="310"/>
      <c r="L868" s="310"/>
      <c r="M868" s="310"/>
      <c r="N868" s="310"/>
      <c r="O868" s="310"/>
      <c r="P868" s="310"/>
      <c r="Q868" s="310"/>
      <c r="R868" s="310"/>
      <c r="S868" s="310"/>
      <c r="T868" s="310"/>
      <c r="U868" s="310"/>
      <c r="V868" s="310"/>
      <c r="W868" s="310"/>
      <c r="X868" s="310"/>
      <c r="Y868" s="310"/>
      <c r="Z868" s="310"/>
      <c r="AA868" s="310"/>
    </row>
    <row r="869">
      <c r="A869" s="310"/>
      <c r="B869" s="310"/>
      <c r="C869" s="310"/>
      <c r="D869" s="310"/>
      <c r="E869" s="35"/>
      <c r="F869" s="35"/>
      <c r="G869" s="310"/>
      <c r="H869" s="310"/>
      <c r="I869" s="310"/>
      <c r="J869" s="310"/>
      <c r="K869" s="310"/>
      <c r="L869" s="310"/>
      <c r="M869" s="310"/>
      <c r="N869" s="310"/>
      <c r="O869" s="310"/>
      <c r="P869" s="310"/>
      <c r="Q869" s="310"/>
      <c r="R869" s="310"/>
      <c r="S869" s="310"/>
      <c r="T869" s="310"/>
      <c r="U869" s="310"/>
      <c r="V869" s="310"/>
      <c r="W869" s="310"/>
      <c r="X869" s="310"/>
      <c r="Y869" s="310"/>
      <c r="Z869" s="310"/>
      <c r="AA869" s="310"/>
    </row>
    <row r="870">
      <c r="A870" s="310"/>
      <c r="B870" s="310"/>
      <c r="C870" s="310"/>
      <c r="D870" s="310"/>
      <c r="E870" s="35"/>
      <c r="F870" s="35"/>
      <c r="G870" s="310"/>
      <c r="H870" s="310"/>
      <c r="I870" s="310"/>
      <c r="J870" s="310"/>
      <c r="K870" s="310"/>
      <c r="L870" s="310"/>
      <c r="M870" s="310"/>
      <c r="N870" s="310"/>
      <c r="O870" s="310"/>
      <c r="P870" s="310"/>
      <c r="Q870" s="310"/>
      <c r="R870" s="310"/>
      <c r="S870" s="310"/>
      <c r="T870" s="310"/>
      <c r="U870" s="310"/>
      <c r="V870" s="310"/>
      <c r="W870" s="310"/>
      <c r="X870" s="310"/>
      <c r="Y870" s="310"/>
      <c r="Z870" s="310"/>
      <c r="AA870" s="310"/>
    </row>
    <row r="871">
      <c r="A871" s="310"/>
      <c r="B871" s="310"/>
      <c r="C871" s="310"/>
      <c r="D871" s="310"/>
      <c r="E871" s="35"/>
      <c r="F871" s="35"/>
      <c r="G871" s="310"/>
      <c r="H871" s="310"/>
      <c r="I871" s="310"/>
      <c r="J871" s="310"/>
      <c r="K871" s="310"/>
      <c r="L871" s="310"/>
      <c r="M871" s="310"/>
      <c r="N871" s="310"/>
      <c r="O871" s="310"/>
      <c r="P871" s="310"/>
      <c r="Q871" s="310"/>
      <c r="R871" s="310"/>
      <c r="S871" s="310"/>
      <c r="T871" s="310"/>
      <c r="U871" s="310"/>
      <c r="V871" s="310"/>
      <c r="W871" s="310"/>
      <c r="X871" s="310"/>
      <c r="Y871" s="310"/>
      <c r="Z871" s="310"/>
      <c r="AA871" s="310"/>
    </row>
    <row r="872">
      <c r="A872" s="310"/>
      <c r="B872" s="310"/>
      <c r="C872" s="310"/>
      <c r="D872" s="310"/>
      <c r="E872" s="35"/>
      <c r="F872" s="35"/>
      <c r="G872" s="310"/>
      <c r="H872" s="310"/>
      <c r="I872" s="310"/>
      <c r="J872" s="310"/>
      <c r="K872" s="310"/>
      <c r="L872" s="310"/>
      <c r="M872" s="310"/>
      <c r="N872" s="310"/>
      <c r="O872" s="310"/>
      <c r="P872" s="310"/>
      <c r="Q872" s="310"/>
      <c r="R872" s="310"/>
      <c r="S872" s="310"/>
      <c r="T872" s="310"/>
      <c r="U872" s="310"/>
      <c r="V872" s="310"/>
      <c r="W872" s="310"/>
      <c r="X872" s="310"/>
      <c r="Y872" s="310"/>
      <c r="Z872" s="310"/>
      <c r="AA872" s="310"/>
    </row>
    <row r="873">
      <c r="A873" s="310"/>
      <c r="B873" s="310"/>
      <c r="C873" s="310"/>
      <c r="D873" s="310"/>
      <c r="E873" s="35"/>
      <c r="F873" s="35"/>
      <c r="G873" s="310"/>
      <c r="H873" s="310"/>
      <c r="I873" s="310"/>
      <c r="J873" s="310"/>
      <c r="K873" s="310"/>
      <c r="L873" s="310"/>
      <c r="M873" s="310"/>
      <c r="N873" s="310"/>
      <c r="O873" s="310"/>
      <c r="P873" s="310"/>
      <c r="Q873" s="310"/>
      <c r="R873" s="310"/>
      <c r="S873" s="310"/>
      <c r="T873" s="310"/>
      <c r="U873" s="310"/>
      <c r="V873" s="310"/>
      <c r="W873" s="310"/>
      <c r="X873" s="310"/>
      <c r="Y873" s="310"/>
      <c r="Z873" s="310"/>
      <c r="AA873" s="310"/>
    </row>
    <row r="874">
      <c r="A874" s="310"/>
      <c r="B874" s="310"/>
      <c r="C874" s="310"/>
      <c r="D874" s="310"/>
      <c r="E874" s="35"/>
      <c r="F874" s="35"/>
      <c r="G874" s="310"/>
      <c r="H874" s="310"/>
      <c r="I874" s="310"/>
      <c r="J874" s="310"/>
      <c r="K874" s="310"/>
      <c r="L874" s="310"/>
      <c r="M874" s="310"/>
      <c r="N874" s="310"/>
      <c r="O874" s="310"/>
      <c r="P874" s="310"/>
      <c r="Q874" s="310"/>
      <c r="R874" s="310"/>
      <c r="S874" s="310"/>
      <c r="T874" s="310"/>
      <c r="U874" s="310"/>
      <c r="V874" s="310"/>
      <c r="W874" s="310"/>
      <c r="X874" s="310"/>
      <c r="Y874" s="310"/>
      <c r="Z874" s="310"/>
      <c r="AA874" s="310"/>
    </row>
    <row r="875">
      <c r="A875" s="310"/>
      <c r="B875" s="310"/>
      <c r="C875" s="310"/>
      <c r="D875" s="310"/>
      <c r="E875" s="35"/>
      <c r="F875" s="35"/>
      <c r="G875" s="310"/>
      <c r="H875" s="310"/>
      <c r="I875" s="310"/>
      <c r="J875" s="310"/>
      <c r="K875" s="310"/>
      <c r="L875" s="310"/>
      <c r="M875" s="310"/>
      <c r="N875" s="310"/>
      <c r="O875" s="310"/>
      <c r="P875" s="310"/>
      <c r="Q875" s="310"/>
      <c r="R875" s="310"/>
      <c r="S875" s="310"/>
      <c r="T875" s="310"/>
      <c r="U875" s="310"/>
      <c r="V875" s="310"/>
      <c r="W875" s="310"/>
      <c r="X875" s="310"/>
      <c r="Y875" s="310"/>
      <c r="Z875" s="310"/>
      <c r="AA875" s="310"/>
    </row>
    <row r="876">
      <c r="A876" s="310"/>
      <c r="B876" s="310"/>
      <c r="C876" s="310"/>
      <c r="D876" s="310"/>
      <c r="E876" s="35"/>
      <c r="F876" s="35"/>
      <c r="G876" s="310"/>
      <c r="H876" s="310"/>
      <c r="I876" s="310"/>
      <c r="J876" s="310"/>
      <c r="K876" s="310"/>
      <c r="L876" s="310"/>
      <c r="M876" s="310"/>
      <c r="N876" s="310"/>
      <c r="O876" s="310"/>
      <c r="P876" s="310"/>
      <c r="Q876" s="310"/>
      <c r="R876" s="310"/>
      <c r="S876" s="310"/>
      <c r="T876" s="310"/>
      <c r="U876" s="310"/>
      <c r="V876" s="310"/>
      <c r="W876" s="310"/>
      <c r="X876" s="310"/>
      <c r="Y876" s="310"/>
      <c r="Z876" s="310"/>
      <c r="AA876" s="310"/>
    </row>
    <row r="877">
      <c r="A877" s="310"/>
      <c r="B877" s="310"/>
      <c r="C877" s="310"/>
      <c r="D877" s="310"/>
      <c r="E877" s="35"/>
      <c r="F877" s="35"/>
      <c r="G877" s="310"/>
      <c r="H877" s="310"/>
      <c r="I877" s="310"/>
      <c r="J877" s="310"/>
      <c r="K877" s="310"/>
      <c r="L877" s="310"/>
      <c r="M877" s="310"/>
      <c r="N877" s="310"/>
      <c r="O877" s="310"/>
      <c r="P877" s="310"/>
      <c r="Q877" s="310"/>
      <c r="R877" s="310"/>
      <c r="S877" s="310"/>
      <c r="T877" s="310"/>
      <c r="U877" s="310"/>
      <c r="V877" s="310"/>
      <c r="W877" s="310"/>
      <c r="X877" s="310"/>
      <c r="Y877" s="310"/>
      <c r="Z877" s="310"/>
      <c r="AA877" s="310"/>
    </row>
    <row r="878">
      <c r="A878" s="310"/>
      <c r="B878" s="310"/>
      <c r="C878" s="310"/>
      <c r="D878" s="310"/>
      <c r="E878" s="35"/>
      <c r="F878" s="35"/>
      <c r="G878" s="310"/>
      <c r="H878" s="310"/>
      <c r="I878" s="310"/>
      <c r="J878" s="310"/>
      <c r="K878" s="310"/>
      <c r="L878" s="310"/>
      <c r="M878" s="310"/>
      <c r="N878" s="310"/>
      <c r="O878" s="310"/>
      <c r="P878" s="310"/>
      <c r="Q878" s="310"/>
      <c r="R878" s="310"/>
      <c r="S878" s="310"/>
      <c r="T878" s="310"/>
      <c r="U878" s="310"/>
      <c r="V878" s="310"/>
      <c r="W878" s="310"/>
      <c r="X878" s="310"/>
      <c r="Y878" s="310"/>
      <c r="Z878" s="310"/>
      <c r="AA878" s="310"/>
    </row>
    <row r="879">
      <c r="A879" s="310"/>
      <c r="B879" s="310"/>
      <c r="C879" s="310"/>
      <c r="D879" s="310"/>
      <c r="E879" s="35"/>
      <c r="F879" s="35"/>
      <c r="G879" s="310"/>
      <c r="H879" s="310"/>
      <c r="I879" s="310"/>
      <c r="J879" s="310"/>
      <c r="K879" s="310"/>
      <c r="L879" s="310"/>
      <c r="M879" s="310"/>
      <c r="N879" s="310"/>
      <c r="O879" s="310"/>
      <c r="P879" s="310"/>
      <c r="Q879" s="310"/>
      <c r="R879" s="310"/>
      <c r="S879" s="310"/>
      <c r="T879" s="310"/>
      <c r="U879" s="310"/>
      <c r="V879" s="310"/>
      <c r="W879" s="310"/>
      <c r="X879" s="310"/>
      <c r="Y879" s="310"/>
      <c r="Z879" s="310"/>
      <c r="AA879" s="310"/>
    </row>
    <row r="880">
      <c r="A880" s="310"/>
      <c r="B880" s="310"/>
      <c r="C880" s="310"/>
      <c r="D880" s="310"/>
      <c r="E880" s="35"/>
      <c r="F880" s="35"/>
      <c r="G880" s="310"/>
      <c r="H880" s="310"/>
      <c r="I880" s="310"/>
      <c r="J880" s="310"/>
      <c r="K880" s="310"/>
      <c r="L880" s="310"/>
      <c r="M880" s="310"/>
      <c r="N880" s="310"/>
      <c r="O880" s="310"/>
      <c r="P880" s="310"/>
      <c r="Q880" s="310"/>
      <c r="R880" s="310"/>
      <c r="S880" s="310"/>
      <c r="T880" s="310"/>
      <c r="U880" s="310"/>
      <c r="V880" s="310"/>
      <c r="W880" s="310"/>
      <c r="X880" s="310"/>
      <c r="Y880" s="310"/>
      <c r="Z880" s="310"/>
      <c r="AA880" s="310"/>
    </row>
    <row r="881">
      <c r="A881" s="310"/>
      <c r="B881" s="310"/>
      <c r="C881" s="310"/>
      <c r="D881" s="310"/>
      <c r="E881" s="35"/>
      <c r="F881" s="35"/>
      <c r="G881" s="310"/>
      <c r="H881" s="310"/>
      <c r="I881" s="310"/>
      <c r="J881" s="310"/>
      <c r="K881" s="310"/>
      <c r="L881" s="310"/>
      <c r="M881" s="310"/>
      <c r="N881" s="310"/>
      <c r="O881" s="310"/>
      <c r="P881" s="310"/>
      <c r="Q881" s="310"/>
      <c r="R881" s="310"/>
      <c r="S881" s="310"/>
      <c r="T881" s="310"/>
      <c r="U881" s="310"/>
      <c r="V881" s="310"/>
      <c r="W881" s="310"/>
      <c r="X881" s="310"/>
      <c r="Y881" s="310"/>
      <c r="Z881" s="310"/>
      <c r="AA881" s="310"/>
    </row>
    <row r="882">
      <c r="A882" s="310"/>
      <c r="B882" s="310"/>
      <c r="C882" s="310"/>
      <c r="D882" s="310"/>
      <c r="E882" s="35"/>
      <c r="F882" s="35"/>
      <c r="G882" s="310"/>
      <c r="H882" s="310"/>
      <c r="I882" s="310"/>
      <c r="J882" s="310"/>
      <c r="K882" s="310"/>
      <c r="L882" s="310"/>
      <c r="M882" s="310"/>
      <c r="N882" s="310"/>
      <c r="O882" s="310"/>
      <c r="P882" s="310"/>
      <c r="Q882" s="310"/>
      <c r="R882" s="310"/>
      <c r="S882" s="310"/>
      <c r="T882" s="310"/>
      <c r="U882" s="310"/>
      <c r="V882" s="310"/>
      <c r="W882" s="310"/>
      <c r="X882" s="310"/>
      <c r="Y882" s="310"/>
      <c r="Z882" s="310"/>
      <c r="AA882" s="310"/>
    </row>
    <row r="883">
      <c r="A883" s="310"/>
      <c r="B883" s="310"/>
      <c r="C883" s="310"/>
      <c r="D883" s="310"/>
      <c r="E883" s="35"/>
      <c r="F883" s="35"/>
      <c r="G883" s="310"/>
      <c r="H883" s="310"/>
      <c r="I883" s="310"/>
      <c r="J883" s="310"/>
      <c r="K883" s="310"/>
      <c r="L883" s="310"/>
      <c r="M883" s="310"/>
      <c r="N883" s="310"/>
      <c r="O883" s="310"/>
      <c r="P883" s="310"/>
      <c r="Q883" s="310"/>
      <c r="R883" s="310"/>
      <c r="S883" s="310"/>
      <c r="T883" s="310"/>
      <c r="U883" s="310"/>
      <c r="V883" s="310"/>
      <c r="W883" s="310"/>
      <c r="X883" s="310"/>
      <c r="Y883" s="310"/>
      <c r="Z883" s="310"/>
      <c r="AA883" s="310"/>
    </row>
    <row r="884">
      <c r="A884" s="310"/>
      <c r="B884" s="310"/>
      <c r="C884" s="310"/>
      <c r="D884" s="310"/>
      <c r="E884" s="35"/>
      <c r="F884" s="35"/>
      <c r="G884" s="310"/>
      <c r="H884" s="310"/>
      <c r="I884" s="310"/>
      <c r="J884" s="310"/>
      <c r="K884" s="310"/>
      <c r="L884" s="310"/>
      <c r="M884" s="310"/>
      <c r="N884" s="310"/>
      <c r="O884" s="310"/>
      <c r="P884" s="310"/>
      <c r="Q884" s="310"/>
      <c r="R884" s="310"/>
      <c r="S884" s="310"/>
      <c r="T884" s="310"/>
      <c r="U884" s="310"/>
      <c r="V884" s="310"/>
      <c r="W884" s="310"/>
      <c r="X884" s="310"/>
      <c r="Y884" s="310"/>
      <c r="Z884" s="310"/>
      <c r="AA884" s="310"/>
    </row>
    <row r="885">
      <c r="A885" s="310"/>
      <c r="B885" s="310"/>
      <c r="C885" s="310"/>
      <c r="D885" s="310"/>
      <c r="E885" s="35"/>
      <c r="F885" s="35"/>
      <c r="G885" s="310"/>
      <c r="H885" s="310"/>
      <c r="I885" s="310"/>
      <c r="J885" s="310"/>
      <c r="K885" s="310"/>
      <c r="L885" s="310"/>
      <c r="M885" s="310"/>
      <c r="N885" s="310"/>
      <c r="O885" s="310"/>
      <c r="P885" s="310"/>
      <c r="Q885" s="310"/>
      <c r="R885" s="310"/>
      <c r="S885" s="310"/>
      <c r="T885" s="310"/>
      <c r="U885" s="310"/>
      <c r="V885" s="310"/>
      <c r="W885" s="310"/>
      <c r="X885" s="310"/>
      <c r="Y885" s="310"/>
      <c r="Z885" s="310"/>
      <c r="AA885" s="310"/>
    </row>
    <row r="886">
      <c r="A886" s="310"/>
      <c r="B886" s="310"/>
      <c r="C886" s="310"/>
      <c r="D886" s="310"/>
      <c r="E886" s="35"/>
      <c r="F886" s="35"/>
      <c r="G886" s="310"/>
      <c r="H886" s="310"/>
      <c r="I886" s="310"/>
      <c r="J886" s="310"/>
      <c r="K886" s="310"/>
      <c r="L886" s="310"/>
      <c r="M886" s="310"/>
      <c r="N886" s="310"/>
      <c r="O886" s="310"/>
      <c r="P886" s="310"/>
      <c r="Q886" s="310"/>
      <c r="R886" s="310"/>
      <c r="S886" s="310"/>
      <c r="T886" s="310"/>
      <c r="U886" s="310"/>
      <c r="V886" s="310"/>
      <c r="W886" s="310"/>
      <c r="X886" s="310"/>
      <c r="Y886" s="310"/>
      <c r="Z886" s="310"/>
      <c r="AA886" s="310"/>
    </row>
    <row r="887">
      <c r="A887" s="310"/>
      <c r="B887" s="310"/>
      <c r="C887" s="310"/>
      <c r="D887" s="310"/>
      <c r="E887" s="35"/>
      <c r="F887" s="35"/>
      <c r="G887" s="310"/>
      <c r="H887" s="310"/>
      <c r="I887" s="310"/>
      <c r="J887" s="310"/>
      <c r="K887" s="310"/>
      <c r="L887" s="310"/>
      <c r="M887" s="310"/>
      <c r="N887" s="310"/>
      <c r="O887" s="310"/>
      <c r="P887" s="310"/>
      <c r="Q887" s="310"/>
      <c r="R887" s="310"/>
      <c r="S887" s="310"/>
      <c r="T887" s="310"/>
      <c r="U887" s="310"/>
      <c r="V887" s="310"/>
      <c r="W887" s="310"/>
      <c r="X887" s="310"/>
      <c r="Y887" s="310"/>
      <c r="Z887" s="310"/>
      <c r="AA887" s="310"/>
    </row>
    <row r="888">
      <c r="A888" s="310"/>
      <c r="B888" s="310"/>
      <c r="C888" s="310"/>
      <c r="D888" s="310"/>
      <c r="E888" s="35"/>
      <c r="F888" s="35"/>
      <c r="G888" s="310"/>
      <c r="H888" s="310"/>
      <c r="I888" s="310"/>
      <c r="J888" s="310"/>
      <c r="K888" s="310"/>
      <c r="L888" s="310"/>
      <c r="M888" s="310"/>
      <c r="N888" s="310"/>
      <c r="O888" s="310"/>
      <c r="P888" s="310"/>
      <c r="Q888" s="310"/>
      <c r="R888" s="310"/>
      <c r="S888" s="310"/>
      <c r="T888" s="310"/>
      <c r="U888" s="310"/>
      <c r="V888" s="310"/>
      <c r="W888" s="310"/>
      <c r="X888" s="310"/>
      <c r="Y888" s="310"/>
      <c r="Z888" s="310"/>
      <c r="AA888" s="310"/>
    </row>
    <row r="889">
      <c r="A889" s="310"/>
      <c r="B889" s="310"/>
      <c r="C889" s="310"/>
      <c r="D889" s="310"/>
      <c r="E889" s="35"/>
      <c r="F889" s="35"/>
      <c r="G889" s="310"/>
      <c r="H889" s="310"/>
      <c r="I889" s="310"/>
      <c r="J889" s="310"/>
      <c r="K889" s="310"/>
      <c r="L889" s="310"/>
      <c r="M889" s="310"/>
      <c r="N889" s="310"/>
      <c r="O889" s="310"/>
      <c r="P889" s="310"/>
      <c r="Q889" s="310"/>
      <c r="R889" s="310"/>
      <c r="S889" s="310"/>
      <c r="T889" s="310"/>
      <c r="U889" s="310"/>
      <c r="V889" s="310"/>
      <c r="W889" s="310"/>
      <c r="X889" s="310"/>
      <c r="Y889" s="310"/>
      <c r="Z889" s="310"/>
      <c r="AA889" s="310"/>
    </row>
    <row r="890">
      <c r="A890" s="310"/>
      <c r="B890" s="310"/>
      <c r="C890" s="310"/>
      <c r="D890" s="310"/>
      <c r="E890" s="35"/>
      <c r="F890" s="35"/>
      <c r="G890" s="310"/>
      <c r="H890" s="310"/>
      <c r="I890" s="310"/>
      <c r="J890" s="310"/>
      <c r="K890" s="310"/>
      <c r="L890" s="310"/>
      <c r="M890" s="310"/>
      <c r="N890" s="310"/>
      <c r="O890" s="310"/>
      <c r="P890" s="310"/>
      <c r="Q890" s="310"/>
      <c r="R890" s="310"/>
      <c r="S890" s="310"/>
      <c r="T890" s="310"/>
      <c r="U890" s="310"/>
      <c r="V890" s="310"/>
      <c r="W890" s="310"/>
      <c r="X890" s="310"/>
      <c r="Y890" s="310"/>
      <c r="Z890" s="310"/>
      <c r="AA890" s="310"/>
    </row>
    <row r="891">
      <c r="A891" s="310"/>
      <c r="B891" s="310"/>
      <c r="C891" s="310"/>
      <c r="D891" s="310"/>
      <c r="E891" s="35"/>
      <c r="F891" s="35"/>
      <c r="G891" s="310"/>
      <c r="H891" s="310"/>
      <c r="I891" s="310"/>
      <c r="J891" s="310"/>
      <c r="K891" s="310"/>
      <c r="L891" s="310"/>
      <c r="M891" s="310"/>
      <c r="N891" s="310"/>
      <c r="O891" s="310"/>
      <c r="P891" s="310"/>
      <c r="Q891" s="310"/>
      <c r="R891" s="310"/>
      <c r="S891" s="310"/>
      <c r="T891" s="310"/>
      <c r="U891" s="310"/>
      <c r="V891" s="310"/>
      <c r="W891" s="310"/>
      <c r="X891" s="310"/>
      <c r="Y891" s="310"/>
      <c r="Z891" s="310"/>
      <c r="AA891" s="310"/>
    </row>
    <row r="892">
      <c r="A892" s="310"/>
      <c r="B892" s="310"/>
      <c r="C892" s="310"/>
      <c r="D892" s="310"/>
      <c r="E892" s="35"/>
      <c r="F892" s="35"/>
      <c r="G892" s="310"/>
      <c r="H892" s="310"/>
      <c r="I892" s="310"/>
      <c r="J892" s="310"/>
      <c r="K892" s="310"/>
      <c r="L892" s="310"/>
      <c r="M892" s="310"/>
      <c r="N892" s="310"/>
      <c r="O892" s="310"/>
      <c r="P892" s="310"/>
      <c r="Q892" s="310"/>
      <c r="R892" s="310"/>
      <c r="S892" s="310"/>
      <c r="T892" s="310"/>
      <c r="U892" s="310"/>
      <c r="V892" s="310"/>
      <c r="W892" s="310"/>
      <c r="X892" s="310"/>
      <c r="Y892" s="310"/>
      <c r="Z892" s="310"/>
      <c r="AA892" s="310"/>
    </row>
    <row r="893">
      <c r="A893" s="310"/>
      <c r="B893" s="310"/>
      <c r="C893" s="310"/>
      <c r="D893" s="310"/>
      <c r="E893" s="35"/>
      <c r="F893" s="35"/>
      <c r="G893" s="310"/>
      <c r="H893" s="310"/>
      <c r="I893" s="310"/>
      <c r="J893" s="310"/>
      <c r="K893" s="310"/>
      <c r="L893" s="310"/>
      <c r="M893" s="310"/>
      <c r="N893" s="310"/>
      <c r="O893" s="310"/>
      <c r="P893" s="310"/>
      <c r="Q893" s="310"/>
      <c r="R893" s="310"/>
      <c r="S893" s="310"/>
      <c r="T893" s="310"/>
      <c r="U893" s="310"/>
      <c r="V893" s="310"/>
      <c r="W893" s="310"/>
      <c r="X893" s="310"/>
      <c r="Y893" s="310"/>
      <c r="Z893" s="310"/>
      <c r="AA893" s="310"/>
    </row>
    <row r="894">
      <c r="A894" s="310"/>
      <c r="B894" s="310"/>
      <c r="C894" s="310"/>
      <c r="D894" s="310"/>
      <c r="E894" s="35"/>
      <c r="F894" s="35"/>
      <c r="G894" s="310"/>
      <c r="H894" s="310"/>
      <c r="I894" s="310"/>
      <c r="J894" s="310"/>
      <c r="K894" s="310"/>
      <c r="L894" s="310"/>
      <c r="M894" s="310"/>
      <c r="N894" s="310"/>
      <c r="O894" s="310"/>
      <c r="P894" s="310"/>
      <c r="Q894" s="310"/>
      <c r="R894" s="310"/>
      <c r="S894" s="310"/>
      <c r="T894" s="310"/>
      <c r="U894" s="310"/>
      <c r="V894" s="310"/>
      <c r="W894" s="310"/>
      <c r="X894" s="310"/>
      <c r="Y894" s="310"/>
      <c r="Z894" s="310"/>
      <c r="AA894" s="310"/>
    </row>
    <row r="895">
      <c r="A895" s="310"/>
      <c r="B895" s="310"/>
      <c r="C895" s="310"/>
      <c r="D895" s="310"/>
      <c r="E895" s="35"/>
      <c r="F895" s="35"/>
      <c r="G895" s="310"/>
      <c r="H895" s="310"/>
      <c r="I895" s="310"/>
      <c r="J895" s="310"/>
      <c r="K895" s="310"/>
      <c r="L895" s="310"/>
      <c r="M895" s="310"/>
      <c r="N895" s="310"/>
      <c r="O895" s="310"/>
      <c r="P895" s="310"/>
      <c r="Q895" s="310"/>
      <c r="R895" s="310"/>
      <c r="S895" s="310"/>
      <c r="T895" s="310"/>
      <c r="U895" s="310"/>
      <c r="V895" s="310"/>
      <c r="W895" s="310"/>
      <c r="X895" s="310"/>
      <c r="Y895" s="310"/>
      <c r="Z895" s="310"/>
      <c r="AA895" s="310"/>
    </row>
    <row r="896">
      <c r="A896" s="310"/>
      <c r="B896" s="310"/>
      <c r="C896" s="310"/>
      <c r="D896" s="310"/>
      <c r="E896" s="35"/>
      <c r="F896" s="35"/>
      <c r="G896" s="310"/>
      <c r="H896" s="310"/>
      <c r="I896" s="310"/>
      <c r="J896" s="310"/>
      <c r="K896" s="310"/>
      <c r="L896" s="310"/>
      <c r="M896" s="310"/>
      <c r="N896" s="310"/>
      <c r="O896" s="310"/>
      <c r="P896" s="310"/>
      <c r="Q896" s="310"/>
      <c r="R896" s="310"/>
      <c r="S896" s="310"/>
      <c r="T896" s="310"/>
      <c r="U896" s="310"/>
      <c r="V896" s="310"/>
      <c r="W896" s="310"/>
      <c r="X896" s="310"/>
      <c r="Y896" s="310"/>
      <c r="Z896" s="310"/>
      <c r="AA896" s="310"/>
    </row>
    <row r="897">
      <c r="A897" s="310"/>
      <c r="B897" s="310"/>
      <c r="C897" s="310"/>
      <c r="D897" s="310"/>
      <c r="E897" s="35"/>
      <c r="F897" s="35"/>
      <c r="G897" s="310"/>
      <c r="H897" s="310"/>
      <c r="I897" s="310"/>
      <c r="J897" s="310"/>
      <c r="K897" s="310"/>
      <c r="L897" s="310"/>
      <c r="M897" s="310"/>
      <c r="N897" s="310"/>
      <c r="O897" s="310"/>
      <c r="P897" s="310"/>
      <c r="Q897" s="310"/>
      <c r="R897" s="310"/>
      <c r="S897" s="310"/>
      <c r="T897" s="310"/>
      <c r="U897" s="310"/>
      <c r="V897" s="310"/>
      <c r="W897" s="310"/>
      <c r="X897" s="310"/>
      <c r="Y897" s="310"/>
      <c r="Z897" s="310"/>
      <c r="AA897" s="310"/>
    </row>
    <row r="898">
      <c r="A898" s="310"/>
      <c r="B898" s="310"/>
      <c r="C898" s="310"/>
      <c r="D898" s="310"/>
      <c r="E898" s="35"/>
      <c r="F898" s="35"/>
      <c r="G898" s="310"/>
      <c r="H898" s="310"/>
      <c r="I898" s="310"/>
      <c r="J898" s="310"/>
      <c r="K898" s="310"/>
      <c r="L898" s="310"/>
      <c r="M898" s="310"/>
      <c r="N898" s="310"/>
      <c r="O898" s="310"/>
      <c r="P898" s="310"/>
      <c r="Q898" s="310"/>
      <c r="R898" s="310"/>
      <c r="S898" s="310"/>
      <c r="T898" s="310"/>
      <c r="U898" s="310"/>
      <c r="V898" s="310"/>
      <c r="W898" s="310"/>
      <c r="X898" s="310"/>
      <c r="Y898" s="310"/>
      <c r="Z898" s="310"/>
      <c r="AA898" s="310"/>
    </row>
    <row r="899">
      <c r="A899" s="310"/>
      <c r="B899" s="310"/>
      <c r="C899" s="310"/>
      <c r="D899" s="310"/>
      <c r="E899" s="35"/>
      <c r="F899" s="35"/>
      <c r="G899" s="310"/>
      <c r="H899" s="310"/>
      <c r="I899" s="310"/>
      <c r="J899" s="310"/>
      <c r="K899" s="310"/>
      <c r="L899" s="310"/>
      <c r="M899" s="310"/>
      <c r="N899" s="310"/>
      <c r="O899" s="310"/>
      <c r="P899" s="310"/>
      <c r="Q899" s="310"/>
      <c r="R899" s="310"/>
      <c r="S899" s="310"/>
      <c r="T899" s="310"/>
      <c r="U899" s="310"/>
      <c r="V899" s="310"/>
      <c r="W899" s="310"/>
      <c r="X899" s="310"/>
      <c r="Y899" s="310"/>
      <c r="Z899" s="310"/>
      <c r="AA899" s="310"/>
    </row>
    <row r="900">
      <c r="A900" s="310"/>
      <c r="B900" s="310"/>
      <c r="C900" s="310"/>
      <c r="D900" s="310"/>
      <c r="E900" s="35"/>
      <c r="F900" s="35"/>
      <c r="G900" s="310"/>
      <c r="H900" s="310"/>
      <c r="I900" s="310"/>
      <c r="J900" s="310"/>
      <c r="K900" s="310"/>
      <c r="L900" s="310"/>
      <c r="M900" s="310"/>
      <c r="N900" s="310"/>
      <c r="O900" s="310"/>
      <c r="P900" s="310"/>
      <c r="Q900" s="310"/>
      <c r="R900" s="310"/>
      <c r="S900" s="310"/>
      <c r="T900" s="310"/>
      <c r="U900" s="310"/>
      <c r="V900" s="310"/>
      <c r="W900" s="310"/>
      <c r="X900" s="310"/>
      <c r="Y900" s="310"/>
      <c r="Z900" s="310"/>
      <c r="AA900" s="310"/>
    </row>
    <row r="901">
      <c r="A901" s="310"/>
      <c r="B901" s="310"/>
      <c r="C901" s="310"/>
      <c r="D901" s="310"/>
      <c r="E901" s="35"/>
      <c r="F901" s="35"/>
      <c r="G901" s="310"/>
      <c r="H901" s="310"/>
      <c r="I901" s="310"/>
      <c r="J901" s="310"/>
      <c r="K901" s="310"/>
      <c r="L901" s="310"/>
      <c r="M901" s="310"/>
      <c r="N901" s="310"/>
      <c r="O901" s="310"/>
      <c r="P901" s="310"/>
      <c r="Q901" s="310"/>
      <c r="R901" s="310"/>
      <c r="S901" s="310"/>
      <c r="T901" s="310"/>
      <c r="U901" s="310"/>
      <c r="V901" s="310"/>
      <c r="W901" s="310"/>
      <c r="X901" s="310"/>
      <c r="Y901" s="310"/>
      <c r="Z901" s="310"/>
      <c r="AA901" s="310"/>
    </row>
    <row r="902">
      <c r="A902" s="310"/>
      <c r="B902" s="310"/>
      <c r="C902" s="310"/>
      <c r="D902" s="310"/>
      <c r="E902" s="35"/>
      <c r="F902" s="35"/>
      <c r="G902" s="310"/>
      <c r="H902" s="310"/>
      <c r="I902" s="310"/>
      <c r="J902" s="310"/>
      <c r="K902" s="310"/>
      <c r="L902" s="310"/>
      <c r="M902" s="310"/>
      <c r="N902" s="310"/>
      <c r="O902" s="310"/>
      <c r="P902" s="310"/>
      <c r="Q902" s="310"/>
      <c r="R902" s="310"/>
      <c r="S902" s="310"/>
      <c r="T902" s="310"/>
      <c r="U902" s="310"/>
      <c r="V902" s="310"/>
      <c r="W902" s="310"/>
      <c r="X902" s="310"/>
      <c r="Y902" s="310"/>
      <c r="Z902" s="310"/>
      <c r="AA902" s="310"/>
    </row>
    <row r="903">
      <c r="A903" s="310"/>
      <c r="B903" s="310"/>
      <c r="C903" s="310"/>
      <c r="D903" s="310"/>
      <c r="E903" s="35"/>
      <c r="F903" s="35"/>
      <c r="G903" s="310"/>
      <c r="H903" s="310"/>
      <c r="I903" s="310"/>
      <c r="J903" s="310"/>
      <c r="K903" s="310"/>
      <c r="L903" s="310"/>
      <c r="M903" s="310"/>
      <c r="N903" s="310"/>
      <c r="O903" s="310"/>
      <c r="P903" s="310"/>
      <c r="Q903" s="310"/>
      <c r="R903" s="310"/>
      <c r="S903" s="310"/>
      <c r="T903" s="310"/>
      <c r="U903" s="310"/>
      <c r="V903" s="310"/>
      <c r="W903" s="310"/>
      <c r="X903" s="310"/>
      <c r="Y903" s="310"/>
      <c r="Z903" s="310"/>
      <c r="AA903" s="310"/>
    </row>
    <row r="904">
      <c r="A904" s="310"/>
      <c r="B904" s="310"/>
      <c r="C904" s="310"/>
      <c r="D904" s="310"/>
      <c r="E904" s="35"/>
      <c r="F904" s="35"/>
      <c r="G904" s="310"/>
      <c r="H904" s="310"/>
      <c r="I904" s="310"/>
      <c r="J904" s="310"/>
      <c r="K904" s="310"/>
      <c r="L904" s="310"/>
      <c r="M904" s="310"/>
      <c r="N904" s="310"/>
      <c r="O904" s="310"/>
      <c r="P904" s="310"/>
      <c r="Q904" s="310"/>
      <c r="R904" s="310"/>
      <c r="S904" s="310"/>
      <c r="T904" s="310"/>
      <c r="U904" s="310"/>
      <c r="V904" s="310"/>
      <c r="W904" s="310"/>
      <c r="X904" s="310"/>
      <c r="Y904" s="310"/>
      <c r="Z904" s="310"/>
      <c r="AA904" s="310"/>
    </row>
    <row r="905">
      <c r="A905" s="310"/>
      <c r="B905" s="310"/>
      <c r="C905" s="310"/>
      <c r="D905" s="310"/>
      <c r="E905" s="35"/>
      <c r="F905" s="35"/>
      <c r="G905" s="310"/>
      <c r="H905" s="310"/>
      <c r="I905" s="310"/>
      <c r="J905" s="310"/>
      <c r="K905" s="310"/>
      <c r="L905" s="310"/>
      <c r="M905" s="310"/>
      <c r="N905" s="310"/>
      <c r="O905" s="310"/>
      <c r="P905" s="310"/>
      <c r="Q905" s="310"/>
      <c r="R905" s="310"/>
      <c r="S905" s="310"/>
      <c r="T905" s="310"/>
      <c r="U905" s="310"/>
      <c r="V905" s="310"/>
      <c r="W905" s="310"/>
      <c r="X905" s="310"/>
      <c r="Y905" s="310"/>
      <c r="Z905" s="310"/>
      <c r="AA905" s="310"/>
    </row>
    <row r="906">
      <c r="A906" s="310"/>
      <c r="B906" s="310"/>
      <c r="C906" s="310"/>
      <c r="D906" s="310"/>
      <c r="E906" s="35"/>
      <c r="F906" s="35"/>
      <c r="G906" s="310"/>
      <c r="H906" s="310"/>
      <c r="I906" s="310"/>
      <c r="J906" s="310"/>
      <c r="K906" s="310"/>
      <c r="L906" s="310"/>
      <c r="M906" s="310"/>
      <c r="N906" s="310"/>
      <c r="O906" s="310"/>
      <c r="P906" s="310"/>
      <c r="Q906" s="310"/>
      <c r="R906" s="310"/>
      <c r="S906" s="310"/>
      <c r="T906" s="310"/>
      <c r="U906" s="310"/>
      <c r="V906" s="310"/>
      <c r="W906" s="310"/>
      <c r="X906" s="310"/>
      <c r="Y906" s="310"/>
      <c r="Z906" s="310"/>
      <c r="AA906" s="310"/>
    </row>
    <row r="907">
      <c r="A907" s="310"/>
      <c r="B907" s="310"/>
      <c r="C907" s="310"/>
      <c r="D907" s="310"/>
      <c r="E907" s="35"/>
      <c r="F907" s="35"/>
      <c r="G907" s="310"/>
      <c r="H907" s="310"/>
      <c r="I907" s="310"/>
      <c r="J907" s="310"/>
      <c r="K907" s="310"/>
      <c r="L907" s="310"/>
      <c r="M907" s="310"/>
      <c r="N907" s="310"/>
      <c r="O907" s="310"/>
      <c r="P907" s="310"/>
      <c r="Q907" s="310"/>
      <c r="R907" s="310"/>
      <c r="S907" s="310"/>
      <c r="T907" s="310"/>
      <c r="U907" s="310"/>
      <c r="V907" s="310"/>
      <c r="W907" s="310"/>
      <c r="X907" s="310"/>
      <c r="Y907" s="310"/>
      <c r="Z907" s="310"/>
      <c r="AA907" s="310"/>
    </row>
    <row r="908">
      <c r="A908" s="310"/>
      <c r="B908" s="310"/>
      <c r="C908" s="310"/>
      <c r="D908" s="310"/>
      <c r="E908" s="35"/>
      <c r="F908" s="35"/>
      <c r="G908" s="310"/>
      <c r="H908" s="310"/>
      <c r="I908" s="310"/>
      <c r="J908" s="310"/>
      <c r="K908" s="310"/>
      <c r="L908" s="310"/>
      <c r="M908" s="310"/>
      <c r="N908" s="310"/>
      <c r="O908" s="310"/>
      <c r="P908" s="310"/>
      <c r="Q908" s="310"/>
      <c r="R908" s="310"/>
      <c r="S908" s="310"/>
      <c r="T908" s="310"/>
      <c r="U908" s="310"/>
      <c r="V908" s="310"/>
      <c r="W908" s="310"/>
      <c r="X908" s="310"/>
      <c r="Y908" s="310"/>
      <c r="Z908" s="310"/>
      <c r="AA908" s="310"/>
    </row>
    <row r="909">
      <c r="A909" s="310"/>
      <c r="B909" s="310"/>
      <c r="C909" s="310"/>
      <c r="D909" s="310"/>
      <c r="E909" s="35"/>
      <c r="F909" s="35"/>
      <c r="G909" s="310"/>
      <c r="H909" s="310"/>
      <c r="I909" s="310"/>
      <c r="J909" s="310"/>
      <c r="K909" s="310"/>
      <c r="L909" s="310"/>
      <c r="M909" s="310"/>
      <c r="N909" s="310"/>
      <c r="O909" s="310"/>
      <c r="P909" s="310"/>
      <c r="Q909" s="310"/>
      <c r="R909" s="310"/>
      <c r="S909" s="310"/>
      <c r="T909" s="310"/>
      <c r="U909" s="310"/>
      <c r="V909" s="310"/>
      <c r="W909" s="310"/>
      <c r="X909" s="310"/>
      <c r="Y909" s="310"/>
      <c r="Z909" s="310"/>
      <c r="AA909" s="310"/>
    </row>
    <row r="910">
      <c r="A910" s="310"/>
      <c r="B910" s="310"/>
      <c r="C910" s="310"/>
      <c r="D910" s="310"/>
      <c r="E910" s="35"/>
      <c r="F910" s="35"/>
      <c r="G910" s="310"/>
      <c r="H910" s="310"/>
      <c r="I910" s="310"/>
      <c r="J910" s="310"/>
      <c r="K910" s="310"/>
      <c r="L910" s="310"/>
      <c r="M910" s="310"/>
      <c r="N910" s="310"/>
      <c r="O910" s="310"/>
      <c r="P910" s="310"/>
      <c r="Q910" s="310"/>
      <c r="R910" s="310"/>
      <c r="S910" s="310"/>
      <c r="T910" s="310"/>
      <c r="U910" s="310"/>
      <c r="V910" s="310"/>
      <c r="W910" s="310"/>
      <c r="X910" s="310"/>
      <c r="Y910" s="310"/>
      <c r="Z910" s="310"/>
      <c r="AA910" s="310"/>
    </row>
    <row r="911">
      <c r="A911" s="310"/>
      <c r="B911" s="310"/>
      <c r="C911" s="310"/>
      <c r="D911" s="310"/>
      <c r="E911" s="35"/>
      <c r="F911" s="35"/>
      <c r="G911" s="310"/>
      <c r="H911" s="310"/>
      <c r="I911" s="310"/>
      <c r="J911" s="310"/>
      <c r="K911" s="310"/>
      <c r="L911" s="310"/>
      <c r="M911" s="310"/>
      <c r="N911" s="310"/>
      <c r="O911" s="310"/>
      <c r="P911" s="310"/>
      <c r="Q911" s="310"/>
      <c r="R911" s="310"/>
      <c r="S911" s="310"/>
      <c r="T911" s="310"/>
      <c r="U911" s="310"/>
      <c r="V911" s="310"/>
      <c r="W911" s="310"/>
      <c r="X911" s="310"/>
      <c r="Y911" s="310"/>
      <c r="Z911" s="310"/>
      <c r="AA911" s="310"/>
    </row>
    <row r="912">
      <c r="A912" s="310"/>
      <c r="B912" s="310"/>
      <c r="C912" s="310"/>
      <c r="D912" s="310"/>
      <c r="E912" s="35"/>
      <c r="F912" s="35"/>
      <c r="G912" s="310"/>
      <c r="H912" s="310"/>
      <c r="I912" s="310"/>
      <c r="J912" s="310"/>
      <c r="K912" s="310"/>
      <c r="L912" s="310"/>
      <c r="M912" s="310"/>
      <c r="N912" s="310"/>
      <c r="O912" s="310"/>
      <c r="P912" s="310"/>
      <c r="Q912" s="310"/>
      <c r="R912" s="310"/>
      <c r="S912" s="310"/>
      <c r="T912" s="310"/>
      <c r="U912" s="310"/>
      <c r="V912" s="310"/>
      <c r="W912" s="310"/>
      <c r="X912" s="310"/>
      <c r="Y912" s="310"/>
      <c r="Z912" s="310"/>
      <c r="AA912" s="310"/>
    </row>
    <row r="913">
      <c r="A913" s="310"/>
      <c r="B913" s="310"/>
      <c r="C913" s="310"/>
      <c r="D913" s="310"/>
      <c r="E913" s="35"/>
      <c r="F913" s="35"/>
      <c r="G913" s="310"/>
      <c r="H913" s="310"/>
      <c r="I913" s="310"/>
      <c r="J913" s="310"/>
      <c r="K913" s="310"/>
      <c r="L913" s="310"/>
      <c r="M913" s="310"/>
      <c r="N913" s="310"/>
      <c r="O913" s="310"/>
      <c r="P913" s="310"/>
      <c r="Q913" s="310"/>
      <c r="R913" s="310"/>
      <c r="S913" s="310"/>
      <c r="T913" s="310"/>
      <c r="U913" s="310"/>
      <c r="V913" s="310"/>
      <c r="W913" s="310"/>
      <c r="X913" s="310"/>
      <c r="Y913" s="310"/>
      <c r="Z913" s="310"/>
      <c r="AA913" s="310"/>
    </row>
    <row r="914">
      <c r="A914" s="310"/>
      <c r="B914" s="310"/>
      <c r="C914" s="310"/>
      <c r="D914" s="310"/>
      <c r="E914" s="35"/>
      <c r="F914" s="35"/>
      <c r="G914" s="310"/>
      <c r="H914" s="310"/>
      <c r="I914" s="310"/>
      <c r="J914" s="310"/>
      <c r="K914" s="310"/>
      <c r="L914" s="310"/>
      <c r="M914" s="310"/>
      <c r="N914" s="310"/>
      <c r="O914" s="310"/>
      <c r="P914" s="310"/>
      <c r="Q914" s="310"/>
      <c r="R914" s="310"/>
      <c r="S914" s="310"/>
      <c r="T914" s="310"/>
      <c r="U914" s="310"/>
      <c r="V914" s="310"/>
      <c r="W914" s="310"/>
      <c r="X914" s="310"/>
      <c r="Y914" s="310"/>
      <c r="Z914" s="310"/>
      <c r="AA914" s="310"/>
    </row>
    <row r="915">
      <c r="A915" s="310"/>
      <c r="B915" s="310"/>
      <c r="C915" s="310"/>
      <c r="D915" s="310"/>
      <c r="E915" s="35"/>
      <c r="F915" s="35"/>
      <c r="G915" s="310"/>
      <c r="H915" s="310"/>
      <c r="I915" s="310"/>
      <c r="J915" s="310"/>
      <c r="K915" s="310"/>
      <c r="L915" s="310"/>
      <c r="M915" s="310"/>
      <c r="N915" s="310"/>
      <c r="O915" s="310"/>
      <c r="P915" s="310"/>
      <c r="Q915" s="310"/>
      <c r="R915" s="310"/>
      <c r="S915" s="310"/>
      <c r="T915" s="310"/>
      <c r="U915" s="310"/>
      <c r="V915" s="310"/>
      <c r="W915" s="310"/>
      <c r="X915" s="310"/>
      <c r="Y915" s="310"/>
      <c r="Z915" s="310"/>
      <c r="AA915" s="310"/>
    </row>
    <row r="916">
      <c r="A916" s="310"/>
      <c r="B916" s="310"/>
      <c r="C916" s="310"/>
      <c r="D916" s="310"/>
      <c r="E916" s="35"/>
      <c r="F916" s="35"/>
      <c r="G916" s="310"/>
      <c r="H916" s="310"/>
      <c r="I916" s="310"/>
      <c r="J916" s="310"/>
      <c r="K916" s="310"/>
      <c r="L916" s="310"/>
      <c r="M916" s="310"/>
      <c r="N916" s="310"/>
      <c r="O916" s="310"/>
      <c r="P916" s="310"/>
      <c r="Q916" s="310"/>
      <c r="R916" s="310"/>
      <c r="S916" s="310"/>
      <c r="T916" s="310"/>
      <c r="U916" s="310"/>
      <c r="V916" s="310"/>
      <c r="W916" s="310"/>
      <c r="X916" s="310"/>
      <c r="Y916" s="310"/>
      <c r="Z916" s="310"/>
      <c r="AA916" s="310"/>
    </row>
    <row r="917">
      <c r="A917" s="310"/>
      <c r="B917" s="310"/>
      <c r="C917" s="310"/>
      <c r="D917" s="310"/>
      <c r="E917" s="35"/>
      <c r="F917" s="35"/>
      <c r="G917" s="310"/>
      <c r="H917" s="310"/>
      <c r="I917" s="310"/>
      <c r="J917" s="310"/>
      <c r="K917" s="310"/>
      <c r="L917" s="310"/>
      <c r="M917" s="310"/>
      <c r="N917" s="310"/>
      <c r="O917" s="310"/>
      <c r="P917" s="310"/>
      <c r="Q917" s="310"/>
      <c r="R917" s="310"/>
      <c r="S917" s="310"/>
      <c r="T917" s="310"/>
      <c r="U917" s="310"/>
      <c r="V917" s="310"/>
      <c r="W917" s="310"/>
      <c r="X917" s="310"/>
      <c r="Y917" s="310"/>
      <c r="Z917" s="310"/>
      <c r="AA917" s="310"/>
    </row>
    <row r="918">
      <c r="A918" s="310"/>
      <c r="B918" s="310"/>
      <c r="C918" s="310"/>
      <c r="D918" s="310"/>
      <c r="E918" s="35"/>
      <c r="F918" s="35"/>
      <c r="G918" s="310"/>
      <c r="H918" s="310"/>
      <c r="I918" s="310"/>
      <c r="J918" s="310"/>
      <c r="K918" s="310"/>
      <c r="L918" s="310"/>
      <c r="M918" s="310"/>
      <c r="N918" s="310"/>
      <c r="O918" s="310"/>
      <c r="P918" s="310"/>
      <c r="Q918" s="310"/>
      <c r="R918" s="310"/>
      <c r="S918" s="310"/>
      <c r="T918" s="310"/>
      <c r="U918" s="310"/>
      <c r="V918" s="310"/>
      <c r="W918" s="310"/>
      <c r="X918" s="310"/>
      <c r="Y918" s="310"/>
      <c r="Z918" s="310"/>
      <c r="AA918" s="310"/>
    </row>
    <row r="919">
      <c r="A919" s="310"/>
      <c r="B919" s="310"/>
      <c r="C919" s="310"/>
      <c r="D919" s="310"/>
      <c r="E919" s="35"/>
      <c r="F919" s="35"/>
      <c r="G919" s="310"/>
      <c r="H919" s="310"/>
      <c r="I919" s="310"/>
      <c r="J919" s="310"/>
      <c r="K919" s="310"/>
      <c r="L919" s="310"/>
      <c r="M919" s="310"/>
      <c r="N919" s="310"/>
      <c r="O919" s="310"/>
      <c r="P919" s="310"/>
      <c r="Q919" s="310"/>
      <c r="R919" s="310"/>
      <c r="S919" s="310"/>
      <c r="T919" s="310"/>
      <c r="U919" s="310"/>
      <c r="V919" s="310"/>
      <c r="W919" s="310"/>
      <c r="X919" s="310"/>
      <c r="Y919" s="310"/>
      <c r="Z919" s="310"/>
      <c r="AA919" s="310"/>
    </row>
    <row r="920">
      <c r="A920" s="310"/>
      <c r="B920" s="310"/>
      <c r="C920" s="310"/>
      <c r="D920" s="310"/>
      <c r="E920" s="35"/>
      <c r="F920" s="35"/>
      <c r="G920" s="310"/>
      <c r="H920" s="310"/>
      <c r="I920" s="310"/>
      <c r="J920" s="310"/>
      <c r="K920" s="310"/>
      <c r="L920" s="310"/>
      <c r="M920" s="310"/>
      <c r="N920" s="310"/>
      <c r="O920" s="310"/>
      <c r="P920" s="310"/>
      <c r="Q920" s="310"/>
      <c r="R920" s="310"/>
      <c r="S920" s="310"/>
      <c r="T920" s="310"/>
      <c r="U920" s="310"/>
      <c r="V920" s="310"/>
      <c r="W920" s="310"/>
      <c r="X920" s="310"/>
      <c r="Y920" s="310"/>
      <c r="Z920" s="310"/>
      <c r="AA920" s="310"/>
    </row>
    <row r="921">
      <c r="A921" s="310"/>
      <c r="B921" s="310"/>
      <c r="C921" s="310"/>
      <c r="D921" s="310"/>
      <c r="E921" s="35"/>
      <c r="F921" s="35"/>
      <c r="G921" s="310"/>
      <c r="H921" s="310"/>
      <c r="I921" s="310"/>
      <c r="J921" s="310"/>
      <c r="K921" s="310"/>
      <c r="L921" s="310"/>
      <c r="M921" s="310"/>
      <c r="N921" s="310"/>
      <c r="O921" s="310"/>
      <c r="P921" s="310"/>
      <c r="Q921" s="310"/>
      <c r="R921" s="310"/>
      <c r="S921" s="310"/>
      <c r="T921" s="310"/>
      <c r="U921" s="310"/>
      <c r="V921" s="310"/>
      <c r="W921" s="310"/>
      <c r="X921" s="310"/>
      <c r="Y921" s="310"/>
      <c r="Z921" s="310"/>
      <c r="AA921" s="310"/>
    </row>
    <row r="922">
      <c r="A922" s="310"/>
      <c r="B922" s="310"/>
      <c r="C922" s="310"/>
      <c r="D922" s="310"/>
      <c r="E922" s="35"/>
      <c r="F922" s="35"/>
      <c r="G922" s="310"/>
      <c r="H922" s="310"/>
      <c r="I922" s="310"/>
      <c r="J922" s="310"/>
      <c r="K922" s="310"/>
      <c r="L922" s="310"/>
      <c r="M922" s="310"/>
      <c r="N922" s="310"/>
      <c r="O922" s="310"/>
      <c r="P922" s="310"/>
      <c r="Q922" s="310"/>
      <c r="R922" s="310"/>
      <c r="S922" s="310"/>
      <c r="T922" s="310"/>
      <c r="U922" s="310"/>
      <c r="V922" s="310"/>
      <c r="W922" s="310"/>
      <c r="X922" s="310"/>
      <c r="Y922" s="310"/>
      <c r="Z922" s="310"/>
      <c r="AA922" s="310"/>
    </row>
    <row r="923">
      <c r="A923" s="310"/>
      <c r="B923" s="310"/>
      <c r="C923" s="310"/>
      <c r="D923" s="310"/>
      <c r="E923" s="35"/>
      <c r="F923" s="35"/>
      <c r="G923" s="310"/>
      <c r="H923" s="310"/>
      <c r="I923" s="310"/>
      <c r="J923" s="310"/>
      <c r="K923" s="310"/>
      <c r="L923" s="310"/>
      <c r="M923" s="310"/>
      <c r="N923" s="310"/>
      <c r="O923" s="310"/>
      <c r="P923" s="310"/>
      <c r="Q923" s="310"/>
      <c r="R923" s="310"/>
      <c r="S923" s="310"/>
      <c r="T923" s="310"/>
      <c r="U923" s="310"/>
      <c r="V923" s="310"/>
      <c r="W923" s="310"/>
      <c r="X923" s="310"/>
      <c r="Y923" s="310"/>
      <c r="Z923" s="310"/>
      <c r="AA923" s="310"/>
    </row>
    <row r="924">
      <c r="A924" s="310"/>
      <c r="B924" s="310"/>
      <c r="C924" s="310"/>
      <c r="D924" s="310"/>
      <c r="E924" s="35"/>
      <c r="F924" s="35"/>
      <c r="G924" s="310"/>
      <c r="H924" s="310"/>
      <c r="I924" s="310"/>
      <c r="J924" s="310"/>
      <c r="K924" s="310"/>
      <c r="L924" s="310"/>
      <c r="M924" s="310"/>
      <c r="N924" s="310"/>
      <c r="O924" s="310"/>
      <c r="P924" s="310"/>
      <c r="Q924" s="310"/>
      <c r="R924" s="310"/>
      <c r="S924" s="310"/>
      <c r="T924" s="310"/>
      <c r="U924" s="310"/>
      <c r="V924" s="310"/>
      <c r="W924" s="310"/>
      <c r="X924" s="310"/>
      <c r="Y924" s="310"/>
      <c r="Z924" s="310"/>
      <c r="AA924" s="310"/>
    </row>
    <row r="925">
      <c r="A925" s="310"/>
      <c r="B925" s="310"/>
      <c r="C925" s="310"/>
      <c r="D925" s="310"/>
      <c r="E925" s="35"/>
      <c r="F925" s="35"/>
      <c r="G925" s="310"/>
      <c r="H925" s="310"/>
      <c r="I925" s="310"/>
      <c r="J925" s="310"/>
      <c r="K925" s="310"/>
      <c r="L925" s="310"/>
      <c r="M925" s="310"/>
      <c r="N925" s="310"/>
      <c r="O925" s="310"/>
      <c r="P925" s="310"/>
      <c r="Q925" s="310"/>
      <c r="R925" s="310"/>
      <c r="S925" s="310"/>
      <c r="T925" s="310"/>
      <c r="U925" s="310"/>
      <c r="V925" s="310"/>
      <c r="W925" s="310"/>
      <c r="X925" s="310"/>
      <c r="Y925" s="310"/>
      <c r="Z925" s="310"/>
      <c r="AA925" s="310"/>
    </row>
    <row r="926">
      <c r="A926" s="310"/>
      <c r="B926" s="310"/>
      <c r="C926" s="310"/>
      <c r="D926" s="310"/>
      <c r="E926" s="35"/>
      <c r="F926" s="35"/>
      <c r="G926" s="310"/>
      <c r="H926" s="310"/>
      <c r="I926" s="310"/>
      <c r="J926" s="310"/>
      <c r="K926" s="310"/>
      <c r="L926" s="310"/>
      <c r="M926" s="310"/>
      <c r="N926" s="310"/>
      <c r="O926" s="310"/>
      <c r="P926" s="310"/>
      <c r="Q926" s="310"/>
      <c r="R926" s="310"/>
      <c r="S926" s="310"/>
      <c r="T926" s="310"/>
      <c r="U926" s="310"/>
      <c r="V926" s="310"/>
      <c r="W926" s="310"/>
      <c r="X926" s="310"/>
      <c r="Y926" s="310"/>
      <c r="Z926" s="310"/>
      <c r="AA926" s="310"/>
    </row>
    <row r="927">
      <c r="A927" s="310"/>
      <c r="B927" s="310"/>
      <c r="C927" s="310"/>
      <c r="D927" s="310"/>
      <c r="E927" s="35"/>
      <c r="F927" s="35"/>
      <c r="G927" s="310"/>
      <c r="H927" s="310"/>
      <c r="I927" s="310"/>
      <c r="J927" s="310"/>
      <c r="K927" s="310"/>
      <c r="L927" s="310"/>
      <c r="M927" s="310"/>
      <c r="N927" s="310"/>
      <c r="O927" s="310"/>
      <c r="P927" s="310"/>
      <c r="Q927" s="310"/>
      <c r="R927" s="310"/>
      <c r="S927" s="310"/>
      <c r="T927" s="310"/>
      <c r="U927" s="310"/>
      <c r="V927" s="310"/>
      <c r="W927" s="310"/>
      <c r="X927" s="310"/>
      <c r="Y927" s="310"/>
      <c r="Z927" s="310"/>
      <c r="AA927" s="310"/>
    </row>
    <row r="928">
      <c r="A928" s="310"/>
      <c r="B928" s="310"/>
      <c r="C928" s="310"/>
      <c r="D928" s="310"/>
      <c r="E928" s="35"/>
      <c r="F928" s="35"/>
      <c r="G928" s="310"/>
      <c r="H928" s="310"/>
      <c r="I928" s="310"/>
      <c r="J928" s="310"/>
      <c r="K928" s="310"/>
      <c r="L928" s="310"/>
      <c r="M928" s="310"/>
      <c r="N928" s="310"/>
      <c r="O928" s="310"/>
      <c r="P928" s="310"/>
      <c r="Q928" s="310"/>
      <c r="R928" s="310"/>
      <c r="S928" s="310"/>
      <c r="T928" s="310"/>
      <c r="U928" s="310"/>
      <c r="V928" s="310"/>
      <c r="W928" s="310"/>
      <c r="X928" s="310"/>
      <c r="Y928" s="310"/>
      <c r="Z928" s="310"/>
      <c r="AA928" s="310"/>
    </row>
    <row r="929">
      <c r="A929" s="310"/>
      <c r="B929" s="310"/>
      <c r="C929" s="310"/>
      <c r="D929" s="310"/>
      <c r="E929" s="35"/>
      <c r="F929" s="35"/>
      <c r="G929" s="310"/>
      <c r="H929" s="310"/>
      <c r="I929" s="310"/>
      <c r="J929" s="310"/>
      <c r="K929" s="310"/>
      <c r="L929" s="310"/>
      <c r="M929" s="310"/>
      <c r="N929" s="310"/>
      <c r="O929" s="310"/>
      <c r="P929" s="310"/>
      <c r="Q929" s="310"/>
      <c r="R929" s="310"/>
      <c r="S929" s="310"/>
      <c r="T929" s="310"/>
      <c r="U929" s="310"/>
      <c r="V929" s="310"/>
      <c r="W929" s="310"/>
      <c r="X929" s="310"/>
      <c r="Y929" s="310"/>
      <c r="Z929" s="310"/>
      <c r="AA929" s="310"/>
    </row>
    <row r="930">
      <c r="A930" s="310"/>
      <c r="B930" s="310"/>
      <c r="C930" s="310"/>
      <c r="D930" s="310"/>
      <c r="E930" s="35"/>
      <c r="F930" s="35"/>
      <c r="G930" s="310"/>
      <c r="H930" s="310"/>
      <c r="I930" s="310"/>
      <c r="J930" s="310"/>
      <c r="K930" s="310"/>
      <c r="L930" s="310"/>
      <c r="M930" s="310"/>
      <c r="N930" s="310"/>
      <c r="O930" s="310"/>
      <c r="P930" s="310"/>
      <c r="Q930" s="310"/>
      <c r="R930" s="310"/>
      <c r="S930" s="310"/>
      <c r="T930" s="310"/>
      <c r="U930" s="310"/>
      <c r="V930" s="310"/>
      <c r="W930" s="310"/>
      <c r="X930" s="310"/>
      <c r="Y930" s="310"/>
      <c r="Z930" s="310"/>
      <c r="AA930" s="310"/>
    </row>
    <row r="931">
      <c r="A931" s="310"/>
      <c r="B931" s="310"/>
      <c r="C931" s="310"/>
      <c r="D931" s="310"/>
      <c r="E931" s="35"/>
      <c r="F931" s="35"/>
      <c r="G931" s="310"/>
      <c r="H931" s="310"/>
      <c r="I931" s="310"/>
      <c r="J931" s="310"/>
      <c r="K931" s="310"/>
      <c r="L931" s="310"/>
      <c r="M931" s="310"/>
      <c r="N931" s="310"/>
      <c r="O931" s="310"/>
      <c r="P931" s="310"/>
      <c r="Q931" s="310"/>
      <c r="R931" s="310"/>
      <c r="S931" s="310"/>
      <c r="T931" s="310"/>
      <c r="U931" s="310"/>
      <c r="V931" s="310"/>
      <c r="W931" s="310"/>
      <c r="X931" s="310"/>
      <c r="Y931" s="310"/>
      <c r="Z931" s="310"/>
      <c r="AA931" s="310"/>
    </row>
    <row r="932">
      <c r="A932" s="310"/>
      <c r="B932" s="310"/>
      <c r="C932" s="310"/>
      <c r="D932" s="310"/>
      <c r="E932" s="35"/>
      <c r="F932" s="35"/>
      <c r="G932" s="310"/>
      <c r="H932" s="310"/>
      <c r="I932" s="310"/>
      <c r="J932" s="310"/>
      <c r="K932" s="310"/>
      <c r="L932" s="310"/>
      <c r="M932" s="310"/>
      <c r="N932" s="310"/>
      <c r="O932" s="310"/>
      <c r="P932" s="310"/>
      <c r="Q932" s="310"/>
      <c r="R932" s="310"/>
      <c r="S932" s="310"/>
      <c r="T932" s="310"/>
      <c r="U932" s="310"/>
      <c r="V932" s="310"/>
      <c r="W932" s="310"/>
      <c r="X932" s="310"/>
      <c r="Y932" s="310"/>
      <c r="Z932" s="310"/>
      <c r="AA932" s="310"/>
    </row>
    <row r="933">
      <c r="A933" s="310"/>
      <c r="B933" s="310"/>
      <c r="C933" s="310"/>
      <c r="D933" s="310"/>
      <c r="E933" s="35"/>
      <c r="F933" s="35"/>
      <c r="G933" s="310"/>
      <c r="H933" s="310"/>
      <c r="I933" s="310"/>
      <c r="J933" s="310"/>
      <c r="K933" s="310"/>
      <c r="L933" s="310"/>
      <c r="M933" s="310"/>
      <c r="N933" s="310"/>
      <c r="O933" s="310"/>
      <c r="P933" s="310"/>
      <c r="Q933" s="310"/>
      <c r="R933" s="310"/>
      <c r="S933" s="310"/>
      <c r="T933" s="310"/>
      <c r="U933" s="310"/>
      <c r="V933" s="310"/>
      <c r="W933" s="310"/>
      <c r="X933" s="310"/>
      <c r="Y933" s="310"/>
      <c r="Z933" s="310"/>
      <c r="AA933" s="310"/>
    </row>
    <row r="934">
      <c r="A934" s="310"/>
      <c r="B934" s="310"/>
      <c r="C934" s="310"/>
      <c r="D934" s="310"/>
      <c r="E934" s="35"/>
      <c r="F934" s="35"/>
      <c r="G934" s="310"/>
      <c r="H934" s="310"/>
      <c r="I934" s="310"/>
      <c r="J934" s="310"/>
      <c r="K934" s="310"/>
      <c r="L934" s="310"/>
      <c r="M934" s="310"/>
      <c r="N934" s="310"/>
      <c r="O934" s="310"/>
      <c r="P934" s="310"/>
      <c r="Q934" s="310"/>
      <c r="R934" s="310"/>
      <c r="S934" s="310"/>
      <c r="T934" s="310"/>
      <c r="U934" s="310"/>
      <c r="V934" s="310"/>
      <c r="W934" s="310"/>
      <c r="X934" s="310"/>
      <c r="Y934" s="310"/>
      <c r="Z934" s="310"/>
      <c r="AA934" s="310"/>
    </row>
    <row r="935">
      <c r="A935" s="310"/>
      <c r="B935" s="310"/>
      <c r="C935" s="310"/>
      <c r="D935" s="310"/>
      <c r="E935" s="35"/>
      <c r="F935" s="35"/>
      <c r="G935" s="310"/>
      <c r="H935" s="310"/>
      <c r="I935" s="310"/>
      <c r="J935" s="310"/>
      <c r="K935" s="310"/>
      <c r="L935" s="310"/>
      <c r="M935" s="310"/>
      <c r="N935" s="310"/>
      <c r="O935" s="310"/>
      <c r="P935" s="310"/>
      <c r="Q935" s="310"/>
      <c r="R935" s="310"/>
      <c r="S935" s="310"/>
      <c r="T935" s="310"/>
      <c r="U935" s="310"/>
      <c r="V935" s="310"/>
      <c r="W935" s="310"/>
      <c r="X935" s="310"/>
      <c r="Y935" s="310"/>
      <c r="Z935" s="310"/>
      <c r="AA935" s="310"/>
    </row>
    <row r="936">
      <c r="A936" s="310"/>
      <c r="B936" s="310"/>
      <c r="C936" s="310"/>
      <c r="D936" s="310"/>
      <c r="E936" s="35"/>
      <c r="F936" s="35"/>
      <c r="G936" s="310"/>
      <c r="H936" s="310"/>
      <c r="I936" s="310"/>
      <c r="J936" s="310"/>
      <c r="K936" s="310"/>
      <c r="L936" s="310"/>
      <c r="M936" s="310"/>
      <c r="N936" s="310"/>
      <c r="O936" s="310"/>
      <c r="P936" s="310"/>
      <c r="Q936" s="310"/>
      <c r="R936" s="310"/>
      <c r="S936" s="310"/>
      <c r="T936" s="310"/>
      <c r="U936" s="310"/>
      <c r="V936" s="310"/>
      <c r="W936" s="310"/>
      <c r="X936" s="310"/>
      <c r="Y936" s="310"/>
      <c r="Z936" s="310"/>
      <c r="AA936" s="310"/>
    </row>
    <row r="937">
      <c r="A937" s="310"/>
      <c r="B937" s="310"/>
      <c r="C937" s="310"/>
      <c r="D937" s="310"/>
      <c r="E937" s="35"/>
      <c r="F937" s="35"/>
      <c r="G937" s="310"/>
      <c r="H937" s="310"/>
      <c r="I937" s="310"/>
      <c r="J937" s="310"/>
      <c r="K937" s="310"/>
      <c r="L937" s="310"/>
      <c r="M937" s="310"/>
      <c r="N937" s="310"/>
      <c r="O937" s="310"/>
      <c r="P937" s="310"/>
      <c r="Q937" s="310"/>
      <c r="R937" s="310"/>
      <c r="S937" s="310"/>
      <c r="T937" s="310"/>
      <c r="U937" s="310"/>
      <c r="V937" s="310"/>
      <c r="W937" s="310"/>
      <c r="X937" s="310"/>
      <c r="Y937" s="310"/>
      <c r="Z937" s="310"/>
      <c r="AA937" s="310"/>
    </row>
    <row r="938">
      <c r="A938" s="310"/>
      <c r="B938" s="310"/>
      <c r="C938" s="310"/>
      <c r="D938" s="310"/>
      <c r="E938" s="35"/>
      <c r="F938" s="35"/>
      <c r="G938" s="310"/>
      <c r="H938" s="310"/>
      <c r="I938" s="310"/>
      <c r="J938" s="310"/>
      <c r="K938" s="310"/>
      <c r="L938" s="310"/>
      <c r="M938" s="310"/>
      <c r="N938" s="310"/>
      <c r="O938" s="310"/>
      <c r="P938" s="310"/>
      <c r="Q938" s="310"/>
      <c r="R938" s="310"/>
      <c r="S938" s="310"/>
      <c r="T938" s="310"/>
      <c r="U938" s="310"/>
      <c r="V938" s="310"/>
      <c r="W938" s="310"/>
      <c r="X938" s="310"/>
      <c r="Y938" s="310"/>
      <c r="Z938" s="310"/>
      <c r="AA938" s="310"/>
    </row>
    <row r="939">
      <c r="A939" s="310"/>
      <c r="B939" s="310"/>
      <c r="C939" s="310"/>
      <c r="D939" s="310"/>
      <c r="E939" s="35"/>
      <c r="F939" s="35"/>
      <c r="G939" s="310"/>
      <c r="H939" s="310"/>
      <c r="I939" s="310"/>
      <c r="J939" s="310"/>
      <c r="K939" s="310"/>
      <c r="L939" s="310"/>
      <c r="M939" s="310"/>
      <c r="N939" s="310"/>
      <c r="O939" s="310"/>
      <c r="P939" s="310"/>
      <c r="Q939" s="310"/>
      <c r="R939" s="310"/>
      <c r="S939" s="310"/>
      <c r="T939" s="310"/>
      <c r="U939" s="310"/>
      <c r="V939" s="310"/>
      <c r="W939" s="310"/>
      <c r="X939" s="310"/>
      <c r="Y939" s="310"/>
      <c r="Z939" s="310"/>
      <c r="AA939" s="310"/>
    </row>
    <row r="940">
      <c r="A940" s="310"/>
      <c r="B940" s="310"/>
      <c r="C940" s="310"/>
      <c r="D940" s="310"/>
      <c r="E940" s="35"/>
      <c r="F940" s="35"/>
      <c r="G940" s="310"/>
      <c r="H940" s="310"/>
      <c r="I940" s="310"/>
      <c r="J940" s="310"/>
      <c r="K940" s="310"/>
      <c r="L940" s="310"/>
      <c r="M940" s="310"/>
      <c r="N940" s="310"/>
      <c r="O940" s="310"/>
      <c r="P940" s="310"/>
      <c r="Q940" s="310"/>
      <c r="R940" s="310"/>
      <c r="S940" s="310"/>
      <c r="T940" s="310"/>
      <c r="U940" s="310"/>
      <c r="V940" s="310"/>
      <c r="W940" s="310"/>
      <c r="X940" s="310"/>
      <c r="Y940" s="310"/>
      <c r="Z940" s="310"/>
      <c r="AA940" s="310"/>
    </row>
    <row r="941">
      <c r="A941" s="310"/>
      <c r="B941" s="310"/>
      <c r="C941" s="310"/>
      <c r="D941" s="310"/>
      <c r="E941" s="35"/>
      <c r="F941" s="35"/>
      <c r="G941" s="310"/>
      <c r="H941" s="310"/>
      <c r="I941" s="310"/>
      <c r="J941" s="310"/>
      <c r="K941" s="310"/>
      <c r="L941" s="310"/>
      <c r="M941" s="310"/>
      <c r="N941" s="310"/>
      <c r="O941" s="310"/>
      <c r="P941" s="310"/>
      <c r="Q941" s="310"/>
      <c r="R941" s="310"/>
      <c r="S941" s="310"/>
      <c r="T941" s="310"/>
      <c r="U941" s="310"/>
      <c r="V941" s="310"/>
      <c r="W941" s="310"/>
      <c r="X941" s="310"/>
      <c r="Y941" s="310"/>
      <c r="Z941" s="310"/>
      <c r="AA941" s="310"/>
    </row>
    <row r="942">
      <c r="A942" s="310"/>
      <c r="B942" s="310"/>
      <c r="C942" s="310"/>
      <c r="D942" s="310"/>
      <c r="E942" s="35"/>
      <c r="F942" s="35"/>
      <c r="G942" s="310"/>
      <c r="H942" s="310"/>
      <c r="I942" s="310"/>
      <c r="J942" s="310"/>
      <c r="K942" s="310"/>
      <c r="L942" s="310"/>
      <c r="M942" s="310"/>
      <c r="N942" s="310"/>
      <c r="O942" s="310"/>
      <c r="P942" s="310"/>
      <c r="Q942" s="310"/>
      <c r="R942" s="310"/>
      <c r="S942" s="310"/>
      <c r="T942" s="310"/>
      <c r="U942" s="310"/>
      <c r="V942" s="310"/>
      <c r="W942" s="310"/>
      <c r="X942" s="310"/>
      <c r="Y942" s="310"/>
      <c r="Z942" s="310"/>
      <c r="AA942" s="310"/>
    </row>
    <row r="943">
      <c r="A943" s="310"/>
      <c r="B943" s="310"/>
      <c r="C943" s="310"/>
      <c r="D943" s="310"/>
      <c r="E943" s="35"/>
      <c r="F943" s="35"/>
      <c r="G943" s="310"/>
      <c r="H943" s="310"/>
      <c r="I943" s="310"/>
      <c r="J943" s="310"/>
      <c r="K943" s="310"/>
      <c r="L943" s="310"/>
      <c r="M943" s="310"/>
      <c r="N943" s="310"/>
      <c r="O943" s="310"/>
      <c r="P943" s="310"/>
      <c r="Q943" s="310"/>
      <c r="R943" s="310"/>
      <c r="S943" s="310"/>
      <c r="T943" s="310"/>
      <c r="U943" s="310"/>
      <c r="V943" s="310"/>
      <c r="W943" s="310"/>
      <c r="X943" s="310"/>
      <c r="Y943" s="310"/>
      <c r="Z943" s="310"/>
      <c r="AA943" s="310"/>
    </row>
    <row r="944">
      <c r="A944" s="310"/>
      <c r="B944" s="310"/>
      <c r="C944" s="310"/>
      <c r="D944" s="310"/>
      <c r="E944" s="35"/>
      <c r="F944" s="35"/>
      <c r="G944" s="310"/>
      <c r="H944" s="310"/>
      <c r="I944" s="310"/>
      <c r="J944" s="310"/>
      <c r="K944" s="310"/>
      <c r="L944" s="310"/>
      <c r="M944" s="310"/>
      <c r="N944" s="310"/>
      <c r="O944" s="310"/>
      <c r="P944" s="310"/>
      <c r="Q944" s="310"/>
      <c r="R944" s="310"/>
      <c r="S944" s="310"/>
      <c r="T944" s="310"/>
      <c r="U944" s="310"/>
      <c r="V944" s="310"/>
      <c r="W944" s="310"/>
      <c r="X944" s="310"/>
      <c r="Y944" s="310"/>
      <c r="Z944" s="310"/>
      <c r="AA944" s="310"/>
    </row>
    <row r="945">
      <c r="A945" s="310"/>
      <c r="B945" s="310"/>
      <c r="C945" s="310"/>
      <c r="D945" s="310"/>
      <c r="E945" s="35"/>
      <c r="F945" s="35"/>
      <c r="G945" s="310"/>
      <c r="H945" s="310"/>
      <c r="I945" s="310"/>
      <c r="J945" s="310"/>
      <c r="K945" s="310"/>
      <c r="L945" s="310"/>
      <c r="M945" s="310"/>
      <c r="N945" s="310"/>
      <c r="O945" s="310"/>
      <c r="P945" s="310"/>
      <c r="Q945" s="310"/>
      <c r="R945" s="310"/>
      <c r="S945" s="310"/>
      <c r="T945" s="310"/>
      <c r="U945" s="310"/>
      <c r="V945" s="310"/>
      <c r="W945" s="310"/>
      <c r="X945" s="310"/>
      <c r="Y945" s="310"/>
      <c r="Z945" s="310"/>
      <c r="AA945" s="310"/>
    </row>
    <row r="946">
      <c r="A946" s="310"/>
      <c r="B946" s="310"/>
      <c r="C946" s="310"/>
      <c r="D946" s="310"/>
      <c r="E946" s="35"/>
      <c r="F946" s="35"/>
      <c r="G946" s="310"/>
      <c r="H946" s="310"/>
      <c r="I946" s="310"/>
      <c r="J946" s="310"/>
      <c r="K946" s="310"/>
      <c r="L946" s="310"/>
      <c r="M946" s="310"/>
      <c r="N946" s="310"/>
      <c r="O946" s="310"/>
      <c r="P946" s="310"/>
      <c r="Q946" s="310"/>
      <c r="R946" s="310"/>
      <c r="S946" s="310"/>
      <c r="T946" s="310"/>
      <c r="U946" s="310"/>
      <c r="V946" s="310"/>
      <c r="W946" s="310"/>
      <c r="X946" s="310"/>
      <c r="Y946" s="310"/>
      <c r="Z946" s="310"/>
      <c r="AA946" s="310"/>
    </row>
    <row r="947">
      <c r="A947" s="310"/>
      <c r="B947" s="310"/>
      <c r="C947" s="310"/>
      <c r="D947" s="310"/>
      <c r="E947" s="35"/>
      <c r="F947" s="35"/>
      <c r="G947" s="310"/>
      <c r="H947" s="310"/>
      <c r="I947" s="310"/>
      <c r="J947" s="310"/>
      <c r="K947" s="310"/>
      <c r="L947" s="310"/>
      <c r="M947" s="310"/>
      <c r="N947" s="310"/>
      <c r="O947" s="310"/>
      <c r="P947" s="310"/>
      <c r="Q947" s="310"/>
      <c r="R947" s="310"/>
      <c r="S947" s="310"/>
      <c r="T947" s="310"/>
      <c r="U947" s="310"/>
      <c r="V947" s="310"/>
      <c r="W947" s="310"/>
      <c r="X947" s="310"/>
      <c r="Y947" s="310"/>
      <c r="Z947" s="310"/>
      <c r="AA947" s="310"/>
    </row>
    <row r="948">
      <c r="A948" s="310"/>
      <c r="B948" s="310"/>
      <c r="C948" s="310"/>
      <c r="D948" s="310"/>
      <c r="E948" s="35"/>
      <c r="F948" s="35"/>
      <c r="G948" s="310"/>
      <c r="H948" s="310"/>
      <c r="I948" s="310"/>
      <c r="J948" s="310"/>
      <c r="K948" s="310"/>
      <c r="L948" s="310"/>
      <c r="M948" s="310"/>
      <c r="N948" s="310"/>
      <c r="O948" s="310"/>
      <c r="P948" s="310"/>
      <c r="Q948" s="310"/>
      <c r="R948" s="310"/>
      <c r="S948" s="310"/>
      <c r="T948" s="310"/>
      <c r="U948" s="310"/>
      <c r="V948" s="310"/>
      <c r="W948" s="310"/>
      <c r="X948" s="310"/>
      <c r="Y948" s="310"/>
      <c r="Z948" s="310"/>
      <c r="AA948" s="310"/>
    </row>
    <row r="949">
      <c r="A949" s="310"/>
      <c r="B949" s="310"/>
      <c r="C949" s="310"/>
      <c r="D949" s="310"/>
      <c r="E949" s="35"/>
      <c r="F949" s="35"/>
      <c r="G949" s="310"/>
      <c r="H949" s="310"/>
      <c r="I949" s="310"/>
      <c r="J949" s="310"/>
      <c r="K949" s="310"/>
      <c r="L949" s="310"/>
      <c r="M949" s="310"/>
      <c r="N949" s="310"/>
      <c r="O949" s="310"/>
      <c r="P949" s="310"/>
      <c r="Q949" s="310"/>
      <c r="R949" s="310"/>
      <c r="S949" s="310"/>
      <c r="T949" s="310"/>
      <c r="U949" s="310"/>
      <c r="V949" s="310"/>
      <c r="W949" s="310"/>
      <c r="X949" s="310"/>
      <c r="Y949" s="310"/>
      <c r="Z949" s="310"/>
      <c r="AA949" s="310"/>
    </row>
    <row r="950">
      <c r="A950" s="310"/>
      <c r="B950" s="310"/>
      <c r="C950" s="310"/>
      <c r="D950" s="310"/>
      <c r="E950" s="35"/>
      <c r="F950" s="35"/>
      <c r="G950" s="310"/>
      <c r="H950" s="310"/>
      <c r="I950" s="310"/>
      <c r="J950" s="310"/>
      <c r="K950" s="310"/>
      <c r="L950" s="310"/>
      <c r="M950" s="310"/>
      <c r="N950" s="310"/>
      <c r="O950" s="310"/>
      <c r="P950" s="310"/>
      <c r="Q950" s="310"/>
      <c r="R950" s="310"/>
      <c r="S950" s="310"/>
      <c r="T950" s="310"/>
      <c r="U950" s="310"/>
      <c r="V950" s="310"/>
      <c r="W950" s="310"/>
      <c r="X950" s="310"/>
      <c r="Y950" s="310"/>
      <c r="Z950" s="310"/>
      <c r="AA950" s="310"/>
    </row>
    <row r="951">
      <c r="A951" s="310"/>
      <c r="B951" s="310"/>
      <c r="C951" s="310"/>
      <c r="D951" s="310"/>
      <c r="E951" s="35"/>
      <c r="F951" s="35"/>
      <c r="G951" s="310"/>
      <c r="H951" s="310"/>
      <c r="I951" s="310"/>
      <c r="J951" s="310"/>
      <c r="K951" s="310"/>
      <c r="L951" s="310"/>
      <c r="M951" s="310"/>
      <c r="N951" s="310"/>
      <c r="O951" s="310"/>
      <c r="P951" s="310"/>
      <c r="Q951" s="310"/>
      <c r="R951" s="310"/>
      <c r="S951" s="310"/>
      <c r="T951" s="310"/>
      <c r="U951" s="310"/>
      <c r="V951" s="310"/>
      <c r="W951" s="310"/>
      <c r="X951" s="310"/>
      <c r="Y951" s="310"/>
      <c r="Z951" s="310"/>
      <c r="AA951" s="310"/>
    </row>
    <row r="952">
      <c r="A952" s="310"/>
      <c r="B952" s="310"/>
      <c r="C952" s="310"/>
      <c r="D952" s="310"/>
      <c r="E952" s="35"/>
      <c r="F952" s="35"/>
      <c r="G952" s="310"/>
      <c r="H952" s="310"/>
      <c r="I952" s="310"/>
      <c r="J952" s="310"/>
      <c r="K952" s="310"/>
      <c r="L952" s="310"/>
      <c r="M952" s="310"/>
      <c r="N952" s="310"/>
      <c r="O952" s="310"/>
      <c r="P952" s="310"/>
      <c r="Q952" s="310"/>
      <c r="R952" s="310"/>
      <c r="S952" s="310"/>
      <c r="T952" s="310"/>
      <c r="U952" s="310"/>
      <c r="V952" s="310"/>
      <c r="W952" s="310"/>
      <c r="X952" s="310"/>
      <c r="Y952" s="310"/>
      <c r="Z952" s="310"/>
      <c r="AA952" s="310"/>
    </row>
    <row r="953">
      <c r="A953" s="310"/>
      <c r="B953" s="310"/>
      <c r="C953" s="310"/>
      <c r="D953" s="310"/>
      <c r="E953" s="35"/>
      <c r="F953" s="35"/>
      <c r="G953" s="310"/>
      <c r="H953" s="310"/>
      <c r="I953" s="310"/>
      <c r="J953" s="310"/>
      <c r="K953" s="310"/>
      <c r="L953" s="310"/>
      <c r="M953" s="310"/>
      <c r="N953" s="310"/>
      <c r="O953" s="310"/>
      <c r="P953" s="310"/>
      <c r="Q953" s="310"/>
      <c r="R953" s="310"/>
      <c r="S953" s="310"/>
      <c r="T953" s="310"/>
      <c r="U953" s="310"/>
      <c r="V953" s="310"/>
      <c r="W953" s="310"/>
      <c r="X953" s="310"/>
      <c r="Y953" s="310"/>
      <c r="Z953" s="310"/>
      <c r="AA953" s="310"/>
    </row>
    <row r="954">
      <c r="A954" s="310"/>
      <c r="B954" s="310"/>
      <c r="C954" s="310"/>
      <c r="D954" s="310"/>
      <c r="E954" s="35"/>
      <c r="F954" s="35"/>
      <c r="G954" s="310"/>
      <c r="H954" s="310"/>
      <c r="I954" s="310"/>
      <c r="J954" s="310"/>
      <c r="K954" s="310"/>
      <c r="L954" s="310"/>
      <c r="M954" s="310"/>
      <c r="N954" s="310"/>
      <c r="O954" s="310"/>
      <c r="P954" s="310"/>
      <c r="Q954" s="310"/>
      <c r="R954" s="310"/>
      <c r="S954" s="310"/>
      <c r="T954" s="310"/>
      <c r="U954" s="310"/>
      <c r="V954" s="310"/>
      <c r="W954" s="310"/>
      <c r="X954" s="310"/>
      <c r="Y954" s="310"/>
      <c r="Z954" s="310"/>
      <c r="AA954" s="310"/>
    </row>
    <row r="955">
      <c r="A955" s="310"/>
      <c r="B955" s="310"/>
      <c r="C955" s="310"/>
      <c r="D955" s="310"/>
      <c r="E955" s="35"/>
      <c r="F955" s="35"/>
      <c r="G955" s="310"/>
      <c r="H955" s="310"/>
      <c r="I955" s="310"/>
      <c r="J955" s="310"/>
      <c r="K955" s="310"/>
      <c r="L955" s="310"/>
      <c r="M955" s="310"/>
      <c r="N955" s="310"/>
      <c r="O955" s="310"/>
      <c r="P955" s="310"/>
      <c r="Q955" s="310"/>
      <c r="R955" s="310"/>
      <c r="S955" s="310"/>
      <c r="T955" s="310"/>
      <c r="U955" s="310"/>
      <c r="V955" s="310"/>
      <c r="W955" s="310"/>
      <c r="X955" s="310"/>
      <c r="Y955" s="310"/>
      <c r="Z955" s="310"/>
      <c r="AA955" s="310"/>
    </row>
    <row r="956">
      <c r="A956" s="310"/>
      <c r="B956" s="310"/>
      <c r="C956" s="310"/>
      <c r="D956" s="310"/>
      <c r="E956" s="35"/>
      <c r="F956" s="35"/>
      <c r="G956" s="310"/>
      <c r="H956" s="310"/>
      <c r="I956" s="310"/>
      <c r="J956" s="310"/>
      <c r="K956" s="310"/>
      <c r="L956" s="310"/>
      <c r="M956" s="310"/>
      <c r="N956" s="310"/>
      <c r="O956" s="310"/>
      <c r="P956" s="310"/>
      <c r="Q956" s="310"/>
      <c r="R956" s="310"/>
      <c r="S956" s="310"/>
      <c r="T956" s="310"/>
      <c r="U956" s="310"/>
      <c r="V956" s="310"/>
      <c r="W956" s="310"/>
      <c r="X956" s="310"/>
      <c r="Y956" s="310"/>
      <c r="Z956" s="310"/>
      <c r="AA956" s="310"/>
    </row>
    <row r="957">
      <c r="A957" s="310"/>
      <c r="B957" s="310"/>
      <c r="C957" s="310"/>
      <c r="D957" s="310"/>
      <c r="E957" s="35"/>
      <c r="F957" s="35"/>
      <c r="G957" s="310"/>
      <c r="H957" s="310"/>
      <c r="I957" s="310"/>
      <c r="J957" s="310"/>
      <c r="K957" s="310"/>
      <c r="L957" s="310"/>
      <c r="M957" s="310"/>
      <c r="N957" s="310"/>
      <c r="O957" s="310"/>
      <c r="P957" s="310"/>
      <c r="Q957" s="310"/>
      <c r="R957" s="310"/>
      <c r="S957" s="310"/>
      <c r="T957" s="310"/>
      <c r="U957" s="310"/>
      <c r="V957" s="310"/>
      <c r="W957" s="310"/>
      <c r="X957" s="310"/>
      <c r="Y957" s="310"/>
      <c r="Z957" s="310"/>
      <c r="AA957" s="310"/>
    </row>
    <row r="958">
      <c r="A958" s="310"/>
      <c r="B958" s="310"/>
      <c r="C958" s="310"/>
      <c r="D958" s="310"/>
      <c r="E958" s="35"/>
      <c r="F958" s="35"/>
      <c r="G958" s="310"/>
      <c r="H958" s="310"/>
      <c r="I958" s="310"/>
      <c r="J958" s="310"/>
      <c r="K958" s="310"/>
      <c r="L958" s="310"/>
      <c r="M958" s="310"/>
      <c r="N958" s="310"/>
      <c r="O958" s="310"/>
      <c r="P958" s="310"/>
      <c r="Q958" s="310"/>
      <c r="R958" s="310"/>
      <c r="S958" s="310"/>
      <c r="T958" s="310"/>
      <c r="U958" s="310"/>
      <c r="V958" s="310"/>
      <c r="W958" s="310"/>
      <c r="X958" s="310"/>
      <c r="Y958" s="310"/>
      <c r="Z958" s="310"/>
      <c r="AA958" s="310"/>
    </row>
    <row r="959">
      <c r="A959" s="310"/>
      <c r="B959" s="310"/>
      <c r="C959" s="310"/>
      <c r="D959" s="310"/>
      <c r="E959" s="35"/>
      <c r="F959" s="35"/>
      <c r="G959" s="310"/>
      <c r="H959" s="310"/>
      <c r="I959" s="310"/>
      <c r="J959" s="310"/>
      <c r="K959" s="310"/>
      <c r="L959" s="310"/>
      <c r="M959" s="310"/>
      <c r="N959" s="310"/>
      <c r="O959" s="310"/>
      <c r="P959" s="310"/>
      <c r="Q959" s="310"/>
      <c r="R959" s="310"/>
      <c r="S959" s="310"/>
      <c r="T959" s="310"/>
      <c r="U959" s="310"/>
      <c r="V959" s="310"/>
      <c r="W959" s="310"/>
      <c r="X959" s="310"/>
      <c r="Y959" s="310"/>
      <c r="Z959" s="310"/>
      <c r="AA959" s="310"/>
    </row>
    <row r="960">
      <c r="A960" s="310"/>
      <c r="B960" s="310"/>
      <c r="C960" s="310"/>
      <c r="D960" s="310"/>
      <c r="E960" s="35"/>
      <c r="F960" s="35"/>
      <c r="G960" s="310"/>
      <c r="H960" s="310"/>
      <c r="I960" s="310"/>
      <c r="J960" s="310"/>
      <c r="K960" s="310"/>
      <c r="L960" s="310"/>
      <c r="M960" s="310"/>
      <c r="N960" s="310"/>
      <c r="O960" s="310"/>
      <c r="P960" s="310"/>
      <c r="Q960" s="310"/>
      <c r="R960" s="310"/>
      <c r="S960" s="310"/>
      <c r="T960" s="310"/>
      <c r="U960" s="310"/>
      <c r="V960" s="310"/>
      <c r="W960" s="310"/>
      <c r="X960" s="310"/>
      <c r="Y960" s="310"/>
      <c r="Z960" s="310"/>
      <c r="AA960" s="310"/>
    </row>
    <row r="961">
      <c r="A961" s="310"/>
      <c r="B961" s="310"/>
      <c r="C961" s="310"/>
      <c r="D961" s="310"/>
      <c r="E961" s="35"/>
      <c r="F961" s="35"/>
      <c r="G961" s="310"/>
      <c r="H961" s="310"/>
      <c r="I961" s="310"/>
      <c r="J961" s="310"/>
      <c r="K961" s="310"/>
      <c r="L961" s="310"/>
      <c r="M961" s="310"/>
      <c r="N961" s="310"/>
      <c r="O961" s="310"/>
      <c r="P961" s="310"/>
      <c r="Q961" s="310"/>
      <c r="R961" s="310"/>
      <c r="S961" s="310"/>
      <c r="T961" s="310"/>
      <c r="U961" s="310"/>
      <c r="V961" s="310"/>
      <c r="W961" s="310"/>
      <c r="X961" s="310"/>
      <c r="Y961" s="310"/>
      <c r="Z961" s="310"/>
      <c r="AA961" s="310"/>
    </row>
    <row r="962">
      <c r="A962" s="310"/>
      <c r="B962" s="310"/>
      <c r="C962" s="310"/>
      <c r="D962" s="310"/>
      <c r="E962" s="35"/>
      <c r="F962" s="35"/>
      <c r="G962" s="310"/>
      <c r="H962" s="310"/>
      <c r="I962" s="310"/>
      <c r="J962" s="310"/>
      <c r="K962" s="310"/>
      <c r="L962" s="310"/>
      <c r="M962" s="310"/>
      <c r="N962" s="310"/>
      <c r="O962" s="310"/>
      <c r="P962" s="310"/>
      <c r="Q962" s="310"/>
      <c r="R962" s="310"/>
      <c r="S962" s="310"/>
      <c r="T962" s="310"/>
      <c r="U962" s="310"/>
      <c r="V962" s="310"/>
      <c r="W962" s="310"/>
      <c r="X962" s="310"/>
      <c r="Y962" s="310"/>
      <c r="Z962" s="310"/>
      <c r="AA962" s="310"/>
    </row>
    <row r="963">
      <c r="A963" s="310"/>
      <c r="B963" s="310"/>
      <c r="C963" s="310"/>
      <c r="D963" s="310"/>
      <c r="E963" s="35"/>
      <c r="F963" s="35"/>
      <c r="G963" s="310"/>
      <c r="H963" s="310"/>
      <c r="I963" s="310"/>
      <c r="J963" s="310"/>
      <c r="K963" s="310"/>
      <c r="L963" s="310"/>
      <c r="M963" s="310"/>
      <c r="N963" s="310"/>
      <c r="O963" s="310"/>
      <c r="P963" s="310"/>
      <c r="Q963" s="310"/>
      <c r="R963" s="310"/>
      <c r="S963" s="310"/>
      <c r="T963" s="310"/>
      <c r="U963" s="310"/>
      <c r="V963" s="310"/>
      <c r="W963" s="310"/>
      <c r="X963" s="310"/>
      <c r="Y963" s="310"/>
      <c r="Z963" s="310"/>
      <c r="AA963" s="310"/>
    </row>
    <row r="964">
      <c r="A964" s="310"/>
      <c r="B964" s="310"/>
      <c r="C964" s="310"/>
      <c r="D964" s="310"/>
      <c r="E964" s="35"/>
      <c r="F964" s="35"/>
      <c r="G964" s="310"/>
      <c r="H964" s="310"/>
      <c r="I964" s="310"/>
      <c r="J964" s="310"/>
      <c r="K964" s="310"/>
      <c r="L964" s="310"/>
      <c r="M964" s="310"/>
      <c r="N964" s="310"/>
      <c r="O964" s="310"/>
      <c r="P964" s="310"/>
      <c r="Q964" s="310"/>
      <c r="R964" s="310"/>
      <c r="S964" s="310"/>
      <c r="T964" s="310"/>
      <c r="U964" s="310"/>
      <c r="V964" s="310"/>
      <c r="W964" s="310"/>
      <c r="X964" s="310"/>
      <c r="Y964" s="310"/>
      <c r="Z964" s="310"/>
      <c r="AA964" s="310"/>
    </row>
    <row r="965">
      <c r="A965" s="310"/>
      <c r="B965" s="310"/>
      <c r="C965" s="310"/>
      <c r="D965" s="310"/>
      <c r="E965" s="35"/>
      <c r="F965" s="35"/>
      <c r="G965" s="310"/>
      <c r="H965" s="310"/>
      <c r="I965" s="310"/>
      <c r="J965" s="310"/>
      <c r="K965" s="310"/>
      <c r="L965" s="310"/>
      <c r="M965" s="310"/>
      <c r="N965" s="310"/>
      <c r="O965" s="310"/>
      <c r="P965" s="310"/>
      <c r="Q965" s="310"/>
      <c r="R965" s="310"/>
      <c r="S965" s="310"/>
      <c r="T965" s="310"/>
      <c r="U965" s="310"/>
      <c r="V965" s="310"/>
      <c r="W965" s="310"/>
      <c r="X965" s="310"/>
      <c r="Y965" s="310"/>
      <c r="Z965" s="310"/>
      <c r="AA965" s="310"/>
    </row>
    <row r="966">
      <c r="A966" s="310"/>
      <c r="B966" s="310"/>
      <c r="C966" s="310"/>
      <c r="D966" s="310"/>
      <c r="E966" s="35"/>
      <c r="F966" s="35"/>
      <c r="G966" s="310"/>
      <c r="H966" s="310"/>
      <c r="I966" s="310"/>
      <c r="J966" s="310"/>
      <c r="K966" s="310"/>
      <c r="L966" s="310"/>
      <c r="M966" s="310"/>
      <c r="N966" s="310"/>
      <c r="O966" s="310"/>
      <c r="P966" s="310"/>
      <c r="Q966" s="310"/>
      <c r="R966" s="310"/>
      <c r="S966" s="310"/>
      <c r="T966" s="310"/>
      <c r="U966" s="310"/>
      <c r="V966" s="310"/>
      <c r="W966" s="310"/>
      <c r="X966" s="310"/>
      <c r="Y966" s="310"/>
      <c r="Z966" s="310"/>
      <c r="AA966" s="310"/>
    </row>
    <row r="967">
      <c r="A967" s="310"/>
      <c r="B967" s="310"/>
      <c r="C967" s="310"/>
      <c r="D967" s="310"/>
      <c r="E967" s="35"/>
      <c r="F967" s="35"/>
      <c r="G967" s="310"/>
      <c r="H967" s="310"/>
      <c r="I967" s="310"/>
      <c r="J967" s="310"/>
      <c r="K967" s="310"/>
      <c r="L967" s="310"/>
      <c r="M967" s="310"/>
      <c r="N967" s="310"/>
      <c r="O967" s="310"/>
      <c r="P967" s="310"/>
      <c r="Q967" s="310"/>
      <c r="R967" s="310"/>
      <c r="S967" s="310"/>
      <c r="T967" s="310"/>
      <c r="U967" s="310"/>
      <c r="V967" s="310"/>
      <c r="W967" s="310"/>
      <c r="X967" s="310"/>
      <c r="Y967" s="310"/>
      <c r="Z967" s="310"/>
      <c r="AA967" s="310"/>
    </row>
    <row r="968">
      <c r="A968" s="310"/>
      <c r="B968" s="310"/>
      <c r="C968" s="310"/>
      <c r="D968" s="310"/>
      <c r="E968" s="35"/>
      <c r="F968" s="35"/>
      <c r="G968" s="310"/>
      <c r="H968" s="310"/>
      <c r="I968" s="310"/>
      <c r="J968" s="310"/>
      <c r="K968" s="310"/>
      <c r="L968" s="310"/>
      <c r="M968" s="310"/>
      <c r="N968" s="310"/>
      <c r="O968" s="310"/>
      <c r="P968" s="310"/>
      <c r="Q968" s="310"/>
      <c r="R968" s="310"/>
      <c r="S968" s="310"/>
      <c r="T968" s="310"/>
      <c r="U968" s="310"/>
      <c r="V968" s="310"/>
      <c r="W968" s="310"/>
      <c r="X968" s="310"/>
      <c r="Y968" s="310"/>
      <c r="Z968" s="310"/>
      <c r="AA968" s="310"/>
    </row>
    <row r="969">
      <c r="A969" s="310"/>
      <c r="B969" s="310"/>
      <c r="C969" s="310"/>
      <c r="D969" s="310"/>
      <c r="E969" s="35"/>
      <c r="F969" s="35"/>
      <c r="G969" s="310"/>
      <c r="H969" s="310"/>
      <c r="I969" s="310"/>
      <c r="J969" s="310"/>
      <c r="K969" s="310"/>
      <c r="L969" s="310"/>
      <c r="M969" s="310"/>
      <c r="N969" s="310"/>
      <c r="O969" s="310"/>
      <c r="P969" s="310"/>
      <c r="Q969" s="310"/>
      <c r="R969" s="310"/>
      <c r="S969" s="310"/>
      <c r="T969" s="310"/>
      <c r="U969" s="310"/>
      <c r="V969" s="310"/>
      <c r="W969" s="310"/>
      <c r="X969" s="310"/>
      <c r="Y969" s="310"/>
      <c r="Z969" s="310"/>
      <c r="AA969" s="310"/>
    </row>
    <row r="970">
      <c r="A970" s="310"/>
      <c r="B970" s="310"/>
      <c r="C970" s="310"/>
      <c r="D970" s="310"/>
      <c r="E970" s="35"/>
      <c r="F970" s="35"/>
      <c r="G970" s="310"/>
      <c r="H970" s="310"/>
      <c r="I970" s="310"/>
      <c r="J970" s="310"/>
      <c r="K970" s="310"/>
      <c r="L970" s="310"/>
      <c r="M970" s="310"/>
      <c r="N970" s="310"/>
      <c r="O970" s="310"/>
      <c r="P970" s="310"/>
      <c r="Q970" s="310"/>
      <c r="R970" s="310"/>
      <c r="S970" s="310"/>
      <c r="T970" s="310"/>
      <c r="U970" s="310"/>
      <c r="V970" s="310"/>
      <c r="W970" s="310"/>
      <c r="X970" s="310"/>
      <c r="Y970" s="310"/>
      <c r="Z970" s="310"/>
      <c r="AA970" s="310"/>
    </row>
    <row r="971">
      <c r="A971" s="310"/>
      <c r="B971" s="310"/>
      <c r="C971" s="310"/>
      <c r="D971" s="310"/>
      <c r="E971" s="35"/>
      <c r="F971" s="35"/>
      <c r="G971" s="310"/>
      <c r="H971" s="310"/>
      <c r="I971" s="310"/>
      <c r="J971" s="310"/>
      <c r="K971" s="310"/>
      <c r="L971" s="310"/>
      <c r="M971" s="310"/>
      <c r="N971" s="310"/>
      <c r="O971" s="310"/>
      <c r="P971" s="310"/>
      <c r="Q971" s="310"/>
      <c r="R971" s="310"/>
      <c r="S971" s="310"/>
      <c r="T971" s="310"/>
      <c r="U971" s="310"/>
      <c r="V971" s="310"/>
      <c r="W971" s="310"/>
      <c r="X971" s="310"/>
      <c r="Y971" s="310"/>
      <c r="Z971" s="310"/>
      <c r="AA971" s="310"/>
    </row>
    <row r="972">
      <c r="A972" s="310"/>
      <c r="B972" s="310"/>
      <c r="C972" s="310"/>
      <c r="D972" s="310"/>
      <c r="E972" s="35"/>
      <c r="F972" s="35"/>
      <c r="G972" s="310"/>
      <c r="H972" s="310"/>
      <c r="I972" s="310"/>
      <c r="J972" s="310"/>
      <c r="K972" s="310"/>
      <c r="L972" s="310"/>
      <c r="M972" s="310"/>
      <c r="N972" s="310"/>
      <c r="O972" s="310"/>
      <c r="P972" s="310"/>
      <c r="Q972" s="310"/>
      <c r="R972" s="310"/>
      <c r="S972" s="310"/>
      <c r="T972" s="310"/>
      <c r="U972" s="310"/>
      <c r="V972" s="310"/>
      <c r="W972" s="310"/>
      <c r="X972" s="310"/>
      <c r="Y972" s="310"/>
      <c r="Z972" s="310"/>
      <c r="AA972" s="310"/>
    </row>
    <row r="973">
      <c r="A973" s="310"/>
      <c r="B973" s="310"/>
      <c r="C973" s="310"/>
      <c r="D973" s="310"/>
      <c r="E973" s="35"/>
      <c r="F973" s="35"/>
      <c r="G973" s="310"/>
      <c r="H973" s="310"/>
      <c r="I973" s="310"/>
      <c r="J973" s="310"/>
      <c r="K973" s="310"/>
      <c r="L973" s="310"/>
      <c r="M973" s="310"/>
      <c r="N973" s="310"/>
      <c r="O973" s="310"/>
      <c r="P973" s="310"/>
      <c r="Q973" s="310"/>
      <c r="R973" s="310"/>
      <c r="S973" s="310"/>
      <c r="T973" s="310"/>
      <c r="U973" s="310"/>
      <c r="V973" s="310"/>
      <c r="W973" s="310"/>
      <c r="X973" s="310"/>
      <c r="Y973" s="310"/>
      <c r="Z973" s="310"/>
      <c r="AA973" s="310"/>
    </row>
    <row r="974">
      <c r="A974" s="310"/>
      <c r="B974" s="310"/>
      <c r="C974" s="310"/>
      <c r="D974" s="310"/>
      <c r="E974" s="35"/>
      <c r="F974" s="35"/>
      <c r="G974" s="310"/>
      <c r="H974" s="310"/>
      <c r="I974" s="310"/>
      <c r="J974" s="310"/>
      <c r="K974" s="310"/>
      <c r="L974" s="310"/>
      <c r="M974" s="310"/>
      <c r="N974" s="310"/>
      <c r="O974" s="310"/>
      <c r="P974" s="310"/>
      <c r="Q974" s="310"/>
      <c r="R974" s="310"/>
      <c r="S974" s="310"/>
      <c r="T974" s="310"/>
      <c r="U974" s="310"/>
      <c r="V974" s="310"/>
      <c r="W974" s="310"/>
      <c r="X974" s="310"/>
      <c r="Y974" s="310"/>
      <c r="Z974" s="310"/>
      <c r="AA974" s="310"/>
    </row>
    <row r="975">
      <c r="A975" s="310"/>
      <c r="B975" s="310"/>
      <c r="C975" s="310"/>
      <c r="D975" s="310"/>
      <c r="E975" s="35"/>
      <c r="F975" s="35"/>
      <c r="G975" s="310"/>
      <c r="H975" s="310"/>
      <c r="I975" s="310"/>
      <c r="J975" s="310"/>
      <c r="K975" s="310"/>
      <c r="L975" s="310"/>
      <c r="M975" s="310"/>
      <c r="N975" s="310"/>
      <c r="O975" s="310"/>
      <c r="P975" s="310"/>
      <c r="Q975" s="310"/>
      <c r="R975" s="310"/>
      <c r="S975" s="310"/>
      <c r="T975" s="310"/>
      <c r="U975" s="310"/>
      <c r="V975" s="310"/>
      <c r="W975" s="310"/>
      <c r="X975" s="310"/>
      <c r="Y975" s="310"/>
      <c r="Z975" s="310"/>
      <c r="AA975" s="310"/>
    </row>
    <row r="976">
      <c r="A976" s="310"/>
      <c r="B976" s="310"/>
      <c r="C976" s="310"/>
      <c r="D976" s="310"/>
      <c r="E976" s="35"/>
      <c r="F976" s="35"/>
      <c r="G976" s="310"/>
      <c r="H976" s="310"/>
      <c r="I976" s="310"/>
      <c r="J976" s="310"/>
      <c r="K976" s="310"/>
      <c r="L976" s="310"/>
      <c r="M976" s="310"/>
      <c r="N976" s="310"/>
      <c r="O976" s="310"/>
      <c r="P976" s="310"/>
      <c r="Q976" s="310"/>
      <c r="R976" s="310"/>
      <c r="S976" s="310"/>
      <c r="T976" s="310"/>
      <c r="U976" s="310"/>
      <c r="V976" s="310"/>
      <c r="W976" s="310"/>
      <c r="X976" s="310"/>
      <c r="Y976" s="310"/>
      <c r="Z976" s="310"/>
      <c r="AA976" s="310"/>
    </row>
    <row r="977">
      <c r="A977" s="310"/>
      <c r="B977" s="310"/>
      <c r="C977" s="310"/>
      <c r="D977" s="310"/>
      <c r="E977" s="35"/>
      <c r="F977" s="35"/>
      <c r="G977" s="310"/>
      <c r="H977" s="310"/>
      <c r="I977" s="310"/>
      <c r="J977" s="310"/>
      <c r="K977" s="310"/>
      <c r="L977" s="310"/>
      <c r="M977" s="310"/>
      <c r="N977" s="310"/>
      <c r="O977" s="310"/>
      <c r="P977" s="310"/>
      <c r="Q977" s="310"/>
      <c r="R977" s="310"/>
      <c r="S977" s="310"/>
      <c r="T977" s="310"/>
      <c r="U977" s="310"/>
      <c r="V977" s="310"/>
      <c r="W977" s="310"/>
      <c r="X977" s="310"/>
      <c r="Y977" s="310"/>
      <c r="Z977" s="310"/>
      <c r="AA977" s="310"/>
    </row>
    <row r="978">
      <c r="A978" s="310"/>
      <c r="B978" s="310"/>
      <c r="C978" s="310"/>
      <c r="D978" s="310"/>
      <c r="E978" s="35"/>
      <c r="F978" s="35"/>
      <c r="G978" s="310"/>
      <c r="H978" s="310"/>
      <c r="I978" s="310"/>
      <c r="J978" s="310"/>
      <c r="K978" s="310"/>
      <c r="L978" s="310"/>
      <c r="M978" s="310"/>
      <c r="N978" s="310"/>
      <c r="O978" s="310"/>
      <c r="P978" s="310"/>
      <c r="Q978" s="310"/>
      <c r="R978" s="310"/>
      <c r="S978" s="310"/>
      <c r="T978" s="310"/>
      <c r="U978" s="310"/>
      <c r="V978" s="310"/>
      <c r="W978" s="310"/>
      <c r="X978" s="310"/>
      <c r="Y978" s="310"/>
      <c r="Z978" s="310"/>
      <c r="AA978" s="310"/>
    </row>
    <row r="979">
      <c r="A979" s="310"/>
      <c r="B979" s="310"/>
      <c r="C979" s="310"/>
      <c r="D979" s="310"/>
      <c r="E979" s="35"/>
      <c r="F979" s="35"/>
      <c r="G979" s="310"/>
      <c r="H979" s="310"/>
      <c r="I979" s="310"/>
      <c r="J979" s="310"/>
      <c r="K979" s="310"/>
      <c r="L979" s="310"/>
      <c r="M979" s="310"/>
      <c r="N979" s="310"/>
      <c r="O979" s="310"/>
      <c r="P979" s="310"/>
      <c r="Q979" s="310"/>
      <c r="R979" s="310"/>
      <c r="S979" s="310"/>
      <c r="T979" s="310"/>
      <c r="U979" s="310"/>
      <c r="V979" s="310"/>
      <c r="W979" s="310"/>
      <c r="X979" s="310"/>
      <c r="Y979" s="310"/>
      <c r="Z979" s="310"/>
      <c r="AA979" s="310"/>
    </row>
    <row r="980">
      <c r="A980" s="310"/>
      <c r="B980" s="310"/>
      <c r="C980" s="310"/>
      <c r="D980" s="310"/>
      <c r="E980" s="35"/>
      <c r="F980" s="35"/>
      <c r="G980" s="310"/>
      <c r="H980" s="310"/>
      <c r="I980" s="310"/>
      <c r="J980" s="310"/>
      <c r="K980" s="310"/>
      <c r="L980" s="310"/>
      <c r="M980" s="310"/>
      <c r="N980" s="310"/>
      <c r="O980" s="310"/>
      <c r="P980" s="310"/>
      <c r="Q980" s="310"/>
      <c r="R980" s="310"/>
      <c r="S980" s="310"/>
      <c r="T980" s="310"/>
      <c r="U980" s="310"/>
      <c r="V980" s="310"/>
      <c r="W980" s="310"/>
      <c r="X980" s="310"/>
      <c r="Y980" s="310"/>
      <c r="Z980" s="310"/>
      <c r="AA980" s="310"/>
    </row>
    <row r="981">
      <c r="A981" s="310"/>
      <c r="B981" s="310"/>
      <c r="C981" s="310"/>
      <c r="D981" s="310"/>
      <c r="E981" s="35"/>
      <c r="F981" s="35"/>
      <c r="G981" s="310"/>
      <c r="H981" s="310"/>
      <c r="I981" s="310"/>
      <c r="J981" s="310"/>
      <c r="K981" s="310"/>
      <c r="L981" s="310"/>
      <c r="M981" s="310"/>
      <c r="N981" s="310"/>
      <c r="O981" s="310"/>
      <c r="P981" s="310"/>
      <c r="Q981" s="310"/>
      <c r="R981" s="310"/>
      <c r="S981" s="310"/>
      <c r="T981" s="310"/>
      <c r="U981" s="310"/>
      <c r="V981" s="310"/>
      <c r="W981" s="310"/>
      <c r="X981" s="310"/>
      <c r="Y981" s="310"/>
      <c r="Z981" s="310"/>
      <c r="AA981" s="310"/>
    </row>
    <row r="982">
      <c r="A982" s="310"/>
      <c r="B982" s="310"/>
      <c r="C982" s="310"/>
      <c r="D982" s="310"/>
      <c r="E982" s="35"/>
      <c r="F982" s="35"/>
      <c r="G982" s="310"/>
      <c r="H982" s="310"/>
      <c r="I982" s="310"/>
      <c r="J982" s="310"/>
      <c r="K982" s="310"/>
      <c r="L982" s="310"/>
      <c r="M982" s="310"/>
      <c r="N982" s="310"/>
      <c r="O982" s="310"/>
      <c r="P982" s="310"/>
      <c r="Q982" s="310"/>
      <c r="R982" s="310"/>
      <c r="S982" s="310"/>
      <c r="T982" s="310"/>
      <c r="U982" s="310"/>
      <c r="V982" s="310"/>
      <c r="W982" s="310"/>
      <c r="X982" s="310"/>
      <c r="Y982" s="310"/>
      <c r="Z982" s="310"/>
      <c r="AA982" s="310"/>
    </row>
    <row r="983">
      <c r="A983" s="310"/>
      <c r="B983" s="310"/>
      <c r="C983" s="310"/>
      <c r="D983" s="310"/>
      <c r="E983" s="35"/>
      <c r="F983" s="35"/>
      <c r="G983" s="310"/>
      <c r="H983" s="310"/>
      <c r="I983" s="310"/>
      <c r="J983" s="310"/>
      <c r="K983" s="310"/>
      <c r="L983" s="310"/>
      <c r="M983" s="310"/>
      <c r="N983" s="310"/>
      <c r="O983" s="310"/>
      <c r="P983" s="310"/>
      <c r="Q983" s="310"/>
      <c r="R983" s="310"/>
      <c r="S983" s="310"/>
      <c r="T983" s="310"/>
      <c r="U983" s="310"/>
      <c r="V983" s="310"/>
      <c r="W983" s="310"/>
      <c r="X983" s="310"/>
      <c r="Y983" s="310"/>
      <c r="Z983" s="310"/>
      <c r="AA983" s="310"/>
    </row>
    <row r="984">
      <c r="A984" s="310"/>
      <c r="B984" s="310"/>
      <c r="C984" s="310"/>
      <c r="D984" s="310"/>
      <c r="E984" s="35"/>
      <c r="F984" s="35"/>
      <c r="G984" s="310"/>
      <c r="H984" s="310"/>
      <c r="I984" s="310"/>
      <c r="J984" s="310"/>
      <c r="K984" s="310"/>
      <c r="L984" s="310"/>
      <c r="M984" s="310"/>
      <c r="N984" s="310"/>
      <c r="O984" s="310"/>
      <c r="P984" s="310"/>
      <c r="Q984" s="310"/>
      <c r="R984" s="310"/>
      <c r="S984" s="310"/>
      <c r="T984" s="310"/>
      <c r="U984" s="310"/>
      <c r="V984" s="310"/>
      <c r="W984" s="310"/>
      <c r="X984" s="310"/>
      <c r="Y984" s="310"/>
      <c r="Z984" s="310"/>
      <c r="AA984" s="310"/>
    </row>
    <row r="985">
      <c r="A985" s="310"/>
      <c r="B985" s="310"/>
      <c r="C985" s="310"/>
      <c r="D985" s="310"/>
      <c r="E985" s="35"/>
      <c r="F985" s="35"/>
      <c r="G985" s="310"/>
      <c r="H985" s="310"/>
      <c r="I985" s="310"/>
      <c r="J985" s="310"/>
      <c r="K985" s="310"/>
      <c r="L985" s="310"/>
      <c r="M985" s="310"/>
      <c r="N985" s="310"/>
      <c r="O985" s="310"/>
      <c r="P985" s="310"/>
      <c r="Q985" s="310"/>
      <c r="R985" s="310"/>
      <c r="S985" s="310"/>
      <c r="T985" s="310"/>
      <c r="U985" s="310"/>
      <c r="V985" s="310"/>
      <c r="W985" s="310"/>
      <c r="X985" s="310"/>
      <c r="Y985" s="310"/>
      <c r="Z985" s="310"/>
      <c r="AA985" s="310"/>
    </row>
    <row r="986">
      <c r="A986" s="310"/>
      <c r="B986" s="310"/>
      <c r="C986" s="310"/>
      <c r="D986" s="310"/>
      <c r="E986" s="35"/>
      <c r="F986" s="35"/>
      <c r="G986" s="310"/>
      <c r="H986" s="310"/>
      <c r="I986" s="310"/>
      <c r="J986" s="310"/>
      <c r="K986" s="310"/>
      <c r="L986" s="310"/>
      <c r="M986" s="310"/>
      <c r="N986" s="310"/>
      <c r="O986" s="310"/>
      <c r="P986" s="310"/>
      <c r="Q986" s="310"/>
      <c r="R986" s="310"/>
      <c r="S986" s="310"/>
      <c r="T986" s="310"/>
      <c r="U986" s="310"/>
      <c r="V986" s="310"/>
      <c r="W986" s="310"/>
      <c r="X986" s="310"/>
      <c r="Y986" s="310"/>
      <c r="Z986" s="310"/>
      <c r="AA986" s="310"/>
    </row>
    <row r="987">
      <c r="A987" s="310"/>
      <c r="B987" s="310"/>
      <c r="C987" s="310"/>
      <c r="D987" s="310"/>
      <c r="E987" s="35"/>
      <c r="F987" s="35"/>
      <c r="G987" s="310"/>
      <c r="H987" s="310"/>
      <c r="I987" s="310"/>
      <c r="J987" s="310"/>
      <c r="K987" s="310"/>
      <c r="L987" s="310"/>
      <c r="M987" s="310"/>
      <c r="N987" s="310"/>
      <c r="O987" s="310"/>
      <c r="P987" s="310"/>
      <c r="Q987" s="310"/>
      <c r="R987" s="310"/>
      <c r="S987" s="310"/>
      <c r="T987" s="310"/>
      <c r="U987" s="310"/>
      <c r="V987" s="310"/>
      <c r="W987" s="310"/>
      <c r="X987" s="310"/>
      <c r="Y987" s="310"/>
      <c r="Z987" s="310"/>
      <c r="AA987" s="310"/>
    </row>
    <row r="988">
      <c r="A988" s="310"/>
      <c r="B988" s="310"/>
      <c r="C988" s="310"/>
      <c r="D988" s="310"/>
      <c r="E988" s="35"/>
      <c r="F988" s="35"/>
      <c r="G988" s="310"/>
      <c r="H988" s="310"/>
      <c r="I988" s="310"/>
      <c r="J988" s="310"/>
      <c r="K988" s="310"/>
      <c r="L988" s="310"/>
      <c r="M988" s="310"/>
      <c r="N988" s="310"/>
      <c r="O988" s="310"/>
      <c r="P988" s="310"/>
      <c r="Q988" s="310"/>
      <c r="R988" s="310"/>
      <c r="S988" s="310"/>
      <c r="T988" s="310"/>
      <c r="U988" s="310"/>
      <c r="V988" s="310"/>
      <c r="W988" s="310"/>
      <c r="X988" s="310"/>
      <c r="Y988" s="310"/>
      <c r="Z988" s="310"/>
      <c r="AA988" s="310"/>
    </row>
    <row r="989">
      <c r="A989" s="310"/>
      <c r="B989" s="310"/>
      <c r="C989" s="310"/>
      <c r="D989" s="310"/>
      <c r="E989" s="35"/>
      <c r="F989" s="35"/>
      <c r="G989" s="310"/>
      <c r="H989" s="310"/>
      <c r="I989" s="310"/>
      <c r="J989" s="310"/>
      <c r="K989" s="310"/>
      <c r="L989" s="310"/>
      <c r="M989" s="310"/>
      <c r="N989" s="310"/>
      <c r="O989" s="310"/>
      <c r="P989" s="310"/>
      <c r="Q989" s="310"/>
      <c r="R989" s="310"/>
      <c r="S989" s="310"/>
      <c r="T989" s="310"/>
      <c r="U989" s="310"/>
      <c r="V989" s="310"/>
      <c r="W989" s="310"/>
      <c r="X989" s="310"/>
      <c r="Y989" s="310"/>
      <c r="Z989" s="310"/>
      <c r="AA989" s="310"/>
    </row>
    <row r="990">
      <c r="A990" s="310"/>
      <c r="B990" s="310"/>
      <c r="C990" s="310"/>
      <c r="D990" s="310"/>
      <c r="E990" s="35"/>
      <c r="F990" s="35"/>
      <c r="G990" s="310"/>
      <c r="H990" s="310"/>
      <c r="I990" s="310"/>
      <c r="J990" s="310"/>
      <c r="K990" s="310"/>
      <c r="L990" s="310"/>
      <c r="M990" s="310"/>
      <c r="N990" s="310"/>
      <c r="O990" s="310"/>
      <c r="P990" s="310"/>
      <c r="Q990" s="310"/>
      <c r="R990" s="310"/>
      <c r="S990" s="310"/>
      <c r="T990" s="310"/>
      <c r="U990" s="310"/>
      <c r="V990" s="310"/>
      <c r="W990" s="310"/>
      <c r="X990" s="310"/>
      <c r="Y990" s="310"/>
      <c r="Z990" s="310"/>
      <c r="AA990" s="310"/>
    </row>
    <row r="991">
      <c r="A991" s="310"/>
      <c r="B991" s="310"/>
      <c r="C991" s="310"/>
      <c r="D991" s="310"/>
      <c r="E991" s="35"/>
      <c r="F991" s="35"/>
      <c r="G991" s="310"/>
      <c r="H991" s="310"/>
      <c r="I991" s="310"/>
      <c r="J991" s="310"/>
      <c r="K991" s="310"/>
      <c r="L991" s="310"/>
      <c r="M991" s="310"/>
      <c r="N991" s="310"/>
      <c r="O991" s="310"/>
      <c r="P991" s="310"/>
      <c r="Q991" s="310"/>
      <c r="R991" s="310"/>
      <c r="S991" s="310"/>
      <c r="T991" s="310"/>
      <c r="U991" s="310"/>
      <c r="V991" s="310"/>
      <c r="W991" s="310"/>
      <c r="X991" s="310"/>
      <c r="Y991" s="310"/>
      <c r="Z991" s="310"/>
      <c r="AA991" s="310"/>
    </row>
    <row r="992">
      <c r="A992" s="310"/>
      <c r="B992" s="310"/>
      <c r="C992" s="310"/>
      <c r="D992" s="310"/>
      <c r="E992" s="35"/>
      <c r="F992" s="35"/>
      <c r="G992" s="310"/>
      <c r="H992" s="310"/>
      <c r="I992" s="310"/>
      <c r="J992" s="310"/>
      <c r="K992" s="310"/>
      <c r="L992" s="310"/>
      <c r="M992" s="310"/>
      <c r="N992" s="310"/>
      <c r="O992" s="310"/>
      <c r="P992" s="310"/>
      <c r="Q992" s="310"/>
      <c r="R992" s="310"/>
      <c r="S992" s="310"/>
      <c r="T992" s="310"/>
      <c r="U992" s="310"/>
      <c r="V992" s="310"/>
      <c r="W992" s="310"/>
      <c r="X992" s="310"/>
      <c r="Y992" s="310"/>
      <c r="Z992" s="310"/>
      <c r="AA992" s="310"/>
    </row>
    <row r="993">
      <c r="A993" s="310"/>
      <c r="B993" s="310"/>
      <c r="C993" s="310"/>
      <c r="D993" s="310"/>
      <c r="E993" s="35"/>
      <c r="F993" s="35"/>
      <c r="G993" s="310"/>
      <c r="H993" s="310"/>
      <c r="I993" s="310"/>
      <c r="J993" s="310"/>
      <c r="K993" s="310"/>
      <c r="L993" s="310"/>
      <c r="M993" s="310"/>
      <c r="N993" s="310"/>
      <c r="O993" s="310"/>
      <c r="P993" s="310"/>
      <c r="Q993" s="310"/>
      <c r="R993" s="310"/>
      <c r="S993" s="310"/>
      <c r="T993" s="310"/>
      <c r="U993" s="310"/>
      <c r="V993" s="310"/>
      <c r="W993" s="310"/>
      <c r="X993" s="310"/>
      <c r="Y993" s="310"/>
      <c r="Z993" s="310"/>
      <c r="AA993" s="310"/>
    </row>
    <row r="994">
      <c r="A994" s="310"/>
      <c r="B994" s="310"/>
      <c r="C994" s="310"/>
      <c r="D994" s="310"/>
      <c r="E994" s="35"/>
      <c r="F994" s="35"/>
      <c r="G994" s="310"/>
      <c r="H994" s="310"/>
      <c r="I994" s="310"/>
      <c r="J994" s="310"/>
      <c r="K994" s="310"/>
      <c r="L994" s="310"/>
      <c r="M994" s="310"/>
      <c r="N994" s="310"/>
      <c r="O994" s="310"/>
      <c r="P994" s="310"/>
      <c r="Q994" s="310"/>
      <c r="R994" s="310"/>
      <c r="S994" s="310"/>
      <c r="T994" s="310"/>
      <c r="U994" s="310"/>
      <c r="V994" s="310"/>
      <c r="W994" s="310"/>
      <c r="X994" s="310"/>
      <c r="Y994" s="310"/>
      <c r="Z994" s="310"/>
      <c r="AA994" s="310"/>
    </row>
    <row r="995">
      <c r="A995" s="310"/>
      <c r="B995" s="310"/>
      <c r="C995" s="310"/>
      <c r="D995" s="310"/>
      <c r="E995" s="35"/>
      <c r="F995" s="35"/>
      <c r="G995" s="310"/>
      <c r="H995" s="310"/>
      <c r="I995" s="310"/>
      <c r="J995" s="310"/>
      <c r="K995" s="310"/>
      <c r="L995" s="310"/>
      <c r="M995" s="310"/>
      <c r="N995" s="310"/>
      <c r="O995" s="310"/>
      <c r="P995" s="310"/>
      <c r="Q995" s="310"/>
      <c r="R995" s="310"/>
      <c r="S995" s="310"/>
      <c r="T995" s="310"/>
      <c r="U995" s="310"/>
      <c r="V995" s="310"/>
      <c r="W995" s="310"/>
      <c r="X995" s="310"/>
      <c r="Y995" s="310"/>
      <c r="Z995" s="310"/>
      <c r="AA995" s="310"/>
    </row>
    <row r="996">
      <c r="A996" s="310"/>
      <c r="B996" s="310"/>
      <c r="C996" s="310"/>
      <c r="D996" s="310"/>
      <c r="E996" s="35"/>
      <c r="F996" s="35"/>
      <c r="G996" s="310"/>
      <c r="H996" s="310"/>
      <c r="I996" s="310"/>
      <c r="J996" s="310"/>
      <c r="K996" s="310"/>
      <c r="L996" s="310"/>
      <c r="M996" s="310"/>
      <c r="N996" s="310"/>
      <c r="O996" s="310"/>
      <c r="P996" s="310"/>
      <c r="Q996" s="310"/>
      <c r="R996" s="310"/>
      <c r="S996" s="310"/>
      <c r="T996" s="310"/>
      <c r="U996" s="310"/>
      <c r="V996" s="310"/>
      <c r="W996" s="310"/>
      <c r="X996" s="310"/>
      <c r="Y996" s="310"/>
      <c r="Z996" s="310"/>
      <c r="AA996" s="310"/>
    </row>
    <row r="997">
      <c r="A997" s="310"/>
      <c r="B997" s="310"/>
      <c r="C997" s="310"/>
      <c r="D997" s="310"/>
      <c r="E997" s="35"/>
      <c r="F997" s="35"/>
      <c r="G997" s="310"/>
      <c r="H997" s="310"/>
      <c r="I997" s="310"/>
      <c r="J997" s="310"/>
      <c r="K997" s="310"/>
      <c r="L997" s="310"/>
      <c r="M997" s="310"/>
      <c r="N997" s="310"/>
      <c r="O997" s="310"/>
      <c r="P997" s="310"/>
      <c r="Q997" s="310"/>
      <c r="R997" s="310"/>
      <c r="S997" s="310"/>
      <c r="T997" s="310"/>
      <c r="U997" s="310"/>
      <c r="V997" s="310"/>
      <c r="W997" s="310"/>
      <c r="X997" s="310"/>
      <c r="Y997" s="310"/>
      <c r="Z997" s="310"/>
      <c r="AA997" s="310"/>
    </row>
  </sheetData>
  <conditionalFormatting sqref="A2:N150 Q2:AA150 O7:P150">
    <cfRule type="expression" dxfId="12" priority="1">
      <formula>ISEVEN(ROW())</formula>
    </cfRule>
  </conditionalFormatting>
  <conditionalFormatting sqref="A2:N150 Q2:AA150 O7:P150">
    <cfRule type="expression" dxfId="13" priority="2">
      <formula>ISODD(ROW())</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3" max="3" width="16.71"/>
    <col customWidth="1" min="4" max="4" width="15.29"/>
  </cols>
  <sheetData>
    <row r="1">
      <c r="C1" t="s">
        <v>10313</v>
      </c>
      <c r="D1" t="s">
        <v>10315</v>
      </c>
    </row>
    <row r="2">
      <c r="C2">
        <v>0.0</v>
      </c>
      <c r="D2">
        <v>0.0</v>
      </c>
    </row>
    <row r="3">
      <c r="A3" t="s">
        <v>10318</v>
      </c>
      <c r="C3">
        <v>0.0</v>
      </c>
      <c r="D3">
        <v>0.0</v>
      </c>
    </row>
    <row r="4">
      <c r="A4" t="s">
        <v>10321</v>
      </c>
      <c r="C4" s="35">
        <v>7136.8</v>
      </c>
      <c r="D4" s="35">
        <v>6851.8</v>
      </c>
    </row>
    <row r="5">
      <c r="A5" t="s">
        <v>10324</v>
      </c>
      <c r="C5" s="35">
        <v>15846.44</v>
      </c>
      <c r="D5" s="35">
        <v>13927.94</v>
      </c>
    </row>
    <row r="6">
      <c r="A6" t="s">
        <v>10326</v>
      </c>
      <c r="C6" s="35">
        <v>16215.320000000002</v>
      </c>
      <c r="D6" s="35">
        <v>12569.36</v>
      </c>
    </row>
    <row r="7">
      <c r="A7" t="s">
        <v>10329</v>
      </c>
      <c r="C7" s="35">
        <v>29593.21</v>
      </c>
      <c r="D7" s="35">
        <v>27542.0</v>
      </c>
    </row>
    <row r="8">
      <c r="A8">
        <v>2015.0</v>
      </c>
      <c r="B8" t="s">
        <v>9942</v>
      </c>
      <c r="C8" s="35">
        <v>18925.0</v>
      </c>
      <c r="D8" s="35">
        <v>15994.4</v>
      </c>
    </row>
    <row r="9">
      <c r="B9" t="s">
        <v>9963</v>
      </c>
      <c r="C9" s="35">
        <v>21258.94</v>
      </c>
      <c r="D9" s="35">
        <v>17192.95</v>
      </c>
    </row>
    <row r="10">
      <c r="A10" t="s">
        <v>10334</v>
      </c>
      <c r="C10" s="35">
        <v>40183.94</v>
      </c>
      <c r="D10" s="35">
        <v>33187.350000000006</v>
      </c>
    </row>
    <row r="11">
      <c r="A11" t="s">
        <v>6963</v>
      </c>
      <c r="C11" s="35">
        <v>108975.70999999999</v>
      </c>
      <c r="D11" s="35">
        <v>94078.45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0"/>
    <col customWidth="1" min="2" max="2" width="16.0"/>
    <col customWidth="1" min="3" max="3" width="18.43"/>
    <col customWidth="1" min="4" max="4" width="28.0"/>
  </cols>
  <sheetData>
    <row r="1">
      <c r="A1" s="320" t="s">
        <v>10650</v>
      </c>
      <c r="B1" s="320" t="s">
        <v>10652</v>
      </c>
      <c r="C1" s="320" t="s">
        <v>10653</v>
      </c>
      <c r="D1" s="320" t="s">
        <v>10654</v>
      </c>
      <c r="E1" s="27" t="s">
        <v>10655</v>
      </c>
    </row>
    <row r="2">
      <c r="A2" s="27" t="s">
        <v>230</v>
      </c>
      <c r="B2" s="27" t="s">
        <v>122</v>
      </c>
      <c r="C2" s="27" t="s">
        <v>10657</v>
      </c>
      <c r="D2" s="27" t="s">
        <v>230</v>
      </c>
      <c r="E2" s="27" t="s">
        <v>436</v>
      </c>
    </row>
    <row r="3">
      <c r="A3" s="27" t="s">
        <v>1496</v>
      </c>
      <c r="C3" s="27" t="s">
        <v>10660</v>
      </c>
      <c r="D3" s="27" t="s">
        <v>89</v>
      </c>
      <c r="E3" s="27" t="s">
        <v>295</v>
      </c>
    </row>
    <row r="4">
      <c r="A4" s="27" t="s">
        <v>1430</v>
      </c>
      <c r="C4" s="27" t="s">
        <v>10662</v>
      </c>
      <c r="D4" s="27" t="s">
        <v>690</v>
      </c>
    </row>
    <row r="5">
      <c r="A5" s="27" t="s">
        <v>2102</v>
      </c>
      <c r="C5" s="27" t="s">
        <v>4633</v>
      </c>
      <c r="D5" s="27" t="s">
        <v>124</v>
      </c>
    </row>
    <row r="6">
      <c r="A6" s="27" t="s">
        <v>857</v>
      </c>
      <c r="C6" s="27" t="s">
        <v>10666</v>
      </c>
      <c r="D6" s="27" t="s">
        <v>70</v>
      </c>
    </row>
    <row r="7">
      <c r="A7" s="27" t="s">
        <v>264</v>
      </c>
      <c r="C7" s="27" t="s">
        <v>842</v>
      </c>
      <c r="D7" s="27" t="s">
        <v>1476</v>
      </c>
    </row>
    <row r="8">
      <c r="A8" s="27" t="s">
        <v>1324</v>
      </c>
      <c r="C8" s="27" t="s">
        <v>1072</v>
      </c>
      <c r="D8" s="27" t="s">
        <v>10669</v>
      </c>
    </row>
    <row r="9">
      <c r="A9" s="27" t="s">
        <v>1572</v>
      </c>
      <c r="C9" s="27" t="s">
        <v>10672</v>
      </c>
      <c r="D9" s="27" t="s">
        <v>10673</v>
      </c>
    </row>
    <row r="10">
      <c r="A10" s="27" t="s">
        <v>1243</v>
      </c>
      <c r="C10" s="27" t="s">
        <v>202</v>
      </c>
      <c r="D10" s="27" t="s">
        <v>627</v>
      </c>
    </row>
    <row r="11">
      <c r="A11" s="27" t="s">
        <v>1528</v>
      </c>
      <c r="C11" s="27" t="s">
        <v>3993</v>
      </c>
      <c r="D11" s="27" t="s">
        <v>4161</v>
      </c>
    </row>
    <row r="12">
      <c r="A12" s="27" t="s">
        <v>123</v>
      </c>
    </row>
    <row r="13">
      <c r="A13" s="27" t="s">
        <v>94</v>
      </c>
    </row>
    <row r="14">
      <c r="A14" s="27" t="s">
        <v>690</v>
      </c>
    </row>
    <row r="15">
      <c r="A15" s="27" t="s">
        <v>1476</v>
      </c>
    </row>
  </sheetData>
  <drawing r:id="rId1"/>
</worksheet>
</file>