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0ae186e35936e04/Documents/UT Bootcamp/Module 1/Challenge Files/"/>
    </mc:Choice>
  </mc:AlternateContent>
  <xr:revisionPtr revIDLastSave="480" documentId="8_{E60D5891-F963-4EEE-997A-9E127A0C7A15}" xr6:coauthVersionLast="47" xr6:coauthVersionMax="47" xr10:uidLastSave="{67945A36-85FA-417E-9318-B7AC38309B14}"/>
  <bookViews>
    <workbookView xWindow="-120" yWindow="-120" windowWidth="38640" windowHeight="21120" xr2:uid="{00000000-000D-0000-FFFF-FFFF00000000}"/>
  </bookViews>
  <sheets>
    <sheet name="Crowdfunding" sheetId="1" r:id="rId1"/>
    <sheet name="Parent Category Outcome" sheetId="2" r:id="rId2"/>
    <sheet name="Sub-Category Outcome" sheetId="3" r:id="rId3"/>
    <sheet name="Date Created Outcome" sheetId="8" r:id="rId4"/>
    <sheet name="Crowdfunding Goal Analysis" sheetId="9" r:id="rId5"/>
    <sheet name="Statistical Analysis Summary" sheetId="10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0" l="1" a="1"/>
  <c r="C8" i="10" s="1"/>
  <c r="B7" i="10" a="1"/>
  <c r="B7" i="10" s="1"/>
  <c r="B8" i="10" a="1"/>
  <c r="B8" i="10" s="1"/>
  <c r="C7" i="10" a="1"/>
  <c r="C7" i="10" s="1"/>
  <c r="C6" i="10" l="1" a="1"/>
  <c r="C6" i="10" s="1"/>
  <c r="C5" i="10" a="1"/>
  <c r="C5" i="10" s="1"/>
  <c r="B6" i="10" a="1"/>
  <c r="B6" i="10" s="1"/>
  <c r="B5" i="10" a="1"/>
  <c r="B5" i="10" s="1"/>
  <c r="C4" i="10" a="1"/>
  <c r="C4" i="10" s="1"/>
  <c r="B4" i="10" a="1"/>
  <c r="B4" i="10" s="1"/>
  <c r="C3" i="10"/>
  <c r="B3" i="10"/>
  <c r="C2" i="10"/>
  <c r="B2" i="10"/>
  <c r="D13" i="9" l="1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E2" i="9" s="1"/>
  <c r="F2" i="1"/>
  <c r="F3" i="1"/>
  <c r="F4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3" i="9" l="1"/>
  <c r="H2" i="9"/>
  <c r="H3" i="9"/>
  <c r="G2" i="9"/>
  <c r="G3" i="9"/>
  <c r="E4" i="9"/>
  <c r="G4" i="9" s="1"/>
  <c r="E5" i="9"/>
  <c r="G5" i="9" s="1"/>
  <c r="E6" i="9"/>
  <c r="G6" i="9" s="1"/>
  <c r="E7" i="9"/>
  <c r="G7" i="9" s="1"/>
  <c r="E8" i="9"/>
  <c r="G8" i="9" s="1"/>
  <c r="E9" i="9"/>
  <c r="G9" i="9" s="1"/>
  <c r="E10" i="9"/>
  <c r="H10" i="9" s="1"/>
  <c r="E11" i="9"/>
  <c r="F11" i="9" s="1"/>
  <c r="E12" i="9"/>
  <c r="F12" i="9" s="1"/>
  <c r="E13" i="9"/>
  <c r="F13" i="9" s="1"/>
  <c r="F2" i="9"/>
  <c r="F3" i="9"/>
  <c r="F10" i="9" l="1"/>
  <c r="F9" i="9"/>
  <c r="F8" i="9"/>
  <c r="F7" i="9"/>
  <c r="F5" i="9"/>
  <c r="H9" i="9"/>
  <c r="H8" i="9"/>
  <c r="H7" i="9"/>
  <c r="H6" i="9"/>
  <c r="F6" i="9"/>
  <c r="H5" i="9"/>
  <c r="H4" i="9"/>
  <c r="F4" i="9"/>
  <c r="G11" i="9"/>
  <c r="G13" i="9"/>
  <c r="H12" i="9"/>
  <c r="G12" i="9"/>
  <c r="H13" i="9"/>
  <c r="G10" i="9"/>
  <c r="H1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<sst xmlns="http://schemas.openxmlformats.org/spreadsheetml/2006/main" count="6130" uniqueCount="2115">
  <si>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</si>
  <si>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</si>
  <si>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</si>
  <si>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</si>
  <si>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</si>
  <si>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</si>
  <si>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</si>
  <si>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</si>
  <si>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</si>
  <si>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</si>
  <si>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</si>
  <si>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</si>
  <si>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</si>
  <si>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</si>
  <si>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</si>
  <si>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</si>
  <si>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</si>
  <si>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</si>
  <si>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</si>
  <si>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</si>
  <si>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</si>
  <si>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</si>
  <si>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</si>
  <si>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</si>
  <si>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</si>
  <si>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</si>
  <si>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</si>
  <si>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</si>
  <si>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</si>
  <si>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</si>
  <si>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</si>
  <si>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</si>
  <si>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</si>
  <si>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</si>
  <si>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</si>
  <si>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</si>
  <si>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</si>
  <si>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</si>
  <si>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</si>
  <si>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</si>
  <si>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</si>
  <si>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</si>
  <si>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</si>
  <si>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</si>
  <si>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</si>
  <si>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</si>
  <si>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</si>
  <si>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</si>
  <si>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</si>
  <si>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</si>
  <si>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</si>
  <si>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</si>
  <si>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</si>
  <si>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</si>
  <si>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</si>
  <si>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</si>
  <si>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</si>
  <si>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</si>
  <si>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</si>
  <si>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</si>
  <si>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</si>
  <si>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</si>
  <si>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</si>
  <si>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</si>
  <si>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</si>
  <si>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</si>
  <si>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</si>
  <si>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</si>
  <si>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</si>
  <si>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</si>
  <si>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</si>
  <si>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</si>
  <si>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</si>
  <si>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</si>
  <si>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</si>
  <si>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</si>
  <si>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</si>
  <si>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</si>
  <si>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</si>
  <si>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</si>
  <si>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</si>
  <si>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</si>
  <si>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</si>
  <si>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</si>
  <si>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</si>
  <si>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</si>
  <si>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</si>
  <si>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</si>
  <si>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</si>
  <si>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</si>
  <si>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</si>
  <si>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</si>
  <si>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</si>
  <si>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</si>
  <si>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</si>
  <si>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</si>
  <si>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</si>
  <si>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</si>
  <si>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</si>
  <si>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</si>
  <si>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</si>
  <si>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</si>
  <si>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</si>
  <si>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</si>
  <si>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</si>
  <si>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</si>
  <si>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</si>
  <si>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</si>
  <si>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</si>
  <si>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</si>
  <si>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</si>
  <si>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</si>
  <si>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</si>
  <si>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</si>
  <si>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</si>
  <si>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</si>
  <si>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</si>
  <si>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</si>
  <si>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</si>
  <si>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</si>
  <si>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</si>
  <si>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</si>
  <si>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</si>
  <si>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</si>
  <si>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</si>
  <si>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</si>
  <si>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</si>
  <si>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</si>
  <si>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</si>
  <si>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</si>
  <si>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</si>
  <si>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</si>
  <si>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</si>
  <si>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</si>
  <si>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</si>
  <si>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</si>
  <si>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</si>
  <si>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</si>
  <si>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</si>
  <si>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</si>
  <si>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</si>
  <si>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</si>
  <si>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</si>
  <si>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</si>
  <si>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</si>
  <si>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</si>
  <si>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</si>
  <si>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</si>
  <si>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</si>
  <si>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</si>
  <si>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</si>
  <si>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</si>
  <si>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</si>
  <si>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</si>
  <si>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</si>
  <si>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</si>
  <si>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</si>
  <si>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</si>
  <si>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</si>
  <si>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</si>
  <si>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</si>
  <si>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</si>
  <si>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</si>
  <si>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</si>
  <si>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</si>
  <si>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</si>
  <si>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</si>
  <si>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</si>
  <si>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</si>
  <si>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</si>
  <si>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</si>
  <si>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</si>
  <si>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</si>
  <si>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</si>
  <si>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</si>
  <si>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</si>
  <si>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</si>
  <si>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</si>
  <si>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</si>
  <si>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</si>
  <si>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</si>
  <si>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</si>
  <si>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</si>
  <si>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</si>
  <si>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</si>
  <si>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</si>
  <si>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</si>
  <si>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</si>
  <si>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</si>
  <si>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</si>
  <si>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</si>
  <si>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</si>
  <si>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</si>
  <si>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</si>
  <si>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</si>
  <si>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</si>
  <si>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</si>
  <si>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</si>
  <si>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</si>
  <si>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</si>
  <si>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</si>
  <si>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</si>
  <si>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</si>
  <si>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</si>
  <si>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</si>
  <si>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</si>
  <si>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</si>
  <si>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</si>
  <si>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</si>
  <si>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</si>
  <si>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</si>
  <si>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</si>
  <si>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</si>
  <si>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</si>
  <si>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</si>
  <si>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</si>
  <si>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</si>
  <si>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</si>
  <si>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</si>
  <si>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</si>
  <si>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</si>
  <si>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</si>
  <si>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</si>
  <si>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</si>
  <si>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</si>
  <si>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</si>
  <si>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</si>
  <si>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</si>
  <si>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</si>
  <si>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</si>
  <si>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</si>
  <si>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</si>
  <si>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</si>
  <si>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</si>
  <si>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</si>
  <si>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</si>
  <si>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</si>
  <si>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</si>
  <si>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</si>
  <si>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</si>
  <si>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</si>
  <si>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</si>
  <si>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</si>
  <si>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</si>
  <si>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</si>
  <si>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</si>
  <si>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</si>
  <si>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</si>
  <si>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</si>
  <si>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</si>
  <si>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</si>
  <si>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</si>
  <si>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</si>
  <si>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</si>
  <si>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</si>
  <si>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</si>
  <si>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</si>
  <si>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</si>
  <si>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</si>
  <si>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</si>
  <si>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</si>
  <si>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</si>
  <si>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</si>
  <si>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</si>
  <si>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</si>
  <si>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</si>
  <si>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</si>
  <si>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</si>
  <si>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</si>
  <si>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</si>
  <si>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</si>
  <si>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</si>
  <si>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</si>
  <si>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</si>
  <si>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</si>
  <si>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</si>
  <si>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</si>
  <si>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</si>
  <si>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</si>
  <si>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</si>
  <si>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</si>
  <si>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</si>
  <si>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</si>
  <si>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</si>
  <si>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</si>
  <si>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</si>
  <si>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</si>
  <si>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</si>
  <si>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</si>
  <si>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</si>
  <si>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</si>
  <si>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</si>
  <si>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</si>
  <si>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</si>
  <si>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</si>
  <si>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</si>
  <si>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</si>
  <si>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</si>
  <si>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</si>
  <si>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</si>
  <si>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</si>
  <si>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</si>
  <si>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</si>
  <si>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</si>
  <si>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</si>
  <si>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</si>
  <si>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</si>
  <si>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</si>
  <si>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</si>
  <si>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</si>
  <si>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</si>
  <si>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</si>
  <si>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</si>
  <si>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</si>
  <si>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</si>
  <si>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</si>
  <si>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</si>
  <si>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</si>
  <si>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</si>
  <si>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</si>
  <si>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</si>
  <si>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</si>
  <si>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</si>
  <si>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</si>
  <si>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</si>
  <si>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</si>
  <si>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</si>
  <si>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</si>
  <si>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</si>
  <si>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</si>
  <si>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</si>
  <si>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</si>
  <si>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</si>
  <si>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</si>
  <si>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</si>
  <si>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</si>
  <si>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</si>
  <si>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</si>
  <si>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</si>
  <si>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</si>
  <si>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</si>
  <si>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</si>
  <si>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</si>
  <si>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</si>
  <si>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</si>
  <si>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</si>
  <si>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</si>
  <si>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</si>
  <si>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</si>
  <si>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</si>
  <si>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</si>
  <si>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</si>
  <si>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</si>
  <si>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</si>
  <si>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</si>
  <si>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</si>
  <si>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</si>
  <si>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</si>
  <si>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</si>
  <si>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</si>
  <si>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</si>
  <si>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</si>
  <si>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</si>
  <si>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</si>
  <si>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</si>
  <si>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</si>
  <si>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</si>
  <si>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</si>
  <si>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</si>
  <si>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</si>
  <si>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</si>
  <si>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</si>
  <si>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</si>
  <si>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</si>
  <si>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</si>
  <si>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</si>
  <si>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</si>
  <si>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</si>
  <si>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</si>
  <si>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</si>
  <si>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</si>
  <si>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</si>
  <si>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</si>
  <si>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</si>
  <si>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</si>
  <si>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</si>
  <si>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</si>
  <si>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</si>
  <si>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</si>
  <si>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</si>
  <si>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</si>
  <si>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</si>
  <si>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</si>
  <si>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</si>
  <si>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</si>
  <si>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</si>
  <si>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</si>
  <si>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</si>
  <si>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</si>
  <si>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</si>
  <si>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</si>
  <si>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</si>
  <si>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</si>
  <si>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</si>
  <si>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</si>
  <si>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</si>
  <si>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</si>
  <si>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</si>
  <si>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</si>
  <si>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</si>
  <si>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</si>
  <si>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</si>
  <si>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</si>
  <si>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</si>
  <si>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</si>
  <si>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</si>
  <si>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</si>
  <si>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</si>
  <si>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</si>
  <si>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</si>
  <si>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</si>
  <si>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</si>
  <si>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</si>
  <si>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</si>
  <si>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</si>
  <si>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</si>
  <si>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</si>
  <si>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</si>
  <si>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</si>
  <si>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</si>
  <si>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</si>
  <si>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</si>
  <si>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</si>
  <si>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</si>
  <si>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</si>
  <si>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</si>
  <si>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</si>
  <si>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</si>
  <si>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</si>
  <si>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</si>
  <si>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</si>
  <si>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</si>
  <si>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</si>
  <si>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</si>
  <si>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</si>
  <si>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</si>
  <si>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</si>
  <si>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</si>
  <si>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</si>
  <si>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</si>
  <si>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</si>
  <si>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</si>
  <si>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</si>
  <si>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</si>
  <si>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</si>
  <si>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</si>
  <si>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</si>
  <si>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</si>
  <si>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</si>
  <si>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</si>
  <si>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</si>
  <si>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</si>
  <si>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</si>
  <si>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</si>
  <si>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</si>
  <si>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</si>
  <si>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</si>
  <si>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</si>
  <si>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</si>
  <si>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</si>
  <si>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</si>
  <si>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</si>
  <si>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</si>
  <si>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</si>
  <si>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</si>
  <si>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</si>
  <si>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</si>
  <si>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</si>
  <si>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</si>
  <si>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</si>
  <si>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</si>
  <si>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</si>
  <si>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</si>
  <si>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</si>
  <si>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</si>
  <si>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</si>
  <si>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</si>
  <si>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</si>
  <si>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</si>
  <si>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</si>
  <si>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</si>
  <si>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</si>
  <si>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</si>
  <si>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</si>
  <si>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</si>
  <si>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</si>
  <si>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</si>
  <si>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</si>
  <si>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</si>
  <si>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</si>
  <si>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</si>
  <si>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</si>
  <si>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</si>
  <si>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</si>
  <si>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</si>
  <si>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</si>
  <si>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</si>
  <si>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</si>
  <si>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</si>
  <si>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</si>
  <si>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</si>
  <si>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</si>
  <si>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</si>
  <si>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</si>
  <si>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</si>
  <si>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</si>
  <si>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</si>
  <si>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</si>
  <si>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</si>
  <si>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</si>
  <si>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</si>
  <si>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</si>
  <si>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</si>
  <si>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</si>
  <si>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</si>
  <si>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</si>
  <si>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</si>
  <si>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</si>
  <si>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</si>
  <si>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</si>
  <si>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</si>
  <si>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</si>
  <si>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</si>
  <si>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</si>
  <si>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</si>
  <si>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</si>
  <si>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</si>
  <si>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</si>
  <si>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</si>
  <si>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</si>
  <si>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</si>
  <si>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</si>
  <si>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</si>
  <si>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</si>
  <si>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</si>
  <si>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</si>
  <si>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</si>
  <si>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</si>
  <si>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</si>
  <si>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</si>
  <si>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</si>
  <si>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</si>
  <si>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</si>
  <si>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</si>
  <si>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</si>
  <si>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</si>
  <si>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</si>
  <si>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</si>
  <si>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</si>
  <si>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</si>
  <si>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</si>
  <si>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</si>
  <si>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</si>
  <si>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</si>
  <si>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</si>
  <si>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</si>
  <si>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</si>
  <si>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</si>
  <si>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</si>
  <si>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</si>
  <si>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</si>
  <si>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</si>
  <si>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</si>
  <si>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</si>
  <si>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</si>
  <si>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</si>
  <si>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</si>
  <si>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</si>
  <si>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</si>
  <si>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</si>
  <si>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</si>
  <si>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</si>
  <si>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</si>
  <si>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</si>
  <si>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</si>
  <si>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</si>
  <si>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</si>
  <si>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</si>
  <si>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</si>
  <si>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</si>
  <si>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</si>
  <si>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</si>
  <si>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</si>
  <si>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</si>
  <si>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</si>
  <si>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</si>
  <si>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</si>
  <si>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</si>
  <si>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</si>
  <si>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</si>
  <si>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</si>
  <si>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</si>
  <si>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</si>
  <si>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</si>
  <si>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</si>
  <si>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</si>
  <si>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</si>
  <si>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</si>
  <si>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</si>
  <si>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</si>
  <si>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</si>
  <si>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</si>
  <si>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</si>
  <si>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</si>
  <si>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</si>
  <si>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</si>
  <si>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</si>
  <si>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</si>
  <si>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</si>
  <si>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</si>
  <si>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</si>
  <si>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</si>
  <si>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</si>
  <si>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</si>
  <si>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</si>
  <si>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</si>
  <si>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</si>
  <si>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</si>
  <si>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</si>
  <si>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</si>
  <si>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</si>
  <si>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</si>
  <si>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</si>
  <si>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</si>
  <si>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</si>
  <si>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</si>
  <si>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</si>
  <si>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</si>
  <si>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</si>
  <si>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</si>
  <si>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</si>
  <si>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</si>
  <si>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</si>
  <si>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</si>
  <si>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</si>
  <si>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</si>
  <si>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</si>
  <si>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</si>
  <si>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</si>
  <si>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</si>
  <si>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</si>
  <si>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</si>
  <si>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</si>
  <si>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</si>
  <si>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</si>
  <si>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</si>
  <si>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</si>
  <si>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</si>
  <si>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</si>
  <si>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</si>
  <si>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</si>
  <si>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</si>
  <si>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</si>
  <si>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</si>
  <si>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</si>
  <si>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</si>
  <si>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</si>
  <si>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</si>
  <si>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</si>
  <si>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</si>
  <si>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</si>
  <si>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</si>
  <si>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</si>
  <si>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</si>
  <si>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</si>
  <si>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</si>
  <si>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</si>
  <si>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</si>
  <si>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</si>
  <si>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</si>
  <si>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</si>
  <si>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</si>
  <si>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</si>
  <si>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</si>
  <si>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</si>
  <si>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</si>
  <si>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</si>
  <si>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</si>
  <si>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</si>
  <si>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</si>
  <si>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</si>
  <si>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</si>
  <si>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</si>
  <si>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</si>
  <si>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</si>
  <si>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</si>
  <si>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</si>
  <si>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</si>
  <si>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</si>
  <si>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</si>
  <si>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</si>
  <si>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</si>
  <si>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</si>
  <si>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</si>
  <si>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</si>
  <si>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</si>
  <si>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</si>
  <si>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</si>
  <si>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</si>
  <si>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</si>
  <si>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</si>
  <si>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</si>
  <si>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</si>
  <si>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</si>
  <si>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</si>
  <si>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</si>
  <si>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</si>
  <si>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</si>
  <si>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</si>
  <si>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</si>
  <si>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</si>
  <si>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</si>
  <si>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</si>
  <si>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</si>
  <si>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</si>
  <si>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</si>
  <si>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</si>
  <si>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</si>
  <si>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</si>
  <si>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</si>
  <si>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</si>
  <si>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</si>
  <si>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</si>
  <si>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</si>
  <si>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</si>
  <si>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</si>
  <si>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</si>
  <si>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</si>
  <si>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</si>
  <si>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</si>
  <si>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</si>
  <si>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</si>
  <si>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</si>
  <si>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</si>
  <si>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</si>
  <si>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</si>
  <si>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</si>
  <si>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</si>
  <si>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</si>
  <si>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</si>
  <si>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</si>
  <si>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</si>
  <si>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</si>
  <si>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</si>
  <si>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</si>
  <si>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</si>
  <si>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</si>
  <si>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</si>
  <si>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</si>
  <si>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</si>
  <si>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</si>
  <si>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</si>
  <si>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</si>
  <si>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</si>
  <si>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</si>
  <si>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</si>
  <si>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</si>
  <si>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</si>
  <si>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</si>
  <si>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</si>
  <si>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</si>
  <si>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</si>
  <si>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</si>
  <si>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</si>
  <si>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</si>
  <si>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</si>
  <si>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</si>
  <si>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</si>
  <si>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</si>
  <si>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</si>
  <si>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</si>
  <si>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</si>
  <si>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</si>
  <si>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</si>
  <si>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</si>
  <si>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</si>
  <si>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</si>
  <si>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</si>
  <si>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</si>
  <si>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</si>
  <si>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</si>
  <si>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</si>
  <si>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</si>
  <si>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</si>
  <si>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</si>
  <si>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</si>
  <si>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</si>
  <si>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</si>
  <si>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</si>
  <si>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</si>
  <si>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</si>
  <si>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</si>
  <si>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</si>
  <si>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</si>
  <si>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</si>
  <si>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</si>
  <si>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</si>
  <si>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</si>
  <si>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</si>
  <si>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</si>
  <si>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</si>
  <si>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</si>
  <si>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</si>
  <si>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</si>
  <si>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</si>
  <si>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</si>
  <si>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</si>
  <si>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</si>
  <si>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</si>
  <si>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</si>
  <si>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</si>
  <si>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</si>
  <si>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</si>
  <si>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</si>
  <si>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</si>
  <si>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</si>
  <si>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</si>
  <si>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</si>
  <si>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</si>
  <si>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</si>
  <si>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</si>
  <si>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</si>
  <si>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</si>
  <si>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</si>
  <si>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</si>
  <si>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</si>
  <si>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</si>
  <si>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</si>
  <si>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</si>
  <si>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</si>
  <si>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</si>
  <si>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</si>
  <si>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</si>
  <si>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</si>
  <si>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</si>
  <si>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</si>
  <si>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</si>
  <si>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</si>
  <si>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</si>
  <si>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</si>
  <si>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</si>
  <si>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</si>
  <si>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</si>
  <si>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</si>
  <si>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</si>
  <si>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</si>
  <si>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</si>
  <si>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</si>
  <si>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</si>
  <si>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</si>
  <si>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</si>
  <si>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</si>
  <si>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</si>
  <si>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</si>
  <si>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</si>
  <si>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</si>
  <si>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</si>
  <si>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</si>
  <si>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</si>
  <si>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</si>
  <si>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</si>
  <si>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</si>
  <si>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</si>
  <si>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</si>
  <si>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</si>
  <si>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</si>
  <si>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</si>
  <si>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</si>
  <si>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</si>
  <si>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</si>
  <si>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</si>
  <si>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</si>
  <si>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</si>
  <si>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</si>
  <si>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</si>
  <si>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</si>
  <si>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</si>
  <si>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</si>
  <si>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</si>
  <si>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</si>
  <si>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</si>
  <si>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</si>
  <si>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</si>
  <si>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</si>
  <si>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</si>
  <si>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</si>
  <si>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</si>
  <si>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</si>
  <si>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</si>
  <si>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</si>
  <si>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</si>
  <si>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</si>
  <si>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</si>
  <si>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</si>
  <si>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</si>
  <si>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</si>
  <si>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</si>
  <si>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</si>
  <si>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</si>
  <si>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</si>
  <si>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</si>
  <si>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</si>
  <si>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</si>
  <si>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</si>
  <si>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</si>
  <si>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</si>
  <si>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</si>
  <si>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</si>
  <si>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</si>
  <si>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</si>
  <si>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</si>
  <si>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</si>
  <si>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</si>
  <si>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</si>
  <si>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</si>
  <si>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</si>
  <si>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</si>
  <si>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</si>
  <si>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</si>
  <si>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</si>
  <si>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</si>
  <si>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</si>
  <si>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</si>
  <si>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</si>
  <si>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</si>
  <si>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</si>
  <si>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</si>
  <si>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</si>
  <si>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</si>
  <si>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</si>
  <si>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</si>
  <si>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</si>
  <si>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</si>
  <si>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</si>
  <si>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</si>
  <si>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</si>
  <si>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</si>
  <si>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</si>
  <si>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</si>
  <si>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</si>
  <si>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</si>
  <si>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</si>
  <si>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</si>
  <si>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</si>
  <si>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</si>
  <si>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</si>
  <si>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</si>
  <si>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</si>
  <si>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</si>
  <si>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</si>
  <si>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</si>
  <si>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</si>
  <si>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</si>
  <si>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</si>
  <si>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</si>
  <si>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</si>
  <si>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</si>
  <si>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</si>
  <si>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</si>
  <si>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</si>
  <si>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</si>
  <si>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</si>
  <si>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</si>
  <si>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</si>
  <si>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</si>
  <si>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</si>
  <si>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</si>
  <si>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</si>
  <si>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</si>
  <si>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</si>
  <si>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</si>
  <si>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</si>
  <si>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</si>
  <si>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</si>
  <si>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</si>
  <si>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</si>
  <si>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</si>
  <si>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</si>
  <si>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</si>
  <si>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</si>
  <si>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</si>
  <si>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</si>
  <si>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</si>
  <si>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</si>
  <si>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</si>
  <si>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</si>
  <si>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</si>
  <si>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</si>
  <si>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</si>
  <si>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</si>
  <si>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</si>
  <si>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</si>
  <si>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</si>
  <si>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</si>
  <si>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</si>
  <si>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</si>
  <si>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</si>
  <si>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</si>
  <si>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</si>
  <si>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</si>
  <si>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</si>
  <si>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</si>
  <si>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</si>
  <si>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</si>
  <si>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</si>
  <si>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</si>
  <si>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</si>
  <si>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</si>
  <si>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</si>
  <si>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</si>
  <si>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</si>
  <si>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</si>
  <si>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</si>
  <si>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</si>
  <si>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</si>
  <si>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</si>
  <si>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</si>
  <si>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</si>
  <si>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</si>
  <si>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</si>
  <si>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</si>
  <si>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</si>
  <si>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</si>
  <si>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</si>
  <si>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</si>
  <si>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</si>
  <si>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</si>
  <si>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</si>
  <si>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</si>
  <si>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</si>
  <si>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</si>
  <si>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</si>
  <si>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</si>
  <si>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</si>
  <si>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</si>
  <si>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</si>
  <si>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</si>
  <si>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</si>
  <si>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</si>
  <si>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</si>
  <si>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</si>
  <si>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</si>
  <si>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</si>
  <si>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</si>
  <si>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</si>
  <si>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</si>
  <si>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</si>
  <si>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</si>
  <si>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</si>
  <si>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</si>
  <si>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</si>
  <si>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</si>
  <si>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</si>
  <si>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</si>
  <si>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</si>
  <si>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</si>
  <si>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</si>
  <si>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</si>
  <si>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</si>
  <si>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</si>
  <si>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</si>
  <si>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</si>
  <si>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</si>
  <si>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</si>
  <si>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</si>
  <si>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</si>
  <si>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</si>
  <si>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</si>
  <si>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</si>
  <si>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</si>
  <si>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</si>
  <si>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</si>
  <si>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</si>
  <si>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</si>
  <si>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</si>
  <si>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</si>
  <si>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</si>
  <si>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</si>
  <si>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</si>
  <si>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</si>
  <si>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</si>
  <si>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</si>
  <si>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</si>
  <si>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</si>
  <si>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</si>
  <si>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</si>
  <si>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</si>
  <si>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</si>
  <si>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</si>
  <si>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</si>
  <si>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</si>
  <si>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</si>
  <si>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</si>
  <si>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</si>
  <si>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</si>
  <si>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</si>
  <si>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</si>
  <si>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</si>
  <si>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</si>
  <si>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</si>
  <si>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</si>
  <si>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</si>
  <si>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</si>
  <si>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</si>
  <si>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</si>
  <si>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</si>
  <si>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</si>
  <si>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</si>
  <si>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</si>
  <si>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</si>
  <si>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</si>
  <si>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</si>
  <si>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</si>
  <si>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</si>
  <si>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</si>
  <si>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</si>
  <si>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</si>
  <si>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</si>
  <si>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</si>
  <si>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</si>
  <si>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</si>
  <si>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</si>
  <si>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</si>
  <si>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</si>
  <si>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</si>
  <si>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</si>
  <si>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</si>
  <si>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</si>
  <si>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</si>
  <si>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</si>
  <si>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</si>
  <si>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</si>
  <si>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</si>
  <si>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</si>
  <si>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</si>
  <si>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</si>
  <si>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</si>
  <si>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</si>
  <si>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</si>
  <si>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</si>
  <si>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</si>
  <si>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</si>
  <si>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</si>
  <si>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</si>
  <si>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</si>
  <si>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</si>
  <si>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</si>
  <si>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</si>
  <si>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</si>
  <si>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</si>
  <si>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</si>
  <si>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</si>
  <si>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</si>
  <si>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</si>
  <si>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</si>
  <si>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</si>
  <si>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</si>
  <si>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</si>
  <si>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</si>
  <si>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</si>
  <si>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</si>
  <si>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</si>
  <si>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</si>
  <si>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</si>
  <si>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</si>
  <si>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</si>
  <si>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</si>
  <si>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</si>
  <si>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</si>
  <si>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</si>
  <si>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</si>
  <si>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</si>
  <si>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</si>
  <si>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</si>
  <si>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</si>
  <si>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</si>
  <si>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</si>
  <si>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</si>
  <si>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</si>
  <si>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</si>
  <si>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</si>
  <si>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</si>
  <si>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</si>
  <si>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</si>
  <si>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</si>
  <si>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</si>
  <si>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</si>
  <si>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</si>
  <si>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</si>
  <si>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</si>
  <si>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</si>
  <si>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</si>
  <si>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</si>
  <si>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</si>
  <si>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</si>
  <si>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</si>
  <si>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</si>
  <si>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</si>
  <si>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</si>
  <si>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</si>
  <si>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</si>
  <si>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</si>
  <si>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</si>
  <si>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</si>
  <si>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</si>
  <si>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</si>
  <si>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</si>
  <si>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</si>
  <si>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</si>
  <si>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</si>
  <si>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</si>
  <si>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</si>
  <si>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</si>
  <si>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</si>
  <si>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</si>
  <si>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</si>
  <si>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</si>
  <si>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</si>
  <si>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</si>
  <si>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</si>
  <si>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</si>
  <si>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</si>
  <si>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</si>
  <si>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</si>
  <si>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</si>
  <si>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</si>
  <si>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</si>
  <si>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</si>
  <si>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</si>
  <si>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</si>
  <si>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</si>
  <si>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</si>
  <si>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</si>
  <si>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</si>
  <si>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</si>
  <si>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</si>
  <si>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</si>
  <si>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</si>
  <si>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</si>
  <si>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</si>
  <si>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</si>
  <si>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</si>
  <si>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</si>
  <si>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</si>
  <si>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</si>
  <si>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</si>
  <si>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</si>
  <si>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</si>
  <si>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</si>
  <si>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</si>
  <si>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</si>
  <si>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</si>
  <si>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</si>
  <si>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</si>
  <si>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</si>
  <si>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</si>
  <si>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</si>
  <si>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</si>
  <si>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</si>
  <si>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</si>
  <si>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</si>
  <si>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</si>
  <si>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</si>
  <si>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</si>
  <si>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</si>
  <si>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</si>
  <si>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</si>
  <si>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</si>
  <si>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</si>
  <si>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</si>
  <si>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</si>
  <si>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</si>
  <si>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</si>
  <si>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</si>
  <si>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</si>
  <si>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</si>
  <si>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</si>
  <si>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</si>
  <si>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</si>
  <si>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</si>
  <si>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</si>
  <si>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</si>
  <si>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</si>
  <si>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</si>
  <si>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</si>
  <si>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</si>
  <si>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</si>
  <si>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</si>
  <si>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</si>
  <si>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</si>
  <si>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</si>
  <si>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</si>
  <si>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</si>
  <si>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</si>
  <si>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</si>
  <si>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</si>
  <si>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</si>
  <si>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</si>
  <si>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</si>
  <si>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</si>
  <si>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</si>
  <si>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</si>
  <si>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</si>
  <si>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</si>
  <si>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</si>
  <si>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</si>
  <si>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</si>
  <si>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</si>
  <si>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</si>
  <si>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</si>
  <si>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</si>
  <si>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</si>
  <si>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</si>
  <si>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</si>
  <si>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</si>
  <si>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</si>
  <si>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</si>
  <si>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</si>
  <si>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</si>
  <si>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</si>
  <si>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</si>
  <si>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</si>
  <si>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</si>
  <si>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</si>
  <si>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</si>
  <si>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</si>
  <si>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</si>
  <si>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</si>
  <si>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</si>
  <si>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</si>
  <si>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</si>
  <si>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</si>
  <si>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</si>
  <si>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</si>
  <si>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</si>
  <si>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</si>
  <si>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</si>
  <si>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</si>
  <si>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</si>
  <si>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</si>
  <si>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</si>
  <si>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</si>
  <si>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</si>
  <si>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</si>
  <si>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</si>
  <si>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</si>
  <si>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</si>
  <si>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</si>
  <si>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</si>
  <si>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</si>
  <si>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</si>
  <si>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</si>
  <si>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</si>
  <si>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</si>
  <si>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</si>
  <si>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</si>
  <si>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</si>
  <si>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</si>
  <si>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</si>
  <si>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</si>
  <si>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</si>
  <si>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</si>
  <si>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</si>
  <si>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</si>
  <si>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</si>
  <si>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</si>
  <si>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</si>
  <si>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</si>
  <si>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</si>
  <si>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</si>
  <si>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</si>
  <si>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</si>
  <si>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</si>
  <si>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</si>
  <si>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</si>
  <si>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</si>
  <si>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</si>
  <si>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</si>
  <si>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</si>
  <si>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</si>
  <si>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</si>
  <si>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</si>
  <si>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</si>
  <si>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</si>
  <si>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</si>
  <si>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</si>
  <si>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</si>
  <si>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</si>
  <si>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</si>
  <si>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</si>
  <si>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</si>
  <si>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</si>
  <si>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</si>
  <si>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</si>
  <si>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</si>
  <si>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</si>
  <si>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</si>
  <si>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</si>
  <si>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</si>
  <si>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</si>
  <si>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</si>
  <si>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</si>
  <si>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</si>
  <si>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</si>
  <si>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</si>
  <si>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</si>
  <si>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</si>
  <si>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</si>
  <si>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</si>
  <si>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</si>
  <si>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</si>
  <si>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</si>
  <si>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</si>
  <si>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</si>
  <si>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</si>
  <si>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</si>
  <si>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</si>
  <si>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</si>
  <si>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</si>
  <si>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</si>
  <si>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</si>
  <si>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</si>
  <si>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</si>
  <si>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</si>
  <si>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</si>
  <si>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</si>
  <si>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</si>
  <si>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</si>
  <si>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</si>
  <si>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</si>
  <si>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</si>
  <si>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</si>
  <si>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</si>
  <si>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</si>
  <si>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</si>
  <si>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</si>
  <si>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</si>
  <si>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</si>
  <si>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</si>
  <si>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</si>
  <si>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</si>
  <si>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</si>
  <si>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</si>
  <si>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</si>
  <si>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</si>
  <si>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</si>
  <si>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</si>
  <si>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</si>
  <si>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</si>
  <si>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</si>
  <si>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</si>
  <si>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</si>
  <si>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</si>
  <si>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</si>
  <si>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</si>
  <si>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</si>
  <si>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</si>
  <si>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</si>
  <si>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</si>
  <si>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</si>
  <si>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</si>
  <si>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</si>
  <si>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</si>
  <si>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</si>
  <si>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</si>
  <si>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</si>
  <si>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</si>
  <si>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</si>
  <si>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</si>
  <si>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</si>
  <si>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</si>
  <si>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</si>
  <si>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</si>
  <si>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</si>
  <si>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</si>
  <si>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</si>
  <si>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</si>
  <si>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</si>
  <si>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</si>
  <si>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</si>
  <si>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</si>
  <si>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</si>
  <si>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</si>
  <si>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</si>
  <si>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</si>
  <si>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</si>
  <si>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</si>
  <si>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</si>
  <si>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</si>
  <si>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</si>
  <si>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</si>
  <si>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</si>
  <si>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</si>
  <si>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</si>
  <si>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</si>
  <si>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</si>
  <si>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</si>
  <si>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</si>
  <si>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</si>
  <si>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</si>
  <si>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</si>
  <si>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</si>
  <si>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</si>
  <si>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</si>
  <si>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</si>
  <si>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</si>
  <si>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</si>
  <si>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</si>
  <si>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</si>
  <si>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</si>
  <si>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</si>
  <si>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</si>
  <si>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</si>
  <si>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</si>
  <si>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</si>
  <si>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</si>
  <si>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</si>
  <si>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</si>
  <si>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</si>
  <si>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</si>
  <si>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</si>
  <si>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</si>
  <si>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</si>
  <si>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</si>
  <si>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</si>
  <si>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</si>
  <si>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</si>
  <si>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</si>
  <si>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</si>
  <si>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</si>
  <si>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</si>
  <si>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</si>
  <si>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</si>
  <si>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</si>
  <si>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</si>
  <si>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</si>
  <si>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</si>
  <si>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</si>
  <si>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</si>
  <si>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</si>
  <si>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</si>
  <si>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</si>
  <si>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</si>
  <si>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</si>
  <si>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</si>
  <si>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</si>
  <si>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</si>
  <si>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</si>
  <si>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</si>
  <si>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</si>
  <si>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</si>
  <si>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</si>
  <si>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</si>
  <si>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</si>
  <si>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</si>
  <si>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</si>
  <si>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</si>
  <si>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</si>
  <si>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</si>
  <si>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</si>
  <si>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</si>
  <si>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</si>
  <si>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</si>
  <si>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</si>
  <si>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</si>
  <si>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</si>
  <si>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</si>
  <si>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</si>
  <si>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</si>
  <si>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</si>
  <si>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</si>
  <si>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</si>
  <si>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</si>
  <si>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</si>
  <si>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</si>
  <si>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</si>
  <si>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</si>
  <si>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</si>
  <si>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</si>
  <si>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</si>
  <si>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</si>
  <si>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</si>
  <si>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</si>
  <si>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</si>
  <si>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</si>
  <si>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</si>
  <si>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</si>
  <si>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</si>
  <si>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</si>
  <si>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</si>
  <si>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</si>
  <si>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</si>
  <si>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</si>
  <si>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</si>
  <si>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</si>
  <si>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</si>
  <si>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</si>
  <si>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</si>
  <si>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</si>
  <si>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</si>
  <si>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</si>
  <si>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</si>
  <si>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</si>
  <si>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</si>
  <si>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</si>
  <si>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</si>
  <si>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</si>
  <si>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</si>
  <si>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</si>
  <si>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</si>
  <si>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</si>
  <si>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</si>
  <si>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</si>
  <si>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</si>
  <si>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</si>
  <si>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</si>
  <si>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</si>
  <si>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</si>
  <si>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</si>
  <si>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</si>
  <si>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</si>
  <si>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</si>
  <si>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</si>
  <si>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</si>
  <si>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</si>
  <si>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</si>
  <si>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</si>
  <si>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</si>
  <si>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</si>
  <si>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</si>
  <si>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</si>
  <si>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</si>
  <si>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</si>
  <si>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</si>
  <si>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</si>
  <si>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</si>
  <si>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</si>
  <si>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</si>
  <si>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</si>
  <si>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</si>
  <si>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</si>
  <si>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</si>
  <si>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</si>
  <si>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</si>
  <si>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</si>
  <si>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</si>
  <si>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</si>
  <si>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</si>
  <si>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</si>
  <si>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</si>
  <si>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</si>
  <si>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</si>
  <si>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</si>
  <si>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</si>
  <si>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</si>
  <si>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</si>
  <si>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</si>
  <si>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</si>
  <si>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</si>
  <si>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</si>
  <si>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</si>
  <si>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</si>
  <si>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</si>
  <si>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</si>
  <si>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</si>
  <si>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</si>
  <si>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</si>
  <si>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</si>
  <si>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</si>
  <si>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</si>
  <si>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</si>
  <si>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</si>
  <si>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</si>
  <si>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</si>
  <si>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</si>
  <si>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</si>
  <si>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</si>
  <si>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</si>
  <si>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</si>
  <si>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</si>
  <si>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</si>
  <si>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</si>
  <si>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</si>
  <si>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</si>
  <si>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</si>
  <si>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</si>
  <si>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</si>
  <si>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</si>
  <si>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</si>
  <si>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</si>
  <si>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</si>
  <si>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</si>
  <si>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</si>
  <si>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</si>
  <si>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</si>
  <si>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</si>
  <si>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</si>
  <si>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</si>
  <si>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</si>
  <si>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</si>
  <si>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</si>
  <si>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</si>
  <si>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</si>
  <si>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</si>
  <si>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</si>
  <si>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</si>
  <si>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</si>
  <si>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</si>
  <si>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</si>
  <si>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</si>
  <si>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</si>
  <si>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</si>
  <si>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</si>
  <si>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</si>
  <si>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</si>
  <si>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</si>
  <si>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</si>
  <si>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</si>
  <si>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</si>
  <si>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</si>
  <si>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</si>
  <si>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</si>
  <si>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</si>
  <si>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</si>
  <si>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</si>
  <si>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</si>
  <si>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</si>
  <si>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</si>
  <si>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</si>
  <si>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</si>
  <si>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</si>
  <si>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</si>
  <si>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</si>
  <si>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</si>
  <si>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</si>
  <si>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</si>
  <si>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</si>
  <si>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</si>
  <si>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</si>
  <si>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</si>
  <si>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</si>
  <si>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</si>
  <si>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</si>
  <si>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</si>
  <si>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</si>
  <si>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</si>
  <si>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</si>
  <si>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</si>
  <si>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</si>
  <si>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</si>
  <si>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</si>
  <si>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</si>
  <si>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</si>
  <si>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</si>
  <si>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</si>
  <si>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</si>
  <si>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</si>
  <si>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</si>
  <si>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</si>
  <si>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</si>
  <si>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</si>
  <si>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</si>
  <si>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</si>
  <si>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</si>
  <si>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</si>
  <si>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</si>
  <si>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</si>
  <si>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</si>
  <si>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</si>
  <si>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</si>
  <si>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</si>
  <si>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</si>
  <si>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</si>
  <si>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</si>
  <si>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</si>
  <si>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</si>
  <si>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</si>
  <si>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</si>
  <si>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</si>
  <si>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</si>
  <si>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</si>
  <si>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</si>
  <si>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</si>
  <si>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</si>
  <si>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</si>
  <si>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</si>
  <si>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</si>
  <si>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</si>
  <si>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</si>
  <si>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</si>
  <si>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</si>
  <si>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</si>
  <si>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</si>
  <si>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</si>
  <si>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</si>
  <si>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</si>
  <si>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</si>
  <si>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</si>
  <si>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</si>
  <si>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</si>
  <si>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</si>
  <si>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</si>
  <si>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</si>
  <si>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</si>
  <si>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</si>
  <si>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</si>
  <si>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</si>
  <si>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</si>
  <si>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</si>
  <si>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</si>
  <si>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</si>
  <si>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</si>
  <si>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</si>
  <si>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</si>
  <si>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</si>
  <si>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</si>
  <si>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</si>
  <si>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</si>
  <si>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</si>
  <si>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</si>
  <si>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</si>
  <si>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</si>
  <si>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</si>
  <si>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</si>
  <si>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</si>
  <si>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</si>
  <si>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</si>
  <si>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</si>
  <si>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</si>
  <si>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</si>
  <si>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</si>
  <si>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</si>
  <si>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</si>
  <si>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</si>
  <si>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</si>
  <si>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</si>
  <si>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</si>
  <si>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</si>
  <si>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</si>
  <si>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</si>
  <si>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</si>
  <si>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</si>
  <si>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</si>
  <si>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</si>
  <si>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</si>
  <si>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</si>
  <si>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</si>
  <si>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</si>
  <si>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</si>
  <si>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</si>
  <si>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</si>
  <si>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</si>
  <si>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</si>
  <si>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</si>
  <si>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</si>
  <si>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</si>
  <si>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</si>
  <si>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</si>
  <si>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</si>
  <si>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</si>
  <si>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</si>
  <si>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</si>
  <si>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</si>
  <si>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</si>
  <si>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</si>
  <si>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</si>
  <si>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</si>
  <si>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</si>
  <si>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</si>
  <si>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</si>
  <si>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</si>
  <si>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</si>
  <si>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</si>
  <si>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</si>
  <si>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</si>
  <si>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</si>
  <si>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</si>
  <si>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</si>
  <si>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</si>
  <si>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</si>
  <si>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</si>
  <si>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</si>
  <si>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</si>
  <si>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</si>
  <si>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</si>
  <si>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</si>
  <si>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</si>
  <si>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</si>
  <si>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</si>
  <si>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</si>
  <si>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</si>
  <si>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</si>
  <si>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</si>
  <si>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</si>
  <si>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</si>
  <si>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</si>
  <si>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</si>
  <si>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</si>
  <si>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</si>
  <si>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</si>
  <si>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</si>
  <si>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</si>
  <si>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</si>
  <si>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</si>
  <si>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</si>
  <si>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</si>
  <si>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</si>
  <si>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</si>
  <si>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</si>
  <si>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</si>
  <si>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</si>
  <si>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</si>
  <si>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</si>
  <si>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</si>
  <si>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</si>
  <si>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</si>
  <si>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</si>
  <si>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</si>
  <si>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</si>
  <si>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</si>
  <si>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</si>
  <si>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</si>
  <si>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</si>
  <si>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</si>
  <si>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</si>
  <si>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</si>
  <si>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</si>
  <si>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</si>
  <si>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</si>
  <si>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</si>
  <si>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</si>
  <si>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</si>
  <si>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</si>
  <si>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</si>
  <si>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</si>
  <si>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</si>
  <si>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</si>
  <si>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</si>
  <si>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</si>
  <si>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</si>
  <si>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</si>
  <si>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</si>
  <si>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</si>
  <si>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</si>
  <si>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</si>
  <si>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</si>
  <si>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</si>
  <si>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</si>
  <si>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</si>
  <si>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</si>
  <si>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</si>
  <si>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</si>
  <si>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</si>
  <si>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</si>
  <si>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</si>
  <si>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</si>
  <si>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</si>
  <si>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</si>
  <si>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</si>
  <si>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</si>
  <si>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</si>
  <si>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</si>
  <si>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</si>
  <si>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</si>
  <si>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</si>
  <si>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</si>
  <si>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</si>
  <si>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</si>
  <si>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</si>
  <si>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</si>
  <si>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</si>
  <si>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</si>
  <si>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</si>
  <si>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</si>
  <si>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</si>
  <si>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</si>
  <si>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</si>
  <si>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</si>
  <si>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</si>
  <si>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</si>
  <si>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</si>
  <si>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</si>
  <si>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</si>
  <si>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</si>
  <si>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</si>
  <si>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</si>
  <si>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</si>
  <si>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</si>
  <si>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</si>
  <si>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</si>
  <si>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</si>
  <si>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</si>
  <si>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</si>
  <si>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</si>
  <si>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</si>
  <si>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</si>
  <si>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</si>
  <si>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</si>
  <si>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</si>
  <si>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</si>
  <si>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</si>
  <si>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</si>
  <si>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</si>
  <si>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</si>
  <si>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</si>
  <si>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</si>
  <si>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</si>
  <si>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</si>
  <si>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</si>
  <si>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</si>
  <si>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</si>
  <si>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</si>
  <si>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</si>
  <si>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</si>
  <si>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</si>
  <si>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</si>
  <si>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</si>
  <si>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</si>
  <si>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</si>
  <si>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</si>
  <si>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</si>
  <si>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</si>
  <si>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</si>
  <si>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</si>
  <si>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</si>
  <si>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</si>
  <si>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</si>
  <si>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</si>
  <si>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</si>
  <si>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</si>
  <si>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</si>
  <si>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</si>
  <si>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</si>
  <si>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</si>
  <si>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</si>
  <si>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</si>
  <si>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</si>
  <si>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</si>
  <si>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</si>
  <si>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</si>
  <si>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</si>
  <si>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</si>
  <si>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</si>
  <si>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</si>
  <si>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</si>
  <si>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</si>
  <si>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</si>
  <si>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</si>
  <si>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</si>
  <si>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</si>
  <si>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</si>
  <si>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</si>
  <si>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</si>
  <si>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</si>
  <si>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</si>
  <si>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</si>
  <si>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</si>
  <si>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</si>
  <si>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</si>
  <si>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</si>
  <si>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</si>
  <si>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</si>
  <si>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</si>
  <si>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</si>
  <si>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</si>
  <si>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</si>
  <si>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</si>
  <si>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</si>
  <si>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</si>
  <si>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</si>
  <si>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</si>
  <si>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</si>
  <si>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</si>
  <si>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</si>
  <si>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</si>
  <si>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</si>
  <si>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</si>
  <si>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</si>
  <si>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</si>
  <si>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</si>
  <si>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</si>
  <si>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</si>
  <si>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</si>
  <si>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</si>
  <si>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</si>
  <si>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</si>
  <si>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</si>
  <si>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</si>
  <si>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</si>
  <si>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</si>
  <si>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</si>
  <si>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</si>
  <si>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</si>
  <si>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</si>
  <si>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15000 to 19999</t>
  </si>
  <si>
    <t>20000 to 24999</t>
  </si>
  <si>
    <t>Successful</t>
  </si>
  <si>
    <t>Failed</t>
  </si>
  <si>
    <t>Total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</si>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</sst>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42" applyNumberFormat="1" applyFont="1"/>
    <xf numFmtId="14" fontId="0" fillId="0" borderId="0" xfId="0" applyNumberFormat="1" applyAlignment="1">
      <alignment horizontal="left"/>
    </xf>
    <xf numFmtId="9" fontId="0" fillId="0" borderId="0" xfId="43" applyFon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B-47EA-B6FE-DF07B257C534}"/>
            </c:ext>
          </c:extLst>
        </c:ser>
        <c:ser>
          <c:idx val="1"/>
          <c:order val="1"/>
          <c:tx>
            <c:strRef>
              <c:f>'Parent 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B-47EA-B6FE-DF07B257C534}"/>
            </c:ext>
          </c:extLst>
        </c:ser>
        <c:ser>
          <c:idx val="2"/>
          <c:order val="2"/>
          <c:tx>
            <c:strRef>
              <c:f>'Parent 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B-47EA-B6FE-DF07B257C534}"/>
            </c:ext>
          </c:extLst>
        </c:ser>
        <c:ser>
          <c:idx val="3"/>
          <c:order val="3"/>
          <c:tx>
            <c:strRef>
              <c:f>'Parent 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AB-47EA-B6FE-DF07B257C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8760304"/>
        <c:axId val="1348770384"/>
      </c:barChart>
      <c:catAx>
        <c:axId val="13487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70384"/>
        <c:crosses val="autoZero"/>
        <c:auto val="1"/>
        <c:lblAlgn val="ctr"/>
        <c:lblOffset val="100"/>
        <c:noMultiLvlLbl val="0"/>
      </c:catAx>
      <c:valAx>
        <c:axId val="13487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6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2-490F-9893-8B1B70CB8F78}"/>
            </c:ext>
          </c:extLst>
        </c:ser>
        <c:ser>
          <c:idx val="1"/>
          <c:order val="1"/>
          <c:tx>
            <c:strRef>
              <c:f>'Sub-Category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2-490F-9893-8B1B70CB8F78}"/>
            </c:ext>
          </c:extLst>
        </c:ser>
        <c:ser>
          <c:idx val="2"/>
          <c:order val="2"/>
          <c:tx>
            <c:strRef>
              <c:f>'Sub-Category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2-490F-9893-8B1B70CB8F78}"/>
            </c:ext>
          </c:extLst>
        </c:ser>
        <c:ser>
          <c:idx val="3"/>
          <c:order val="3"/>
          <c:tx>
            <c:strRef>
              <c:f>'Sub-Category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2-490F-9893-8B1B70CB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8762704"/>
        <c:axId val="1348750224"/>
      </c:barChart>
      <c:catAx>
        <c:axId val="13487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50224"/>
        <c:crosses val="autoZero"/>
        <c:auto val="1"/>
        <c:lblAlgn val="ctr"/>
        <c:lblOffset val="100"/>
        <c:noMultiLvlLbl val="0"/>
      </c:catAx>
      <c:valAx>
        <c:axId val="13487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6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Outcome!PivotTable7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D-4D23-95F2-26439D645761}"/>
            </c:ext>
          </c:extLst>
        </c:ser>
        <c:ser>
          <c:idx val="1"/>
          <c:order val="1"/>
          <c:tx>
            <c:strRef>
              <c:f>'Date Created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D-4D23-95F2-26439D645761}"/>
            </c:ext>
          </c:extLst>
        </c:ser>
        <c:ser>
          <c:idx val="2"/>
          <c:order val="2"/>
          <c:tx>
            <c:strRef>
              <c:f>'Date Created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D-4D23-95F2-26439D645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626832"/>
        <c:axId val="1616634512"/>
      </c:lineChart>
      <c:catAx>
        <c:axId val="16166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34512"/>
        <c:crosses val="autoZero"/>
        <c:auto val="1"/>
        <c:lblAlgn val="ctr"/>
        <c:lblOffset val="100"/>
        <c:noMultiLvlLbl val="0"/>
      </c:catAx>
      <c:valAx>
        <c:axId val="16166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2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D-466A-BFA5-E14BB352DADA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D-466A-BFA5-E14BB352DADA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D-466A-BFA5-E14BB352D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437679"/>
        <c:axId val="1505438159"/>
      </c:lineChart>
      <c:catAx>
        <c:axId val="15054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38159"/>
        <c:crosses val="autoZero"/>
        <c:auto val="1"/>
        <c:lblAlgn val="ctr"/>
        <c:lblOffset val="100"/>
        <c:noMultiLvlLbl val="0"/>
      </c:catAx>
      <c:valAx>
        <c:axId val="15054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180974</xdr:rowOff>
    </xdr:from>
    <xdr:to>
      <xdr:col>10</xdr:col>
      <xdr:colOff>666749</xdr:colOff>
      <xdr:row>45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6E3DD-950C-8AED-7240-2026E3E9E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190500</xdr:rowOff>
    </xdr:from>
    <xdr:to>
      <xdr:col>12</xdr:col>
      <xdr:colOff>76200</xdr:colOff>
      <xdr:row>60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446FE-1A90-E97F-5E38-A3EC79A2E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190500</xdr:rowOff>
    </xdr:from>
    <xdr:to>
      <xdr:col>11</xdr:col>
      <xdr:colOff>47624</xdr:colOff>
      <xdr:row>42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60046-5A1E-4109-4014-EE6C1E318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9524</xdr:rowOff>
    </xdr:from>
    <xdr:to>
      <xdr:col>7</xdr:col>
      <xdr:colOff>1381125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F7161-80E7-1AFB-7651-0F799EE84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y Elizabeth" refreshedDate="45046.436267824072" createdVersion="8" refreshedVersion="8" minRefreshableVersion="3" recordCount="1000" xr:uid="{38459D6D-DFCE-459C-839C-C101E4DA6B7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average donation" numFmtId="44">
      <sharedItems containsMixedTypes="1" containsNumber="1" minValue="0" maxValue="113.17073170731707"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y Elizabeth" refreshedDate="45046.456534953701" createdVersion="8" refreshedVersion="8" minRefreshableVersion="3" recordCount="1000" xr:uid="{2E08F352-AB2D-4E55-BE6F-82375E4A4AC6}">
  <cacheSource type="worksheet">
    <worksheetSource ref="A1:R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average donation" numFmtId="44">
      <sharedItems containsMixedTypes="1" containsNumber="1" minValue="0" maxValue="113.1707317073170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0"/>
    <x v="0"/>
    <n v="1450159200"/>
    <b v="0"/>
    <b v="0"/>
    <x v="0"/>
    <x v="0"/>
    <s v="food/food trucks"/>
  </r>
  <r>
    <n v="1"/>
    <s v="Odom Inc"/>
    <s v="Managed bottom-line architecture"/>
    <n v="1400"/>
    <n v="14560"/>
    <n v="1040"/>
    <x v="1"/>
    <n v="158"/>
    <x v="1"/>
    <s v="USD"/>
    <n v="92.151898734177209"/>
    <x v="1"/>
    <n v="1408597200"/>
    <b v="0"/>
    <b v="1"/>
    <x v="1"/>
    <x v="1"/>
    <s v="music/rock"/>
  </r>
  <r>
    <n v="2"/>
    <s v="Melton, Robinson and Fritz"/>
    <s v="Function-based leadingedge pricing structure"/>
    <n v="108400"/>
    <n v="142523"/>
    <n v="131.4787822878229"/>
    <x v="1"/>
    <n v="1425"/>
    <x v="2"/>
    <s v="AUD"/>
    <n v="100.01614035087719"/>
    <x v="2"/>
    <n v="1384840800"/>
    <b v="0"/>
    <b v="0"/>
    <x v="2"/>
    <x v="2"/>
    <s v="technology/web"/>
  </r>
  <r>
    <n v="3"/>
    <s v="Mcdonald, Gonzalez and Ross"/>
    <s v="Vision-oriented fresh-thinking conglomeration"/>
    <n v="4200"/>
    <n v="2477"/>
    <n v="58.976190476190467"/>
    <x v="0"/>
    <n v="24"/>
    <x v="1"/>
    <s v="USD"/>
    <n v="103.20833333333333"/>
    <x v="3"/>
    <n v="1568955600"/>
    <b v="0"/>
    <b v="0"/>
    <x v="1"/>
    <x v="1"/>
    <s v="music/rock"/>
  </r>
  <r>
    <n v="4"/>
    <s v="Larson-Little"/>
    <s v="Proactive foreground core"/>
    <n v="7600"/>
    <n v="5265"/>
    <n v="69.276315789473685"/>
    <x v="0"/>
    <n v="53"/>
    <x v="1"/>
    <s v="USD"/>
    <n v="99.339622641509436"/>
    <x v="4"/>
    <n v="1548309600"/>
    <b v="0"/>
    <b v="0"/>
    <x v="3"/>
    <x v="3"/>
    <s v="theater/plays"/>
  </r>
  <r>
    <n v="5"/>
    <s v="Harris Group"/>
    <s v="Open-source optimizing database"/>
    <n v="7600"/>
    <n v="13195"/>
    <n v="173.61842105263159"/>
    <x v="1"/>
    <n v="174"/>
    <x v="3"/>
    <s v="DKK"/>
    <n v="75.833333333333329"/>
    <x v="5"/>
    <n v="1347080400"/>
    <b v="0"/>
    <b v="0"/>
    <x v="3"/>
    <x v="3"/>
    <s v="theater/plays"/>
  </r>
  <r>
    <n v="6"/>
    <s v="Ortiz, Coleman and Mitchell"/>
    <s v="Operative upward-trending algorithm"/>
    <n v="5200"/>
    <n v="1090"/>
    <n v="20.961538461538463"/>
    <x v="0"/>
    <n v="18"/>
    <x v="4"/>
    <s v="GBP"/>
    <n v="60.555555555555557"/>
    <x v="6"/>
    <n v="1505365200"/>
    <b v="0"/>
    <b v="0"/>
    <x v="4"/>
    <x v="4"/>
    <s v="film &amp; video/documentary"/>
  </r>
  <r>
    <n v="7"/>
    <s v="Carter-Guzman"/>
    <s v="Centralized cohesive challenge"/>
    <n v="4500"/>
    <n v="14741"/>
    <n v="327.57777777777778"/>
    <x v="1"/>
    <n v="227"/>
    <x v="3"/>
    <s v="DKK"/>
    <n v="64.93832599118943"/>
    <x v="7"/>
    <n v="1439614800"/>
    <b v="0"/>
    <b v="0"/>
    <x v="3"/>
    <x v="3"/>
    <s v="theater/plays"/>
  </r>
  <r>
    <n v="8"/>
    <s v="Nunez-Richards"/>
    <s v="Exclusive attitude-oriented intranet"/>
    <n v="110100"/>
    <n v="21946"/>
    <n v="19.932788374205266"/>
    <x v="2"/>
    <n v="708"/>
    <x v="3"/>
    <s v="DKK"/>
    <n v="30.997175141242938"/>
    <x v="8"/>
    <n v="1281502800"/>
    <b v="0"/>
    <b v="0"/>
    <x v="3"/>
    <x v="3"/>
    <s v="theater/plays"/>
  </r>
  <r>
    <n v="9"/>
    <s v="Rangel, Holt and Jones"/>
    <s v="Open-source fresh-thinking model"/>
    <n v="6200"/>
    <n v="3208"/>
    <n v="51.741935483870968"/>
    <x v="0"/>
    <n v="44"/>
    <x v="1"/>
    <s v="USD"/>
    <n v="72.909090909090907"/>
    <x v="9"/>
    <n v="1383804000"/>
    <b v="0"/>
    <b v="0"/>
    <x v="1"/>
    <x v="5"/>
    <s v="music/electric music"/>
  </r>
  <r>
    <n v="10"/>
    <s v="Green Ltd"/>
    <s v="Monitored empowering installation"/>
    <n v="5200"/>
    <n v="13838"/>
    <n v="266.11538461538464"/>
    <x v="1"/>
    <n v="220"/>
    <x v="1"/>
    <s v="USD"/>
    <n v="62.9"/>
    <x v="10"/>
    <n v="1285909200"/>
    <b v="0"/>
    <b v="0"/>
    <x v="4"/>
    <x v="6"/>
    <s v="film &amp; video/drama"/>
  </r>
  <r>
    <n v="11"/>
    <s v="Perez, Johnson and Gardner"/>
    <s v="Grass-roots zero administration system engine"/>
    <n v="6300"/>
    <n v="3030"/>
    <n v="48.095238095238095"/>
    <x v="0"/>
    <n v="27"/>
    <x v="1"/>
    <s v="USD"/>
    <n v="112.22222222222223"/>
    <x v="11"/>
    <n v="1285563600"/>
    <b v="0"/>
    <b v="1"/>
    <x v="3"/>
    <x v="3"/>
    <s v="theater/plays"/>
  </r>
  <r>
    <n v="12"/>
    <s v="Kim Ltd"/>
    <s v="Assimilated hybrid intranet"/>
    <n v="6300"/>
    <n v="5629"/>
    <n v="89.349206349206341"/>
    <x v="0"/>
    <n v="55"/>
    <x v="1"/>
    <s v="USD"/>
    <n v="102.34545454545454"/>
    <x v="12"/>
    <n v="1572411600"/>
    <b v="0"/>
    <b v="0"/>
    <x v="4"/>
    <x v="6"/>
    <s v="film &amp; video/drama"/>
  </r>
  <r>
    <n v="13"/>
    <s v="Walker, Taylor and Coleman"/>
    <s v="Multi-tiered directional open architecture"/>
    <n v="4200"/>
    <n v="10295"/>
    <n v="245.11904761904765"/>
    <x v="1"/>
    <n v="98"/>
    <x v="1"/>
    <s v="USD"/>
    <n v="105.05102040816327"/>
    <x v="13"/>
    <n v="1466658000"/>
    <b v="0"/>
    <b v="0"/>
    <x v="1"/>
    <x v="7"/>
    <s v="music/indie rock"/>
  </r>
  <r>
    <n v="14"/>
    <s v="Rodriguez, Rose and Stewart"/>
    <s v="Cloned directional synergy"/>
    <n v="28200"/>
    <n v="18829"/>
    <n v="66.769503546099301"/>
    <x v="0"/>
    <n v="200"/>
    <x v="1"/>
    <s v="USD"/>
    <n v="94.144999999999996"/>
    <x v="14"/>
    <n v="1333342800"/>
    <b v="0"/>
    <b v="0"/>
    <x v="1"/>
    <x v="7"/>
    <s v="music/indie rock"/>
  </r>
  <r>
    <n v="15"/>
    <s v="Wright, Hunt and Rowe"/>
    <s v="Extended eco-centric pricing structure"/>
    <n v="81200"/>
    <n v="38414"/>
    <n v="47.307881773399011"/>
    <x v="0"/>
    <n v="452"/>
    <x v="1"/>
    <s v="USD"/>
    <n v="84.986725663716811"/>
    <x v="15"/>
    <n v="1576303200"/>
    <b v="0"/>
    <b v="0"/>
    <x v="2"/>
    <x v="8"/>
    <s v="technology/wearables"/>
  </r>
  <r>
    <n v="16"/>
    <s v="Hines Inc"/>
    <s v="Cross-platform systemic adapter"/>
    <n v="1700"/>
    <n v="11041"/>
    <n v="649.47058823529414"/>
    <x v="1"/>
    <n v="100"/>
    <x v="1"/>
    <s v="USD"/>
    <n v="110.41"/>
    <x v="16"/>
    <n v="1392271200"/>
    <b v="0"/>
    <b v="0"/>
    <x v="5"/>
    <x v="9"/>
    <s v="publishing/nonfiction"/>
  </r>
  <r>
    <n v="17"/>
    <s v="Cochran-Nguyen"/>
    <s v="Seamless 4thgeneration methodology"/>
    <n v="84600"/>
    <n v="134845"/>
    <n v="159.39125295508273"/>
    <x v="1"/>
    <n v="1249"/>
    <x v="1"/>
    <s v="USD"/>
    <n v="107.96236989591674"/>
    <x v="17"/>
    <n v="1294898400"/>
    <b v="0"/>
    <b v="0"/>
    <x v="4"/>
    <x v="10"/>
    <s v="film &amp; video/animation"/>
  </r>
  <r>
    <n v="18"/>
    <s v="Johnson-Gould"/>
    <s v="Exclusive needs-based adapter"/>
    <n v="9100"/>
    <n v="6089"/>
    <n v="66.912087912087912"/>
    <x v="3"/>
    <n v="135"/>
    <x v="1"/>
    <s v="USD"/>
    <n v="45.103703703703701"/>
    <x v="18"/>
    <n v="1537074000"/>
    <b v="0"/>
    <b v="0"/>
    <x v="3"/>
    <x v="3"/>
    <s v="theater/plays"/>
  </r>
  <r>
    <n v="19"/>
    <s v="Perez-Hess"/>
    <s v="Down-sized cohesive archive"/>
    <n v="62500"/>
    <n v="30331"/>
    <n v="48.529600000000002"/>
    <x v="0"/>
    <n v="674"/>
    <x v="1"/>
    <s v="USD"/>
    <n v="45.001483679525222"/>
    <x v="19"/>
    <n v="1553490000"/>
    <b v="0"/>
    <b v="1"/>
    <x v="3"/>
    <x v="3"/>
    <s v="theater/plays"/>
  </r>
  <r>
    <n v="20"/>
    <s v="Reeves, Thompson and Richardson"/>
    <s v="Proactive composite alliance"/>
    <n v="131800"/>
    <n v="147936"/>
    <n v="112.24279210925646"/>
    <x v="1"/>
    <n v="1396"/>
    <x v="1"/>
    <s v="USD"/>
    <n v="105.97134670487107"/>
    <x v="20"/>
    <n v="1406523600"/>
    <b v="0"/>
    <b v="0"/>
    <x v="4"/>
    <x v="6"/>
    <s v="film &amp; video/drama"/>
  </r>
  <r>
    <n v="21"/>
    <s v="Simmons-Reynolds"/>
    <s v="Re-engineered intangible definition"/>
    <n v="94000"/>
    <n v="38533"/>
    <n v="40.992553191489364"/>
    <x v="0"/>
    <n v="558"/>
    <x v="1"/>
    <s v="USD"/>
    <n v="69.055555555555557"/>
    <x v="21"/>
    <n v="1316322000"/>
    <b v="0"/>
    <b v="0"/>
    <x v="3"/>
    <x v="3"/>
    <s v="theater/plays"/>
  </r>
  <r>
    <n v="22"/>
    <s v="Collier Inc"/>
    <s v="Enhanced dynamic definition"/>
    <n v="59100"/>
    <n v="75690"/>
    <n v="128.07106598984771"/>
    <x v="1"/>
    <n v="890"/>
    <x v="1"/>
    <s v="USD"/>
    <n v="85.044943820224717"/>
    <x v="22"/>
    <n v="1524027600"/>
    <b v="0"/>
    <b v="0"/>
    <x v="3"/>
    <x v="3"/>
    <s v="theater/plays"/>
  </r>
  <r>
    <n v="23"/>
    <s v="Gray-Jenkins"/>
    <s v="Devolved next generation adapter"/>
    <n v="4500"/>
    <n v="14942"/>
    <n v="332.04444444444448"/>
    <x v="1"/>
    <n v="142"/>
    <x v="4"/>
    <s v="GBP"/>
    <n v="105.22535211267606"/>
    <x v="23"/>
    <n v="1554699600"/>
    <b v="0"/>
    <b v="0"/>
    <x v="4"/>
    <x v="4"/>
    <s v="film &amp; video/documentary"/>
  </r>
  <r>
    <n v="24"/>
    <s v="Scott, Wilson and Martin"/>
    <s v="Cross-platform intermediate frame"/>
    <n v="92400"/>
    <n v="104257"/>
    <n v="112.83225108225108"/>
    <x v="1"/>
    <n v="2673"/>
    <x v="1"/>
    <s v="USD"/>
    <n v="39.003741114852225"/>
    <x v="24"/>
    <n v="1403499600"/>
    <b v="0"/>
    <b v="0"/>
    <x v="2"/>
    <x v="8"/>
    <s v="technology/wearables"/>
  </r>
  <r>
    <n v="25"/>
    <s v="Caldwell, Velazquez and Wilson"/>
    <s v="Monitored impactful analyzer"/>
    <n v="5500"/>
    <n v="11904"/>
    <n v="216.43636363636364"/>
    <x v="1"/>
    <n v="163"/>
    <x v="1"/>
    <s v="USD"/>
    <n v="73.030674846625772"/>
    <x v="25"/>
    <n v="1307422800"/>
    <b v="0"/>
    <b v="1"/>
    <x v="6"/>
    <x v="11"/>
    <s v="games/video games"/>
  </r>
  <r>
    <n v="26"/>
    <s v="Spencer-Bates"/>
    <s v="Optional responsive customer loyalty"/>
    <n v="107500"/>
    <n v="51814"/>
    <n v="48.199069767441863"/>
    <x v="3"/>
    <n v="1480"/>
    <x v="1"/>
    <s v="USD"/>
    <n v="35.009459459459457"/>
    <x v="26"/>
    <n v="1535346000"/>
    <b v="0"/>
    <b v="0"/>
    <x v="3"/>
    <x v="3"/>
    <s v="theater/plays"/>
  </r>
  <r>
    <n v="27"/>
    <s v="Best, Carr and Williams"/>
    <s v="Diverse transitional migration"/>
    <n v="2000"/>
    <n v="1599"/>
    <n v="79.95"/>
    <x v="0"/>
    <n v="15"/>
    <x v="1"/>
    <s v="USD"/>
    <n v="106.6"/>
    <x v="27"/>
    <n v="1444539600"/>
    <b v="0"/>
    <b v="0"/>
    <x v="1"/>
    <x v="1"/>
    <s v="music/rock"/>
  </r>
  <r>
    <n v="28"/>
    <s v="Campbell, Brown and Powell"/>
    <s v="Synchronized global task-force"/>
    <n v="130800"/>
    <n v="137635"/>
    <n v="105.22553516819573"/>
    <x v="1"/>
    <n v="2220"/>
    <x v="1"/>
    <s v="USD"/>
    <n v="61.997747747747745"/>
    <x v="28"/>
    <n v="1267682400"/>
    <b v="0"/>
    <b v="1"/>
    <x v="3"/>
    <x v="3"/>
    <s v="theater/plays"/>
  </r>
  <r>
    <n v="29"/>
    <s v="Johnson, Parker and Haynes"/>
    <s v="Focused 6thgeneration forecast"/>
    <n v="45900"/>
    <n v="150965"/>
    <n v="328.89978213507629"/>
    <x v="1"/>
    <n v="1606"/>
    <x v="5"/>
    <s v="CHF"/>
    <n v="94.000622665006233"/>
    <x v="29"/>
    <n v="1535518800"/>
    <b v="0"/>
    <b v="0"/>
    <x v="4"/>
    <x v="12"/>
    <s v="film &amp; video/shorts"/>
  </r>
  <r>
    <n v="30"/>
    <s v="Clark-Cooke"/>
    <s v="Down-sized analyzing challenge"/>
    <n v="9000"/>
    <n v="14455"/>
    <n v="160.61111111111111"/>
    <x v="1"/>
    <n v="129"/>
    <x v="1"/>
    <s v="USD"/>
    <n v="112.05426356589147"/>
    <x v="30"/>
    <n v="1559106000"/>
    <b v="0"/>
    <b v="0"/>
    <x v="4"/>
    <x v="10"/>
    <s v="film &amp; video/animation"/>
  </r>
  <r>
    <n v="31"/>
    <s v="Schroeder Ltd"/>
    <s v="Progressive needs-based focus group"/>
    <n v="3500"/>
    <n v="10850"/>
    <n v="310"/>
    <x v="1"/>
    <n v="226"/>
    <x v="4"/>
    <s v="GBP"/>
    <n v="48.008849557522126"/>
    <x v="31"/>
    <n v="1454392800"/>
    <b v="0"/>
    <b v="0"/>
    <x v="6"/>
    <x v="11"/>
    <s v="games/video games"/>
  </r>
  <r>
    <n v="32"/>
    <s v="Jackson PLC"/>
    <s v="Ergonomic 6thgeneration success"/>
    <n v="101000"/>
    <n v="87676"/>
    <n v="86.807920792079202"/>
    <x v="0"/>
    <n v="2307"/>
    <x v="6"/>
    <s v="EUR"/>
    <n v="38.004334633723452"/>
    <x v="32"/>
    <n v="1517896800"/>
    <b v="0"/>
    <b v="0"/>
    <x v="4"/>
    <x v="4"/>
    <s v="film &amp; video/documentary"/>
  </r>
  <r>
    <n v="33"/>
    <s v="Blair, Collins and Carter"/>
    <s v="Exclusive interactive approach"/>
    <n v="50200"/>
    <n v="189666"/>
    <n v="377.82071713147411"/>
    <x v="1"/>
    <n v="5419"/>
    <x v="1"/>
    <s v="USD"/>
    <n v="35.000184535892231"/>
    <x v="33"/>
    <n v="1415685600"/>
    <b v="0"/>
    <b v="0"/>
    <x v="3"/>
    <x v="3"/>
    <s v="theater/plays"/>
  </r>
  <r>
    <n v="34"/>
    <s v="Maldonado and Sons"/>
    <s v="Reverse-engineered asynchronous archive"/>
    <n v="9300"/>
    <n v="14025"/>
    <n v="150.80645161290323"/>
    <x v="1"/>
    <n v="165"/>
    <x v="1"/>
    <s v="USD"/>
    <n v="85"/>
    <x v="34"/>
    <n v="1490677200"/>
    <b v="0"/>
    <b v="0"/>
    <x v="4"/>
    <x v="4"/>
    <s v="film &amp; video/documentary"/>
  </r>
  <r>
    <n v="35"/>
    <s v="Mitchell and Sons"/>
    <s v="Synergized intangible challenge"/>
    <n v="125500"/>
    <n v="188628"/>
    <n v="150.30119521912351"/>
    <x v="1"/>
    <n v="1965"/>
    <x v="3"/>
    <s v="DKK"/>
    <n v="95.993893129770996"/>
    <x v="35"/>
    <n v="1551506400"/>
    <b v="0"/>
    <b v="1"/>
    <x v="4"/>
    <x v="6"/>
    <s v="film &amp; video/drama"/>
  </r>
  <r>
    <n v="36"/>
    <s v="Jackson-Lewis"/>
    <s v="Monitored multi-state encryption"/>
    <n v="700"/>
    <n v="1101"/>
    <n v="157.28571428571431"/>
    <x v="1"/>
    <n v="16"/>
    <x v="1"/>
    <s v="USD"/>
    <n v="68.8125"/>
    <x v="36"/>
    <n v="1300856400"/>
    <b v="0"/>
    <b v="0"/>
    <x v="3"/>
    <x v="3"/>
    <s v="theater/plays"/>
  </r>
  <r>
    <n v="37"/>
    <s v="Black, Armstrong and Anderson"/>
    <s v="Profound attitude-oriented functionalities"/>
    <n v="8100"/>
    <n v="11339"/>
    <n v="139.98765432098764"/>
    <x v="1"/>
    <n v="107"/>
    <x v="1"/>
    <s v="USD"/>
    <n v="105.97196261682242"/>
    <x v="37"/>
    <n v="1573192800"/>
    <b v="0"/>
    <b v="1"/>
    <x v="5"/>
    <x v="13"/>
    <s v="publishing/fiction"/>
  </r>
  <r>
    <n v="38"/>
    <s v="Maldonado-Gonzalez"/>
    <s v="Digitized client-driven database"/>
    <n v="3100"/>
    <n v="10085"/>
    <n v="325.32258064516128"/>
    <x v="1"/>
    <n v="134"/>
    <x v="1"/>
    <s v="USD"/>
    <n v="75.261194029850742"/>
    <x v="38"/>
    <n v="1287810000"/>
    <b v="0"/>
    <b v="0"/>
    <x v="7"/>
    <x v="14"/>
    <s v="photography/photography books"/>
  </r>
  <r>
    <n v="39"/>
    <s v="Kim-Rice"/>
    <s v="Organized bi-directional function"/>
    <n v="9900"/>
    <n v="5027"/>
    <n v="50.777777777777779"/>
    <x v="0"/>
    <n v="88"/>
    <x v="3"/>
    <s v="DKK"/>
    <n v="57.125"/>
    <x v="39"/>
    <n v="1362978000"/>
    <b v="0"/>
    <b v="0"/>
    <x v="3"/>
    <x v="3"/>
    <s v="theater/plays"/>
  </r>
  <r>
    <n v="40"/>
    <s v="Garcia, Garcia and Lopez"/>
    <s v="Reduced stable middleware"/>
    <n v="8800"/>
    <n v="14878"/>
    <n v="169.06818181818181"/>
    <x v="1"/>
    <n v="198"/>
    <x v="1"/>
    <s v="USD"/>
    <n v="75.141414141414145"/>
    <x v="40"/>
    <n v="1277355600"/>
    <b v="0"/>
    <b v="1"/>
    <x v="2"/>
    <x v="8"/>
    <s v="technology/wearables"/>
  </r>
  <r>
    <n v="41"/>
    <s v="Watts Group"/>
    <s v="Universal 5thgeneration neural-net"/>
    <n v="5600"/>
    <n v="11924"/>
    <n v="212.92857142857144"/>
    <x v="1"/>
    <n v="111"/>
    <x v="6"/>
    <s v="EUR"/>
    <n v="107.42342342342343"/>
    <x v="41"/>
    <n v="1348981200"/>
    <b v="0"/>
    <b v="1"/>
    <x v="1"/>
    <x v="1"/>
    <s v="music/rock"/>
  </r>
  <r>
    <n v="42"/>
    <s v="Werner-Bryant"/>
    <s v="Virtual uniform frame"/>
    <n v="1800"/>
    <n v="7991"/>
    <n v="443.94444444444446"/>
    <x v="1"/>
    <n v="222"/>
    <x v="1"/>
    <s v="USD"/>
    <n v="35.995495495495497"/>
    <x v="42"/>
    <n v="1310533200"/>
    <b v="0"/>
    <b v="0"/>
    <x v="0"/>
    <x v="0"/>
    <s v="food/food trucks"/>
  </r>
  <r>
    <n v="43"/>
    <s v="Schmitt-Mendoza"/>
    <s v="Profound explicit paradigm"/>
    <n v="90200"/>
    <n v="167717"/>
    <n v="185.9390243902439"/>
    <x v="1"/>
    <n v="6212"/>
    <x v="1"/>
    <s v="USD"/>
    <n v="26.998873148744366"/>
    <x v="43"/>
    <n v="1407560400"/>
    <b v="0"/>
    <b v="0"/>
    <x v="5"/>
    <x v="15"/>
    <s v="publishing/radio &amp; podcasts"/>
  </r>
  <r>
    <n v="44"/>
    <s v="Reid-Mccullough"/>
    <s v="Visionary real-time groupware"/>
    <n v="1600"/>
    <n v="10541"/>
    <n v="658.8125"/>
    <x v="1"/>
    <n v="98"/>
    <x v="3"/>
    <s v="DKK"/>
    <n v="107.56122448979592"/>
    <x v="44"/>
    <n v="1552885200"/>
    <b v="0"/>
    <b v="0"/>
    <x v="5"/>
    <x v="13"/>
    <s v="publishing/fiction"/>
  </r>
  <r>
    <n v="45"/>
    <s v="Woods-Clark"/>
    <s v="Networked tertiary Graphical User Interface"/>
    <n v="9500"/>
    <n v="4530"/>
    <n v="47.684210526315788"/>
    <x v="0"/>
    <n v="48"/>
    <x v="1"/>
    <s v="USD"/>
    <n v="94.375"/>
    <x v="45"/>
    <n v="1479362400"/>
    <b v="0"/>
    <b v="1"/>
    <x v="3"/>
    <x v="3"/>
    <s v="theater/plays"/>
  </r>
  <r>
    <n v="46"/>
    <s v="Vaughn, Hunt and Caldwell"/>
    <s v="Virtual grid-enabled task-force"/>
    <n v="3700"/>
    <n v="4247"/>
    <n v="114.78378378378378"/>
    <x v="1"/>
    <n v="92"/>
    <x v="1"/>
    <s v="USD"/>
    <n v="46.163043478260867"/>
    <x v="46"/>
    <n v="1280552400"/>
    <b v="0"/>
    <b v="0"/>
    <x v="1"/>
    <x v="1"/>
    <s v="music/rock"/>
  </r>
  <r>
    <n v="47"/>
    <s v="Bennett and Sons"/>
    <s v="Function-based multi-state software"/>
    <n v="1500"/>
    <n v="7129"/>
    <n v="475.26666666666665"/>
    <x v="1"/>
    <n v="149"/>
    <x v="1"/>
    <s v="USD"/>
    <n v="47.845637583892618"/>
    <x v="47"/>
    <n v="1398661200"/>
    <b v="0"/>
    <b v="0"/>
    <x v="3"/>
    <x v="3"/>
    <s v="theater/plays"/>
  </r>
  <r>
    <n v="48"/>
    <s v="Lamb Inc"/>
    <s v="Optimized leadingedge concept"/>
    <n v="33300"/>
    <n v="128862"/>
    <n v="386.97297297297297"/>
    <x v="1"/>
    <n v="2431"/>
    <x v="1"/>
    <s v="USD"/>
    <n v="53.007815713698065"/>
    <x v="48"/>
    <n v="1436245200"/>
    <b v="0"/>
    <b v="0"/>
    <x v="3"/>
    <x v="3"/>
    <s v="theater/plays"/>
  </r>
  <r>
    <n v="49"/>
    <s v="Casey-Kelly"/>
    <s v="Sharable holistic interface"/>
    <n v="7200"/>
    <n v="13653"/>
    <n v="189.625"/>
    <x v="1"/>
    <n v="303"/>
    <x v="1"/>
    <s v="USD"/>
    <n v="45.059405940594061"/>
    <x v="49"/>
    <n v="1575439200"/>
    <b v="0"/>
    <b v="0"/>
    <x v="1"/>
    <x v="1"/>
    <s v="music/rock"/>
  </r>
  <r>
    <n v="50"/>
    <s v="Jones, Taylor and Moore"/>
    <s v="Down-sized system-worthy secured line"/>
    <n v="100"/>
    <n v="2"/>
    <n v="2"/>
    <x v="0"/>
    <n v="1"/>
    <x v="6"/>
    <s v="EUR"/>
    <n v="2"/>
    <x v="50"/>
    <n v="1377752400"/>
    <b v="0"/>
    <b v="0"/>
    <x v="1"/>
    <x v="16"/>
    <s v="music/metal"/>
  </r>
  <r>
    <n v="51"/>
    <s v="Bradshaw, Gill and Donovan"/>
    <s v="Inverse secondary infrastructure"/>
    <n v="158100"/>
    <n v="145243"/>
    <n v="91.867805186590772"/>
    <x v="0"/>
    <n v="1467"/>
    <x v="4"/>
    <s v="GBP"/>
    <n v="99.006816632583508"/>
    <x v="51"/>
    <n v="1334206800"/>
    <b v="0"/>
    <b v="1"/>
    <x v="2"/>
    <x v="8"/>
    <s v="technology/wearables"/>
  </r>
  <r>
    <n v="52"/>
    <s v="Hernandez, Rodriguez and Clark"/>
    <s v="Organic foreground leverage"/>
    <n v="7200"/>
    <n v="2459"/>
    <n v="34.152777777777779"/>
    <x v="0"/>
    <n v="75"/>
    <x v="1"/>
    <s v="USD"/>
    <n v="32.786666666666669"/>
    <x v="52"/>
    <n v="1284872400"/>
    <b v="0"/>
    <b v="0"/>
    <x v="3"/>
    <x v="3"/>
    <s v="theater/plays"/>
  </r>
  <r>
    <n v="53"/>
    <s v="Smith-Jones"/>
    <s v="Reverse-engineered static concept"/>
    <n v="8800"/>
    <n v="12356"/>
    <n v="140.40909090909091"/>
    <x v="1"/>
    <n v="209"/>
    <x v="1"/>
    <s v="USD"/>
    <n v="59.119617224880386"/>
    <x v="53"/>
    <n v="1403931600"/>
    <b v="0"/>
    <b v="0"/>
    <x v="4"/>
    <x v="6"/>
    <s v="film &amp; video/drama"/>
  </r>
  <r>
    <n v="54"/>
    <s v="Roy PLC"/>
    <s v="Multi-channeled neutral customer loyalty"/>
    <n v="6000"/>
    <n v="5392"/>
    <n v="89.86666666666666"/>
    <x v="0"/>
    <n v="120"/>
    <x v="1"/>
    <s v="USD"/>
    <n v="44.93333333333333"/>
    <x v="54"/>
    <n v="1521262800"/>
    <b v="0"/>
    <b v="0"/>
    <x v="2"/>
    <x v="8"/>
    <s v="technology/wearables"/>
  </r>
  <r>
    <n v="55"/>
    <s v="Wright, Brooks and Villarreal"/>
    <s v="Reverse-engineered bifurcated strategy"/>
    <n v="6600"/>
    <n v="11746"/>
    <n v="177.96969696969697"/>
    <x v="1"/>
    <n v="131"/>
    <x v="1"/>
    <s v="USD"/>
    <n v="89.664122137404576"/>
    <x v="55"/>
    <n v="1533358800"/>
    <b v="0"/>
    <b v="0"/>
    <x v="1"/>
    <x v="17"/>
    <s v="music/jazz"/>
  </r>
  <r>
    <n v="56"/>
    <s v="Flores, Miller and Johnson"/>
    <s v="Horizontal context-sensitive knowledge user"/>
    <n v="8000"/>
    <n v="11493"/>
    <n v="143.66249999999999"/>
    <x v="1"/>
    <n v="164"/>
    <x v="1"/>
    <s v="USD"/>
    <n v="70.079268292682926"/>
    <x v="56"/>
    <n v="1421474400"/>
    <b v="0"/>
    <b v="0"/>
    <x v="2"/>
    <x v="8"/>
    <s v="technology/wearables"/>
  </r>
  <r>
    <n v="57"/>
    <s v="Bridges, Freeman and Kim"/>
    <s v="Cross-group multi-state task-force"/>
    <n v="2900"/>
    <n v="6243"/>
    <n v="215.27586206896552"/>
    <x v="1"/>
    <n v="201"/>
    <x v="1"/>
    <s v="USD"/>
    <n v="31.059701492537314"/>
    <x v="57"/>
    <n v="1505278800"/>
    <b v="0"/>
    <b v="0"/>
    <x v="6"/>
    <x v="11"/>
    <s v="games/video games"/>
  </r>
  <r>
    <n v="58"/>
    <s v="Anderson-Perez"/>
    <s v="Expanded 3rdgeneration strategy"/>
    <n v="2700"/>
    <n v="6132"/>
    <n v="227.11111111111114"/>
    <x v="1"/>
    <n v="211"/>
    <x v="1"/>
    <s v="USD"/>
    <n v="29.061611374407583"/>
    <x v="58"/>
    <n v="1443934800"/>
    <b v="0"/>
    <b v="0"/>
    <x v="3"/>
    <x v="3"/>
    <s v="theater/plays"/>
  </r>
  <r>
    <n v="59"/>
    <s v="Wright, Fox and Marks"/>
    <s v="Assimilated real-time support"/>
    <n v="1400"/>
    <n v="3851"/>
    <n v="275.07142857142861"/>
    <x v="1"/>
    <n v="128"/>
    <x v="1"/>
    <s v="USD"/>
    <n v="30.0859375"/>
    <x v="59"/>
    <n v="1498539600"/>
    <b v="0"/>
    <b v="1"/>
    <x v="3"/>
    <x v="3"/>
    <s v="theater/plays"/>
  </r>
  <r>
    <n v="60"/>
    <s v="Crawford-Peters"/>
    <s v="User-centric regional database"/>
    <n v="94200"/>
    <n v="135997"/>
    <n v="144.37048832271762"/>
    <x v="1"/>
    <n v="1600"/>
    <x v="0"/>
    <s v="CAD"/>
    <n v="84.998125000000002"/>
    <x v="60"/>
    <n v="1342760400"/>
    <b v="0"/>
    <b v="0"/>
    <x v="3"/>
    <x v="3"/>
    <s v="theater/plays"/>
  </r>
  <r>
    <n v="61"/>
    <s v="Romero-Hoffman"/>
    <s v="Open-source zero administration complexity"/>
    <n v="199200"/>
    <n v="184750"/>
    <n v="92.74598393574297"/>
    <x v="0"/>
    <n v="2253"/>
    <x v="0"/>
    <s v="CAD"/>
    <n v="82.001775410563695"/>
    <x v="61"/>
    <n v="1301720400"/>
    <b v="0"/>
    <b v="0"/>
    <x v="3"/>
    <x v="3"/>
    <s v="theater/plays"/>
  </r>
  <r>
    <n v="62"/>
    <s v="Sparks-West"/>
    <s v="Organized incremental standardization"/>
    <n v="2000"/>
    <n v="14452"/>
    <n v="722.6"/>
    <x v="1"/>
    <n v="249"/>
    <x v="1"/>
    <s v="USD"/>
    <n v="58.040160642570278"/>
    <x v="62"/>
    <n v="1433566800"/>
    <b v="0"/>
    <b v="0"/>
    <x v="2"/>
    <x v="2"/>
    <s v="technology/web"/>
  </r>
  <r>
    <n v="63"/>
    <s v="Baker, Morgan and Brown"/>
    <s v="Assimilated didactic open system"/>
    <n v="4700"/>
    <n v="557"/>
    <n v="11.851063829787234"/>
    <x v="0"/>
    <n v="5"/>
    <x v="1"/>
    <s v="USD"/>
    <n v="111.4"/>
    <x v="63"/>
    <n v="1493874000"/>
    <b v="0"/>
    <b v="0"/>
    <x v="3"/>
    <x v="3"/>
    <s v="theater/plays"/>
  </r>
  <r>
    <n v="64"/>
    <s v="Mosley-Gilbert"/>
    <s v="Vision-oriented logistical intranet"/>
    <n v="2800"/>
    <n v="2734"/>
    <n v="97.642857142857139"/>
    <x v="0"/>
    <n v="38"/>
    <x v="1"/>
    <s v="USD"/>
    <n v="71.94736842105263"/>
    <x v="64"/>
    <n v="1531803600"/>
    <b v="0"/>
    <b v="1"/>
    <x v="2"/>
    <x v="2"/>
    <s v="technology/web"/>
  </r>
  <r>
    <n v="65"/>
    <s v="Berry-Boyer"/>
    <s v="Mandatory incremental projection"/>
    <n v="6100"/>
    <n v="14405"/>
    <n v="236.14754098360655"/>
    <x v="1"/>
    <n v="236"/>
    <x v="1"/>
    <s v="USD"/>
    <n v="61.038135593220339"/>
    <x v="65"/>
    <n v="1296712800"/>
    <b v="0"/>
    <b v="0"/>
    <x v="3"/>
    <x v="3"/>
    <s v="theater/plays"/>
  </r>
  <r>
    <n v="66"/>
    <s v="Sanders-Allen"/>
    <s v="Grass-roots needs-based encryption"/>
    <n v="2900"/>
    <n v="1307"/>
    <n v="45.068965517241381"/>
    <x v="0"/>
    <n v="12"/>
    <x v="1"/>
    <s v="USD"/>
    <n v="108.91666666666667"/>
    <x v="66"/>
    <n v="1428901200"/>
    <b v="0"/>
    <b v="1"/>
    <x v="3"/>
    <x v="3"/>
    <s v="theater/plays"/>
  </r>
  <r>
    <n v="67"/>
    <s v="Lopez Inc"/>
    <s v="Team-oriented 6thgeneration middleware"/>
    <n v="72600"/>
    <n v="117892"/>
    <n v="162.38567493112947"/>
    <x v="1"/>
    <n v="4065"/>
    <x v="4"/>
    <s v="GBP"/>
    <n v="29.001722017220171"/>
    <x v="67"/>
    <n v="1264831200"/>
    <b v="0"/>
    <b v="1"/>
    <x v="2"/>
    <x v="8"/>
    <s v="technology/wearables"/>
  </r>
  <r>
    <n v="68"/>
    <s v="Moreno-Turner"/>
    <s v="Inverse multi-tasking installation"/>
    <n v="5700"/>
    <n v="14508"/>
    <n v="254.52631578947367"/>
    <x v="1"/>
    <n v="246"/>
    <x v="6"/>
    <s v="EUR"/>
    <n v="58.975609756097562"/>
    <x v="68"/>
    <n v="1505192400"/>
    <b v="0"/>
    <b v="1"/>
    <x v="3"/>
    <x v="3"/>
    <s v="theater/plays"/>
  </r>
  <r>
    <n v="69"/>
    <s v="Jones-Watson"/>
    <s v="Switchable disintermediate moderator"/>
    <n v="7900"/>
    <n v="1901"/>
    <n v="24.063291139240505"/>
    <x v="3"/>
    <n v="17"/>
    <x v="1"/>
    <s v="USD"/>
    <n v="111.82352941176471"/>
    <x v="69"/>
    <n v="1295676000"/>
    <b v="0"/>
    <b v="0"/>
    <x v="3"/>
    <x v="3"/>
    <s v="theater/plays"/>
  </r>
  <r>
    <n v="70"/>
    <s v="Barker Inc"/>
    <s v="Re-engineered 24/7 task-force"/>
    <n v="128000"/>
    <n v="158389"/>
    <n v="123.74140625000001"/>
    <x v="1"/>
    <n v="2475"/>
    <x v="6"/>
    <s v="EUR"/>
    <n v="63.995555555555555"/>
    <x v="70"/>
    <n v="1292911200"/>
    <b v="0"/>
    <b v="1"/>
    <x v="3"/>
    <x v="3"/>
    <s v="theater/plays"/>
  </r>
  <r>
    <n v="71"/>
    <s v="Tate, Bass and House"/>
    <s v="Organic object-oriented budgetary management"/>
    <n v="6000"/>
    <n v="6484"/>
    <n v="108.06666666666666"/>
    <x v="1"/>
    <n v="76"/>
    <x v="1"/>
    <s v="USD"/>
    <n v="85.315789473684205"/>
    <x v="71"/>
    <n v="1575439200"/>
    <b v="0"/>
    <b v="0"/>
    <x v="3"/>
    <x v="3"/>
    <s v="theater/plays"/>
  </r>
  <r>
    <n v="72"/>
    <s v="Hampton, Lewis and Ray"/>
    <s v="Seamless coherent parallelism"/>
    <n v="600"/>
    <n v="4022"/>
    <n v="670.33333333333326"/>
    <x v="1"/>
    <n v="54"/>
    <x v="1"/>
    <s v="USD"/>
    <n v="74.481481481481481"/>
    <x v="72"/>
    <n v="1438837200"/>
    <b v="0"/>
    <b v="0"/>
    <x v="4"/>
    <x v="10"/>
    <s v="film &amp; video/animation"/>
  </r>
  <r>
    <n v="73"/>
    <s v="Collins-Goodman"/>
    <s v="Cross-platform even-keeled initiative"/>
    <n v="1400"/>
    <n v="9253"/>
    <n v="660.92857142857144"/>
    <x v="1"/>
    <n v="88"/>
    <x v="1"/>
    <s v="USD"/>
    <n v="105.14772727272727"/>
    <x v="73"/>
    <n v="1480485600"/>
    <b v="0"/>
    <b v="0"/>
    <x v="1"/>
    <x v="17"/>
    <s v="music/jazz"/>
  </r>
  <r>
    <n v="74"/>
    <s v="Davis-Michael"/>
    <s v="Progressive tertiary framework"/>
    <n v="3900"/>
    <n v="4776"/>
    <n v="122.46153846153847"/>
    <x v="1"/>
    <n v="85"/>
    <x v="4"/>
    <s v="GBP"/>
    <n v="56.188235294117646"/>
    <x v="74"/>
    <n v="1459141200"/>
    <b v="0"/>
    <b v="0"/>
    <x v="1"/>
    <x v="16"/>
    <s v="music/metal"/>
  </r>
  <r>
    <n v="75"/>
    <s v="White, Torres and Bishop"/>
    <s v="Multi-layered dynamic protocol"/>
    <n v="9700"/>
    <n v="14606"/>
    <n v="150.57731958762886"/>
    <x v="1"/>
    <n v="170"/>
    <x v="1"/>
    <s v="USD"/>
    <n v="85.917647058823533"/>
    <x v="75"/>
    <n v="1532322000"/>
    <b v="0"/>
    <b v="0"/>
    <x v="7"/>
    <x v="14"/>
    <s v="photography/photography books"/>
  </r>
  <r>
    <n v="76"/>
    <s v="Martin, Conway and Larsen"/>
    <s v="Horizontal next generation function"/>
    <n v="122900"/>
    <n v="95993"/>
    <n v="78.106590724165997"/>
    <x v="0"/>
    <n v="1684"/>
    <x v="1"/>
    <s v="USD"/>
    <n v="57.00296912114014"/>
    <x v="76"/>
    <n v="1426222800"/>
    <b v="1"/>
    <b v="1"/>
    <x v="3"/>
    <x v="3"/>
    <s v="theater/plays"/>
  </r>
  <r>
    <n v="77"/>
    <s v="Acevedo-Huffman"/>
    <s v="Pre-emptive impactful model"/>
    <n v="9500"/>
    <n v="4460"/>
    <n v="46.94736842105263"/>
    <x v="0"/>
    <n v="56"/>
    <x v="1"/>
    <s v="USD"/>
    <n v="79.642857142857139"/>
    <x v="77"/>
    <n v="1286773200"/>
    <b v="0"/>
    <b v="1"/>
    <x v="4"/>
    <x v="10"/>
    <s v="film &amp; video/animation"/>
  </r>
  <r>
    <n v="78"/>
    <s v="Montgomery, Larson and Spencer"/>
    <s v="User-centric bifurcated knowledge user"/>
    <n v="4500"/>
    <n v="13536"/>
    <n v="300.8"/>
    <x v="1"/>
    <n v="330"/>
    <x v="1"/>
    <s v="USD"/>
    <n v="41.018181818181816"/>
    <x v="78"/>
    <n v="1523941200"/>
    <b v="0"/>
    <b v="0"/>
    <x v="5"/>
    <x v="18"/>
    <s v="publishing/translations"/>
  </r>
  <r>
    <n v="79"/>
    <s v="Soto LLC"/>
    <s v="Triple-buffered reciprocal project"/>
    <n v="57800"/>
    <n v="40228"/>
    <n v="69.598615916955026"/>
    <x v="0"/>
    <n v="838"/>
    <x v="1"/>
    <s v="USD"/>
    <n v="48.004773269689736"/>
    <x v="79"/>
    <n v="1529557200"/>
    <b v="0"/>
    <b v="0"/>
    <x v="3"/>
    <x v="3"/>
    <s v="theater/plays"/>
  </r>
  <r>
    <n v="80"/>
    <s v="Sutton, Barrett and Tucker"/>
    <s v="Cross-platform needs-based approach"/>
    <n v="1100"/>
    <n v="7012"/>
    <n v="637.4545454545455"/>
    <x v="1"/>
    <n v="127"/>
    <x v="1"/>
    <s v="USD"/>
    <n v="55.212598425196852"/>
    <x v="80"/>
    <n v="1506574800"/>
    <b v="0"/>
    <b v="0"/>
    <x v="6"/>
    <x v="11"/>
    <s v="games/video games"/>
  </r>
  <r>
    <n v="81"/>
    <s v="Gomez, Bailey and Flores"/>
    <s v="User-friendly static contingency"/>
    <n v="16800"/>
    <n v="37857"/>
    <n v="225.33928571428569"/>
    <x v="1"/>
    <n v="411"/>
    <x v="1"/>
    <s v="USD"/>
    <n v="92.109489051094897"/>
    <x v="81"/>
    <n v="1513576800"/>
    <b v="0"/>
    <b v="0"/>
    <x v="1"/>
    <x v="1"/>
    <s v="music/rock"/>
  </r>
  <r>
    <n v="82"/>
    <s v="Porter-George"/>
    <s v="Reactive content-based framework"/>
    <n v="1000"/>
    <n v="14973"/>
    <n v="1497.3000000000002"/>
    <x v="1"/>
    <n v="180"/>
    <x v="4"/>
    <s v="GBP"/>
    <n v="83.183333333333337"/>
    <x v="82"/>
    <n v="1548309600"/>
    <b v="0"/>
    <b v="1"/>
    <x v="6"/>
    <x v="11"/>
    <s v="games/video games"/>
  </r>
  <r>
    <n v="83"/>
    <s v="Fitzgerald PLC"/>
    <s v="Realigned user-facing concept"/>
    <n v="106400"/>
    <n v="39996"/>
    <n v="37.590225563909776"/>
    <x v="0"/>
    <n v="1000"/>
    <x v="1"/>
    <s v="USD"/>
    <n v="39.996000000000002"/>
    <x v="83"/>
    <n v="1471582800"/>
    <b v="0"/>
    <b v="0"/>
    <x v="1"/>
    <x v="5"/>
    <s v="music/electric music"/>
  </r>
  <r>
    <n v="84"/>
    <s v="Cisneros-Burton"/>
    <s v="Public-key zero tolerance orchestration"/>
    <n v="31400"/>
    <n v="41564"/>
    <n v="132.36942675159236"/>
    <x v="1"/>
    <n v="374"/>
    <x v="1"/>
    <s v="USD"/>
    <n v="111.1336898395722"/>
    <x v="84"/>
    <n v="1344315600"/>
    <b v="0"/>
    <b v="0"/>
    <x v="2"/>
    <x v="8"/>
    <s v="technology/wearables"/>
  </r>
  <r>
    <n v="85"/>
    <s v="Hill, Lawson and Wilkinson"/>
    <s v="Multi-tiered eco-centric architecture"/>
    <n v="4900"/>
    <n v="6430"/>
    <n v="131.22448979591837"/>
    <x v="1"/>
    <n v="71"/>
    <x v="2"/>
    <s v="AUD"/>
    <n v="90.563380281690144"/>
    <x v="85"/>
    <n v="1316408400"/>
    <b v="0"/>
    <b v="0"/>
    <x v="1"/>
    <x v="7"/>
    <s v="music/indie rock"/>
  </r>
  <r>
    <n v="86"/>
    <s v="Davis-Smith"/>
    <s v="Organic motivating firmware"/>
    <n v="7400"/>
    <n v="12405"/>
    <n v="167.63513513513513"/>
    <x v="1"/>
    <n v="203"/>
    <x v="1"/>
    <s v="USD"/>
    <n v="61.108374384236456"/>
    <x v="86"/>
    <n v="1431838800"/>
    <b v="1"/>
    <b v="0"/>
    <x v="3"/>
    <x v="3"/>
    <s v="theater/plays"/>
  </r>
  <r>
    <n v="87"/>
    <s v="Farrell and Sons"/>
    <s v="Synergized 4thgeneration conglomeration"/>
    <n v="198500"/>
    <n v="123040"/>
    <n v="61.984886649874063"/>
    <x v="0"/>
    <n v="1482"/>
    <x v="2"/>
    <s v="AUD"/>
    <n v="83.022941970310384"/>
    <x v="87"/>
    <n v="1300510800"/>
    <b v="0"/>
    <b v="1"/>
    <x v="1"/>
    <x v="1"/>
    <s v="music/rock"/>
  </r>
  <r>
    <n v="88"/>
    <s v="Clark Group"/>
    <s v="Grass-roots fault-tolerant policy"/>
    <n v="4800"/>
    <n v="12516"/>
    <n v="260.75"/>
    <x v="1"/>
    <n v="113"/>
    <x v="1"/>
    <s v="USD"/>
    <n v="110.76106194690266"/>
    <x v="88"/>
    <n v="1431061200"/>
    <b v="0"/>
    <b v="0"/>
    <x v="5"/>
    <x v="18"/>
    <s v="publishing/translations"/>
  </r>
  <r>
    <n v="89"/>
    <s v="White, Singleton and Zimmerman"/>
    <s v="Monitored scalable knowledgebase"/>
    <n v="3400"/>
    <n v="8588"/>
    <n v="252.58823529411765"/>
    <x v="1"/>
    <n v="96"/>
    <x v="1"/>
    <s v="USD"/>
    <n v="89.458333333333329"/>
    <x v="89"/>
    <n v="1271480400"/>
    <b v="0"/>
    <b v="0"/>
    <x v="3"/>
    <x v="3"/>
    <s v="theater/plays"/>
  </r>
  <r>
    <n v="90"/>
    <s v="Kramer Group"/>
    <s v="Synergistic explicit parallelism"/>
    <n v="7800"/>
    <n v="6132"/>
    <n v="78.615384615384613"/>
    <x v="0"/>
    <n v="106"/>
    <x v="1"/>
    <s v="USD"/>
    <n v="57.849056603773583"/>
    <x v="90"/>
    <n v="1456380000"/>
    <b v="0"/>
    <b v="1"/>
    <x v="3"/>
    <x v="3"/>
    <s v="theater/plays"/>
  </r>
  <r>
    <n v="91"/>
    <s v="Frazier, Patrick and Smith"/>
    <s v="Enhanced systemic analyzer"/>
    <n v="154300"/>
    <n v="74688"/>
    <n v="48.404406999351913"/>
    <x v="0"/>
    <n v="679"/>
    <x v="6"/>
    <s v="EUR"/>
    <n v="109.99705449189985"/>
    <x v="91"/>
    <n v="1472878800"/>
    <b v="0"/>
    <b v="0"/>
    <x v="5"/>
    <x v="18"/>
    <s v="publishing/translations"/>
  </r>
  <r>
    <n v="92"/>
    <s v="Santos, Bell and Lloyd"/>
    <s v="Object-based analyzing knowledge user"/>
    <n v="20000"/>
    <n v="51775"/>
    <n v="258.875"/>
    <x v="1"/>
    <n v="498"/>
    <x v="5"/>
    <s v="CHF"/>
    <n v="103.96586345381526"/>
    <x v="92"/>
    <n v="1277355600"/>
    <b v="0"/>
    <b v="1"/>
    <x v="6"/>
    <x v="11"/>
    <s v="games/video games"/>
  </r>
  <r>
    <n v="93"/>
    <s v="Hall and Sons"/>
    <s v="Pre-emptive radical architecture"/>
    <n v="108800"/>
    <n v="65877"/>
    <n v="60.548713235294116"/>
    <x v="3"/>
    <n v="610"/>
    <x v="1"/>
    <s v="USD"/>
    <n v="107.99508196721311"/>
    <x v="93"/>
    <n v="1351054800"/>
    <b v="0"/>
    <b v="1"/>
    <x v="3"/>
    <x v="3"/>
    <s v="theater/plays"/>
  </r>
  <r>
    <n v="94"/>
    <s v="Hanson Inc"/>
    <s v="Grass-roots web-enabled contingency"/>
    <n v="2900"/>
    <n v="8807"/>
    <n v="303.68965517241378"/>
    <x v="1"/>
    <n v="180"/>
    <x v="4"/>
    <s v="GBP"/>
    <n v="48.927777777777777"/>
    <x v="94"/>
    <n v="1555563600"/>
    <b v="0"/>
    <b v="0"/>
    <x v="2"/>
    <x v="2"/>
    <s v="technology/web"/>
  </r>
  <r>
    <n v="95"/>
    <s v="Sanchez LLC"/>
    <s v="Stand-alone system-worthy standardization"/>
    <n v="900"/>
    <n v="1017"/>
    <n v="112.99999999999999"/>
    <x v="1"/>
    <n v="27"/>
    <x v="1"/>
    <s v="USD"/>
    <n v="37.666666666666664"/>
    <x v="95"/>
    <n v="1571634000"/>
    <b v="0"/>
    <b v="0"/>
    <x v="4"/>
    <x v="4"/>
    <s v="film &amp; video/documentary"/>
  </r>
  <r>
    <n v="96"/>
    <s v="Howard Ltd"/>
    <s v="Down-sized systematic policy"/>
    <n v="69700"/>
    <n v="151513"/>
    <n v="217.37876614060258"/>
    <x v="1"/>
    <n v="2331"/>
    <x v="1"/>
    <s v="USD"/>
    <n v="64.999141999141997"/>
    <x v="96"/>
    <n v="1300856400"/>
    <b v="0"/>
    <b v="0"/>
    <x v="3"/>
    <x v="3"/>
    <s v="theater/plays"/>
  </r>
  <r>
    <n v="97"/>
    <s v="Stewart LLC"/>
    <s v="Cloned bi-directional architecture"/>
    <n v="1300"/>
    <n v="12047"/>
    <n v="926.69230769230762"/>
    <x v="1"/>
    <n v="113"/>
    <x v="1"/>
    <s v="USD"/>
    <n v="106.61061946902655"/>
    <x v="48"/>
    <n v="1439874000"/>
    <b v="0"/>
    <b v="0"/>
    <x v="0"/>
    <x v="0"/>
    <s v="food/food trucks"/>
  </r>
  <r>
    <n v="98"/>
    <s v="Arias, Allen and Miller"/>
    <s v="Seamless transitional portal"/>
    <n v="97800"/>
    <n v="32951"/>
    <n v="33.692229038854805"/>
    <x v="0"/>
    <n v="1220"/>
    <x v="2"/>
    <s v="AUD"/>
    <n v="27.009016393442622"/>
    <x v="97"/>
    <n v="1438318800"/>
    <b v="0"/>
    <b v="0"/>
    <x v="6"/>
    <x v="11"/>
    <s v="games/video games"/>
  </r>
  <r>
    <n v="99"/>
    <s v="Baker-Morris"/>
    <s v="Fully-configurable motivating approach"/>
    <n v="7600"/>
    <n v="14951"/>
    <n v="196.7236842105263"/>
    <x v="1"/>
    <n v="164"/>
    <x v="1"/>
    <s v="USD"/>
    <n v="91.16463414634147"/>
    <x v="98"/>
    <n v="1419400800"/>
    <b v="0"/>
    <b v="0"/>
    <x v="3"/>
    <x v="3"/>
    <s v="theater/plays"/>
  </r>
  <r>
    <n v="100"/>
    <s v="Tucker, Fox and Green"/>
    <s v="Upgradable fault-tolerant approach"/>
    <n v="100"/>
    <n v="1"/>
    <n v="1"/>
    <x v="0"/>
    <n v="1"/>
    <x v="1"/>
    <s v="USD"/>
    <n v="1"/>
    <x v="99"/>
    <n v="1320555600"/>
    <b v="0"/>
    <b v="0"/>
    <x v="3"/>
    <x v="3"/>
    <s v="theater/plays"/>
  </r>
  <r>
    <n v="101"/>
    <s v="Douglas LLC"/>
    <s v="Reduced heuristic moratorium"/>
    <n v="900"/>
    <n v="9193"/>
    <n v="1021.4444444444445"/>
    <x v="1"/>
    <n v="164"/>
    <x v="1"/>
    <s v="USD"/>
    <n v="56.054878048780488"/>
    <x v="100"/>
    <n v="1425103200"/>
    <b v="0"/>
    <b v="1"/>
    <x v="1"/>
    <x v="5"/>
    <s v="music/electric music"/>
  </r>
  <r>
    <n v="102"/>
    <s v="Garcia Inc"/>
    <s v="Front-line web-enabled model"/>
    <n v="3700"/>
    <n v="10422"/>
    <n v="281.67567567567568"/>
    <x v="1"/>
    <n v="336"/>
    <x v="1"/>
    <s v="USD"/>
    <n v="31.017857142857142"/>
    <x v="101"/>
    <n v="1526878800"/>
    <b v="0"/>
    <b v="1"/>
    <x v="2"/>
    <x v="8"/>
    <s v="technology/wearables"/>
  </r>
  <r>
    <n v="103"/>
    <s v="Frye, Hunt and Powell"/>
    <s v="Polarized incremental emulation"/>
    <n v="10000"/>
    <n v="2461"/>
    <n v="24.610000000000003"/>
    <x v="0"/>
    <n v="37"/>
    <x v="6"/>
    <s v="EUR"/>
    <n v="66.513513513513516"/>
    <x v="102"/>
    <n v="1288674000"/>
    <b v="0"/>
    <b v="0"/>
    <x v="1"/>
    <x v="5"/>
    <s v="music/electric music"/>
  </r>
  <r>
    <n v="104"/>
    <s v="Smith, Wells and Nguyen"/>
    <s v="Self-enabling grid-enabled initiative"/>
    <n v="119200"/>
    <n v="170623"/>
    <n v="143.14010067114094"/>
    <x v="1"/>
    <n v="1917"/>
    <x v="1"/>
    <s v="USD"/>
    <n v="89.005216484089729"/>
    <x v="103"/>
    <n v="1495602000"/>
    <b v="0"/>
    <b v="0"/>
    <x v="1"/>
    <x v="7"/>
    <s v="music/indie rock"/>
  </r>
  <r>
    <n v="105"/>
    <s v="Charles-Johnson"/>
    <s v="Total fresh-thinking system engine"/>
    <n v="6800"/>
    <n v="9829"/>
    <n v="144.54411764705884"/>
    <x v="1"/>
    <n v="95"/>
    <x v="1"/>
    <s v="USD"/>
    <n v="103.46315789473684"/>
    <x v="104"/>
    <n v="1366434000"/>
    <b v="0"/>
    <b v="0"/>
    <x v="2"/>
    <x v="2"/>
    <s v="technology/web"/>
  </r>
  <r>
    <n v="106"/>
    <s v="Brandt, Carter and Wood"/>
    <s v="Ameliorated clear-thinking circuit"/>
    <n v="3900"/>
    <n v="14006"/>
    <n v="359.12820512820514"/>
    <x v="1"/>
    <n v="147"/>
    <x v="1"/>
    <s v="USD"/>
    <n v="95.278911564625844"/>
    <x v="105"/>
    <n v="1568350800"/>
    <b v="0"/>
    <b v="0"/>
    <x v="3"/>
    <x v="3"/>
    <s v="theater/plays"/>
  </r>
  <r>
    <n v="107"/>
    <s v="Tucker, Schmidt and Reid"/>
    <s v="Multi-layered encompassing installation"/>
    <n v="3500"/>
    <n v="6527"/>
    <n v="186.48571428571427"/>
    <x v="1"/>
    <n v="86"/>
    <x v="1"/>
    <s v="USD"/>
    <n v="75.895348837209298"/>
    <x v="106"/>
    <n v="1525928400"/>
    <b v="0"/>
    <b v="1"/>
    <x v="3"/>
    <x v="3"/>
    <s v="theater/plays"/>
  </r>
  <r>
    <n v="108"/>
    <s v="Decker Inc"/>
    <s v="Universal encompassing implementation"/>
    <n v="1500"/>
    <n v="8929"/>
    <n v="595.26666666666665"/>
    <x v="1"/>
    <n v="83"/>
    <x v="1"/>
    <s v="USD"/>
    <n v="107.57831325301204"/>
    <x v="107"/>
    <n v="1336885200"/>
    <b v="0"/>
    <b v="0"/>
    <x v="4"/>
    <x v="4"/>
    <s v="film &amp; video/documentary"/>
  </r>
  <r>
    <n v="109"/>
    <s v="Romero and Sons"/>
    <s v="Object-based client-server application"/>
    <n v="5200"/>
    <n v="3079"/>
    <n v="59.21153846153846"/>
    <x v="0"/>
    <n v="60"/>
    <x v="1"/>
    <s v="USD"/>
    <n v="51.31666666666667"/>
    <x v="108"/>
    <n v="1389679200"/>
    <b v="0"/>
    <b v="0"/>
    <x v="4"/>
    <x v="19"/>
    <s v="film &amp; video/television"/>
  </r>
  <r>
    <n v="110"/>
    <s v="Castillo-Carey"/>
    <s v="Cross-platform solution-oriented process improvement"/>
    <n v="142400"/>
    <n v="21307"/>
    <n v="14.962780898876405"/>
    <x v="0"/>
    <n v="296"/>
    <x v="1"/>
    <s v="USD"/>
    <n v="71.983108108108112"/>
    <x v="109"/>
    <n v="1538283600"/>
    <b v="0"/>
    <b v="0"/>
    <x v="0"/>
    <x v="0"/>
    <s v="food/food trucks"/>
  </r>
  <r>
    <n v="111"/>
    <s v="Hart-Briggs"/>
    <s v="Re-engineered user-facing approach"/>
    <n v="61400"/>
    <n v="73653"/>
    <n v="119.95602605863192"/>
    <x v="1"/>
    <n v="676"/>
    <x v="1"/>
    <s v="USD"/>
    <n v="108.95414201183432"/>
    <x v="110"/>
    <n v="1348808400"/>
    <b v="0"/>
    <b v="0"/>
    <x v="5"/>
    <x v="15"/>
    <s v="publishing/radio &amp; podcasts"/>
  </r>
  <r>
    <n v="112"/>
    <s v="Jones-Meyer"/>
    <s v="Re-engineered client-driven hub"/>
    <n v="4700"/>
    <n v="12635"/>
    <n v="268.82978723404256"/>
    <x v="1"/>
    <n v="361"/>
    <x v="2"/>
    <s v="AUD"/>
    <n v="35"/>
    <x v="111"/>
    <n v="1410152400"/>
    <b v="0"/>
    <b v="0"/>
    <x v="2"/>
    <x v="2"/>
    <s v="technology/web"/>
  </r>
  <r>
    <n v="113"/>
    <s v="Wright, Hartman and Yu"/>
    <s v="User-friendly tertiary array"/>
    <n v="3300"/>
    <n v="12437"/>
    <n v="376.87878787878788"/>
    <x v="1"/>
    <n v="131"/>
    <x v="1"/>
    <s v="USD"/>
    <n v="94.938931297709928"/>
    <x v="112"/>
    <n v="1505797200"/>
    <b v="0"/>
    <b v="0"/>
    <x v="0"/>
    <x v="0"/>
    <s v="food/food trucks"/>
  </r>
  <r>
    <n v="114"/>
    <s v="Harper-Davis"/>
    <s v="Robust heuristic encoding"/>
    <n v="1900"/>
    <n v="13816"/>
    <n v="727.15789473684208"/>
    <x v="1"/>
    <n v="126"/>
    <x v="1"/>
    <s v="USD"/>
    <n v="109.65079365079364"/>
    <x v="113"/>
    <n v="1554872400"/>
    <b v="0"/>
    <b v="1"/>
    <x v="2"/>
    <x v="8"/>
    <s v="technology/wearables"/>
  </r>
  <r>
    <n v="115"/>
    <s v="Barrett PLC"/>
    <s v="Team-oriented clear-thinking capacity"/>
    <n v="166700"/>
    <n v="145382"/>
    <n v="87.211757648470297"/>
    <x v="0"/>
    <n v="3304"/>
    <x v="6"/>
    <s v="EUR"/>
    <n v="44.001815980629537"/>
    <x v="114"/>
    <n v="1513922400"/>
    <b v="0"/>
    <b v="0"/>
    <x v="5"/>
    <x v="13"/>
    <s v="publishing/fiction"/>
  </r>
  <r>
    <n v="116"/>
    <s v="David-Clark"/>
    <s v="De-engineered motivating standardization"/>
    <n v="7200"/>
    <n v="6336"/>
    <n v="88"/>
    <x v="0"/>
    <n v="73"/>
    <x v="1"/>
    <s v="USD"/>
    <n v="86.794520547945211"/>
    <x v="115"/>
    <n v="1442638800"/>
    <b v="0"/>
    <b v="0"/>
    <x v="3"/>
    <x v="3"/>
    <s v="theater/plays"/>
  </r>
  <r>
    <n v="117"/>
    <s v="Chaney-Dennis"/>
    <s v="Business-focused 24hour groupware"/>
    <n v="4900"/>
    <n v="8523"/>
    <n v="173.9387755102041"/>
    <x v="1"/>
    <n v="275"/>
    <x v="1"/>
    <s v="USD"/>
    <n v="30.992727272727272"/>
    <x v="116"/>
    <n v="1317186000"/>
    <b v="0"/>
    <b v="0"/>
    <x v="4"/>
    <x v="19"/>
    <s v="film &amp; video/television"/>
  </r>
  <r>
    <n v="118"/>
    <s v="Robinson, Lopez and Christensen"/>
    <s v="Organic next generation protocol"/>
    <n v="5400"/>
    <n v="6351"/>
    <n v="117.61111111111111"/>
    <x v="1"/>
    <n v="67"/>
    <x v="1"/>
    <s v="USD"/>
    <n v="94.791044776119406"/>
    <x v="117"/>
    <n v="1391234400"/>
    <b v="0"/>
    <b v="0"/>
    <x v="7"/>
    <x v="14"/>
    <s v="photography/photography books"/>
  </r>
  <r>
    <n v="119"/>
    <s v="Clark and Sons"/>
    <s v="Reverse-engineered full-range Internet solution"/>
    <n v="5000"/>
    <n v="10748"/>
    <n v="214.96"/>
    <x v="1"/>
    <n v="154"/>
    <x v="1"/>
    <s v="USD"/>
    <n v="69.79220779220779"/>
    <x v="118"/>
    <n v="1404363600"/>
    <b v="0"/>
    <b v="1"/>
    <x v="4"/>
    <x v="4"/>
    <s v="film &amp; video/documentary"/>
  </r>
  <r>
    <n v="120"/>
    <s v="Vega Group"/>
    <s v="Synchronized regional synergy"/>
    <n v="75100"/>
    <n v="112272"/>
    <n v="149.49667110519306"/>
    <x v="1"/>
    <n v="1782"/>
    <x v="1"/>
    <s v="USD"/>
    <n v="63.003367003367003"/>
    <x v="119"/>
    <n v="1429592400"/>
    <b v="0"/>
    <b v="1"/>
    <x v="6"/>
    <x v="20"/>
    <s v="games/mobile games"/>
  </r>
  <r>
    <n v="121"/>
    <s v="Brown-Brown"/>
    <s v="Multi-lateral homogeneous success"/>
    <n v="45300"/>
    <n v="99361"/>
    <n v="219.33995584988963"/>
    <x v="1"/>
    <n v="903"/>
    <x v="1"/>
    <s v="USD"/>
    <n v="110.0343300110742"/>
    <x v="33"/>
    <n v="1413608400"/>
    <b v="0"/>
    <b v="0"/>
    <x v="6"/>
    <x v="11"/>
    <s v="games/video games"/>
  </r>
  <r>
    <n v="122"/>
    <s v="Taylor PLC"/>
    <s v="Seamless zero-defect solution"/>
    <n v="136800"/>
    <n v="88055"/>
    <n v="64.367690058479525"/>
    <x v="0"/>
    <n v="3387"/>
    <x v="1"/>
    <s v="USD"/>
    <n v="25.997933274284026"/>
    <x v="120"/>
    <n v="1419400800"/>
    <b v="0"/>
    <b v="0"/>
    <x v="5"/>
    <x v="13"/>
    <s v="publishing/fiction"/>
  </r>
  <r>
    <n v="123"/>
    <s v="Edwards-Lewis"/>
    <s v="Enhanced scalable concept"/>
    <n v="177700"/>
    <n v="33092"/>
    <n v="18.622397298818232"/>
    <x v="0"/>
    <n v="662"/>
    <x v="0"/>
    <s v="CAD"/>
    <n v="49.987915407854985"/>
    <x v="121"/>
    <n v="1448604000"/>
    <b v="1"/>
    <b v="0"/>
    <x v="3"/>
    <x v="3"/>
    <s v="theater/plays"/>
  </r>
  <r>
    <n v="124"/>
    <s v="Stanton, Neal and Rodriguez"/>
    <s v="Polarized uniform software"/>
    <n v="2600"/>
    <n v="9562"/>
    <n v="367.76923076923077"/>
    <x v="1"/>
    <n v="94"/>
    <x v="6"/>
    <s v="EUR"/>
    <n v="101.72340425531915"/>
    <x v="122"/>
    <n v="1562302800"/>
    <b v="0"/>
    <b v="0"/>
    <x v="7"/>
    <x v="14"/>
    <s v="photography/photography books"/>
  </r>
  <r>
    <n v="125"/>
    <s v="Pratt LLC"/>
    <s v="Stand-alone web-enabled moderator"/>
    <n v="5300"/>
    <n v="8475"/>
    <n v="159.90566037735849"/>
    <x v="1"/>
    <n v="180"/>
    <x v="1"/>
    <s v="USD"/>
    <n v="47.083333333333336"/>
    <x v="123"/>
    <n v="1537678800"/>
    <b v="0"/>
    <b v="0"/>
    <x v="3"/>
    <x v="3"/>
    <s v="theater/plays"/>
  </r>
  <r>
    <n v="126"/>
    <s v="Gross PLC"/>
    <s v="Proactive methodical benchmark"/>
    <n v="180200"/>
    <n v="69617"/>
    <n v="38.633185349611544"/>
    <x v="0"/>
    <n v="774"/>
    <x v="1"/>
    <s v="USD"/>
    <n v="89.944444444444443"/>
    <x v="124"/>
    <n v="1473570000"/>
    <b v="0"/>
    <b v="1"/>
    <x v="3"/>
    <x v="3"/>
    <s v="theater/plays"/>
  </r>
  <r>
    <n v="127"/>
    <s v="Martinez, Gomez and Dalton"/>
    <s v="Team-oriented 6thgeneration matrix"/>
    <n v="103200"/>
    <n v="53067"/>
    <n v="51.42151162790698"/>
    <x v="0"/>
    <n v="672"/>
    <x v="0"/>
    <s v="CAD"/>
    <n v="78.96875"/>
    <x v="125"/>
    <n v="1273899600"/>
    <b v="0"/>
    <b v="0"/>
    <x v="3"/>
    <x v="3"/>
    <s v="theater/plays"/>
  </r>
  <r>
    <n v="128"/>
    <s v="Allen-Curtis"/>
    <s v="Phased human-resource core"/>
    <n v="70600"/>
    <n v="42596"/>
    <n v="60.334277620396605"/>
    <x v="3"/>
    <n v="532"/>
    <x v="1"/>
    <s v="USD"/>
    <n v="80.067669172932327"/>
    <x v="126"/>
    <n v="1284008400"/>
    <b v="0"/>
    <b v="0"/>
    <x v="1"/>
    <x v="1"/>
    <s v="music/rock"/>
  </r>
  <r>
    <n v="129"/>
    <s v="Morgan-Martinez"/>
    <s v="Mandatory tertiary implementation"/>
    <n v="148500"/>
    <n v="4756"/>
    <n v="3.202693602693603"/>
    <x v="3"/>
    <n v="55"/>
    <x v="2"/>
    <s v="AUD"/>
    <n v="86.472727272727269"/>
    <x v="127"/>
    <n v="1425103200"/>
    <b v="0"/>
    <b v="0"/>
    <x v="0"/>
    <x v="0"/>
    <s v="food/food trucks"/>
  </r>
  <r>
    <n v="130"/>
    <s v="Luna, Anderson and Fox"/>
    <s v="Secured directional encryption"/>
    <n v="9600"/>
    <n v="14925"/>
    <n v="155.46875"/>
    <x v="1"/>
    <n v="533"/>
    <x v="3"/>
    <s v="DKK"/>
    <n v="28.001876172607879"/>
    <x v="128"/>
    <n v="1320991200"/>
    <b v="0"/>
    <b v="0"/>
    <x v="4"/>
    <x v="6"/>
    <s v="film &amp; video/drama"/>
  </r>
  <r>
    <n v="131"/>
    <s v="Fleming, Zhang and Henderson"/>
    <s v="Distributed 5thgeneration implementation"/>
    <n v="164700"/>
    <n v="166116"/>
    <n v="100.85974499089254"/>
    <x v="1"/>
    <n v="2443"/>
    <x v="4"/>
    <s v="GBP"/>
    <n v="67.996725337699544"/>
    <x v="129"/>
    <n v="1386828000"/>
    <b v="0"/>
    <b v="0"/>
    <x v="2"/>
    <x v="2"/>
    <s v="technology/web"/>
  </r>
  <r>
    <n v="132"/>
    <s v="Flowers and Sons"/>
    <s v="Virtual static core"/>
    <n v="3300"/>
    <n v="3834"/>
    <n v="116.18181818181819"/>
    <x v="1"/>
    <n v="89"/>
    <x v="1"/>
    <s v="USD"/>
    <n v="43.078651685393261"/>
    <x v="130"/>
    <n v="1517119200"/>
    <b v="0"/>
    <b v="1"/>
    <x v="3"/>
    <x v="3"/>
    <s v="theater/plays"/>
  </r>
  <r>
    <n v="133"/>
    <s v="Gates PLC"/>
    <s v="Secured content-based product"/>
    <n v="4500"/>
    <n v="13985"/>
    <n v="310.77777777777777"/>
    <x v="1"/>
    <n v="159"/>
    <x v="1"/>
    <s v="USD"/>
    <n v="87.95597484276729"/>
    <x v="131"/>
    <n v="1315026000"/>
    <b v="0"/>
    <b v="0"/>
    <x v="1"/>
    <x v="21"/>
    <s v="music/world music"/>
  </r>
  <r>
    <n v="134"/>
    <s v="Caldwell LLC"/>
    <s v="Secured executive concept"/>
    <n v="99500"/>
    <n v="89288"/>
    <n v="89.73668341708543"/>
    <x v="0"/>
    <n v="940"/>
    <x v="5"/>
    <s v="CHF"/>
    <n v="94.987234042553197"/>
    <x v="132"/>
    <n v="1312693200"/>
    <b v="0"/>
    <b v="1"/>
    <x v="4"/>
    <x v="4"/>
    <s v="film &amp; video/documentary"/>
  </r>
  <r>
    <n v="135"/>
    <s v="Le, Burton and Evans"/>
    <s v="Balanced zero-defect software"/>
    <n v="7700"/>
    <n v="5488"/>
    <n v="71.27272727272728"/>
    <x v="0"/>
    <n v="117"/>
    <x v="1"/>
    <s v="USD"/>
    <n v="46.905982905982903"/>
    <x v="133"/>
    <n v="1363064400"/>
    <b v="0"/>
    <b v="1"/>
    <x v="3"/>
    <x v="3"/>
    <s v="theater/plays"/>
  </r>
  <r>
    <n v="136"/>
    <s v="Briggs PLC"/>
    <s v="Distributed context-sensitive flexibility"/>
    <n v="82800"/>
    <n v="2721"/>
    <n v="3.2862318840579712"/>
    <x v="3"/>
    <n v="58"/>
    <x v="1"/>
    <s v="USD"/>
    <n v="46.913793103448278"/>
    <x v="134"/>
    <n v="1403154000"/>
    <b v="0"/>
    <b v="1"/>
    <x v="4"/>
    <x v="6"/>
    <s v="film &amp; video/drama"/>
  </r>
  <r>
    <n v="137"/>
    <s v="Hudson-Nguyen"/>
    <s v="Down-sized disintermediate support"/>
    <n v="1800"/>
    <n v="4712"/>
    <n v="261.77777777777777"/>
    <x v="1"/>
    <n v="50"/>
    <x v="1"/>
    <s v="USD"/>
    <n v="94.24"/>
    <x v="135"/>
    <n v="1286859600"/>
    <b v="0"/>
    <b v="0"/>
    <x v="5"/>
    <x v="9"/>
    <s v="publishing/nonfiction"/>
  </r>
  <r>
    <n v="138"/>
    <s v="Hogan Ltd"/>
    <s v="Stand-alone mission-critical moratorium"/>
    <n v="9600"/>
    <n v="9216"/>
    <n v="96"/>
    <x v="0"/>
    <n v="115"/>
    <x v="1"/>
    <s v="USD"/>
    <n v="80.139130434782615"/>
    <x v="136"/>
    <n v="1349326800"/>
    <b v="0"/>
    <b v="0"/>
    <x v="6"/>
    <x v="20"/>
    <s v="games/mobile games"/>
  </r>
  <r>
    <n v="139"/>
    <s v="Hamilton, Wright and Chavez"/>
    <s v="Down-sized empowering protocol"/>
    <n v="92100"/>
    <n v="19246"/>
    <n v="20.896851248642779"/>
    <x v="0"/>
    <n v="326"/>
    <x v="1"/>
    <s v="USD"/>
    <n v="59.036809815950917"/>
    <x v="137"/>
    <n v="1430974800"/>
    <b v="0"/>
    <b v="1"/>
    <x v="2"/>
    <x v="8"/>
    <s v="technology/wearables"/>
  </r>
  <r>
    <n v="140"/>
    <s v="Bautista-Cross"/>
    <s v="Fully-configurable coherent Internet solution"/>
    <n v="5500"/>
    <n v="12274"/>
    <n v="223.16363636363636"/>
    <x v="1"/>
    <n v="186"/>
    <x v="1"/>
    <s v="USD"/>
    <n v="65.989247311827953"/>
    <x v="138"/>
    <n v="1519970400"/>
    <b v="0"/>
    <b v="0"/>
    <x v="4"/>
    <x v="4"/>
    <s v="film &amp; video/documentary"/>
  </r>
  <r>
    <n v="141"/>
    <s v="Jackson LLC"/>
    <s v="Distributed motivating algorithm"/>
    <n v="64300"/>
    <n v="65323"/>
    <n v="101.59097978227061"/>
    <x v="1"/>
    <n v="1071"/>
    <x v="1"/>
    <s v="USD"/>
    <n v="60.992530345471522"/>
    <x v="139"/>
    <n v="1434603600"/>
    <b v="0"/>
    <b v="0"/>
    <x v="2"/>
    <x v="2"/>
    <s v="technology/web"/>
  </r>
  <r>
    <n v="142"/>
    <s v="Figueroa Ltd"/>
    <s v="Expanded solution-oriented benchmark"/>
    <n v="5000"/>
    <n v="11502"/>
    <n v="230.03999999999996"/>
    <x v="1"/>
    <n v="117"/>
    <x v="1"/>
    <s v="USD"/>
    <n v="98.307692307692307"/>
    <x v="107"/>
    <n v="1337230800"/>
    <b v="0"/>
    <b v="0"/>
    <x v="2"/>
    <x v="2"/>
    <s v="technology/web"/>
  </r>
  <r>
    <n v="143"/>
    <s v="Avila-Jones"/>
    <s v="Implemented discrete secured line"/>
    <n v="5400"/>
    <n v="7322"/>
    <n v="135.59259259259261"/>
    <x v="1"/>
    <n v="70"/>
    <x v="1"/>
    <s v="USD"/>
    <n v="104.6"/>
    <x v="140"/>
    <n v="1279429200"/>
    <b v="0"/>
    <b v="0"/>
    <x v="1"/>
    <x v="7"/>
    <s v="music/indie rock"/>
  </r>
  <r>
    <n v="144"/>
    <s v="Martin, Lopez and Hunter"/>
    <s v="Multi-lateral actuating installation"/>
    <n v="9000"/>
    <n v="11619"/>
    <n v="129.1"/>
    <x v="1"/>
    <n v="135"/>
    <x v="1"/>
    <s v="USD"/>
    <n v="86.066666666666663"/>
    <x v="141"/>
    <n v="1561438800"/>
    <b v="0"/>
    <b v="0"/>
    <x v="3"/>
    <x v="3"/>
    <s v="theater/plays"/>
  </r>
  <r>
    <n v="145"/>
    <s v="Fields-Moore"/>
    <s v="Secured reciprocal array"/>
    <n v="25000"/>
    <n v="59128"/>
    <n v="236.512"/>
    <x v="1"/>
    <n v="768"/>
    <x v="5"/>
    <s v="CHF"/>
    <n v="76.989583333333329"/>
    <x v="142"/>
    <n v="1410498000"/>
    <b v="0"/>
    <b v="0"/>
    <x v="2"/>
    <x v="8"/>
    <s v="technology/wearables"/>
  </r>
  <r>
    <n v="146"/>
    <s v="Harris-Golden"/>
    <s v="Optional bandwidth-monitored middleware"/>
    <n v="8800"/>
    <n v="1518"/>
    <n v="17.25"/>
    <x v="3"/>
    <n v="51"/>
    <x v="1"/>
    <s v="USD"/>
    <n v="29.764705882352942"/>
    <x v="143"/>
    <n v="1322460000"/>
    <b v="0"/>
    <b v="0"/>
    <x v="3"/>
    <x v="3"/>
    <s v="theater/plays"/>
  </r>
  <r>
    <n v="147"/>
    <s v="Moss, Norman and Dunlap"/>
    <s v="Upgradable upward-trending workforce"/>
    <n v="8300"/>
    <n v="9337"/>
    <n v="112.49397590361446"/>
    <x v="1"/>
    <n v="199"/>
    <x v="1"/>
    <s v="USD"/>
    <n v="46.91959798994975"/>
    <x v="144"/>
    <n v="1466312400"/>
    <b v="0"/>
    <b v="1"/>
    <x v="3"/>
    <x v="3"/>
    <s v="theater/plays"/>
  </r>
  <r>
    <n v="148"/>
    <s v="White, Larson and Wright"/>
    <s v="Upgradable hybrid capability"/>
    <n v="9300"/>
    <n v="11255"/>
    <n v="121.02150537634408"/>
    <x v="1"/>
    <n v="107"/>
    <x v="1"/>
    <s v="USD"/>
    <n v="105.18691588785046"/>
    <x v="145"/>
    <n v="1501736400"/>
    <b v="0"/>
    <b v="0"/>
    <x v="2"/>
    <x v="8"/>
    <s v="technology/wearables"/>
  </r>
  <r>
    <n v="149"/>
    <s v="Payne, Oliver and Burch"/>
    <s v="Managed fresh-thinking flexibility"/>
    <n v="6200"/>
    <n v="13632"/>
    <n v="219.87096774193549"/>
    <x v="1"/>
    <n v="195"/>
    <x v="1"/>
    <s v="USD"/>
    <n v="69.907692307692301"/>
    <x v="146"/>
    <n v="1361512800"/>
    <b v="0"/>
    <b v="0"/>
    <x v="1"/>
    <x v="7"/>
    <s v="music/indie rock"/>
  </r>
  <r>
    <n v="150"/>
    <s v="Brown, Palmer and Pace"/>
    <s v="Networked stable workforce"/>
    <n v="100"/>
    <n v="1"/>
    <n v="1"/>
    <x v="0"/>
    <n v="1"/>
    <x v="1"/>
    <s v="USD"/>
    <n v="1"/>
    <x v="147"/>
    <n v="1545026400"/>
    <b v="0"/>
    <b v="0"/>
    <x v="1"/>
    <x v="1"/>
    <s v="music/rock"/>
  </r>
  <r>
    <n v="151"/>
    <s v="Parker LLC"/>
    <s v="Customizable intermediate extranet"/>
    <n v="137200"/>
    <n v="88037"/>
    <n v="64.166909620991248"/>
    <x v="0"/>
    <n v="1467"/>
    <x v="1"/>
    <s v="USD"/>
    <n v="60.011588275391958"/>
    <x v="148"/>
    <n v="1406696400"/>
    <b v="0"/>
    <b v="0"/>
    <x v="1"/>
    <x v="5"/>
    <s v="music/electric music"/>
  </r>
  <r>
    <n v="152"/>
    <s v="Bowen, Mcdonald and Hall"/>
    <s v="User-centric fault-tolerant task-force"/>
    <n v="41500"/>
    <n v="175573"/>
    <n v="423.06746987951806"/>
    <x v="1"/>
    <n v="3376"/>
    <x v="1"/>
    <s v="USD"/>
    <n v="52.006220379146917"/>
    <x v="149"/>
    <n v="1487916000"/>
    <b v="0"/>
    <b v="0"/>
    <x v="1"/>
    <x v="7"/>
    <s v="music/indie rock"/>
  </r>
  <r>
    <n v="153"/>
    <s v="Whitehead, Bell and Hughes"/>
    <s v="Multi-tiered radical definition"/>
    <n v="189400"/>
    <n v="176112"/>
    <n v="92.984160506863773"/>
    <x v="0"/>
    <n v="5681"/>
    <x v="1"/>
    <s v="USD"/>
    <n v="31.000176025347649"/>
    <x v="150"/>
    <n v="1351141200"/>
    <b v="0"/>
    <b v="0"/>
    <x v="3"/>
    <x v="3"/>
    <s v="theater/plays"/>
  </r>
  <r>
    <n v="154"/>
    <s v="Rodriguez-Brown"/>
    <s v="Devolved foreground benchmark"/>
    <n v="171300"/>
    <n v="100650"/>
    <n v="58.756567425569173"/>
    <x v="0"/>
    <n v="1059"/>
    <x v="1"/>
    <s v="USD"/>
    <n v="95.042492917847028"/>
    <x v="151"/>
    <n v="1465016400"/>
    <b v="0"/>
    <b v="1"/>
    <x v="1"/>
    <x v="7"/>
    <s v="music/indie rock"/>
  </r>
  <r>
    <n v="155"/>
    <s v="Hall-Schaefer"/>
    <s v="Distributed eco-centric methodology"/>
    <n v="139500"/>
    <n v="90706"/>
    <n v="65.022222222222226"/>
    <x v="0"/>
    <n v="1194"/>
    <x v="1"/>
    <s v="USD"/>
    <n v="75.968174204355108"/>
    <x v="152"/>
    <n v="1270789200"/>
    <b v="0"/>
    <b v="0"/>
    <x v="3"/>
    <x v="3"/>
    <s v="theater/plays"/>
  </r>
  <r>
    <n v="156"/>
    <s v="Meza-Rogers"/>
    <s v="Streamlined encompassing encryption"/>
    <n v="36400"/>
    <n v="26914"/>
    <n v="73.939560439560438"/>
    <x v="3"/>
    <n v="379"/>
    <x v="2"/>
    <s v="AUD"/>
    <n v="71.013192612137203"/>
    <x v="153"/>
    <n v="1572325200"/>
    <b v="0"/>
    <b v="0"/>
    <x v="1"/>
    <x v="1"/>
    <s v="music/rock"/>
  </r>
  <r>
    <n v="157"/>
    <s v="Curtis-Curtis"/>
    <s v="User-friendly reciprocal initiative"/>
    <n v="4200"/>
    <n v="2212"/>
    <n v="52.666666666666664"/>
    <x v="0"/>
    <n v="30"/>
    <x v="2"/>
    <s v="AUD"/>
    <n v="73.733333333333334"/>
    <x v="154"/>
    <n v="1389420000"/>
    <b v="0"/>
    <b v="0"/>
    <x v="7"/>
    <x v="14"/>
    <s v="photography/photography books"/>
  </r>
  <r>
    <n v="158"/>
    <s v="Carlson Inc"/>
    <s v="Ergonomic fresh-thinking installation"/>
    <n v="2100"/>
    <n v="4640"/>
    <n v="220.95238095238096"/>
    <x v="1"/>
    <n v="41"/>
    <x v="1"/>
    <s v="USD"/>
    <n v="113.17073170731707"/>
    <x v="155"/>
    <n v="1449640800"/>
    <b v="0"/>
    <b v="0"/>
    <x v="1"/>
    <x v="1"/>
    <s v="music/rock"/>
  </r>
  <r>
    <n v="159"/>
    <s v="Clarke, Anderson and Lee"/>
    <s v="Robust explicit hardware"/>
    <n v="191200"/>
    <n v="191222"/>
    <n v="100.01150627615063"/>
    <x v="1"/>
    <n v="1821"/>
    <x v="1"/>
    <s v="USD"/>
    <n v="105.00933552992861"/>
    <x v="156"/>
    <n v="1555218000"/>
    <b v="0"/>
    <b v="1"/>
    <x v="3"/>
    <x v="3"/>
    <s v="theater/plays"/>
  </r>
  <r>
    <n v="160"/>
    <s v="Evans Group"/>
    <s v="Stand-alone actuating support"/>
    <n v="8000"/>
    <n v="12985"/>
    <n v="162.3125"/>
    <x v="1"/>
    <n v="164"/>
    <x v="1"/>
    <s v="USD"/>
    <n v="79.176829268292678"/>
    <x v="157"/>
    <n v="1557723600"/>
    <b v="0"/>
    <b v="0"/>
    <x v="2"/>
    <x v="8"/>
    <s v="technology/wearables"/>
  </r>
  <r>
    <n v="161"/>
    <s v="Bruce Group"/>
    <s v="Cross-platform methodical process improvement"/>
    <n v="5500"/>
    <n v="4300"/>
    <n v="78.181818181818187"/>
    <x v="0"/>
    <n v="75"/>
    <x v="1"/>
    <s v="USD"/>
    <n v="57.333333333333336"/>
    <x v="158"/>
    <n v="1443502800"/>
    <b v="0"/>
    <b v="1"/>
    <x v="2"/>
    <x v="2"/>
    <s v="technology/web"/>
  </r>
  <r>
    <n v="162"/>
    <s v="Keith, Alvarez and Potter"/>
    <s v="Extended bottom-line open architecture"/>
    <n v="6100"/>
    <n v="9134"/>
    <n v="149.73770491803279"/>
    <x v="1"/>
    <n v="157"/>
    <x v="5"/>
    <s v="CHF"/>
    <n v="58.178343949044589"/>
    <x v="159"/>
    <n v="1546840800"/>
    <b v="0"/>
    <b v="0"/>
    <x v="1"/>
    <x v="1"/>
    <s v="music/rock"/>
  </r>
  <r>
    <n v="163"/>
    <s v="Burton-Watkins"/>
    <s v="Extended reciprocal circuit"/>
    <n v="3500"/>
    <n v="8864"/>
    <n v="253.25714285714284"/>
    <x v="1"/>
    <n v="246"/>
    <x v="1"/>
    <s v="USD"/>
    <n v="36.032520325203251"/>
    <x v="160"/>
    <n v="1512712800"/>
    <b v="0"/>
    <b v="1"/>
    <x v="7"/>
    <x v="14"/>
    <s v="photography/photography books"/>
  </r>
  <r>
    <n v="164"/>
    <s v="Lopez and Sons"/>
    <s v="Polarized human-resource protocol"/>
    <n v="150500"/>
    <n v="150755"/>
    <n v="100.16943521594683"/>
    <x v="1"/>
    <n v="1396"/>
    <x v="1"/>
    <s v="USD"/>
    <n v="107.99068767908309"/>
    <x v="161"/>
    <n v="1507525200"/>
    <b v="0"/>
    <b v="0"/>
    <x v="3"/>
    <x v="3"/>
    <s v="theater/plays"/>
  </r>
  <r>
    <n v="165"/>
    <s v="Cordova Ltd"/>
    <s v="Synergized radical product"/>
    <n v="90400"/>
    <n v="110279"/>
    <n v="121.99004424778761"/>
    <x v="1"/>
    <n v="2506"/>
    <x v="1"/>
    <s v="USD"/>
    <n v="44.005985634477256"/>
    <x v="162"/>
    <n v="1504328400"/>
    <b v="0"/>
    <b v="0"/>
    <x v="2"/>
    <x v="2"/>
    <s v="technology/web"/>
  </r>
  <r>
    <n v="166"/>
    <s v="Brown-Vang"/>
    <s v="Robust heuristic artificial intelligence"/>
    <n v="9800"/>
    <n v="13439"/>
    <n v="137.13265306122449"/>
    <x v="1"/>
    <n v="244"/>
    <x v="1"/>
    <s v="USD"/>
    <n v="55.077868852459019"/>
    <x v="163"/>
    <n v="1293343200"/>
    <b v="0"/>
    <b v="0"/>
    <x v="7"/>
    <x v="14"/>
    <s v="photography/photography books"/>
  </r>
  <r>
    <n v="167"/>
    <s v="Cruz-Ward"/>
    <s v="Robust content-based emulation"/>
    <n v="2600"/>
    <n v="10804"/>
    <n v="415.53846153846149"/>
    <x v="1"/>
    <n v="146"/>
    <x v="2"/>
    <s v="AUD"/>
    <n v="74"/>
    <x v="164"/>
    <n v="1371704400"/>
    <b v="0"/>
    <b v="0"/>
    <x v="3"/>
    <x v="3"/>
    <s v="theater/plays"/>
  </r>
  <r>
    <n v="168"/>
    <s v="Hernandez Group"/>
    <s v="Ergonomic uniform open system"/>
    <n v="128100"/>
    <n v="40107"/>
    <n v="31.30913348946136"/>
    <x v="0"/>
    <n v="955"/>
    <x v="3"/>
    <s v="DKK"/>
    <n v="41.996858638743454"/>
    <x v="165"/>
    <n v="1552798800"/>
    <b v="0"/>
    <b v="1"/>
    <x v="1"/>
    <x v="7"/>
    <s v="music/indie rock"/>
  </r>
  <r>
    <n v="169"/>
    <s v="Tran, Steele and Wilson"/>
    <s v="Profit-focused modular product"/>
    <n v="23300"/>
    <n v="98811"/>
    <n v="424.08154506437768"/>
    <x v="1"/>
    <n v="1267"/>
    <x v="1"/>
    <s v="USD"/>
    <n v="77.988161010260455"/>
    <x v="166"/>
    <n v="1342328400"/>
    <b v="0"/>
    <b v="1"/>
    <x v="4"/>
    <x v="12"/>
    <s v="film &amp; video/shorts"/>
  </r>
  <r>
    <n v="170"/>
    <s v="Summers, Gallegos and Stein"/>
    <s v="Mandatory mobile product"/>
    <n v="188100"/>
    <n v="5528"/>
    <n v="2.93886230728336"/>
    <x v="0"/>
    <n v="67"/>
    <x v="1"/>
    <s v="USD"/>
    <n v="82.507462686567166"/>
    <x v="167"/>
    <n v="1502341200"/>
    <b v="0"/>
    <b v="0"/>
    <x v="1"/>
    <x v="7"/>
    <s v="music/indie rock"/>
  </r>
  <r>
    <n v="171"/>
    <s v="Blair Group"/>
    <s v="Public-key 3rdgeneration budgetary management"/>
    <n v="4900"/>
    <n v="521"/>
    <n v="10.63265306122449"/>
    <x v="0"/>
    <n v="5"/>
    <x v="1"/>
    <s v="USD"/>
    <n v="104.2"/>
    <x v="168"/>
    <n v="1397192400"/>
    <b v="0"/>
    <b v="0"/>
    <x v="5"/>
    <x v="18"/>
    <s v="publishing/translations"/>
  </r>
  <r>
    <n v="172"/>
    <s v="Nixon Inc"/>
    <s v="Centralized national firmware"/>
    <n v="800"/>
    <n v="663"/>
    <n v="82.875"/>
    <x v="0"/>
    <n v="26"/>
    <x v="1"/>
    <s v="USD"/>
    <n v="25.5"/>
    <x v="169"/>
    <n v="1407042000"/>
    <b v="0"/>
    <b v="1"/>
    <x v="4"/>
    <x v="4"/>
    <s v="film &amp; video/documentary"/>
  </r>
  <r>
    <n v="173"/>
    <s v="White LLC"/>
    <s v="Cross-group 4thgeneration middleware"/>
    <n v="96700"/>
    <n v="157635"/>
    <n v="163.01447776628748"/>
    <x v="1"/>
    <n v="1561"/>
    <x v="1"/>
    <s v="USD"/>
    <n v="100.98334401024984"/>
    <x v="170"/>
    <n v="1369371600"/>
    <b v="0"/>
    <b v="0"/>
    <x v="3"/>
    <x v="3"/>
    <s v="theater/plays"/>
  </r>
  <r>
    <n v="174"/>
    <s v="Santos, Black and Donovan"/>
    <s v="Pre-emptive scalable access"/>
    <n v="600"/>
    <n v="5368"/>
    <n v="894.66666666666674"/>
    <x v="1"/>
    <n v="48"/>
    <x v="1"/>
    <s v="USD"/>
    <n v="111.83333333333333"/>
    <x v="171"/>
    <n v="1444107600"/>
    <b v="0"/>
    <b v="1"/>
    <x v="2"/>
    <x v="8"/>
    <s v="technology/wearables"/>
  </r>
  <r>
    <n v="175"/>
    <s v="Jones, Contreras and Burnett"/>
    <s v="Sharable intangible migration"/>
    <n v="181200"/>
    <n v="47459"/>
    <n v="26.191501103752756"/>
    <x v="0"/>
    <n v="1130"/>
    <x v="1"/>
    <s v="USD"/>
    <n v="41.999115044247787"/>
    <x v="172"/>
    <n v="1474261200"/>
    <b v="0"/>
    <b v="0"/>
    <x v="3"/>
    <x v="3"/>
    <s v="theater/plays"/>
  </r>
  <r>
    <n v="176"/>
    <s v="Stone-Orozco"/>
    <s v="Proactive scalable Graphical User Interface"/>
    <n v="115000"/>
    <n v="86060"/>
    <n v="74.834782608695647"/>
    <x v="0"/>
    <n v="782"/>
    <x v="1"/>
    <s v="USD"/>
    <n v="110.05115089514067"/>
    <x v="173"/>
    <n v="1473656400"/>
    <b v="0"/>
    <b v="0"/>
    <x v="3"/>
    <x v="3"/>
    <s v="theater/plays"/>
  </r>
  <r>
    <n v="177"/>
    <s v="Lee, Gibson and Morgan"/>
    <s v="Digitized solution-oriented product"/>
    <n v="38800"/>
    <n v="161593"/>
    <n v="416.47680412371136"/>
    <x v="1"/>
    <n v="2739"/>
    <x v="1"/>
    <s v="USD"/>
    <n v="58.997079225994888"/>
    <x v="174"/>
    <n v="1291960800"/>
    <b v="0"/>
    <b v="0"/>
    <x v="3"/>
    <x v="3"/>
    <s v="theater/plays"/>
  </r>
  <r>
    <n v="178"/>
    <s v="Alexander-Williams"/>
    <s v="Triple-buffered cohesive structure"/>
    <n v="7200"/>
    <n v="6927"/>
    <n v="96.208333333333329"/>
    <x v="0"/>
    <n v="210"/>
    <x v="1"/>
    <s v="USD"/>
    <n v="32.985714285714288"/>
    <x v="175"/>
    <n v="1506747600"/>
    <b v="0"/>
    <b v="0"/>
    <x v="0"/>
    <x v="0"/>
    <s v="food/food trucks"/>
  </r>
  <r>
    <n v="179"/>
    <s v="Marks Ltd"/>
    <s v="Realigned human-resource orchestration"/>
    <n v="44500"/>
    <n v="159185"/>
    <n v="357.71910112359546"/>
    <x v="1"/>
    <n v="3537"/>
    <x v="0"/>
    <s v="CAD"/>
    <n v="45.005654509471306"/>
    <x v="176"/>
    <n v="1363582800"/>
    <b v="0"/>
    <b v="1"/>
    <x v="3"/>
    <x v="3"/>
    <s v="theater/plays"/>
  </r>
  <r>
    <n v="180"/>
    <s v="Olsen, Edwards and Reid"/>
    <s v="Optional clear-thinking software"/>
    <n v="56000"/>
    <n v="172736"/>
    <n v="308.45714285714286"/>
    <x v="1"/>
    <n v="2107"/>
    <x v="2"/>
    <s v="AUD"/>
    <n v="81.98196487897485"/>
    <x v="177"/>
    <n v="1269666000"/>
    <b v="0"/>
    <b v="0"/>
    <x v="2"/>
    <x v="8"/>
    <s v="technology/wearables"/>
  </r>
  <r>
    <n v="181"/>
    <s v="Daniels, Rose and Tyler"/>
    <s v="Centralized global approach"/>
    <n v="8600"/>
    <n v="5315"/>
    <n v="61.802325581395344"/>
    <x v="0"/>
    <n v="136"/>
    <x v="1"/>
    <s v="USD"/>
    <n v="39.080882352941174"/>
    <x v="178"/>
    <n v="1508648400"/>
    <b v="0"/>
    <b v="0"/>
    <x v="2"/>
    <x v="2"/>
    <s v="technology/web"/>
  </r>
  <r>
    <n v="182"/>
    <s v="Adams Group"/>
    <s v="Reverse-engineered bandwidth-monitored contingency"/>
    <n v="27100"/>
    <n v="195750"/>
    <n v="722.32472324723244"/>
    <x v="1"/>
    <n v="3318"/>
    <x v="3"/>
    <s v="DKK"/>
    <n v="58.996383363471971"/>
    <x v="179"/>
    <n v="1561957200"/>
    <b v="0"/>
    <b v="0"/>
    <x v="3"/>
    <x v="3"/>
    <s v="theater/plays"/>
  </r>
  <r>
    <n v="183"/>
    <s v="Rogers, Huerta and Medina"/>
    <s v="Pre-emptive bandwidth-monitored instruction set"/>
    <n v="5100"/>
    <n v="3525"/>
    <n v="69.117647058823522"/>
    <x v="0"/>
    <n v="86"/>
    <x v="0"/>
    <s v="CAD"/>
    <n v="40.988372093023258"/>
    <x v="180"/>
    <n v="1285131600"/>
    <b v="0"/>
    <b v="0"/>
    <x v="1"/>
    <x v="1"/>
    <s v="music/rock"/>
  </r>
  <r>
    <n v="184"/>
    <s v="Howard, Carter and Griffith"/>
    <s v="Adaptive asynchronous emulation"/>
    <n v="3600"/>
    <n v="10550"/>
    <n v="293.05555555555554"/>
    <x v="1"/>
    <n v="340"/>
    <x v="1"/>
    <s v="USD"/>
    <n v="31.029411764705884"/>
    <x v="181"/>
    <n v="1556946000"/>
    <b v="0"/>
    <b v="0"/>
    <x v="3"/>
    <x v="3"/>
    <s v="theater/plays"/>
  </r>
  <r>
    <n v="185"/>
    <s v="Bailey PLC"/>
    <s v="Innovative actuating conglomeration"/>
    <n v="1000"/>
    <n v="718"/>
    <n v="71.8"/>
    <x v="0"/>
    <n v="19"/>
    <x v="1"/>
    <s v="USD"/>
    <n v="37.789473684210527"/>
    <x v="182"/>
    <n v="1527138000"/>
    <b v="0"/>
    <b v="0"/>
    <x v="4"/>
    <x v="19"/>
    <s v="film &amp; video/television"/>
  </r>
  <r>
    <n v="186"/>
    <s v="Parker Group"/>
    <s v="Grass-roots foreground policy"/>
    <n v="88800"/>
    <n v="28358"/>
    <n v="31.934684684684683"/>
    <x v="0"/>
    <n v="886"/>
    <x v="1"/>
    <s v="USD"/>
    <n v="32.006772009029348"/>
    <x v="183"/>
    <n v="1402117200"/>
    <b v="0"/>
    <b v="0"/>
    <x v="3"/>
    <x v="3"/>
    <s v="theater/plays"/>
  </r>
  <r>
    <n v="187"/>
    <s v="Fox Group"/>
    <s v="Horizontal transitional paradigm"/>
    <n v="60200"/>
    <n v="138384"/>
    <n v="229.87375415282392"/>
    <x v="1"/>
    <n v="1442"/>
    <x v="0"/>
    <s v="CAD"/>
    <n v="95.966712898751737"/>
    <x v="184"/>
    <n v="1364014800"/>
    <b v="0"/>
    <b v="1"/>
    <x v="4"/>
    <x v="12"/>
    <s v="film &amp; video/shorts"/>
  </r>
  <r>
    <n v="188"/>
    <s v="Walker, Jones and Rodriguez"/>
    <s v="Networked didactic info-mediaries"/>
    <n v="8200"/>
    <n v="2625"/>
    <n v="32.012195121951223"/>
    <x v="0"/>
    <n v="35"/>
    <x v="6"/>
    <s v="EUR"/>
    <n v="75"/>
    <x v="185"/>
    <n v="1417586400"/>
    <b v="0"/>
    <b v="0"/>
    <x v="3"/>
    <x v="3"/>
    <s v="theater/plays"/>
  </r>
  <r>
    <n v="189"/>
    <s v="Anthony-Shaw"/>
    <s v="Switchable contextually-based access"/>
    <n v="191300"/>
    <n v="45004"/>
    <n v="23.525352848928385"/>
    <x v="3"/>
    <n v="441"/>
    <x v="1"/>
    <s v="USD"/>
    <n v="102.0498866213152"/>
    <x v="186"/>
    <n v="1457071200"/>
    <b v="0"/>
    <b v="0"/>
    <x v="3"/>
    <x v="3"/>
    <s v="theater/plays"/>
  </r>
  <r>
    <n v="190"/>
    <s v="Cook LLC"/>
    <s v="Up-sized dynamic throughput"/>
    <n v="3700"/>
    <n v="2538"/>
    <n v="68.594594594594597"/>
    <x v="0"/>
    <n v="24"/>
    <x v="1"/>
    <s v="USD"/>
    <n v="105.75"/>
    <x v="187"/>
    <n v="1370408400"/>
    <b v="0"/>
    <b v="1"/>
    <x v="3"/>
    <x v="3"/>
    <s v="theater/plays"/>
  </r>
  <r>
    <n v="191"/>
    <s v="Sutton PLC"/>
    <s v="Mandatory reciprocal superstructure"/>
    <n v="8400"/>
    <n v="3188"/>
    <n v="37.952380952380956"/>
    <x v="0"/>
    <n v="86"/>
    <x v="6"/>
    <s v="EUR"/>
    <n v="37.069767441860463"/>
    <x v="188"/>
    <n v="1552626000"/>
    <b v="0"/>
    <b v="0"/>
    <x v="3"/>
    <x v="3"/>
    <s v="theater/plays"/>
  </r>
  <r>
    <n v="192"/>
    <s v="Long, Morgan and Mitchell"/>
    <s v="Upgradable 4thgeneration productivity"/>
    <n v="42600"/>
    <n v="8517"/>
    <n v="19.992957746478872"/>
    <x v="0"/>
    <n v="243"/>
    <x v="1"/>
    <s v="USD"/>
    <n v="35.049382716049379"/>
    <x v="189"/>
    <n v="1404190800"/>
    <b v="0"/>
    <b v="0"/>
    <x v="1"/>
    <x v="1"/>
    <s v="music/rock"/>
  </r>
  <r>
    <n v="193"/>
    <s v="Calhoun, Rogers and Long"/>
    <s v="Progressive discrete hub"/>
    <n v="6600"/>
    <n v="3012"/>
    <n v="45.636363636363633"/>
    <x v="0"/>
    <n v="65"/>
    <x v="1"/>
    <s v="USD"/>
    <n v="46.338461538461537"/>
    <x v="190"/>
    <n v="1523509200"/>
    <b v="1"/>
    <b v="0"/>
    <x v="1"/>
    <x v="7"/>
    <s v="music/indie rock"/>
  </r>
  <r>
    <n v="194"/>
    <s v="Sandoval Group"/>
    <s v="Assimilated multi-tasking archive"/>
    <n v="7100"/>
    <n v="8716"/>
    <n v="122.7605633802817"/>
    <x v="1"/>
    <n v="126"/>
    <x v="1"/>
    <s v="USD"/>
    <n v="69.174603174603178"/>
    <x v="191"/>
    <n v="1443589200"/>
    <b v="0"/>
    <b v="0"/>
    <x v="1"/>
    <x v="16"/>
    <s v="music/metal"/>
  </r>
  <r>
    <n v="195"/>
    <s v="Smith and Sons"/>
    <s v="Upgradable high-level solution"/>
    <n v="15800"/>
    <n v="57157"/>
    <n v="361.75316455696202"/>
    <x v="1"/>
    <n v="524"/>
    <x v="1"/>
    <s v="USD"/>
    <n v="109.07824427480917"/>
    <x v="192"/>
    <n v="1533445200"/>
    <b v="0"/>
    <b v="0"/>
    <x v="1"/>
    <x v="5"/>
    <s v="music/electric music"/>
  </r>
  <r>
    <n v="196"/>
    <s v="King Inc"/>
    <s v="Organic bandwidth-monitored frame"/>
    <n v="8200"/>
    <n v="5178"/>
    <n v="63.146341463414636"/>
    <x v="0"/>
    <n v="100"/>
    <x v="3"/>
    <s v="DKK"/>
    <n v="51.78"/>
    <x v="173"/>
    <n v="1474520400"/>
    <b v="0"/>
    <b v="0"/>
    <x v="2"/>
    <x v="8"/>
    <s v="technology/wearables"/>
  </r>
  <r>
    <n v="197"/>
    <s v="Perry and Sons"/>
    <s v="Business-focused logistical framework"/>
    <n v="54700"/>
    <n v="163118"/>
    <n v="298.20475319926874"/>
    <x v="1"/>
    <n v="1989"/>
    <x v="1"/>
    <s v="USD"/>
    <n v="82.010055304172951"/>
    <x v="193"/>
    <n v="1499403600"/>
    <b v="0"/>
    <b v="0"/>
    <x v="4"/>
    <x v="6"/>
    <s v="film &amp; video/drama"/>
  </r>
  <r>
    <n v="198"/>
    <s v="Palmer Inc"/>
    <s v="Universal multi-state capability"/>
    <n v="63200"/>
    <n v="6041"/>
    <n v="9.5585443037974684"/>
    <x v="0"/>
    <n v="168"/>
    <x v="1"/>
    <s v="USD"/>
    <n v="35.958333333333336"/>
    <x v="194"/>
    <n v="1283576400"/>
    <b v="0"/>
    <b v="0"/>
    <x v="1"/>
    <x v="5"/>
    <s v="music/electric music"/>
  </r>
  <r>
    <n v="199"/>
    <s v="Hull, Baker and Martinez"/>
    <s v="Digitized reciprocal infrastructure"/>
    <n v="1800"/>
    <n v="968"/>
    <n v="53.777777777777779"/>
    <x v="0"/>
    <n v="13"/>
    <x v="1"/>
    <s v="USD"/>
    <n v="74.461538461538467"/>
    <x v="195"/>
    <n v="1436590800"/>
    <b v="0"/>
    <b v="0"/>
    <x v="1"/>
    <x v="1"/>
    <s v="music/rock"/>
  </r>
  <r>
    <n v="200"/>
    <s v="Becker, Rice and White"/>
    <s v="Reduced dedicated capability"/>
    <n v="100"/>
    <n v="2"/>
    <n v="2"/>
    <x v="0"/>
    <n v="1"/>
    <x v="0"/>
    <s v="CAD"/>
    <n v="2"/>
    <x v="152"/>
    <n v="1270443600"/>
    <b v="0"/>
    <b v="0"/>
    <x v="3"/>
    <x v="3"/>
    <s v="theater/plays"/>
  </r>
  <r>
    <n v="201"/>
    <s v="Osborne, Perkins and Knox"/>
    <s v="Cross-platform bi-directional workforce"/>
    <n v="2100"/>
    <n v="14305"/>
    <n v="681.19047619047615"/>
    <x v="1"/>
    <n v="157"/>
    <x v="1"/>
    <s v="USD"/>
    <n v="91.114649681528661"/>
    <x v="196"/>
    <n v="1407819600"/>
    <b v="0"/>
    <b v="0"/>
    <x v="2"/>
    <x v="2"/>
    <s v="technology/web"/>
  </r>
  <r>
    <n v="202"/>
    <s v="Mcknight-Freeman"/>
    <s v="Upgradable scalable methodology"/>
    <n v="8300"/>
    <n v="6543"/>
    <n v="78.831325301204828"/>
    <x v="3"/>
    <n v="82"/>
    <x v="1"/>
    <s v="USD"/>
    <n v="79.792682926829272"/>
    <x v="197"/>
    <n v="1317877200"/>
    <b v="0"/>
    <b v="0"/>
    <x v="0"/>
    <x v="0"/>
    <s v="food/food trucks"/>
  </r>
  <r>
    <n v="203"/>
    <s v="Hayden, Shannon and Stein"/>
    <s v="Customer-focused client-server service-desk"/>
    <n v="143900"/>
    <n v="193413"/>
    <n v="134.40792216817235"/>
    <x v="1"/>
    <n v="4498"/>
    <x v="2"/>
    <s v="AUD"/>
    <n v="42.999777678968428"/>
    <x v="198"/>
    <n v="1484805600"/>
    <b v="0"/>
    <b v="0"/>
    <x v="3"/>
    <x v="3"/>
    <s v="theater/plays"/>
  </r>
  <r>
    <n v="204"/>
    <s v="Daniel-Luna"/>
    <s v="Mandatory multimedia leverage"/>
    <n v="75000"/>
    <n v="2529"/>
    <n v="3.3719999999999999"/>
    <x v="0"/>
    <n v="40"/>
    <x v="1"/>
    <s v="USD"/>
    <n v="63.225000000000001"/>
    <x v="199"/>
    <n v="1302670800"/>
    <b v="0"/>
    <b v="0"/>
    <x v="1"/>
    <x v="17"/>
    <s v="music/jazz"/>
  </r>
  <r>
    <n v="205"/>
    <s v="Weaver-Marquez"/>
    <s v="Focused analyzing circuit"/>
    <n v="1300"/>
    <n v="5614"/>
    <n v="431.84615384615387"/>
    <x v="1"/>
    <n v="80"/>
    <x v="1"/>
    <s v="USD"/>
    <n v="70.174999999999997"/>
    <x v="200"/>
    <n v="1540789200"/>
    <b v="1"/>
    <b v="0"/>
    <x v="3"/>
    <x v="3"/>
    <s v="theater/plays"/>
  </r>
  <r>
    <n v="206"/>
    <s v="Austin, Baker and Kelley"/>
    <s v="Fundamental grid-enabled strategy"/>
    <n v="9000"/>
    <n v="3496"/>
    <n v="38.844444444444441"/>
    <x v="3"/>
    <n v="57"/>
    <x v="1"/>
    <s v="USD"/>
    <n v="61.333333333333336"/>
    <x v="201"/>
    <n v="1268028000"/>
    <b v="0"/>
    <b v="0"/>
    <x v="5"/>
    <x v="13"/>
    <s v="publishing/fiction"/>
  </r>
  <r>
    <n v="207"/>
    <s v="Carney-Anderson"/>
    <s v="Digitized 5thgeneration knowledgebase"/>
    <n v="1000"/>
    <n v="4257"/>
    <n v="425.7"/>
    <x v="1"/>
    <n v="43"/>
    <x v="1"/>
    <s v="USD"/>
    <n v="99"/>
    <x v="202"/>
    <n v="1537160400"/>
    <b v="0"/>
    <b v="1"/>
    <x v="1"/>
    <x v="1"/>
    <s v="music/rock"/>
  </r>
  <r>
    <n v="208"/>
    <s v="Jackson Inc"/>
    <s v="Mandatory multi-tasking encryption"/>
    <n v="196900"/>
    <n v="199110"/>
    <n v="101.12239715591672"/>
    <x v="1"/>
    <n v="2053"/>
    <x v="1"/>
    <s v="USD"/>
    <n v="96.984900146127615"/>
    <x v="203"/>
    <n v="1512280800"/>
    <b v="0"/>
    <b v="0"/>
    <x v="4"/>
    <x v="4"/>
    <s v="film &amp; video/documentary"/>
  </r>
  <r>
    <n v="209"/>
    <s v="Warren Ltd"/>
    <s v="Distributed system-worthy application"/>
    <n v="194500"/>
    <n v="41212"/>
    <n v="21.188688946015425"/>
    <x v="2"/>
    <n v="808"/>
    <x v="2"/>
    <s v="AUD"/>
    <n v="51.004950495049506"/>
    <x v="204"/>
    <n v="1463115600"/>
    <b v="0"/>
    <b v="0"/>
    <x v="4"/>
    <x v="4"/>
    <s v="film &amp; video/documentary"/>
  </r>
  <r>
    <n v="210"/>
    <s v="Schultz Inc"/>
    <s v="Synergistic tertiary time-frame"/>
    <n v="9400"/>
    <n v="6338"/>
    <n v="67.425531914893625"/>
    <x v="0"/>
    <n v="226"/>
    <x v="3"/>
    <s v="DKK"/>
    <n v="28.044247787610619"/>
    <x v="205"/>
    <n v="1490850000"/>
    <b v="0"/>
    <b v="0"/>
    <x v="4"/>
    <x v="22"/>
    <s v="film &amp; video/science fiction"/>
  </r>
  <r>
    <n v="211"/>
    <s v="Thompson LLC"/>
    <s v="Customer-focused impactful benchmark"/>
    <n v="104400"/>
    <n v="99100"/>
    <n v="94.923371647509583"/>
    <x v="0"/>
    <n v="1625"/>
    <x v="1"/>
    <s v="USD"/>
    <n v="60.984615384615381"/>
    <x v="206"/>
    <n v="1379653200"/>
    <b v="0"/>
    <b v="0"/>
    <x v="3"/>
    <x v="3"/>
    <s v="theater/plays"/>
  </r>
  <r>
    <n v="212"/>
    <s v="Johnson Inc"/>
    <s v="Profound next generation infrastructure"/>
    <n v="8100"/>
    <n v="12300"/>
    <n v="151.85185185185185"/>
    <x v="1"/>
    <n v="168"/>
    <x v="1"/>
    <s v="USD"/>
    <n v="73.214285714285708"/>
    <x v="207"/>
    <n v="1580364000"/>
    <b v="0"/>
    <b v="0"/>
    <x v="3"/>
    <x v="3"/>
    <s v="theater/plays"/>
  </r>
  <r>
    <n v="213"/>
    <s v="Morgan-Warren"/>
    <s v="Face-to-face encompassing info-mediaries"/>
    <n v="87900"/>
    <n v="171549"/>
    <n v="195.16382252559728"/>
    <x v="1"/>
    <n v="4289"/>
    <x v="1"/>
    <s v="USD"/>
    <n v="39.997435299603637"/>
    <x v="208"/>
    <n v="1289714400"/>
    <b v="0"/>
    <b v="1"/>
    <x v="1"/>
    <x v="7"/>
    <s v="music/indie rock"/>
  </r>
  <r>
    <n v="214"/>
    <s v="Sullivan Group"/>
    <s v="Open-source fresh-thinking policy"/>
    <n v="1400"/>
    <n v="14324"/>
    <n v="1023.1428571428571"/>
    <x v="1"/>
    <n v="165"/>
    <x v="1"/>
    <s v="USD"/>
    <n v="86.812121212121212"/>
    <x v="209"/>
    <n v="1282712400"/>
    <b v="0"/>
    <b v="0"/>
    <x v="1"/>
    <x v="1"/>
    <s v="music/rock"/>
  </r>
  <r>
    <n v="215"/>
    <s v="Vargas, Banks and Palmer"/>
    <s v="Extended 24/7 implementation"/>
    <n v="156800"/>
    <n v="6024"/>
    <n v="3.841836734693878"/>
    <x v="0"/>
    <n v="143"/>
    <x v="1"/>
    <s v="USD"/>
    <n v="42.125874125874127"/>
    <x v="210"/>
    <n v="1550210400"/>
    <b v="0"/>
    <b v="0"/>
    <x v="3"/>
    <x v="3"/>
    <s v="theater/plays"/>
  </r>
  <r>
    <n v="216"/>
    <s v="Johnson, Dixon and Zimmerman"/>
    <s v="Organic dynamic algorithm"/>
    <n v="121700"/>
    <n v="188721"/>
    <n v="155.07066557107643"/>
    <x v="1"/>
    <n v="1815"/>
    <x v="1"/>
    <s v="USD"/>
    <n v="103.97851239669421"/>
    <x v="211"/>
    <n v="1322114400"/>
    <b v="0"/>
    <b v="0"/>
    <x v="3"/>
    <x v="3"/>
    <s v="theater/plays"/>
  </r>
  <r>
    <n v="217"/>
    <s v="Moore, Dudley and Navarro"/>
    <s v="Organic multi-tasking focus group"/>
    <n v="129400"/>
    <n v="57911"/>
    <n v="44.753477588871718"/>
    <x v="0"/>
    <n v="934"/>
    <x v="1"/>
    <s v="USD"/>
    <n v="62.003211991434689"/>
    <x v="212"/>
    <n v="1557205200"/>
    <b v="0"/>
    <b v="0"/>
    <x v="4"/>
    <x v="22"/>
    <s v="film &amp; video/science fiction"/>
  </r>
  <r>
    <n v="218"/>
    <s v="Price-Rodriguez"/>
    <s v="Adaptive logistical initiative"/>
    <n v="5700"/>
    <n v="12309"/>
    <n v="215.94736842105263"/>
    <x v="1"/>
    <n v="397"/>
    <x v="4"/>
    <s v="GBP"/>
    <n v="31.005037783375315"/>
    <x v="213"/>
    <n v="1323928800"/>
    <b v="0"/>
    <b v="1"/>
    <x v="4"/>
    <x v="12"/>
    <s v="film &amp; video/shorts"/>
  </r>
  <r>
    <n v="219"/>
    <s v="Huang-Henderson"/>
    <s v="Stand-alone mobile customer loyalty"/>
    <n v="41700"/>
    <n v="138497"/>
    <n v="332.12709832134288"/>
    <x v="1"/>
    <n v="1539"/>
    <x v="1"/>
    <s v="USD"/>
    <n v="89.991552956465242"/>
    <x v="214"/>
    <n v="1346130000"/>
    <b v="0"/>
    <b v="0"/>
    <x v="4"/>
    <x v="10"/>
    <s v="film &amp; video/animation"/>
  </r>
  <r>
    <n v="220"/>
    <s v="Owens-Le"/>
    <s v="Focused composite approach"/>
    <n v="7900"/>
    <n v="667"/>
    <n v="8.4430379746835449"/>
    <x v="0"/>
    <n v="17"/>
    <x v="1"/>
    <s v="USD"/>
    <n v="39.235294117647058"/>
    <x v="215"/>
    <n v="1311051600"/>
    <b v="1"/>
    <b v="0"/>
    <x v="3"/>
    <x v="3"/>
    <s v="theater/plays"/>
  </r>
  <r>
    <n v="221"/>
    <s v="Huff LLC"/>
    <s v="Face-to-face clear-thinking Local Area Network"/>
    <n v="121500"/>
    <n v="119830"/>
    <n v="98.625514403292186"/>
    <x v="0"/>
    <n v="2179"/>
    <x v="1"/>
    <s v="USD"/>
    <n v="54.993116108306566"/>
    <x v="216"/>
    <n v="1340427600"/>
    <b v="1"/>
    <b v="0"/>
    <x v="0"/>
    <x v="0"/>
    <s v="food/food trucks"/>
  </r>
  <r>
    <n v="222"/>
    <s v="Johnson LLC"/>
    <s v="Cross-group cohesive circuit"/>
    <n v="4800"/>
    <n v="6623"/>
    <n v="137.97916666666669"/>
    <x v="1"/>
    <n v="138"/>
    <x v="1"/>
    <s v="USD"/>
    <n v="47.992753623188406"/>
    <x v="217"/>
    <n v="1412312400"/>
    <b v="0"/>
    <b v="0"/>
    <x v="7"/>
    <x v="14"/>
    <s v="photography/photography books"/>
  </r>
  <r>
    <n v="223"/>
    <s v="Chavez, Garcia and Cantu"/>
    <s v="Synergistic explicit capability"/>
    <n v="87300"/>
    <n v="81897"/>
    <n v="93.81099656357388"/>
    <x v="0"/>
    <n v="931"/>
    <x v="1"/>
    <s v="USD"/>
    <n v="87.966702470461868"/>
    <x v="218"/>
    <n v="1459314000"/>
    <b v="0"/>
    <b v="0"/>
    <x v="3"/>
    <x v="3"/>
    <s v="theater/plays"/>
  </r>
  <r>
    <n v="224"/>
    <s v="Lester-Moore"/>
    <s v="Diverse analyzing definition"/>
    <n v="46300"/>
    <n v="186885"/>
    <n v="403.63930885529157"/>
    <x v="1"/>
    <n v="3594"/>
    <x v="1"/>
    <s v="USD"/>
    <n v="51.999165275459099"/>
    <x v="219"/>
    <n v="1415426400"/>
    <b v="0"/>
    <b v="0"/>
    <x v="4"/>
    <x v="22"/>
    <s v="film &amp; video/science fiction"/>
  </r>
  <r>
    <n v="225"/>
    <s v="Fox-Quinn"/>
    <s v="Enterprise-wide reciprocal success"/>
    <n v="67800"/>
    <n v="176398"/>
    <n v="260.1740412979351"/>
    <x v="1"/>
    <n v="5880"/>
    <x v="1"/>
    <s v="USD"/>
    <n v="29.999659863945578"/>
    <x v="220"/>
    <n v="1399093200"/>
    <b v="1"/>
    <b v="0"/>
    <x v="1"/>
    <x v="1"/>
    <s v="music/rock"/>
  </r>
  <r>
    <n v="226"/>
    <s v="Garcia Inc"/>
    <s v="Progressive neutral middleware"/>
    <n v="3000"/>
    <n v="10999"/>
    <n v="366.63333333333333"/>
    <x v="1"/>
    <n v="112"/>
    <x v="1"/>
    <s v="USD"/>
    <n v="98.205357142857139"/>
    <x v="221"/>
    <n v="1273899600"/>
    <b v="0"/>
    <b v="0"/>
    <x v="7"/>
    <x v="14"/>
    <s v="photography/photography books"/>
  </r>
  <r>
    <n v="227"/>
    <s v="Johnson-Lee"/>
    <s v="Intuitive exuding process improvement"/>
    <n v="60900"/>
    <n v="102751"/>
    <n v="168.72085385878489"/>
    <x v="1"/>
    <n v="943"/>
    <x v="1"/>
    <s v="USD"/>
    <n v="108.96182396606575"/>
    <x v="222"/>
    <n v="1432184400"/>
    <b v="0"/>
    <b v="0"/>
    <x v="6"/>
    <x v="20"/>
    <s v="games/mobile games"/>
  </r>
  <r>
    <n v="228"/>
    <s v="Pineda Group"/>
    <s v="Exclusive real-time protocol"/>
    <n v="137900"/>
    <n v="165352"/>
    <n v="119.90717911530093"/>
    <x v="1"/>
    <n v="2468"/>
    <x v="1"/>
    <s v="USD"/>
    <n v="66.998379254457049"/>
    <x v="172"/>
    <n v="1474779600"/>
    <b v="0"/>
    <b v="0"/>
    <x v="4"/>
    <x v="10"/>
    <s v="film &amp; video/animation"/>
  </r>
  <r>
    <n v="229"/>
    <s v="Hoffman-Howard"/>
    <s v="Extended encompassing application"/>
    <n v="85600"/>
    <n v="165798"/>
    <n v="193.68925233644859"/>
    <x v="1"/>
    <n v="2551"/>
    <x v="1"/>
    <s v="USD"/>
    <n v="64.99333594668758"/>
    <x v="223"/>
    <n v="1500440400"/>
    <b v="0"/>
    <b v="1"/>
    <x v="6"/>
    <x v="20"/>
    <s v="games/mobile games"/>
  </r>
  <r>
    <n v="230"/>
    <s v="Miranda, Hall and Mcgrath"/>
    <s v="Progressive value-added ability"/>
    <n v="2400"/>
    <n v="10084"/>
    <n v="420.16666666666669"/>
    <x v="1"/>
    <n v="101"/>
    <x v="1"/>
    <s v="USD"/>
    <n v="99.841584158415841"/>
    <x v="224"/>
    <n v="1575612000"/>
    <b v="0"/>
    <b v="0"/>
    <x v="6"/>
    <x v="11"/>
    <s v="games/video games"/>
  </r>
  <r>
    <n v="231"/>
    <s v="Williams, Carter and Gonzalez"/>
    <s v="Cross-platform uniform hardware"/>
    <n v="7200"/>
    <n v="5523"/>
    <n v="76.708333333333329"/>
    <x v="3"/>
    <n v="67"/>
    <x v="1"/>
    <s v="USD"/>
    <n v="82.432835820895519"/>
    <x v="225"/>
    <n v="1374123600"/>
    <b v="0"/>
    <b v="0"/>
    <x v="3"/>
    <x v="3"/>
    <s v="theater/plays"/>
  </r>
  <r>
    <n v="232"/>
    <s v="Davis-Rodriguez"/>
    <s v="Progressive secondary portal"/>
    <n v="3400"/>
    <n v="5823"/>
    <n v="171.26470588235293"/>
    <x v="1"/>
    <n v="92"/>
    <x v="1"/>
    <s v="USD"/>
    <n v="63.293478260869563"/>
    <x v="226"/>
    <n v="1469509200"/>
    <b v="0"/>
    <b v="0"/>
    <x v="3"/>
    <x v="3"/>
    <s v="theater/plays"/>
  </r>
  <r>
    <n v="233"/>
    <s v="Reid, Rivera and Perry"/>
    <s v="Multi-lateral national adapter"/>
    <n v="3800"/>
    <n v="6000"/>
    <n v="157.89473684210526"/>
    <x v="1"/>
    <n v="62"/>
    <x v="1"/>
    <s v="USD"/>
    <n v="96.774193548387103"/>
    <x v="227"/>
    <n v="1309237200"/>
    <b v="0"/>
    <b v="0"/>
    <x v="4"/>
    <x v="10"/>
    <s v="film &amp; video/animation"/>
  </r>
  <r>
    <n v="234"/>
    <s v="Mendoza-Parker"/>
    <s v="Enterprise-wide motivating matrices"/>
    <n v="7500"/>
    <n v="8181"/>
    <n v="109.08"/>
    <x v="1"/>
    <n v="149"/>
    <x v="6"/>
    <s v="EUR"/>
    <n v="54.906040268456373"/>
    <x v="228"/>
    <n v="1503982800"/>
    <b v="0"/>
    <b v="1"/>
    <x v="6"/>
    <x v="11"/>
    <s v="games/video games"/>
  </r>
  <r>
    <n v="235"/>
    <s v="Lee, Ali and Guzman"/>
    <s v="Polarized upward-trending Local Area Network"/>
    <n v="8600"/>
    <n v="3589"/>
    <n v="41.732558139534881"/>
    <x v="0"/>
    <n v="92"/>
    <x v="1"/>
    <s v="USD"/>
    <n v="39.010869565217391"/>
    <x v="229"/>
    <n v="1487397600"/>
    <b v="0"/>
    <b v="0"/>
    <x v="4"/>
    <x v="10"/>
    <s v="film &amp; video/animation"/>
  </r>
  <r>
    <n v="236"/>
    <s v="Gallegos-Cobb"/>
    <s v="Object-based directional function"/>
    <n v="39500"/>
    <n v="4323"/>
    <n v="10.944303797468354"/>
    <x v="0"/>
    <n v="57"/>
    <x v="2"/>
    <s v="AUD"/>
    <n v="75.84210526315789"/>
    <x v="230"/>
    <n v="1562043600"/>
    <b v="0"/>
    <b v="1"/>
    <x v="1"/>
    <x v="1"/>
    <s v="music/rock"/>
  </r>
  <r>
    <n v="237"/>
    <s v="Ellison PLC"/>
    <s v="Re-contextualized tangible open architecture"/>
    <n v="9300"/>
    <n v="14822"/>
    <n v="159.3763440860215"/>
    <x v="1"/>
    <n v="329"/>
    <x v="1"/>
    <s v="USD"/>
    <n v="45.051671732522799"/>
    <x v="231"/>
    <n v="1398574800"/>
    <b v="0"/>
    <b v="0"/>
    <x v="4"/>
    <x v="10"/>
    <s v="film &amp; video/animation"/>
  </r>
  <r>
    <n v="238"/>
    <s v="Bolton, Sanchez and Carrillo"/>
    <s v="Distributed systemic adapter"/>
    <n v="2400"/>
    <n v="10138"/>
    <n v="422.41666666666669"/>
    <x v="1"/>
    <n v="97"/>
    <x v="3"/>
    <s v="DKK"/>
    <n v="104.51546391752578"/>
    <x v="232"/>
    <n v="1515391200"/>
    <b v="0"/>
    <b v="1"/>
    <x v="3"/>
    <x v="3"/>
    <s v="theater/plays"/>
  </r>
  <r>
    <n v="239"/>
    <s v="Mason-Sanders"/>
    <s v="Networked web-enabled instruction set"/>
    <n v="3200"/>
    <n v="3127"/>
    <n v="97.71875"/>
    <x v="0"/>
    <n v="41"/>
    <x v="1"/>
    <s v="USD"/>
    <n v="76.268292682926827"/>
    <x v="233"/>
    <n v="1441170000"/>
    <b v="0"/>
    <b v="0"/>
    <x v="2"/>
    <x v="8"/>
    <s v="technology/wearables"/>
  </r>
  <r>
    <n v="240"/>
    <s v="Pitts-Reed"/>
    <s v="Vision-oriented dynamic service-desk"/>
    <n v="29400"/>
    <n v="123124"/>
    <n v="418.78911564625849"/>
    <x v="1"/>
    <n v="1784"/>
    <x v="1"/>
    <s v="USD"/>
    <n v="69.015695067264573"/>
    <x v="194"/>
    <n v="1281157200"/>
    <b v="0"/>
    <b v="0"/>
    <x v="3"/>
    <x v="3"/>
    <s v="theater/plays"/>
  </r>
  <r>
    <n v="241"/>
    <s v="Gonzalez-Martinez"/>
    <s v="Vision-oriented actuating open system"/>
    <n v="168500"/>
    <n v="171729"/>
    <n v="101.91632047477745"/>
    <x v="1"/>
    <n v="1684"/>
    <x v="2"/>
    <s v="AUD"/>
    <n v="101.97684085510689"/>
    <x v="234"/>
    <n v="1398229200"/>
    <b v="0"/>
    <b v="1"/>
    <x v="5"/>
    <x v="9"/>
    <s v="publishing/nonfiction"/>
  </r>
  <r>
    <n v="242"/>
    <s v="Hill, Martin and Garcia"/>
    <s v="Sharable scalable core"/>
    <n v="8400"/>
    <n v="10729"/>
    <n v="127.72619047619047"/>
    <x v="1"/>
    <n v="250"/>
    <x v="1"/>
    <s v="USD"/>
    <n v="42.915999999999997"/>
    <x v="235"/>
    <n v="1495256400"/>
    <b v="0"/>
    <b v="1"/>
    <x v="1"/>
    <x v="1"/>
    <s v="music/rock"/>
  </r>
  <r>
    <n v="243"/>
    <s v="Garcia PLC"/>
    <s v="Customer-focused attitude-oriented function"/>
    <n v="2300"/>
    <n v="10240"/>
    <n v="445.21739130434781"/>
    <x v="1"/>
    <n v="238"/>
    <x v="1"/>
    <s v="USD"/>
    <n v="43.025210084033617"/>
    <x v="236"/>
    <n v="1520402400"/>
    <b v="0"/>
    <b v="0"/>
    <x v="3"/>
    <x v="3"/>
    <s v="theater/plays"/>
  </r>
  <r>
    <n v="244"/>
    <s v="Herring-Bailey"/>
    <s v="Reverse-engineered system-worthy extranet"/>
    <n v="700"/>
    <n v="3988"/>
    <n v="569.71428571428578"/>
    <x v="1"/>
    <n v="53"/>
    <x v="1"/>
    <s v="USD"/>
    <n v="75.245283018867923"/>
    <x v="237"/>
    <n v="1409806800"/>
    <b v="0"/>
    <b v="0"/>
    <x v="3"/>
    <x v="3"/>
    <s v="theater/plays"/>
  </r>
  <r>
    <n v="245"/>
    <s v="Russell-Gardner"/>
    <s v="Re-engineered systematic monitoring"/>
    <n v="2900"/>
    <n v="14771"/>
    <n v="509.34482758620686"/>
    <x v="1"/>
    <n v="214"/>
    <x v="1"/>
    <s v="USD"/>
    <n v="69.023364485981304"/>
    <x v="238"/>
    <n v="1396933200"/>
    <b v="0"/>
    <b v="0"/>
    <x v="3"/>
    <x v="3"/>
    <s v="theater/plays"/>
  </r>
  <r>
    <n v="246"/>
    <s v="Walters-Carter"/>
    <s v="Seamless value-added standardization"/>
    <n v="4500"/>
    <n v="14649"/>
    <n v="325.5333333333333"/>
    <x v="1"/>
    <n v="222"/>
    <x v="1"/>
    <s v="USD"/>
    <n v="65.986486486486484"/>
    <x v="239"/>
    <n v="1376024400"/>
    <b v="0"/>
    <b v="0"/>
    <x v="2"/>
    <x v="2"/>
    <s v="technology/web"/>
  </r>
  <r>
    <n v="247"/>
    <s v="Johnson, Patterson and Montoya"/>
    <s v="Triple-buffered fresh-thinking frame"/>
    <n v="19800"/>
    <n v="184658"/>
    <n v="932.61616161616166"/>
    <x v="1"/>
    <n v="1884"/>
    <x v="1"/>
    <s v="USD"/>
    <n v="98.013800424628457"/>
    <x v="240"/>
    <n v="1483682400"/>
    <b v="0"/>
    <b v="1"/>
    <x v="5"/>
    <x v="13"/>
    <s v="publishing/fiction"/>
  </r>
  <r>
    <n v="248"/>
    <s v="Roberts and Sons"/>
    <s v="Streamlined holistic knowledgebase"/>
    <n v="6200"/>
    <n v="13103"/>
    <n v="211.33870967741933"/>
    <x v="1"/>
    <n v="218"/>
    <x v="2"/>
    <s v="AUD"/>
    <n v="60.105504587155963"/>
    <x v="241"/>
    <n v="1420437600"/>
    <b v="0"/>
    <b v="0"/>
    <x v="6"/>
    <x v="20"/>
    <s v="games/mobile games"/>
  </r>
  <r>
    <n v="249"/>
    <s v="Avila-Nelson"/>
    <s v="Up-sized intermediate website"/>
    <n v="61500"/>
    <n v="168095"/>
    <n v="273.32520325203251"/>
    <x v="1"/>
    <n v="6465"/>
    <x v="1"/>
    <s v="USD"/>
    <n v="26.000773395204948"/>
    <x v="242"/>
    <n v="1420783200"/>
    <b v="0"/>
    <b v="0"/>
    <x v="5"/>
    <x v="18"/>
    <s v="publishing/translations"/>
  </r>
  <r>
    <n v="250"/>
    <s v="Robbins and Sons"/>
    <s v="Future-proofed directional synergy"/>
    <n v="100"/>
    <n v="3"/>
    <n v="3"/>
    <x v="0"/>
    <n v="1"/>
    <x v="1"/>
    <s v="USD"/>
    <n v="3"/>
    <x v="67"/>
    <n v="1267423200"/>
    <b v="0"/>
    <b v="0"/>
    <x v="1"/>
    <x v="1"/>
    <s v="music/rock"/>
  </r>
  <r>
    <n v="251"/>
    <s v="Singleton Ltd"/>
    <s v="Enhanced user-facing function"/>
    <n v="7100"/>
    <n v="3840"/>
    <n v="54.084507042253513"/>
    <x v="0"/>
    <n v="101"/>
    <x v="1"/>
    <s v="USD"/>
    <n v="38.019801980198018"/>
    <x v="243"/>
    <n v="1355205600"/>
    <b v="0"/>
    <b v="0"/>
    <x v="3"/>
    <x v="3"/>
    <s v="theater/plays"/>
  </r>
  <r>
    <n v="252"/>
    <s v="Perez PLC"/>
    <s v="Operative bandwidth-monitored interface"/>
    <n v="1000"/>
    <n v="6263"/>
    <n v="626.29999999999995"/>
    <x v="1"/>
    <n v="59"/>
    <x v="1"/>
    <s v="USD"/>
    <n v="106.15254237288136"/>
    <x v="244"/>
    <n v="1383109200"/>
    <b v="0"/>
    <b v="0"/>
    <x v="3"/>
    <x v="3"/>
    <s v="theater/plays"/>
  </r>
  <r>
    <n v="253"/>
    <s v="Rogers, Jacobs and Jackson"/>
    <s v="Upgradable multi-state instruction set"/>
    <n v="121500"/>
    <n v="108161"/>
    <n v="89.021399176954731"/>
    <x v="0"/>
    <n v="1335"/>
    <x v="0"/>
    <s v="CAD"/>
    <n v="81.019475655430711"/>
    <x v="245"/>
    <n v="1303275600"/>
    <b v="0"/>
    <b v="0"/>
    <x v="4"/>
    <x v="6"/>
    <s v="film &amp; video/drama"/>
  </r>
  <r>
    <n v="254"/>
    <s v="Barry Group"/>
    <s v="De-engineered static Local Area Network"/>
    <n v="4600"/>
    <n v="8505"/>
    <n v="184.89130434782609"/>
    <x v="1"/>
    <n v="88"/>
    <x v="1"/>
    <s v="USD"/>
    <n v="96.647727272727266"/>
    <x v="246"/>
    <n v="1487829600"/>
    <b v="0"/>
    <b v="0"/>
    <x v="5"/>
    <x v="9"/>
    <s v="publishing/nonfiction"/>
  </r>
  <r>
    <n v="255"/>
    <s v="Rosales, Branch and Harmon"/>
    <s v="Upgradable grid-enabled superstructure"/>
    <n v="80500"/>
    <n v="96735"/>
    <n v="120.16770186335404"/>
    <x v="1"/>
    <n v="1697"/>
    <x v="1"/>
    <s v="USD"/>
    <n v="57.003535651149086"/>
    <x v="247"/>
    <n v="1298268000"/>
    <b v="0"/>
    <b v="1"/>
    <x v="1"/>
    <x v="1"/>
    <s v="music/rock"/>
  </r>
  <r>
    <n v="256"/>
    <s v="Smith-Reid"/>
    <s v="Optimized actuating toolset"/>
    <n v="4100"/>
    <n v="959"/>
    <n v="23.390243902439025"/>
    <x v="0"/>
    <n v="15"/>
    <x v="4"/>
    <s v="GBP"/>
    <n v="63.93333333333333"/>
    <x v="248"/>
    <n v="1456812000"/>
    <b v="0"/>
    <b v="0"/>
    <x v="1"/>
    <x v="1"/>
    <s v="music/rock"/>
  </r>
  <r>
    <n v="257"/>
    <s v="Williams Inc"/>
    <s v="Decentralized exuding strategy"/>
    <n v="5700"/>
    <n v="8322"/>
    <n v="146"/>
    <x v="1"/>
    <n v="92"/>
    <x v="1"/>
    <s v="USD"/>
    <n v="90.456521739130437"/>
    <x v="249"/>
    <n v="1363669200"/>
    <b v="0"/>
    <b v="0"/>
    <x v="3"/>
    <x v="3"/>
    <s v="theater/plays"/>
  </r>
  <r>
    <n v="258"/>
    <s v="Duncan, Mcdonald and Miller"/>
    <s v="Assimilated coherent hardware"/>
    <n v="5000"/>
    <n v="13424"/>
    <n v="268.48"/>
    <x v="1"/>
    <n v="186"/>
    <x v="1"/>
    <s v="USD"/>
    <n v="72.172043010752688"/>
    <x v="250"/>
    <n v="1482904800"/>
    <b v="0"/>
    <b v="1"/>
    <x v="3"/>
    <x v="3"/>
    <s v="theater/plays"/>
  </r>
  <r>
    <n v="259"/>
    <s v="Watkins Ltd"/>
    <s v="Multi-channeled responsive implementation"/>
    <n v="1800"/>
    <n v="10755"/>
    <n v="597.5"/>
    <x v="1"/>
    <n v="138"/>
    <x v="1"/>
    <s v="USD"/>
    <n v="77.934782608695656"/>
    <x v="251"/>
    <n v="1356588000"/>
    <b v="1"/>
    <b v="0"/>
    <x v="7"/>
    <x v="14"/>
    <s v="photography/photography books"/>
  </r>
  <r>
    <n v="260"/>
    <s v="Allen-Jones"/>
    <s v="Centralized modular initiative"/>
    <n v="6300"/>
    <n v="9935"/>
    <n v="157.69841269841268"/>
    <x v="1"/>
    <n v="261"/>
    <x v="1"/>
    <s v="USD"/>
    <n v="38.065134099616856"/>
    <x v="136"/>
    <n v="1349845200"/>
    <b v="0"/>
    <b v="0"/>
    <x v="1"/>
    <x v="1"/>
    <s v="music/rock"/>
  </r>
  <r>
    <n v="261"/>
    <s v="Mason-Smith"/>
    <s v="Reverse-engineered cohesive migration"/>
    <n v="84300"/>
    <n v="26303"/>
    <n v="31.201660735468568"/>
    <x v="0"/>
    <n v="454"/>
    <x v="1"/>
    <s v="USD"/>
    <n v="57.936123348017624"/>
    <x v="252"/>
    <n v="1283058000"/>
    <b v="0"/>
    <b v="1"/>
    <x v="1"/>
    <x v="1"/>
    <s v="music/rock"/>
  </r>
  <r>
    <n v="262"/>
    <s v="Lloyd, Kennedy and Davis"/>
    <s v="Compatible multimedia hub"/>
    <n v="1700"/>
    <n v="5328"/>
    <n v="313.41176470588238"/>
    <x v="1"/>
    <n v="107"/>
    <x v="1"/>
    <s v="USD"/>
    <n v="49.794392523364486"/>
    <x v="253"/>
    <n v="1304226000"/>
    <b v="0"/>
    <b v="1"/>
    <x v="1"/>
    <x v="7"/>
    <s v="music/indie rock"/>
  </r>
  <r>
    <n v="263"/>
    <s v="Walker Ltd"/>
    <s v="Organic eco-centric success"/>
    <n v="2900"/>
    <n v="10756"/>
    <n v="370.89655172413791"/>
    <x v="1"/>
    <n v="199"/>
    <x v="1"/>
    <s v="USD"/>
    <n v="54.050251256281406"/>
    <x v="254"/>
    <n v="1263016800"/>
    <b v="0"/>
    <b v="0"/>
    <x v="7"/>
    <x v="14"/>
    <s v="photography/photography books"/>
  </r>
  <r>
    <n v="264"/>
    <s v="Gordon PLC"/>
    <s v="Virtual reciprocal policy"/>
    <n v="45600"/>
    <n v="165375"/>
    <n v="362.66447368421052"/>
    <x v="1"/>
    <n v="5512"/>
    <x v="1"/>
    <s v="USD"/>
    <n v="30.002721335268504"/>
    <x v="255"/>
    <n v="1362031200"/>
    <b v="0"/>
    <b v="0"/>
    <x v="3"/>
    <x v="3"/>
    <s v="theater/plays"/>
  </r>
  <r>
    <n v="265"/>
    <s v="Lee and Sons"/>
    <s v="Persevering interactive emulation"/>
    <n v="4900"/>
    <n v="6031"/>
    <n v="123.08163265306122"/>
    <x v="1"/>
    <n v="86"/>
    <x v="1"/>
    <s v="USD"/>
    <n v="70.127906976744185"/>
    <x v="256"/>
    <n v="1455602400"/>
    <b v="0"/>
    <b v="0"/>
    <x v="3"/>
    <x v="3"/>
    <s v="theater/plays"/>
  </r>
  <r>
    <n v="266"/>
    <s v="Cole LLC"/>
    <s v="Proactive responsive emulation"/>
    <n v="111900"/>
    <n v="85902"/>
    <n v="76.766756032171585"/>
    <x v="0"/>
    <n v="3182"/>
    <x v="6"/>
    <s v="EUR"/>
    <n v="26.996228786926462"/>
    <x v="257"/>
    <n v="1418191200"/>
    <b v="0"/>
    <b v="1"/>
    <x v="1"/>
    <x v="17"/>
    <s v="music/jazz"/>
  </r>
  <r>
    <n v="267"/>
    <s v="Acosta PLC"/>
    <s v="Extended eco-centric function"/>
    <n v="61600"/>
    <n v="143910"/>
    <n v="233.62012987012989"/>
    <x v="1"/>
    <n v="2768"/>
    <x v="2"/>
    <s v="AUD"/>
    <n v="51.990606936416185"/>
    <x v="258"/>
    <n v="1352440800"/>
    <b v="0"/>
    <b v="0"/>
    <x v="3"/>
    <x v="3"/>
    <s v="theater/plays"/>
  </r>
  <r>
    <n v="268"/>
    <s v="Brown-Mckee"/>
    <s v="Networked optimal productivity"/>
    <n v="1500"/>
    <n v="2708"/>
    <n v="180.53333333333333"/>
    <x v="1"/>
    <n v="48"/>
    <x v="1"/>
    <s v="USD"/>
    <n v="56.416666666666664"/>
    <x v="259"/>
    <n v="1353304800"/>
    <b v="0"/>
    <b v="0"/>
    <x v="4"/>
    <x v="4"/>
    <s v="film &amp; video/documentary"/>
  </r>
  <r>
    <n v="269"/>
    <s v="Miles and Sons"/>
    <s v="Persistent attitude-oriented approach"/>
    <n v="3500"/>
    <n v="8842"/>
    <n v="252.62857142857143"/>
    <x v="1"/>
    <n v="87"/>
    <x v="1"/>
    <s v="USD"/>
    <n v="101.63218390804597"/>
    <x v="260"/>
    <n v="1550728800"/>
    <b v="0"/>
    <b v="0"/>
    <x v="4"/>
    <x v="19"/>
    <s v="film &amp; video/television"/>
  </r>
  <r>
    <n v="270"/>
    <s v="Sawyer, Horton and Williams"/>
    <s v="Triple-buffered 4thgeneration toolset"/>
    <n v="173900"/>
    <n v="47260"/>
    <n v="27.176538240368025"/>
    <x v="3"/>
    <n v="1890"/>
    <x v="1"/>
    <s v="USD"/>
    <n v="25.005291005291006"/>
    <x v="261"/>
    <n v="1291442400"/>
    <b v="0"/>
    <b v="0"/>
    <x v="6"/>
    <x v="11"/>
    <s v="games/video games"/>
  </r>
  <r>
    <n v="271"/>
    <s v="Foley-Cox"/>
    <s v="Progressive zero administration leverage"/>
    <n v="153700"/>
    <n v="1953"/>
    <n v="1.2706571242680547"/>
    <x v="2"/>
    <n v="61"/>
    <x v="1"/>
    <s v="USD"/>
    <n v="32.016393442622949"/>
    <x v="262"/>
    <n v="1452146400"/>
    <b v="0"/>
    <b v="0"/>
    <x v="7"/>
    <x v="14"/>
    <s v="photography/photography books"/>
  </r>
  <r>
    <n v="272"/>
    <s v="Horton, Morrison and Clark"/>
    <s v="Networked radical neural-net"/>
    <n v="51100"/>
    <n v="155349"/>
    <n v="304.0097847358121"/>
    <x v="1"/>
    <n v="1894"/>
    <x v="1"/>
    <s v="USD"/>
    <n v="82.021647307286173"/>
    <x v="263"/>
    <n v="1564894800"/>
    <b v="0"/>
    <b v="1"/>
    <x v="3"/>
    <x v="3"/>
    <s v="theater/plays"/>
  </r>
  <r>
    <n v="273"/>
    <s v="Thomas and Sons"/>
    <s v="Re-engineered heuristic forecast"/>
    <n v="7800"/>
    <n v="10704"/>
    <n v="137.23076923076923"/>
    <x v="1"/>
    <n v="282"/>
    <x v="0"/>
    <s v="CAD"/>
    <n v="37.957446808510639"/>
    <x v="264"/>
    <n v="1505883600"/>
    <b v="0"/>
    <b v="0"/>
    <x v="3"/>
    <x v="3"/>
    <s v="theater/plays"/>
  </r>
  <r>
    <n v="274"/>
    <s v="Morgan-Jenkins"/>
    <s v="Fully-configurable background algorithm"/>
    <n v="2400"/>
    <n v="773"/>
    <n v="32.208333333333336"/>
    <x v="0"/>
    <n v="15"/>
    <x v="1"/>
    <s v="USD"/>
    <n v="51.533333333333331"/>
    <x v="265"/>
    <n v="1510380000"/>
    <b v="0"/>
    <b v="0"/>
    <x v="3"/>
    <x v="3"/>
    <s v="theater/plays"/>
  </r>
  <r>
    <n v="275"/>
    <s v="Ward, Sanchez and Kemp"/>
    <s v="Stand-alone discrete Graphical User Interface"/>
    <n v="3900"/>
    <n v="9419"/>
    <n v="241.51282051282053"/>
    <x v="1"/>
    <n v="116"/>
    <x v="1"/>
    <s v="USD"/>
    <n v="81.198275862068968"/>
    <x v="266"/>
    <n v="1555218000"/>
    <b v="0"/>
    <b v="0"/>
    <x v="5"/>
    <x v="18"/>
    <s v="publishing/translations"/>
  </r>
  <r>
    <n v="276"/>
    <s v="Fields Ltd"/>
    <s v="Front-line foreground project"/>
    <n v="5500"/>
    <n v="5324"/>
    <n v="96.8"/>
    <x v="0"/>
    <n v="133"/>
    <x v="1"/>
    <s v="USD"/>
    <n v="40.030075187969928"/>
    <x v="267"/>
    <n v="1335243600"/>
    <b v="0"/>
    <b v="1"/>
    <x v="6"/>
    <x v="11"/>
    <s v="games/video games"/>
  </r>
  <r>
    <n v="277"/>
    <s v="Ramos-Mitchell"/>
    <s v="Persevering system-worthy info-mediaries"/>
    <n v="700"/>
    <n v="7465"/>
    <n v="1066.4285714285716"/>
    <x v="1"/>
    <n v="83"/>
    <x v="1"/>
    <s v="USD"/>
    <n v="89.939759036144579"/>
    <x v="268"/>
    <n v="1279688400"/>
    <b v="0"/>
    <b v="0"/>
    <x v="3"/>
    <x v="3"/>
    <s v="theater/plays"/>
  </r>
  <r>
    <n v="278"/>
    <s v="Higgins, Davis and Salazar"/>
    <s v="Distributed multi-tasking strategy"/>
    <n v="2700"/>
    <n v="8799"/>
    <n v="325.88888888888891"/>
    <x v="1"/>
    <n v="91"/>
    <x v="1"/>
    <s v="USD"/>
    <n v="96.692307692307693"/>
    <x v="269"/>
    <n v="1356069600"/>
    <b v="0"/>
    <b v="0"/>
    <x v="2"/>
    <x v="2"/>
    <s v="technology/web"/>
  </r>
  <r>
    <n v="279"/>
    <s v="Smith-Jenkins"/>
    <s v="Vision-oriented methodical application"/>
    <n v="8000"/>
    <n v="13656"/>
    <n v="170.70000000000002"/>
    <x v="1"/>
    <n v="546"/>
    <x v="1"/>
    <s v="USD"/>
    <n v="25.010989010989011"/>
    <x v="270"/>
    <n v="1536210000"/>
    <b v="0"/>
    <b v="0"/>
    <x v="3"/>
    <x v="3"/>
    <s v="theater/plays"/>
  </r>
  <r>
    <n v="280"/>
    <s v="Braun PLC"/>
    <s v="Function-based high-level infrastructure"/>
    <n v="2500"/>
    <n v="14536"/>
    <n v="581.44000000000005"/>
    <x v="1"/>
    <n v="393"/>
    <x v="1"/>
    <s v="USD"/>
    <n v="36.987277353689571"/>
    <x v="271"/>
    <n v="1511762400"/>
    <b v="0"/>
    <b v="0"/>
    <x v="4"/>
    <x v="10"/>
    <s v="film &amp; video/animation"/>
  </r>
  <r>
    <n v="281"/>
    <s v="Drake PLC"/>
    <s v="Profound object-oriented paradigm"/>
    <n v="164500"/>
    <n v="150552"/>
    <n v="91.520972644376897"/>
    <x v="0"/>
    <n v="2062"/>
    <x v="1"/>
    <s v="USD"/>
    <n v="73.012609117361791"/>
    <x v="272"/>
    <n v="1333256400"/>
    <b v="0"/>
    <b v="1"/>
    <x v="3"/>
    <x v="3"/>
    <s v="theater/plays"/>
  </r>
  <r>
    <n v="282"/>
    <s v="Ross, Kelly and Brown"/>
    <s v="Virtual contextually-based circuit"/>
    <n v="8400"/>
    <n v="9076"/>
    <n v="108.04761904761904"/>
    <x v="1"/>
    <n v="133"/>
    <x v="1"/>
    <s v="USD"/>
    <n v="68.240601503759393"/>
    <x v="73"/>
    <n v="1480744800"/>
    <b v="0"/>
    <b v="1"/>
    <x v="4"/>
    <x v="19"/>
    <s v="film &amp; video/television"/>
  </r>
  <r>
    <n v="283"/>
    <s v="Lucas-Mullins"/>
    <s v="Business-focused dynamic instruction set"/>
    <n v="8100"/>
    <n v="1517"/>
    <n v="18.728395061728396"/>
    <x v="0"/>
    <n v="29"/>
    <x v="3"/>
    <s v="DKK"/>
    <n v="52.310344827586206"/>
    <x v="273"/>
    <n v="1465016400"/>
    <b v="0"/>
    <b v="0"/>
    <x v="1"/>
    <x v="1"/>
    <s v="music/rock"/>
  </r>
  <r>
    <n v="284"/>
    <s v="Tran LLC"/>
    <s v="Ameliorated fresh-thinking protocol"/>
    <n v="9800"/>
    <n v="8153"/>
    <n v="83.193877551020407"/>
    <x v="0"/>
    <n v="132"/>
    <x v="1"/>
    <s v="USD"/>
    <n v="61.765151515151516"/>
    <x v="274"/>
    <n v="1336280400"/>
    <b v="0"/>
    <b v="0"/>
    <x v="2"/>
    <x v="2"/>
    <s v="technology/web"/>
  </r>
  <r>
    <n v="285"/>
    <s v="Dawson, Brady and Gilbert"/>
    <s v="Front-line optimizing emulation"/>
    <n v="900"/>
    <n v="6357"/>
    <n v="706.33333333333337"/>
    <x v="1"/>
    <n v="254"/>
    <x v="1"/>
    <s v="USD"/>
    <n v="25.027559055118111"/>
    <x v="275"/>
    <n v="1476766800"/>
    <b v="0"/>
    <b v="0"/>
    <x v="3"/>
    <x v="3"/>
    <s v="theater/plays"/>
  </r>
  <r>
    <n v="286"/>
    <s v="Obrien-Aguirre"/>
    <s v="Devolved uniform complexity"/>
    <n v="112100"/>
    <n v="19557"/>
    <n v="17.446030330062445"/>
    <x v="3"/>
    <n v="184"/>
    <x v="1"/>
    <s v="USD"/>
    <n v="106.28804347826087"/>
    <x v="276"/>
    <n v="1480485600"/>
    <b v="0"/>
    <b v="0"/>
    <x v="3"/>
    <x v="3"/>
    <s v="theater/plays"/>
  </r>
  <r>
    <n v="287"/>
    <s v="Ferguson PLC"/>
    <s v="Public-key intangible superstructure"/>
    <n v="6300"/>
    <n v="13213"/>
    <n v="209.73015873015873"/>
    <x v="1"/>
    <n v="176"/>
    <x v="1"/>
    <s v="USD"/>
    <n v="75.07386363636364"/>
    <x v="277"/>
    <n v="1430197200"/>
    <b v="0"/>
    <b v="0"/>
    <x v="1"/>
    <x v="5"/>
    <s v="music/electric music"/>
  </r>
  <r>
    <n v="288"/>
    <s v="Garcia Ltd"/>
    <s v="Secured global success"/>
    <n v="5600"/>
    <n v="5476"/>
    <n v="97.785714285714292"/>
    <x v="0"/>
    <n v="137"/>
    <x v="3"/>
    <s v="DKK"/>
    <n v="39.970802919708028"/>
    <x v="278"/>
    <n v="1331787600"/>
    <b v="0"/>
    <b v="1"/>
    <x v="1"/>
    <x v="16"/>
    <s v="music/metal"/>
  </r>
  <r>
    <n v="289"/>
    <s v="Smith, Love and Smith"/>
    <s v="Grass-roots mission-critical capability"/>
    <n v="800"/>
    <n v="13474"/>
    <n v="1684.25"/>
    <x v="1"/>
    <n v="337"/>
    <x v="0"/>
    <s v="CAD"/>
    <n v="39.982195845697326"/>
    <x v="279"/>
    <n v="1438837200"/>
    <b v="0"/>
    <b v="0"/>
    <x v="3"/>
    <x v="3"/>
    <s v="theater/plays"/>
  </r>
  <r>
    <n v="290"/>
    <s v="Wilson, Hall and Osborne"/>
    <s v="Advanced global data-warehouse"/>
    <n v="168600"/>
    <n v="91722"/>
    <n v="54.402135231316727"/>
    <x v="0"/>
    <n v="908"/>
    <x v="1"/>
    <s v="USD"/>
    <n v="101.01541850220265"/>
    <x v="280"/>
    <n v="1370926800"/>
    <b v="0"/>
    <b v="1"/>
    <x v="4"/>
    <x v="4"/>
    <s v="film &amp; video/documentary"/>
  </r>
  <r>
    <n v="291"/>
    <s v="Bell, Grimes and Kerr"/>
    <s v="Self-enabling uniform complexity"/>
    <n v="1800"/>
    <n v="8219"/>
    <n v="456.61111111111109"/>
    <x v="1"/>
    <n v="107"/>
    <x v="1"/>
    <s v="USD"/>
    <n v="76.813084112149539"/>
    <x v="281"/>
    <n v="1319000400"/>
    <b v="1"/>
    <b v="0"/>
    <x v="2"/>
    <x v="2"/>
    <s v="technology/web"/>
  </r>
  <r>
    <n v="292"/>
    <s v="Ho-Harris"/>
    <s v="Versatile cohesive encoding"/>
    <n v="7300"/>
    <n v="717"/>
    <n v="9.8219178082191778"/>
    <x v="0"/>
    <n v="10"/>
    <x v="1"/>
    <s v="USD"/>
    <n v="71.7"/>
    <x v="282"/>
    <n v="1333429200"/>
    <b v="0"/>
    <b v="0"/>
    <x v="0"/>
    <x v="0"/>
    <s v="food/food trucks"/>
  </r>
  <r>
    <n v="293"/>
    <s v="Ross Group"/>
    <s v="Organized executive solution"/>
    <n v="6500"/>
    <n v="1065"/>
    <n v="16.384615384615383"/>
    <x v="3"/>
    <n v="32"/>
    <x v="6"/>
    <s v="EUR"/>
    <n v="33.28125"/>
    <x v="283"/>
    <n v="1287032400"/>
    <b v="0"/>
    <b v="0"/>
    <x v="3"/>
    <x v="3"/>
    <s v="theater/plays"/>
  </r>
  <r>
    <n v="294"/>
    <s v="Turner-Davis"/>
    <s v="Automated local emulation"/>
    <n v="600"/>
    <n v="8038"/>
    <n v="1339.6666666666667"/>
    <x v="1"/>
    <n v="183"/>
    <x v="1"/>
    <s v="USD"/>
    <n v="43.923497267759565"/>
    <x v="284"/>
    <n v="1541570400"/>
    <b v="0"/>
    <b v="0"/>
    <x v="3"/>
    <x v="3"/>
    <s v="theater/plays"/>
  </r>
  <r>
    <n v="295"/>
    <s v="Smith, Jackson and Herrera"/>
    <s v="Enterprise-wide intermediate middleware"/>
    <n v="192900"/>
    <n v="68769"/>
    <n v="35.650077760497666"/>
    <x v="0"/>
    <n v="1910"/>
    <x v="5"/>
    <s v="CHF"/>
    <n v="36.004712041884815"/>
    <x v="285"/>
    <n v="1383976800"/>
    <b v="0"/>
    <b v="0"/>
    <x v="3"/>
    <x v="3"/>
    <s v="theater/plays"/>
  </r>
  <r>
    <n v="296"/>
    <s v="Smith-Hess"/>
    <s v="Grass-roots real-time Local Area Network"/>
    <n v="6100"/>
    <n v="3352"/>
    <n v="54.950819672131146"/>
    <x v="0"/>
    <n v="38"/>
    <x v="2"/>
    <s v="AUD"/>
    <n v="88.21052631578948"/>
    <x v="286"/>
    <n v="1550556000"/>
    <b v="0"/>
    <b v="0"/>
    <x v="3"/>
    <x v="3"/>
    <s v="theater/plays"/>
  </r>
  <r>
    <n v="297"/>
    <s v="Brown, Herring and Bass"/>
    <s v="Organized client-driven capacity"/>
    <n v="7200"/>
    <n v="6785"/>
    <n v="94.236111111111114"/>
    <x v="0"/>
    <n v="104"/>
    <x v="2"/>
    <s v="AUD"/>
    <n v="65.240384615384613"/>
    <x v="287"/>
    <n v="1390456800"/>
    <b v="0"/>
    <b v="1"/>
    <x v="3"/>
    <x v="3"/>
    <s v="theater/plays"/>
  </r>
  <r>
    <n v="298"/>
    <s v="Chase, Garcia and Johnson"/>
    <s v="Adaptive intangible database"/>
    <n v="3500"/>
    <n v="5037"/>
    <n v="143.91428571428571"/>
    <x v="1"/>
    <n v="72"/>
    <x v="1"/>
    <s v="USD"/>
    <n v="69.958333333333329"/>
    <x v="288"/>
    <n v="1458018000"/>
    <b v="0"/>
    <b v="1"/>
    <x v="1"/>
    <x v="1"/>
    <s v="music/rock"/>
  </r>
  <r>
    <n v="299"/>
    <s v="Ramsey and Sons"/>
    <s v="Grass-roots contextually-based algorithm"/>
    <n v="3800"/>
    <n v="1954"/>
    <n v="51.421052631578945"/>
    <x v="0"/>
    <n v="49"/>
    <x v="1"/>
    <s v="USD"/>
    <n v="39.877551020408163"/>
    <x v="289"/>
    <n v="1461819600"/>
    <b v="0"/>
    <b v="0"/>
    <x v="0"/>
    <x v="0"/>
    <s v="food/food trucks"/>
  </r>
  <r>
    <n v="300"/>
    <s v="Cooke PLC"/>
    <s v="Focused executive core"/>
    <n v="100"/>
    <n v="5"/>
    <n v="5"/>
    <x v="0"/>
    <n v="1"/>
    <x v="3"/>
    <s v="DKK"/>
    <n v="5"/>
    <x v="290"/>
    <n v="1504155600"/>
    <b v="0"/>
    <b v="1"/>
    <x v="5"/>
    <x v="9"/>
    <s v="publishing/nonfiction"/>
  </r>
  <r>
    <n v="301"/>
    <s v="Wong-Walker"/>
    <s v="Multi-channeled disintermediate policy"/>
    <n v="900"/>
    <n v="12102"/>
    <n v="1344.6666666666667"/>
    <x v="1"/>
    <n v="295"/>
    <x v="1"/>
    <s v="USD"/>
    <n v="41.023728813559323"/>
    <x v="291"/>
    <n v="1426395600"/>
    <b v="0"/>
    <b v="0"/>
    <x v="4"/>
    <x v="4"/>
    <s v="film &amp; video/documentary"/>
  </r>
  <r>
    <n v="302"/>
    <s v="Ferguson, Collins and Mata"/>
    <s v="Customizable bi-directional hardware"/>
    <n v="76100"/>
    <n v="24234"/>
    <n v="31.844940867279899"/>
    <x v="0"/>
    <n v="245"/>
    <x v="1"/>
    <s v="USD"/>
    <n v="98.914285714285711"/>
    <x v="292"/>
    <n v="1537074000"/>
    <b v="0"/>
    <b v="0"/>
    <x v="3"/>
    <x v="3"/>
    <s v="theater/plays"/>
  </r>
  <r>
    <n v="303"/>
    <s v="Guerrero, Flores and Jenkins"/>
    <s v="Networked optimal architecture"/>
    <n v="3400"/>
    <n v="2809"/>
    <n v="82.617647058823536"/>
    <x v="0"/>
    <n v="32"/>
    <x v="1"/>
    <s v="USD"/>
    <n v="87.78125"/>
    <x v="293"/>
    <n v="1452578400"/>
    <b v="0"/>
    <b v="0"/>
    <x v="1"/>
    <x v="7"/>
    <s v="music/indie rock"/>
  </r>
  <r>
    <n v="304"/>
    <s v="Peterson PLC"/>
    <s v="User-friendly discrete benchmark"/>
    <n v="2100"/>
    <n v="11469"/>
    <n v="546.14285714285722"/>
    <x v="1"/>
    <n v="142"/>
    <x v="1"/>
    <s v="USD"/>
    <n v="80.767605633802816"/>
    <x v="294"/>
    <n v="1474088400"/>
    <b v="0"/>
    <b v="0"/>
    <x v="4"/>
    <x v="4"/>
    <s v="film &amp; video/documentary"/>
  </r>
  <r>
    <n v="305"/>
    <s v="Townsend Ltd"/>
    <s v="Grass-roots actuating policy"/>
    <n v="2800"/>
    <n v="8014"/>
    <n v="286.21428571428572"/>
    <x v="1"/>
    <n v="85"/>
    <x v="1"/>
    <s v="USD"/>
    <n v="94.28235294117647"/>
    <x v="295"/>
    <n v="1461906000"/>
    <b v="0"/>
    <b v="0"/>
    <x v="3"/>
    <x v="3"/>
    <s v="theater/plays"/>
  </r>
  <r>
    <n v="306"/>
    <s v="Rush, Reed and Hall"/>
    <s v="Enterprise-wide 3rdgeneration knowledge user"/>
    <n v="6500"/>
    <n v="514"/>
    <n v="7.9076923076923071"/>
    <x v="0"/>
    <n v="7"/>
    <x v="1"/>
    <s v="USD"/>
    <n v="73.428571428571431"/>
    <x v="296"/>
    <n v="1500267600"/>
    <b v="0"/>
    <b v="1"/>
    <x v="3"/>
    <x v="3"/>
    <s v="theater/plays"/>
  </r>
  <r>
    <n v="307"/>
    <s v="Salazar-Dodson"/>
    <s v="Face-to-face zero tolerance moderator"/>
    <n v="32900"/>
    <n v="43473"/>
    <n v="132.13677811550153"/>
    <x v="1"/>
    <n v="659"/>
    <x v="3"/>
    <s v="DKK"/>
    <n v="65.968133535660087"/>
    <x v="297"/>
    <n v="1340686800"/>
    <b v="0"/>
    <b v="1"/>
    <x v="5"/>
    <x v="13"/>
    <s v="publishing/fiction"/>
  </r>
  <r>
    <n v="308"/>
    <s v="Davis Ltd"/>
    <s v="Grass-roots optimizing projection"/>
    <n v="118200"/>
    <n v="87560"/>
    <n v="74.077834179357026"/>
    <x v="0"/>
    <n v="803"/>
    <x v="1"/>
    <s v="USD"/>
    <n v="109.04109589041096"/>
    <x v="298"/>
    <n v="1303189200"/>
    <b v="0"/>
    <b v="0"/>
    <x v="3"/>
    <x v="3"/>
    <s v="theater/plays"/>
  </r>
  <r>
    <n v="309"/>
    <s v="Harris-Perry"/>
    <s v="User-centric 6thgeneration attitude"/>
    <n v="4100"/>
    <n v="3087"/>
    <n v="75.292682926829272"/>
    <x v="3"/>
    <n v="75"/>
    <x v="1"/>
    <s v="USD"/>
    <n v="41.16"/>
    <x v="299"/>
    <n v="1318309200"/>
    <b v="0"/>
    <b v="1"/>
    <x v="1"/>
    <x v="7"/>
    <s v="music/indie rock"/>
  </r>
  <r>
    <n v="310"/>
    <s v="Velazquez, Hunt and Ortiz"/>
    <s v="Switchable zero tolerance website"/>
    <n v="7800"/>
    <n v="1586"/>
    <n v="20.333333333333332"/>
    <x v="0"/>
    <n v="16"/>
    <x v="1"/>
    <s v="USD"/>
    <n v="99.125"/>
    <x v="300"/>
    <n v="1272171600"/>
    <b v="0"/>
    <b v="0"/>
    <x v="6"/>
    <x v="11"/>
    <s v="games/video games"/>
  </r>
  <r>
    <n v="311"/>
    <s v="Flores PLC"/>
    <s v="Focused real-time help-desk"/>
    <n v="6300"/>
    <n v="12812"/>
    <n v="203.36507936507937"/>
    <x v="1"/>
    <n v="121"/>
    <x v="1"/>
    <s v="USD"/>
    <n v="105.88429752066116"/>
    <x v="247"/>
    <n v="1298872800"/>
    <b v="0"/>
    <b v="0"/>
    <x v="3"/>
    <x v="3"/>
    <s v="theater/plays"/>
  </r>
  <r>
    <n v="312"/>
    <s v="Martinez LLC"/>
    <s v="Robust impactful approach"/>
    <n v="59100"/>
    <n v="183345"/>
    <n v="310.2284263959391"/>
    <x v="1"/>
    <n v="3742"/>
    <x v="1"/>
    <s v="USD"/>
    <n v="48.996525921966864"/>
    <x v="244"/>
    <n v="1383282000"/>
    <b v="0"/>
    <b v="0"/>
    <x v="3"/>
    <x v="3"/>
    <s v="theater/plays"/>
  </r>
  <r>
    <n v="313"/>
    <s v="Miller-Irwin"/>
    <s v="Secured maximized policy"/>
    <n v="2200"/>
    <n v="8697"/>
    <n v="395.31818181818181"/>
    <x v="1"/>
    <n v="223"/>
    <x v="1"/>
    <s v="USD"/>
    <n v="39"/>
    <x v="301"/>
    <n v="1330495200"/>
    <b v="0"/>
    <b v="0"/>
    <x v="1"/>
    <x v="1"/>
    <s v="music/rock"/>
  </r>
  <r>
    <n v="314"/>
    <s v="Sanchez-Morgan"/>
    <s v="Realigned upward-trending strategy"/>
    <n v="1400"/>
    <n v="4126"/>
    <n v="294.71428571428572"/>
    <x v="1"/>
    <n v="133"/>
    <x v="1"/>
    <s v="USD"/>
    <n v="31.022556390977442"/>
    <x v="188"/>
    <n v="1552798800"/>
    <b v="0"/>
    <b v="1"/>
    <x v="4"/>
    <x v="4"/>
    <s v="film &amp; video/documentary"/>
  </r>
  <r>
    <n v="315"/>
    <s v="Lopez, Adams and Johnson"/>
    <s v="Open-source interactive knowledge user"/>
    <n v="9500"/>
    <n v="3220"/>
    <n v="33.89473684210526"/>
    <x v="0"/>
    <n v="31"/>
    <x v="1"/>
    <s v="USD"/>
    <n v="103.87096774193549"/>
    <x v="302"/>
    <n v="1403413200"/>
    <b v="0"/>
    <b v="0"/>
    <x v="3"/>
    <x v="3"/>
    <s v="theater/plays"/>
  </r>
  <r>
    <n v="316"/>
    <s v="Martin-Marshall"/>
    <s v="Configurable demand-driven matrix"/>
    <n v="9600"/>
    <n v="6401"/>
    <n v="66.677083333333329"/>
    <x v="0"/>
    <n v="108"/>
    <x v="6"/>
    <s v="EUR"/>
    <n v="59.268518518518519"/>
    <x v="303"/>
    <n v="1574229600"/>
    <b v="0"/>
    <b v="1"/>
    <x v="0"/>
    <x v="0"/>
    <s v="food/food trucks"/>
  </r>
  <r>
    <n v="317"/>
    <s v="Summers PLC"/>
    <s v="Cross-group coherent hierarchy"/>
    <n v="6600"/>
    <n v="1269"/>
    <n v="19.227272727272727"/>
    <x v="0"/>
    <n v="30"/>
    <x v="1"/>
    <s v="USD"/>
    <n v="42.3"/>
    <x v="304"/>
    <n v="1495861200"/>
    <b v="0"/>
    <b v="0"/>
    <x v="3"/>
    <x v="3"/>
    <s v="theater/plays"/>
  </r>
  <r>
    <n v="318"/>
    <s v="Young, Hart and Ryan"/>
    <s v="Decentralized demand-driven open system"/>
    <n v="5700"/>
    <n v="903"/>
    <n v="15.842105263157894"/>
    <x v="0"/>
    <n v="17"/>
    <x v="1"/>
    <s v="USD"/>
    <n v="53.117647058823529"/>
    <x v="305"/>
    <n v="1392530400"/>
    <b v="0"/>
    <b v="0"/>
    <x v="1"/>
    <x v="1"/>
    <s v="music/rock"/>
  </r>
  <r>
    <n v="319"/>
    <s v="Mills Group"/>
    <s v="Advanced empowering matrix"/>
    <n v="8400"/>
    <n v="3251"/>
    <n v="38.702380952380956"/>
    <x v="3"/>
    <n v="64"/>
    <x v="1"/>
    <s v="USD"/>
    <n v="50.796875"/>
    <x v="306"/>
    <n v="1283662800"/>
    <b v="0"/>
    <b v="0"/>
    <x v="2"/>
    <x v="2"/>
    <s v="technology/web"/>
  </r>
  <r>
    <n v="320"/>
    <s v="Sandoval-Powell"/>
    <s v="Phased holistic implementation"/>
    <n v="84400"/>
    <n v="8092"/>
    <n v="9.5876777251184837"/>
    <x v="0"/>
    <n v="80"/>
    <x v="1"/>
    <s v="USD"/>
    <n v="101.15"/>
    <x v="307"/>
    <n v="1305781200"/>
    <b v="0"/>
    <b v="0"/>
    <x v="5"/>
    <x v="13"/>
    <s v="publishing/fiction"/>
  </r>
  <r>
    <n v="321"/>
    <s v="Mills, Frazier and Perez"/>
    <s v="Proactive attitude-oriented knowledge user"/>
    <n v="170400"/>
    <n v="160422"/>
    <n v="94.144366197183089"/>
    <x v="0"/>
    <n v="2468"/>
    <x v="1"/>
    <s v="USD"/>
    <n v="65.000810372771468"/>
    <x v="308"/>
    <n v="1302325200"/>
    <b v="0"/>
    <b v="0"/>
    <x v="4"/>
    <x v="12"/>
    <s v="film &amp; video/shorts"/>
  </r>
  <r>
    <n v="322"/>
    <s v="Hebert Group"/>
    <s v="Visionary asymmetric Graphical User Interface"/>
    <n v="117900"/>
    <n v="196377"/>
    <n v="166.56234096692114"/>
    <x v="1"/>
    <n v="5168"/>
    <x v="1"/>
    <s v="USD"/>
    <n v="37.998645510835914"/>
    <x v="309"/>
    <n v="1291788000"/>
    <b v="0"/>
    <b v="0"/>
    <x v="3"/>
    <x v="3"/>
    <s v="theater/plays"/>
  </r>
  <r>
    <n v="323"/>
    <s v="Cole, Smith and Wood"/>
    <s v="Integrated zero-defect help-desk"/>
    <n v="8900"/>
    <n v="2148"/>
    <n v="24.134831460674157"/>
    <x v="0"/>
    <n v="26"/>
    <x v="4"/>
    <s v="GBP"/>
    <n v="82.615384615384613"/>
    <x v="310"/>
    <n v="1396069200"/>
    <b v="0"/>
    <b v="0"/>
    <x v="4"/>
    <x v="4"/>
    <s v="film &amp; video/documentary"/>
  </r>
  <r>
    <n v="324"/>
    <s v="Harris, Hall and Harris"/>
    <s v="Inverse analyzing matrices"/>
    <n v="7100"/>
    <n v="11648"/>
    <n v="164.05633802816902"/>
    <x v="1"/>
    <n v="307"/>
    <x v="1"/>
    <s v="USD"/>
    <n v="37.941368078175898"/>
    <x v="311"/>
    <n v="1435899600"/>
    <b v="0"/>
    <b v="1"/>
    <x v="3"/>
    <x v="3"/>
    <s v="theater/plays"/>
  </r>
  <r>
    <n v="325"/>
    <s v="Saunders Group"/>
    <s v="Programmable systemic implementation"/>
    <n v="6500"/>
    <n v="5897"/>
    <n v="90.723076923076931"/>
    <x v="0"/>
    <n v="73"/>
    <x v="1"/>
    <s v="USD"/>
    <n v="80.780821917808225"/>
    <x v="79"/>
    <n v="1531112400"/>
    <b v="0"/>
    <b v="1"/>
    <x v="3"/>
    <x v="3"/>
    <s v="theater/plays"/>
  </r>
  <r>
    <n v="326"/>
    <s v="Pham, Avila and Nash"/>
    <s v="Multi-channeled next generation architecture"/>
    <n v="7200"/>
    <n v="3326"/>
    <n v="46.194444444444443"/>
    <x v="0"/>
    <n v="128"/>
    <x v="1"/>
    <s v="USD"/>
    <n v="25.984375"/>
    <x v="312"/>
    <n v="1451628000"/>
    <b v="0"/>
    <b v="0"/>
    <x v="4"/>
    <x v="10"/>
    <s v="film &amp; video/animation"/>
  </r>
  <r>
    <n v="327"/>
    <s v="Patterson, Salinas and Lucas"/>
    <s v="Digitized 3rdgeneration encoding"/>
    <n v="2600"/>
    <n v="1002"/>
    <n v="38.53846153846154"/>
    <x v="0"/>
    <n v="33"/>
    <x v="1"/>
    <s v="USD"/>
    <n v="30.363636363636363"/>
    <x v="313"/>
    <n v="1567314000"/>
    <b v="0"/>
    <b v="1"/>
    <x v="3"/>
    <x v="3"/>
    <s v="theater/plays"/>
  </r>
  <r>
    <n v="328"/>
    <s v="Young PLC"/>
    <s v="Innovative well-modulated functionalities"/>
    <n v="98700"/>
    <n v="131826"/>
    <n v="133.56231003039514"/>
    <x v="1"/>
    <n v="2441"/>
    <x v="1"/>
    <s v="USD"/>
    <n v="54.004916018025398"/>
    <x v="314"/>
    <n v="1544508000"/>
    <b v="0"/>
    <b v="0"/>
    <x v="1"/>
    <x v="1"/>
    <s v="music/rock"/>
  </r>
  <r>
    <n v="329"/>
    <s v="Willis and Sons"/>
    <s v="Fundamental incremental database"/>
    <n v="93800"/>
    <n v="21477"/>
    <n v="22.896588486140725"/>
    <x v="2"/>
    <n v="211"/>
    <x v="1"/>
    <s v="USD"/>
    <n v="101.78672985781991"/>
    <x v="315"/>
    <n v="1482472800"/>
    <b v="0"/>
    <b v="0"/>
    <x v="6"/>
    <x v="11"/>
    <s v="games/video games"/>
  </r>
  <r>
    <n v="330"/>
    <s v="Thompson-Bates"/>
    <s v="Expanded encompassing open architecture"/>
    <n v="33700"/>
    <n v="62330"/>
    <n v="184.95548961424333"/>
    <x v="1"/>
    <n v="1385"/>
    <x v="4"/>
    <s v="GBP"/>
    <n v="45.003610108303249"/>
    <x v="316"/>
    <n v="1512799200"/>
    <b v="0"/>
    <b v="0"/>
    <x v="4"/>
    <x v="4"/>
    <s v="film &amp; video/documentary"/>
  </r>
  <r>
    <n v="331"/>
    <s v="Rose-Silva"/>
    <s v="Intuitive static portal"/>
    <n v="3300"/>
    <n v="14643"/>
    <n v="443.72727272727275"/>
    <x v="1"/>
    <n v="190"/>
    <x v="1"/>
    <s v="USD"/>
    <n v="77.068421052631578"/>
    <x v="317"/>
    <n v="1324360800"/>
    <b v="0"/>
    <b v="0"/>
    <x v="0"/>
    <x v="0"/>
    <s v="food/food trucks"/>
  </r>
  <r>
    <n v="332"/>
    <s v="Pacheco, Johnson and Torres"/>
    <s v="Optional bandwidth-monitored definition"/>
    <n v="20700"/>
    <n v="41396"/>
    <n v="199.9806763285024"/>
    <x v="1"/>
    <n v="470"/>
    <x v="1"/>
    <s v="USD"/>
    <n v="88.076595744680844"/>
    <x v="318"/>
    <n v="1364533200"/>
    <b v="0"/>
    <b v="0"/>
    <x v="2"/>
    <x v="8"/>
    <s v="technology/wearables"/>
  </r>
  <r>
    <n v="333"/>
    <s v="Carlson, Dixon and Jones"/>
    <s v="Persistent well-modulated synergy"/>
    <n v="9600"/>
    <n v="11900"/>
    <n v="123.95833333333333"/>
    <x v="1"/>
    <n v="253"/>
    <x v="1"/>
    <s v="USD"/>
    <n v="47.035573122529641"/>
    <x v="319"/>
    <n v="1545112800"/>
    <b v="0"/>
    <b v="0"/>
    <x v="3"/>
    <x v="3"/>
    <s v="theater/plays"/>
  </r>
  <r>
    <n v="334"/>
    <s v="Mcgee Group"/>
    <s v="Assimilated discrete algorithm"/>
    <n v="66200"/>
    <n v="123538"/>
    <n v="186.61329305135951"/>
    <x v="1"/>
    <n v="1113"/>
    <x v="1"/>
    <s v="USD"/>
    <n v="110.99550763701707"/>
    <x v="32"/>
    <n v="1516168800"/>
    <b v="0"/>
    <b v="0"/>
    <x v="1"/>
    <x v="1"/>
    <s v="music/rock"/>
  </r>
  <r>
    <n v="335"/>
    <s v="Jordan-Acosta"/>
    <s v="Operative uniform hub"/>
    <n v="173800"/>
    <n v="198628"/>
    <n v="114.28538550057536"/>
    <x v="1"/>
    <n v="2283"/>
    <x v="1"/>
    <s v="USD"/>
    <n v="87.003066141042481"/>
    <x v="320"/>
    <n v="1574920800"/>
    <b v="0"/>
    <b v="0"/>
    <x v="1"/>
    <x v="1"/>
    <s v="music/rock"/>
  </r>
  <r>
    <n v="336"/>
    <s v="Nunez Inc"/>
    <s v="Customizable intangible capability"/>
    <n v="70700"/>
    <n v="68602"/>
    <n v="97.032531824611041"/>
    <x v="0"/>
    <n v="1072"/>
    <x v="1"/>
    <s v="USD"/>
    <n v="63.994402985074629"/>
    <x v="321"/>
    <n v="1292479200"/>
    <b v="0"/>
    <b v="1"/>
    <x v="1"/>
    <x v="1"/>
    <s v="music/rock"/>
  </r>
  <r>
    <n v="337"/>
    <s v="Hayden Ltd"/>
    <s v="Innovative didactic analyzer"/>
    <n v="94500"/>
    <n v="116064"/>
    <n v="122.81904761904762"/>
    <x v="1"/>
    <n v="1095"/>
    <x v="1"/>
    <s v="USD"/>
    <n v="105.9945205479452"/>
    <x v="322"/>
    <n v="1573538400"/>
    <b v="0"/>
    <b v="0"/>
    <x v="3"/>
    <x v="3"/>
    <s v="theater/plays"/>
  </r>
  <r>
    <n v="338"/>
    <s v="Gonzalez-Burton"/>
    <s v="Decentralized intangible encoding"/>
    <n v="69800"/>
    <n v="125042"/>
    <n v="179.14326647564468"/>
    <x v="1"/>
    <n v="1690"/>
    <x v="1"/>
    <s v="USD"/>
    <n v="73.989349112426041"/>
    <x v="323"/>
    <n v="1320382800"/>
    <b v="0"/>
    <b v="0"/>
    <x v="3"/>
    <x v="3"/>
    <s v="theater/plays"/>
  </r>
  <r>
    <n v="339"/>
    <s v="Lewis, Taylor and Rivers"/>
    <s v="Front-line transitional algorithm"/>
    <n v="136300"/>
    <n v="108974"/>
    <n v="79.951577402787962"/>
    <x v="3"/>
    <n v="1297"/>
    <x v="0"/>
    <s v="CAD"/>
    <n v="84.02004626060139"/>
    <x v="324"/>
    <n v="1502859600"/>
    <b v="0"/>
    <b v="0"/>
    <x v="3"/>
    <x v="3"/>
    <s v="theater/plays"/>
  </r>
  <r>
    <n v="340"/>
    <s v="Butler, Henry and Espinoza"/>
    <s v="Switchable didactic matrices"/>
    <n v="37100"/>
    <n v="34964"/>
    <n v="94.242587601078171"/>
    <x v="0"/>
    <n v="393"/>
    <x v="1"/>
    <s v="USD"/>
    <n v="88.966921119592882"/>
    <x v="325"/>
    <n v="1323756000"/>
    <b v="0"/>
    <b v="0"/>
    <x v="7"/>
    <x v="14"/>
    <s v="photography/photography books"/>
  </r>
  <r>
    <n v="341"/>
    <s v="Guzman Group"/>
    <s v="Ameliorated disintermediate utilization"/>
    <n v="114300"/>
    <n v="96777"/>
    <n v="84.669291338582681"/>
    <x v="0"/>
    <n v="1257"/>
    <x v="1"/>
    <s v="USD"/>
    <n v="76.990453460620529"/>
    <x v="326"/>
    <n v="1441342800"/>
    <b v="0"/>
    <b v="0"/>
    <x v="1"/>
    <x v="7"/>
    <s v="music/indie rock"/>
  </r>
  <r>
    <n v="342"/>
    <s v="Gibson-Hernandez"/>
    <s v="Visionary foreground middleware"/>
    <n v="47900"/>
    <n v="31864"/>
    <n v="66.521920668058456"/>
    <x v="0"/>
    <n v="328"/>
    <x v="1"/>
    <s v="USD"/>
    <n v="97.146341463414629"/>
    <x v="327"/>
    <n v="1375333200"/>
    <b v="0"/>
    <b v="0"/>
    <x v="3"/>
    <x v="3"/>
    <s v="theater/plays"/>
  </r>
  <r>
    <n v="343"/>
    <s v="Spencer-Weber"/>
    <s v="Optional zero-defect task-force"/>
    <n v="9000"/>
    <n v="4853"/>
    <n v="53.922222222222224"/>
    <x v="0"/>
    <n v="147"/>
    <x v="1"/>
    <s v="USD"/>
    <n v="33.013605442176868"/>
    <x v="328"/>
    <n v="1389420000"/>
    <b v="0"/>
    <b v="0"/>
    <x v="3"/>
    <x v="3"/>
    <s v="theater/plays"/>
  </r>
  <r>
    <n v="344"/>
    <s v="Berger, Johnson and Marshall"/>
    <s v="Devolved exuding emulation"/>
    <n v="197600"/>
    <n v="82959"/>
    <n v="41.983299595141702"/>
    <x v="0"/>
    <n v="830"/>
    <x v="1"/>
    <s v="USD"/>
    <n v="99.950602409638549"/>
    <x v="329"/>
    <n v="1520056800"/>
    <b v="0"/>
    <b v="0"/>
    <x v="6"/>
    <x v="11"/>
    <s v="games/video games"/>
  </r>
  <r>
    <n v="345"/>
    <s v="Taylor, Cisneros and Romero"/>
    <s v="Open-source neutral task-force"/>
    <n v="157600"/>
    <n v="23159"/>
    <n v="14.69479695431472"/>
    <x v="0"/>
    <n v="331"/>
    <x v="4"/>
    <s v="GBP"/>
    <n v="69.966767371601208"/>
    <x v="330"/>
    <n v="1436504400"/>
    <b v="0"/>
    <b v="0"/>
    <x v="4"/>
    <x v="6"/>
    <s v="film &amp; video/drama"/>
  </r>
  <r>
    <n v="346"/>
    <s v="Little-Marsh"/>
    <s v="Virtual attitude-oriented migration"/>
    <n v="8000"/>
    <n v="2758"/>
    <n v="34.475000000000001"/>
    <x v="0"/>
    <n v="25"/>
    <x v="1"/>
    <s v="USD"/>
    <n v="110.32"/>
    <x v="331"/>
    <n v="1508302800"/>
    <b v="0"/>
    <b v="1"/>
    <x v="1"/>
    <x v="7"/>
    <s v="music/indie rock"/>
  </r>
  <r>
    <n v="347"/>
    <s v="Petersen and Sons"/>
    <s v="Open-source full-range portal"/>
    <n v="900"/>
    <n v="12607"/>
    <n v="1400.7777777777778"/>
    <x v="1"/>
    <n v="191"/>
    <x v="1"/>
    <s v="USD"/>
    <n v="66.005235602094245"/>
    <x v="332"/>
    <n v="1425708000"/>
    <b v="0"/>
    <b v="0"/>
    <x v="2"/>
    <x v="2"/>
    <s v="technology/web"/>
  </r>
  <r>
    <n v="348"/>
    <s v="Hensley Ltd"/>
    <s v="Versatile cohesive open system"/>
    <n v="199000"/>
    <n v="142823"/>
    <n v="71.770351758793964"/>
    <x v="0"/>
    <n v="3483"/>
    <x v="1"/>
    <s v="USD"/>
    <n v="41.005742176284812"/>
    <x v="333"/>
    <n v="1488348000"/>
    <b v="0"/>
    <b v="0"/>
    <x v="0"/>
    <x v="0"/>
    <s v="food/food trucks"/>
  </r>
  <r>
    <n v="349"/>
    <s v="Navarro and Sons"/>
    <s v="Multi-layered bottom-line frame"/>
    <n v="180800"/>
    <n v="95958"/>
    <n v="53.074115044247783"/>
    <x v="0"/>
    <n v="923"/>
    <x v="1"/>
    <s v="USD"/>
    <n v="103.96316359696641"/>
    <x v="296"/>
    <n v="1502600400"/>
    <b v="0"/>
    <b v="0"/>
    <x v="3"/>
    <x v="3"/>
    <s v="theater/plays"/>
  </r>
  <r>
    <n v="350"/>
    <s v="Shannon Ltd"/>
    <s v="Pre-emptive neutral capacity"/>
    <n v="100"/>
    <n v="5"/>
    <n v="5"/>
    <x v="0"/>
    <n v="1"/>
    <x v="1"/>
    <s v="USD"/>
    <n v="5"/>
    <x v="334"/>
    <n v="1433653200"/>
    <b v="0"/>
    <b v="1"/>
    <x v="1"/>
    <x v="17"/>
    <s v="music/jazz"/>
  </r>
  <r>
    <n v="351"/>
    <s v="Young LLC"/>
    <s v="Universal maximized methodology"/>
    <n v="74100"/>
    <n v="94631"/>
    <n v="127.70715249662618"/>
    <x v="1"/>
    <n v="2013"/>
    <x v="1"/>
    <s v="USD"/>
    <n v="47.009935419771487"/>
    <x v="335"/>
    <n v="1441602000"/>
    <b v="0"/>
    <b v="0"/>
    <x v="1"/>
    <x v="1"/>
    <s v="music/rock"/>
  </r>
  <r>
    <n v="352"/>
    <s v="Adams, Willis and Sanchez"/>
    <s v="Expanded hybrid hardware"/>
    <n v="2800"/>
    <n v="977"/>
    <n v="34.892857142857139"/>
    <x v="0"/>
    <n v="33"/>
    <x v="0"/>
    <s v="CAD"/>
    <n v="29.606060606060606"/>
    <x v="336"/>
    <n v="1447567200"/>
    <b v="0"/>
    <b v="0"/>
    <x v="3"/>
    <x v="3"/>
    <s v="theater/plays"/>
  </r>
  <r>
    <n v="353"/>
    <s v="Mills-Roy"/>
    <s v="Profit-focused multi-tasking access"/>
    <n v="33600"/>
    <n v="137961"/>
    <n v="410.59821428571428"/>
    <x v="1"/>
    <n v="1703"/>
    <x v="1"/>
    <s v="USD"/>
    <n v="81.010569583088667"/>
    <x v="337"/>
    <n v="1562389200"/>
    <b v="0"/>
    <b v="0"/>
    <x v="3"/>
    <x v="3"/>
    <s v="theater/plays"/>
  </r>
  <r>
    <n v="354"/>
    <s v="Brown Group"/>
    <s v="Profit-focused transitional capability"/>
    <n v="6100"/>
    <n v="7548"/>
    <n v="123.73770491803278"/>
    <x v="1"/>
    <n v="80"/>
    <x v="3"/>
    <s v="DKK"/>
    <n v="94.35"/>
    <x v="338"/>
    <n v="1378789200"/>
    <b v="0"/>
    <b v="0"/>
    <x v="4"/>
    <x v="4"/>
    <s v="film &amp; video/documentary"/>
  </r>
  <r>
    <n v="355"/>
    <s v="Burns-Burnett"/>
    <s v="Front-line scalable definition"/>
    <n v="3800"/>
    <n v="2241"/>
    <n v="58.973684210526315"/>
    <x v="2"/>
    <n v="86"/>
    <x v="1"/>
    <s v="USD"/>
    <n v="26.058139534883722"/>
    <x v="339"/>
    <n v="1488520800"/>
    <b v="0"/>
    <b v="0"/>
    <x v="2"/>
    <x v="8"/>
    <s v="technology/wearables"/>
  </r>
  <r>
    <n v="356"/>
    <s v="Glass, Nunez and Mcdonald"/>
    <s v="Open-source systematic protocol"/>
    <n v="9300"/>
    <n v="3431"/>
    <n v="36.892473118279568"/>
    <x v="0"/>
    <n v="40"/>
    <x v="6"/>
    <s v="EUR"/>
    <n v="85.775000000000006"/>
    <x v="340"/>
    <n v="1327298400"/>
    <b v="0"/>
    <b v="0"/>
    <x v="3"/>
    <x v="3"/>
    <s v="theater/plays"/>
  </r>
  <r>
    <n v="357"/>
    <s v="Perez, Davis and Wilson"/>
    <s v="Implemented tangible algorithm"/>
    <n v="2300"/>
    <n v="4253"/>
    <n v="184.91304347826087"/>
    <x v="1"/>
    <n v="41"/>
    <x v="1"/>
    <s v="USD"/>
    <n v="103.73170731707317"/>
    <x v="341"/>
    <n v="1443416400"/>
    <b v="0"/>
    <b v="0"/>
    <x v="6"/>
    <x v="11"/>
    <s v="games/video games"/>
  </r>
  <r>
    <n v="358"/>
    <s v="Diaz-Garcia"/>
    <s v="Profit-focused 3rdgeneration circuit"/>
    <n v="9700"/>
    <n v="1146"/>
    <n v="11.814432989690722"/>
    <x v="0"/>
    <n v="23"/>
    <x v="0"/>
    <s v="CAD"/>
    <n v="49.826086956521742"/>
    <x v="342"/>
    <n v="1534136400"/>
    <b v="1"/>
    <b v="0"/>
    <x v="7"/>
    <x v="14"/>
    <s v="photography/photography books"/>
  </r>
  <r>
    <n v="359"/>
    <s v="Salazar-Moon"/>
    <s v="Compatible needs-based architecture"/>
    <n v="4000"/>
    <n v="11948"/>
    <n v="298.7"/>
    <x v="1"/>
    <n v="187"/>
    <x v="1"/>
    <s v="USD"/>
    <n v="63.893048128342244"/>
    <x v="343"/>
    <n v="1315026000"/>
    <b v="0"/>
    <b v="0"/>
    <x v="4"/>
    <x v="10"/>
    <s v="film &amp; video/animation"/>
  </r>
  <r>
    <n v="360"/>
    <s v="Larsen-Chung"/>
    <s v="Right-sized zero tolerance migration"/>
    <n v="59700"/>
    <n v="135132"/>
    <n v="226.35175879396985"/>
    <x v="1"/>
    <n v="2875"/>
    <x v="4"/>
    <s v="GBP"/>
    <n v="47.002434782608695"/>
    <x v="344"/>
    <n v="1295071200"/>
    <b v="0"/>
    <b v="1"/>
    <x v="3"/>
    <x v="3"/>
    <s v="theater/plays"/>
  </r>
  <r>
    <n v="361"/>
    <s v="Anderson and Sons"/>
    <s v="Quality-focused reciprocal structure"/>
    <n v="5500"/>
    <n v="9546"/>
    <n v="173.56363636363636"/>
    <x v="1"/>
    <n v="88"/>
    <x v="1"/>
    <s v="USD"/>
    <n v="108.47727272727273"/>
    <x v="345"/>
    <n v="1509426000"/>
    <b v="0"/>
    <b v="0"/>
    <x v="3"/>
    <x v="3"/>
    <s v="theater/plays"/>
  </r>
  <r>
    <n v="362"/>
    <s v="Lawrence Group"/>
    <s v="Automated actuating conglomeration"/>
    <n v="3700"/>
    <n v="13755"/>
    <n v="371.75675675675677"/>
    <x v="1"/>
    <n v="191"/>
    <x v="1"/>
    <s v="USD"/>
    <n v="72.015706806282722"/>
    <x v="65"/>
    <n v="1299391200"/>
    <b v="0"/>
    <b v="0"/>
    <x v="1"/>
    <x v="1"/>
    <s v="music/rock"/>
  </r>
  <r>
    <n v="363"/>
    <s v="Gray-Davis"/>
    <s v="Re-contextualized local initiative"/>
    <n v="5200"/>
    <n v="8330"/>
    <n v="160.19230769230771"/>
    <x v="1"/>
    <n v="139"/>
    <x v="1"/>
    <s v="USD"/>
    <n v="59.928057553956833"/>
    <x v="346"/>
    <n v="1325052000"/>
    <b v="0"/>
    <b v="0"/>
    <x v="1"/>
    <x v="1"/>
    <s v="music/rock"/>
  </r>
  <r>
    <n v="364"/>
    <s v="Ramirez-Myers"/>
    <s v="Switchable intangible definition"/>
    <n v="900"/>
    <n v="14547"/>
    <n v="1616.3333333333335"/>
    <x v="1"/>
    <n v="186"/>
    <x v="1"/>
    <s v="USD"/>
    <n v="78.209677419354833"/>
    <x v="347"/>
    <n v="1522818000"/>
    <b v="0"/>
    <b v="0"/>
    <x v="1"/>
    <x v="7"/>
    <s v="music/indie rock"/>
  </r>
  <r>
    <n v="365"/>
    <s v="Lucas, Hall and Bonilla"/>
    <s v="Networked bottom-line initiative"/>
    <n v="1600"/>
    <n v="11735"/>
    <n v="733.4375"/>
    <x v="1"/>
    <n v="112"/>
    <x v="2"/>
    <s v="AUD"/>
    <n v="104.77678571428571"/>
    <x v="348"/>
    <n v="1485324000"/>
    <b v="0"/>
    <b v="0"/>
    <x v="3"/>
    <x v="3"/>
    <s v="theater/plays"/>
  </r>
  <r>
    <n v="366"/>
    <s v="Williams, Perez and Villegas"/>
    <s v="Robust directional system engine"/>
    <n v="1800"/>
    <n v="10658"/>
    <n v="592.11111111111109"/>
    <x v="1"/>
    <n v="101"/>
    <x v="1"/>
    <s v="USD"/>
    <n v="105.52475247524752"/>
    <x v="349"/>
    <n v="1294120800"/>
    <b v="0"/>
    <b v="1"/>
    <x v="3"/>
    <x v="3"/>
    <s v="theater/plays"/>
  </r>
  <r>
    <n v="367"/>
    <s v="Brooks, Jones and Ingram"/>
    <s v="Triple-buffered explicit methodology"/>
    <n v="9900"/>
    <n v="1870"/>
    <n v="18.888888888888889"/>
    <x v="0"/>
    <n v="75"/>
    <x v="1"/>
    <s v="USD"/>
    <n v="24.933333333333334"/>
    <x v="350"/>
    <n v="1415685600"/>
    <b v="0"/>
    <b v="1"/>
    <x v="3"/>
    <x v="3"/>
    <s v="theater/plays"/>
  </r>
  <r>
    <n v="368"/>
    <s v="Whitaker, Wallace and Daniels"/>
    <s v="Reactive directional capacity"/>
    <n v="5200"/>
    <n v="14394"/>
    <n v="276.80769230769232"/>
    <x v="1"/>
    <n v="206"/>
    <x v="4"/>
    <s v="GBP"/>
    <n v="69.873786407766985"/>
    <x v="351"/>
    <n v="1288933200"/>
    <b v="0"/>
    <b v="1"/>
    <x v="4"/>
    <x v="4"/>
    <s v="film &amp; video/documentary"/>
  </r>
  <r>
    <n v="369"/>
    <s v="Smith-Gonzalez"/>
    <s v="Polarized needs-based approach"/>
    <n v="5400"/>
    <n v="14743"/>
    <n v="273.01851851851848"/>
    <x v="1"/>
    <n v="154"/>
    <x v="1"/>
    <s v="USD"/>
    <n v="95.733766233766232"/>
    <x v="352"/>
    <n v="1363237200"/>
    <b v="0"/>
    <b v="1"/>
    <x v="4"/>
    <x v="19"/>
    <s v="film &amp; video/television"/>
  </r>
  <r>
    <n v="370"/>
    <s v="Skinner PLC"/>
    <s v="Intuitive well-modulated middleware"/>
    <n v="112300"/>
    <n v="178965"/>
    <n v="159.36331255565449"/>
    <x v="1"/>
    <n v="5966"/>
    <x v="1"/>
    <s v="USD"/>
    <n v="29.997485752598056"/>
    <x v="353"/>
    <n v="1555822800"/>
    <b v="0"/>
    <b v="0"/>
    <x v="3"/>
    <x v="3"/>
    <s v="theater/plays"/>
  </r>
  <r>
    <n v="371"/>
    <s v="Nolan, Smith and Sanchez"/>
    <s v="Multi-channeled logistical matrices"/>
    <n v="189200"/>
    <n v="128410"/>
    <n v="67.869978858350947"/>
    <x v="0"/>
    <n v="2176"/>
    <x v="1"/>
    <s v="USD"/>
    <n v="59.011948529411768"/>
    <x v="354"/>
    <n v="1427778000"/>
    <b v="0"/>
    <b v="0"/>
    <x v="3"/>
    <x v="3"/>
    <s v="theater/plays"/>
  </r>
  <r>
    <n v="372"/>
    <s v="Green-Carr"/>
    <s v="Pre-emptive bifurcated artificial intelligence"/>
    <n v="900"/>
    <n v="14324"/>
    <n v="1591.5555555555554"/>
    <x v="1"/>
    <n v="169"/>
    <x v="1"/>
    <s v="USD"/>
    <n v="84.757396449704146"/>
    <x v="355"/>
    <n v="1422424800"/>
    <b v="0"/>
    <b v="1"/>
    <x v="4"/>
    <x v="4"/>
    <s v="film &amp; video/documentary"/>
  </r>
  <r>
    <n v="373"/>
    <s v="Brown-Parker"/>
    <s v="Down-sized coherent toolset"/>
    <n v="22500"/>
    <n v="164291"/>
    <n v="730.18222222222221"/>
    <x v="1"/>
    <n v="2106"/>
    <x v="1"/>
    <s v="USD"/>
    <n v="78.010921177587846"/>
    <x v="356"/>
    <n v="1503637200"/>
    <b v="0"/>
    <b v="0"/>
    <x v="3"/>
    <x v="3"/>
    <s v="theater/plays"/>
  </r>
  <r>
    <n v="374"/>
    <s v="Marshall Inc"/>
    <s v="Open-source multi-tasking data-warehouse"/>
    <n v="167400"/>
    <n v="22073"/>
    <n v="13.185782556750297"/>
    <x v="0"/>
    <n v="441"/>
    <x v="1"/>
    <s v="USD"/>
    <n v="50.05215419501134"/>
    <x v="357"/>
    <n v="1547618400"/>
    <b v="0"/>
    <b v="1"/>
    <x v="4"/>
    <x v="4"/>
    <s v="film &amp; video/documentary"/>
  </r>
  <r>
    <n v="375"/>
    <s v="Leblanc-Pineda"/>
    <s v="Future-proofed upward-trending contingency"/>
    <n v="2700"/>
    <n v="1479"/>
    <n v="54.777777777777779"/>
    <x v="0"/>
    <n v="25"/>
    <x v="1"/>
    <s v="USD"/>
    <n v="59.16"/>
    <x v="358"/>
    <n v="1449900000"/>
    <b v="0"/>
    <b v="0"/>
    <x v="1"/>
    <x v="7"/>
    <s v="music/indie rock"/>
  </r>
  <r>
    <n v="376"/>
    <s v="Perry PLC"/>
    <s v="Mandatory uniform matrix"/>
    <n v="3400"/>
    <n v="12275"/>
    <n v="361.02941176470591"/>
    <x v="1"/>
    <n v="131"/>
    <x v="1"/>
    <s v="USD"/>
    <n v="93.702290076335885"/>
    <x v="359"/>
    <n v="1405141200"/>
    <b v="0"/>
    <b v="0"/>
    <x v="1"/>
    <x v="1"/>
    <s v="music/rock"/>
  </r>
  <r>
    <n v="377"/>
    <s v="Klein, Stark and Livingston"/>
    <s v="Phased methodical initiative"/>
    <n v="49700"/>
    <n v="5098"/>
    <n v="10.257545271629779"/>
    <x v="0"/>
    <n v="127"/>
    <x v="1"/>
    <s v="USD"/>
    <n v="40.14173228346457"/>
    <x v="12"/>
    <n v="1572933600"/>
    <b v="0"/>
    <b v="0"/>
    <x v="3"/>
    <x v="3"/>
    <s v="theater/plays"/>
  </r>
  <r>
    <n v="378"/>
    <s v="Fleming-Oliver"/>
    <s v="Managed stable function"/>
    <n v="178200"/>
    <n v="24882"/>
    <n v="13.962962962962964"/>
    <x v="0"/>
    <n v="355"/>
    <x v="1"/>
    <s v="USD"/>
    <n v="70.090140845070422"/>
    <x v="360"/>
    <n v="1530162000"/>
    <b v="0"/>
    <b v="0"/>
    <x v="4"/>
    <x v="4"/>
    <s v="film &amp; video/documentary"/>
  </r>
  <r>
    <n v="379"/>
    <s v="Reilly, Aguirre and Johnson"/>
    <s v="Realigned clear-thinking migration"/>
    <n v="7200"/>
    <n v="2912"/>
    <n v="40.444444444444443"/>
    <x v="0"/>
    <n v="44"/>
    <x v="4"/>
    <s v="GBP"/>
    <n v="66.181818181818187"/>
    <x v="361"/>
    <n v="1320904800"/>
    <b v="0"/>
    <b v="0"/>
    <x v="3"/>
    <x v="3"/>
    <s v="theater/plays"/>
  </r>
  <r>
    <n v="380"/>
    <s v="Davidson, Wilcox and Lewis"/>
    <s v="Optional clear-thinking process improvement"/>
    <n v="2500"/>
    <n v="4008"/>
    <n v="160.32"/>
    <x v="1"/>
    <n v="84"/>
    <x v="1"/>
    <s v="USD"/>
    <n v="47.714285714285715"/>
    <x v="362"/>
    <n v="1372395600"/>
    <b v="0"/>
    <b v="0"/>
    <x v="3"/>
    <x v="3"/>
    <s v="theater/plays"/>
  </r>
  <r>
    <n v="381"/>
    <s v="Michael, Anderson and Vincent"/>
    <s v="Cross-group global moratorium"/>
    <n v="5300"/>
    <n v="9749"/>
    <n v="183.9433962264151"/>
    <x v="1"/>
    <n v="155"/>
    <x v="1"/>
    <s v="USD"/>
    <n v="62.896774193548389"/>
    <x v="363"/>
    <n v="1437714000"/>
    <b v="0"/>
    <b v="0"/>
    <x v="3"/>
    <x v="3"/>
    <s v="theater/plays"/>
  </r>
  <r>
    <n v="382"/>
    <s v="King Ltd"/>
    <s v="Visionary systemic process improvement"/>
    <n v="9100"/>
    <n v="5803"/>
    <n v="63.769230769230766"/>
    <x v="0"/>
    <n v="67"/>
    <x v="1"/>
    <s v="USD"/>
    <n v="86.611940298507463"/>
    <x v="364"/>
    <n v="1509771600"/>
    <b v="0"/>
    <b v="0"/>
    <x v="7"/>
    <x v="14"/>
    <s v="photography/photography books"/>
  </r>
  <r>
    <n v="383"/>
    <s v="Baker Ltd"/>
    <s v="Progressive intangible flexibility"/>
    <n v="6300"/>
    <n v="14199"/>
    <n v="225.38095238095238"/>
    <x v="1"/>
    <n v="189"/>
    <x v="1"/>
    <s v="USD"/>
    <n v="75.126984126984127"/>
    <x v="210"/>
    <n v="1550556000"/>
    <b v="0"/>
    <b v="1"/>
    <x v="0"/>
    <x v="0"/>
    <s v="food/food trucks"/>
  </r>
  <r>
    <n v="384"/>
    <s v="Baker, Collins and Smith"/>
    <s v="Reactive real-time software"/>
    <n v="114400"/>
    <n v="196779"/>
    <n v="172.00961538461539"/>
    <x v="1"/>
    <n v="4799"/>
    <x v="1"/>
    <s v="USD"/>
    <n v="41.004167534903104"/>
    <x v="365"/>
    <n v="1489039200"/>
    <b v="1"/>
    <b v="1"/>
    <x v="4"/>
    <x v="4"/>
    <s v="film &amp; video/documentary"/>
  </r>
  <r>
    <n v="385"/>
    <s v="Warren-Harrison"/>
    <s v="Programmable incremental knowledge user"/>
    <n v="38900"/>
    <n v="56859"/>
    <n v="146.16709511568124"/>
    <x v="1"/>
    <n v="1137"/>
    <x v="1"/>
    <s v="USD"/>
    <n v="50.007915567282325"/>
    <x v="366"/>
    <n v="1556600400"/>
    <b v="0"/>
    <b v="0"/>
    <x v="5"/>
    <x v="9"/>
    <s v="publishing/nonfiction"/>
  </r>
  <r>
    <n v="386"/>
    <s v="Gardner Group"/>
    <s v="Progressive 5thgeneration customer loyalty"/>
    <n v="135500"/>
    <n v="103554"/>
    <n v="76.42361623616236"/>
    <x v="0"/>
    <n v="1068"/>
    <x v="1"/>
    <s v="USD"/>
    <n v="96.960674157303373"/>
    <x v="367"/>
    <n v="1278565200"/>
    <b v="0"/>
    <b v="0"/>
    <x v="3"/>
    <x v="3"/>
    <s v="theater/plays"/>
  </r>
  <r>
    <n v="387"/>
    <s v="Flores-Lambert"/>
    <s v="Triple-buffered logistical frame"/>
    <n v="109000"/>
    <n v="42795"/>
    <n v="39.261467889908261"/>
    <x v="0"/>
    <n v="424"/>
    <x v="1"/>
    <s v="USD"/>
    <n v="100.93160377358491"/>
    <x v="368"/>
    <n v="1339909200"/>
    <b v="0"/>
    <b v="0"/>
    <x v="2"/>
    <x v="8"/>
    <s v="technology/wearables"/>
  </r>
  <r>
    <n v="388"/>
    <s v="Cruz Ltd"/>
    <s v="Exclusive dynamic adapter"/>
    <n v="114800"/>
    <n v="12938"/>
    <n v="11.270034843205574"/>
    <x v="3"/>
    <n v="145"/>
    <x v="5"/>
    <s v="CHF"/>
    <n v="89.227586206896547"/>
    <x v="369"/>
    <n v="1325829600"/>
    <b v="0"/>
    <b v="0"/>
    <x v="1"/>
    <x v="7"/>
    <s v="music/indie rock"/>
  </r>
  <r>
    <n v="389"/>
    <s v="Knox-Garner"/>
    <s v="Automated systemic hierarchy"/>
    <n v="83000"/>
    <n v="101352"/>
    <n v="122.11084337349398"/>
    <x v="1"/>
    <n v="1152"/>
    <x v="1"/>
    <s v="USD"/>
    <n v="87.979166666666671"/>
    <x v="370"/>
    <n v="1290578400"/>
    <b v="0"/>
    <b v="0"/>
    <x v="3"/>
    <x v="3"/>
    <s v="theater/plays"/>
  </r>
  <r>
    <n v="390"/>
    <s v="Davis-Allen"/>
    <s v="Digitized eco-centric core"/>
    <n v="2400"/>
    <n v="4477"/>
    <n v="186.54166666666669"/>
    <x v="1"/>
    <n v="50"/>
    <x v="1"/>
    <s v="USD"/>
    <n v="89.54"/>
    <x v="371"/>
    <n v="1380344400"/>
    <b v="0"/>
    <b v="0"/>
    <x v="7"/>
    <x v="14"/>
    <s v="photography/photography books"/>
  </r>
  <r>
    <n v="391"/>
    <s v="Miller-Patel"/>
    <s v="Mandatory uniform strategy"/>
    <n v="60400"/>
    <n v="4393"/>
    <n v="7.2731788079470201"/>
    <x v="0"/>
    <n v="151"/>
    <x v="1"/>
    <s v="USD"/>
    <n v="29.09271523178808"/>
    <x v="287"/>
    <n v="1389852000"/>
    <b v="0"/>
    <b v="0"/>
    <x v="5"/>
    <x v="9"/>
    <s v="publishing/nonfiction"/>
  </r>
  <r>
    <n v="392"/>
    <s v="Hernandez-Grimes"/>
    <s v="Profit-focused zero administration forecast"/>
    <n v="102900"/>
    <n v="67546"/>
    <n v="65.642371234207957"/>
    <x v="0"/>
    <n v="1608"/>
    <x v="1"/>
    <s v="USD"/>
    <n v="42.006218905472636"/>
    <x v="372"/>
    <n v="1294466400"/>
    <b v="0"/>
    <b v="0"/>
    <x v="2"/>
    <x v="8"/>
    <s v="technology/wearables"/>
  </r>
  <r>
    <n v="393"/>
    <s v="Owens, Hall and Gonzalez"/>
    <s v="De-engineered static orchestration"/>
    <n v="62800"/>
    <n v="143788"/>
    <n v="228.96178343949046"/>
    <x v="1"/>
    <n v="3059"/>
    <x v="0"/>
    <s v="CAD"/>
    <n v="47.004903563255965"/>
    <x v="373"/>
    <n v="1500354000"/>
    <b v="0"/>
    <b v="0"/>
    <x v="1"/>
    <x v="17"/>
    <s v="music/jazz"/>
  </r>
  <r>
    <n v="394"/>
    <s v="Noble-Bailey"/>
    <s v="Customizable dynamic info-mediaries"/>
    <n v="800"/>
    <n v="3755"/>
    <n v="469.37499999999994"/>
    <x v="1"/>
    <n v="34"/>
    <x v="1"/>
    <s v="USD"/>
    <n v="110.44117647058823"/>
    <x v="374"/>
    <n v="1375938000"/>
    <b v="0"/>
    <b v="1"/>
    <x v="4"/>
    <x v="4"/>
    <s v="film &amp; video/documentary"/>
  </r>
  <r>
    <n v="395"/>
    <s v="Taylor PLC"/>
    <s v="Enhanced incremental budgetary management"/>
    <n v="7100"/>
    <n v="9238"/>
    <n v="130.11267605633802"/>
    <x v="1"/>
    <n v="220"/>
    <x v="1"/>
    <s v="USD"/>
    <n v="41.990909090909092"/>
    <x v="375"/>
    <n v="1323410400"/>
    <b v="1"/>
    <b v="0"/>
    <x v="3"/>
    <x v="3"/>
    <s v="theater/plays"/>
  </r>
  <r>
    <n v="396"/>
    <s v="Holmes PLC"/>
    <s v="Digitized local info-mediaries"/>
    <n v="46100"/>
    <n v="77012"/>
    <n v="167.05422993492408"/>
    <x v="1"/>
    <n v="1604"/>
    <x v="2"/>
    <s v="AUD"/>
    <n v="48.012468827930178"/>
    <x v="376"/>
    <n v="1539406800"/>
    <b v="0"/>
    <b v="0"/>
    <x v="4"/>
    <x v="6"/>
    <s v="film &amp; video/drama"/>
  </r>
  <r>
    <n v="397"/>
    <s v="Jones-Martin"/>
    <s v="Virtual systematic monitoring"/>
    <n v="8100"/>
    <n v="14083"/>
    <n v="173.8641975308642"/>
    <x v="1"/>
    <n v="454"/>
    <x v="1"/>
    <s v="USD"/>
    <n v="31.019823788546255"/>
    <x v="377"/>
    <n v="1369803600"/>
    <b v="0"/>
    <b v="0"/>
    <x v="1"/>
    <x v="1"/>
    <s v="music/rock"/>
  </r>
  <r>
    <n v="398"/>
    <s v="Myers LLC"/>
    <s v="Reactive bottom-line open architecture"/>
    <n v="1700"/>
    <n v="12202"/>
    <n v="717.76470588235293"/>
    <x v="1"/>
    <n v="123"/>
    <x v="6"/>
    <s v="EUR"/>
    <n v="99.203252032520325"/>
    <x v="378"/>
    <n v="1525928400"/>
    <b v="0"/>
    <b v="1"/>
    <x v="4"/>
    <x v="10"/>
    <s v="film &amp; video/animation"/>
  </r>
  <r>
    <n v="399"/>
    <s v="Acosta, Mullins and Morris"/>
    <s v="Pre-emptive interactive model"/>
    <n v="97300"/>
    <n v="62127"/>
    <n v="63.850976361767728"/>
    <x v="0"/>
    <n v="941"/>
    <x v="1"/>
    <s v="USD"/>
    <n v="66.022316684378325"/>
    <x v="379"/>
    <n v="1297231200"/>
    <b v="0"/>
    <b v="0"/>
    <x v="1"/>
    <x v="7"/>
    <s v="music/indie rock"/>
  </r>
  <r>
    <n v="400"/>
    <s v="Bell PLC"/>
    <s v="Ergonomic eco-centric open architecture"/>
    <n v="100"/>
    <n v="2"/>
    <n v="2"/>
    <x v="0"/>
    <n v="1"/>
    <x v="1"/>
    <s v="USD"/>
    <n v="2"/>
    <x v="380"/>
    <n v="1378530000"/>
    <b v="0"/>
    <b v="1"/>
    <x v="7"/>
    <x v="14"/>
    <s v="photography/photography books"/>
  </r>
  <r>
    <n v="401"/>
    <s v="Smith-Schmidt"/>
    <s v="Inverse radical hierarchy"/>
    <n v="900"/>
    <n v="13772"/>
    <n v="1530.2222222222222"/>
    <x v="1"/>
    <n v="299"/>
    <x v="1"/>
    <s v="USD"/>
    <n v="46.060200668896321"/>
    <x v="381"/>
    <n v="1572152400"/>
    <b v="0"/>
    <b v="0"/>
    <x v="3"/>
    <x v="3"/>
    <s v="theater/plays"/>
  </r>
  <r>
    <n v="402"/>
    <s v="Ruiz, Richardson and Cole"/>
    <s v="Team-oriented static interface"/>
    <n v="7300"/>
    <n v="2946"/>
    <n v="40.356164383561641"/>
    <x v="0"/>
    <n v="40"/>
    <x v="1"/>
    <s v="USD"/>
    <n v="73.650000000000006"/>
    <x v="382"/>
    <n v="1329890400"/>
    <b v="0"/>
    <b v="1"/>
    <x v="4"/>
    <x v="12"/>
    <s v="film &amp; video/shorts"/>
  </r>
  <r>
    <n v="403"/>
    <s v="Leonard-Mcclain"/>
    <s v="Virtual foreground throughput"/>
    <n v="195800"/>
    <n v="168820"/>
    <n v="86.220633299284984"/>
    <x v="0"/>
    <n v="3015"/>
    <x v="0"/>
    <s v="CAD"/>
    <n v="55.99336650082919"/>
    <x v="125"/>
    <n v="1276750800"/>
    <b v="0"/>
    <b v="1"/>
    <x v="3"/>
    <x v="3"/>
    <s v="theater/plays"/>
  </r>
  <r>
    <n v="404"/>
    <s v="Bailey-Boyer"/>
    <s v="Visionary exuding Internet solution"/>
    <n v="48900"/>
    <n v="154321"/>
    <n v="315.58486707566465"/>
    <x v="1"/>
    <n v="2237"/>
    <x v="1"/>
    <s v="USD"/>
    <n v="68.985695127402778"/>
    <x v="383"/>
    <n v="1510898400"/>
    <b v="0"/>
    <b v="0"/>
    <x v="3"/>
    <x v="3"/>
    <s v="theater/plays"/>
  </r>
  <r>
    <n v="405"/>
    <s v="Lee LLC"/>
    <s v="Synchronized secondary analyzer"/>
    <n v="29600"/>
    <n v="26527"/>
    <n v="89.618243243243242"/>
    <x v="0"/>
    <n v="435"/>
    <x v="1"/>
    <s v="USD"/>
    <n v="60.981609195402299"/>
    <x v="384"/>
    <n v="1532408400"/>
    <b v="0"/>
    <b v="0"/>
    <x v="3"/>
    <x v="3"/>
    <s v="theater/plays"/>
  </r>
  <r>
    <n v="406"/>
    <s v="Lyons Inc"/>
    <s v="Balanced attitude-oriented parallelism"/>
    <n v="39300"/>
    <n v="71583"/>
    <n v="182.14503816793894"/>
    <x v="1"/>
    <n v="645"/>
    <x v="1"/>
    <s v="USD"/>
    <n v="110.98139534883721"/>
    <x v="385"/>
    <n v="1360562400"/>
    <b v="1"/>
    <b v="0"/>
    <x v="4"/>
    <x v="4"/>
    <s v="film &amp; video/documentary"/>
  </r>
  <r>
    <n v="407"/>
    <s v="Herrera-Wilson"/>
    <s v="Organized bandwidth-monitored core"/>
    <n v="3400"/>
    <n v="12100"/>
    <n v="355.88235294117646"/>
    <x v="1"/>
    <n v="484"/>
    <x v="3"/>
    <s v="DKK"/>
    <n v="25"/>
    <x v="386"/>
    <n v="1571547600"/>
    <b v="0"/>
    <b v="0"/>
    <x v="3"/>
    <x v="3"/>
    <s v="theater/plays"/>
  </r>
  <r>
    <n v="408"/>
    <s v="Mahoney, Adams and Lucas"/>
    <s v="Cloned leadingedge utilization"/>
    <n v="9200"/>
    <n v="12129"/>
    <n v="131.83695652173913"/>
    <x v="1"/>
    <n v="154"/>
    <x v="0"/>
    <s v="CAD"/>
    <n v="78.759740259740255"/>
    <x v="387"/>
    <n v="1468126800"/>
    <b v="0"/>
    <b v="0"/>
    <x v="4"/>
    <x v="4"/>
    <s v="film &amp; video/documentary"/>
  </r>
  <r>
    <n v="409"/>
    <s v="Stewart LLC"/>
    <s v="Secured asymmetric projection"/>
    <n v="135600"/>
    <n v="62804"/>
    <n v="46.315634218289084"/>
    <x v="0"/>
    <n v="714"/>
    <x v="1"/>
    <s v="USD"/>
    <n v="87.960784313725483"/>
    <x v="388"/>
    <n v="1492837200"/>
    <b v="0"/>
    <b v="0"/>
    <x v="1"/>
    <x v="1"/>
    <s v="music/rock"/>
  </r>
  <r>
    <n v="410"/>
    <s v="Mcmillan Group"/>
    <s v="Advanced cohesive Graphic Interface"/>
    <n v="153700"/>
    <n v="55536"/>
    <n v="36.132726089785294"/>
    <x v="2"/>
    <n v="1111"/>
    <x v="1"/>
    <s v="USD"/>
    <n v="49.987398739873989"/>
    <x v="277"/>
    <n v="1430197200"/>
    <b v="0"/>
    <b v="0"/>
    <x v="6"/>
    <x v="20"/>
    <s v="games/mobile games"/>
  </r>
  <r>
    <n v="411"/>
    <s v="Beck, Thompson and Martinez"/>
    <s v="Down-sized maximized function"/>
    <n v="7800"/>
    <n v="8161"/>
    <n v="104.62820512820512"/>
    <x v="1"/>
    <n v="82"/>
    <x v="1"/>
    <s v="USD"/>
    <n v="99.524390243902445"/>
    <x v="389"/>
    <n v="1496206800"/>
    <b v="0"/>
    <b v="0"/>
    <x v="3"/>
    <x v="3"/>
    <s v="theater/plays"/>
  </r>
  <r>
    <n v="412"/>
    <s v="Rodriguez-Scott"/>
    <s v="Realigned zero tolerance software"/>
    <n v="2100"/>
    <n v="14046"/>
    <n v="668.85714285714289"/>
    <x v="1"/>
    <n v="134"/>
    <x v="1"/>
    <s v="USD"/>
    <n v="104.82089552238806"/>
    <x v="390"/>
    <n v="1389592800"/>
    <b v="0"/>
    <b v="0"/>
    <x v="5"/>
    <x v="13"/>
    <s v="publishing/fiction"/>
  </r>
  <r>
    <n v="413"/>
    <s v="Rush-Bowers"/>
    <s v="Persevering analyzing extranet"/>
    <n v="189500"/>
    <n v="117628"/>
    <n v="62.072823218997364"/>
    <x v="2"/>
    <n v="1089"/>
    <x v="1"/>
    <s v="USD"/>
    <n v="108.01469237832875"/>
    <x v="391"/>
    <n v="1545631200"/>
    <b v="0"/>
    <b v="0"/>
    <x v="4"/>
    <x v="10"/>
    <s v="film &amp; video/animation"/>
  </r>
  <r>
    <n v="414"/>
    <s v="Davis and Sons"/>
    <s v="Innovative human-resource migration"/>
    <n v="188200"/>
    <n v="159405"/>
    <n v="84.699787460148784"/>
    <x v="0"/>
    <n v="5497"/>
    <x v="1"/>
    <s v="USD"/>
    <n v="28.998544660724033"/>
    <x v="392"/>
    <n v="1272430800"/>
    <b v="0"/>
    <b v="1"/>
    <x v="0"/>
    <x v="0"/>
    <s v="food/food trucks"/>
  </r>
  <r>
    <n v="415"/>
    <s v="Anderson-Pham"/>
    <s v="Intuitive needs-based monitoring"/>
    <n v="113500"/>
    <n v="12552"/>
    <n v="11.059030837004405"/>
    <x v="0"/>
    <n v="418"/>
    <x v="1"/>
    <s v="USD"/>
    <n v="30.028708133971293"/>
    <x v="393"/>
    <n v="1327903200"/>
    <b v="0"/>
    <b v="0"/>
    <x v="3"/>
    <x v="3"/>
    <s v="theater/plays"/>
  </r>
  <r>
    <n v="416"/>
    <s v="Stewart-Coleman"/>
    <s v="Customer-focused disintermediate toolset"/>
    <n v="134600"/>
    <n v="59007"/>
    <n v="43.838781575037146"/>
    <x v="0"/>
    <n v="1439"/>
    <x v="1"/>
    <s v="USD"/>
    <n v="41.005559416261292"/>
    <x v="394"/>
    <n v="1296021600"/>
    <b v="0"/>
    <b v="1"/>
    <x v="4"/>
    <x v="4"/>
    <s v="film &amp; video/documentary"/>
  </r>
  <r>
    <n v="417"/>
    <s v="Bradshaw, Smith and Ryan"/>
    <s v="Upgradable 24/7 emulation"/>
    <n v="1700"/>
    <n v="943"/>
    <n v="55.470588235294116"/>
    <x v="0"/>
    <n v="15"/>
    <x v="1"/>
    <s v="USD"/>
    <n v="62.866666666666667"/>
    <x v="395"/>
    <n v="1543298400"/>
    <b v="0"/>
    <b v="0"/>
    <x v="3"/>
    <x v="3"/>
    <s v="theater/plays"/>
  </r>
  <r>
    <n v="418"/>
    <s v="Jackson PLC"/>
    <s v="Quality-focused client-server core"/>
    <n v="163700"/>
    <n v="93963"/>
    <n v="57.399511301160658"/>
    <x v="0"/>
    <n v="1999"/>
    <x v="0"/>
    <s v="CAD"/>
    <n v="47.005002501250623"/>
    <x v="396"/>
    <n v="1336366800"/>
    <b v="0"/>
    <b v="0"/>
    <x v="4"/>
    <x v="4"/>
    <s v="film &amp; video/documentary"/>
  </r>
  <r>
    <n v="419"/>
    <s v="Ware-Arias"/>
    <s v="Upgradable maximized protocol"/>
    <n v="113800"/>
    <n v="140469"/>
    <n v="123.43497363796135"/>
    <x v="1"/>
    <n v="5203"/>
    <x v="1"/>
    <s v="USD"/>
    <n v="26.997693638285604"/>
    <x v="397"/>
    <n v="1325052000"/>
    <b v="0"/>
    <b v="0"/>
    <x v="2"/>
    <x v="2"/>
    <s v="technology/web"/>
  </r>
  <r>
    <n v="420"/>
    <s v="Blair, Reyes and Woods"/>
    <s v="Cross-platform interactive synergy"/>
    <n v="5000"/>
    <n v="6423"/>
    <n v="128.46"/>
    <x v="1"/>
    <n v="94"/>
    <x v="1"/>
    <s v="USD"/>
    <n v="68.329787234042556"/>
    <x v="398"/>
    <n v="1499576400"/>
    <b v="0"/>
    <b v="0"/>
    <x v="3"/>
    <x v="3"/>
    <s v="theater/plays"/>
  </r>
  <r>
    <n v="421"/>
    <s v="Thomas-Lopez"/>
    <s v="User-centric fault-tolerant archive"/>
    <n v="9400"/>
    <n v="6015"/>
    <n v="63.989361702127653"/>
    <x v="0"/>
    <n v="118"/>
    <x v="1"/>
    <s v="USD"/>
    <n v="50.974576271186443"/>
    <x v="399"/>
    <n v="1501304400"/>
    <b v="0"/>
    <b v="1"/>
    <x v="2"/>
    <x v="8"/>
    <s v="technology/wearables"/>
  </r>
  <r>
    <n v="422"/>
    <s v="Brown, Davies and Pacheco"/>
    <s v="Reverse-engineered regional knowledge user"/>
    <n v="8700"/>
    <n v="11075"/>
    <n v="127.29885057471265"/>
    <x v="1"/>
    <n v="205"/>
    <x v="1"/>
    <s v="USD"/>
    <n v="54.024390243902438"/>
    <x v="400"/>
    <n v="1273208400"/>
    <b v="0"/>
    <b v="1"/>
    <x v="3"/>
    <x v="3"/>
    <s v="theater/plays"/>
  </r>
  <r>
    <n v="423"/>
    <s v="Jones-Riddle"/>
    <s v="Self-enabling real-time definition"/>
    <n v="147800"/>
    <n v="15723"/>
    <n v="10.638024357239512"/>
    <x v="0"/>
    <n v="162"/>
    <x v="1"/>
    <s v="USD"/>
    <n v="97.055555555555557"/>
    <x v="116"/>
    <n v="1316840400"/>
    <b v="0"/>
    <b v="1"/>
    <x v="0"/>
    <x v="0"/>
    <s v="food/food trucks"/>
  </r>
  <r>
    <n v="424"/>
    <s v="Schmidt-Gomez"/>
    <s v="User-centric impactful projection"/>
    <n v="5100"/>
    <n v="2064"/>
    <n v="40.470588235294116"/>
    <x v="0"/>
    <n v="83"/>
    <x v="1"/>
    <s v="USD"/>
    <n v="24.867469879518072"/>
    <x v="401"/>
    <n v="1524546000"/>
    <b v="0"/>
    <b v="0"/>
    <x v="1"/>
    <x v="7"/>
    <s v="music/indie rock"/>
  </r>
  <r>
    <n v="425"/>
    <s v="Sullivan, Davis and Booth"/>
    <s v="Vision-oriented actuating hardware"/>
    <n v="2700"/>
    <n v="7767"/>
    <n v="287.66666666666663"/>
    <x v="1"/>
    <n v="92"/>
    <x v="1"/>
    <s v="USD"/>
    <n v="84.423913043478265"/>
    <x v="402"/>
    <n v="1438578000"/>
    <b v="0"/>
    <b v="0"/>
    <x v="7"/>
    <x v="14"/>
    <s v="photography/photography books"/>
  </r>
  <r>
    <n v="426"/>
    <s v="Edwards-Kane"/>
    <s v="Virtual leadingedge framework"/>
    <n v="1800"/>
    <n v="10313"/>
    <n v="572.94444444444446"/>
    <x v="1"/>
    <n v="219"/>
    <x v="1"/>
    <s v="USD"/>
    <n v="47.091324200913242"/>
    <x v="403"/>
    <n v="1362549600"/>
    <b v="0"/>
    <b v="0"/>
    <x v="3"/>
    <x v="3"/>
    <s v="theater/plays"/>
  </r>
  <r>
    <n v="427"/>
    <s v="Hicks, Wall and Webb"/>
    <s v="Managed discrete framework"/>
    <n v="174500"/>
    <n v="197018"/>
    <n v="112.90429799426933"/>
    <x v="1"/>
    <n v="2526"/>
    <x v="1"/>
    <s v="USD"/>
    <n v="77.996041171813147"/>
    <x v="404"/>
    <n v="1413349200"/>
    <b v="0"/>
    <b v="1"/>
    <x v="3"/>
    <x v="3"/>
    <s v="theater/plays"/>
  </r>
  <r>
    <n v="428"/>
    <s v="Mayer-Richmond"/>
    <s v="Progressive zero-defect capability"/>
    <n v="101400"/>
    <n v="47037"/>
    <n v="46.387573964497044"/>
    <x v="0"/>
    <n v="747"/>
    <x v="1"/>
    <s v="USD"/>
    <n v="62.967871485943775"/>
    <x v="405"/>
    <n v="1298008800"/>
    <b v="0"/>
    <b v="0"/>
    <x v="4"/>
    <x v="10"/>
    <s v="film &amp; video/animation"/>
  </r>
  <r>
    <n v="429"/>
    <s v="Robles Ltd"/>
    <s v="Right-sized demand-driven adapter"/>
    <n v="191000"/>
    <n v="173191"/>
    <n v="90.675916230366497"/>
    <x v="3"/>
    <n v="2138"/>
    <x v="1"/>
    <s v="USD"/>
    <n v="81.006080449017773"/>
    <x v="406"/>
    <n v="1394427600"/>
    <b v="0"/>
    <b v="1"/>
    <x v="7"/>
    <x v="14"/>
    <s v="photography/photography books"/>
  </r>
  <r>
    <n v="430"/>
    <s v="Cochran Ltd"/>
    <s v="Re-engineered attitude-oriented frame"/>
    <n v="8100"/>
    <n v="5487"/>
    <n v="67.740740740740748"/>
    <x v="0"/>
    <n v="84"/>
    <x v="1"/>
    <s v="USD"/>
    <n v="65.321428571428569"/>
    <x v="407"/>
    <n v="1572670800"/>
    <b v="0"/>
    <b v="0"/>
    <x v="3"/>
    <x v="3"/>
    <s v="theater/plays"/>
  </r>
  <r>
    <n v="431"/>
    <s v="Rosales LLC"/>
    <s v="Compatible multimedia utilization"/>
    <n v="5100"/>
    <n v="9817"/>
    <n v="192.49019607843135"/>
    <x v="1"/>
    <n v="94"/>
    <x v="1"/>
    <s v="USD"/>
    <n v="104.43617021276596"/>
    <x v="408"/>
    <n v="1531112400"/>
    <b v="1"/>
    <b v="0"/>
    <x v="3"/>
    <x v="3"/>
    <s v="theater/plays"/>
  </r>
  <r>
    <n v="432"/>
    <s v="Harper-Bryan"/>
    <s v="Re-contextualized dedicated hardware"/>
    <n v="7700"/>
    <n v="6369"/>
    <n v="82.714285714285722"/>
    <x v="0"/>
    <n v="91"/>
    <x v="1"/>
    <s v="USD"/>
    <n v="69.989010989010993"/>
    <x v="409"/>
    <n v="1400734800"/>
    <b v="0"/>
    <b v="0"/>
    <x v="3"/>
    <x v="3"/>
    <s v="theater/plays"/>
  </r>
  <r>
    <n v="433"/>
    <s v="Potter, Harper and Everett"/>
    <s v="Decentralized composite paradigm"/>
    <n v="121400"/>
    <n v="65755"/>
    <n v="54.163920922570021"/>
    <x v="0"/>
    <n v="792"/>
    <x v="1"/>
    <s v="USD"/>
    <n v="83.023989898989896"/>
    <x v="410"/>
    <n v="1386741600"/>
    <b v="0"/>
    <b v="1"/>
    <x v="4"/>
    <x v="4"/>
    <s v="film &amp; video/documentary"/>
  </r>
  <r>
    <n v="434"/>
    <s v="Floyd-Sims"/>
    <s v="Cloned transitional hierarchy"/>
    <n v="5400"/>
    <n v="903"/>
    <n v="16.722222222222221"/>
    <x v="3"/>
    <n v="10"/>
    <x v="0"/>
    <s v="CAD"/>
    <n v="90.3"/>
    <x v="411"/>
    <n v="1481781600"/>
    <b v="1"/>
    <b v="0"/>
    <x v="3"/>
    <x v="3"/>
    <s v="theater/plays"/>
  </r>
  <r>
    <n v="435"/>
    <s v="Spence, Jackson and Kelly"/>
    <s v="Advanced discrete leverage"/>
    <n v="152400"/>
    <n v="178120"/>
    <n v="116.87664041994749"/>
    <x v="1"/>
    <n v="1713"/>
    <x v="6"/>
    <s v="EUR"/>
    <n v="103.98131932282546"/>
    <x v="412"/>
    <n v="1419660000"/>
    <b v="0"/>
    <b v="1"/>
    <x v="3"/>
    <x v="3"/>
    <s v="theater/plays"/>
  </r>
  <r>
    <n v="436"/>
    <s v="King-Nguyen"/>
    <s v="Open-source incremental throughput"/>
    <n v="1300"/>
    <n v="13678"/>
    <n v="1052.1538461538462"/>
    <x v="1"/>
    <n v="249"/>
    <x v="1"/>
    <s v="USD"/>
    <n v="54.931726907630519"/>
    <x v="413"/>
    <n v="1555822800"/>
    <b v="0"/>
    <b v="0"/>
    <x v="1"/>
    <x v="17"/>
    <s v="music/jazz"/>
  </r>
  <r>
    <n v="437"/>
    <s v="Hansen Group"/>
    <s v="Centralized regional interface"/>
    <n v="8100"/>
    <n v="9969"/>
    <n v="123.07407407407408"/>
    <x v="1"/>
    <n v="192"/>
    <x v="1"/>
    <s v="USD"/>
    <n v="51.921875"/>
    <x v="414"/>
    <n v="1442379600"/>
    <b v="0"/>
    <b v="1"/>
    <x v="4"/>
    <x v="10"/>
    <s v="film &amp; video/animation"/>
  </r>
  <r>
    <n v="438"/>
    <s v="Mathis, Hall and Hansen"/>
    <s v="Streamlined web-enabled knowledgebase"/>
    <n v="8300"/>
    <n v="14827"/>
    <n v="178.63855421686748"/>
    <x v="1"/>
    <n v="247"/>
    <x v="1"/>
    <s v="USD"/>
    <n v="60.02834008097166"/>
    <x v="415"/>
    <n v="1364965200"/>
    <b v="0"/>
    <b v="0"/>
    <x v="3"/>
    <x v="3"/>
    <s v="theater/plays"/>
  </r>
  <r>
    <n v="439"/>
    <s v="Cummings Inc"/>
    <s v="Digitized transitional monitoring"/>
    <n v="28400"/>
    <n v="100900"/>
    <n v="355.28169014084506"/>
    <x v="1"/>
    <n v="2293"/>
    <x v="1"/>
    <s v="USD"/>
    <n v="44.003488879197555"/>
    <x v="416"/>
    <n v="1479016800"/>
    <b v="0"/>
    <b v="0"/>
    <x v="4"/>
    <x v="22"/>
    <s v="film &amp; video/science fiction"/>
  </r>
  <r>
    <n v="440"/>
    <s v="Miller-Poole"/>
    <s v="Networked optimal adapter"/>
    <n v="102500"/>
    <n v="165954"/>
    <n v="161.90634146341463"/>
    <x v="1"/>
    <n v="3131"/>
    <x v="1"/>
    <s v="USD"/>
    <n v="53.003513254551258"/>
    <x v="417"/>
    <n v="1499662800"/>
    <b v="0"/>
    <b v="0"/>
    <x v="4"/>
    <x v="19"/>
    <s v="film &amp; video/television"/>
  </r>
  <r>
    <n v="441"/>
    <s v="Rodriguez-West"/>
    <s v="Automated optimal function"/>
    <n v="7000"/>
    <n v="1744"/>
    <n v="24.914285714285715"/>
    <x v="0"/>
    <n v="32"/>
    <x v="1"/>
    <s v="USD"/>
    <n v="54.5"/>
    <x v="418"/>
    <n v="1337835600"/>
    <b v="0"/>
    <b v="0"/>
    <x v="2"/>
    <x v="8"/>
    <s v="technology/wearables"/>
  </r>
  <r>
    <n v="442"/>
    <s v="Calderon, Bradford and Dean"/>
    <s v="Devolved system-worthy framework"/>
    <n v="5400"/>
    <n v="10731"/>
    <n v="198.72222222222223"/>
    <x v="1"/>
    <n v="143"/>
    <x v="6"/>
    <s v="EUR"/>
    <n v="75.04195804195804"/>
    <x v="419"/>
    <n v="1505710800"/>
    <b v="0"/>
    <b v="0"/>
    <x v="3"/>
    <x v="3"/>
    <s v="theater/plays"/>
  </r>
  <r>
    <n v="443"/>
    <s v="Clark-Bowman"/>
    <s v="Stand-alone user-facing service-desk"/>
    <n v="9300"/>
    <n v="3232"/>
    <n v="34.752688172043008"/>
    <x v="3"/>
    <n v="90"/>
    <x v="1"/>
    <s v="USD"/>
    <n v="35.911111111111111"/>
    <x v="420"/>
    <n v="1287464400"/>
    <b v="0"/>
    <b v="0"/>
    <x v="3"/>
    <x v="3"/>
    <s v="theater/plays"/>
  </r>
  <r>
    <n v="444"/>
    <s v="Hensley Ltd"/>
    <s v="Versatile global attitude"/>
    <n v="6200"/>
    <n v="10938"/>
    <n v="176.41935483870967"/>
    <x v="1"/>
    <n v="296"/>
    <x v="1"/>
    <s v="USD"/>
    <n v="36.952702702702702"/>
    <x v="421"/>
    <n v="1311656400"/>
    <b v="0"/>
    <b v="1"/>
    <x v="1"/>
    <x v="7"/>
    <s v="music/indie rock"/>
  </r>
  <r>
    <n v="445"/>
    <s v="Anderson-Pearson"/>
    <s v="Intuitive demand-driven Local Area Network"/>
    <n v="2100"/>
    <n v="10739"/>
    <n v="511.38095238095235"/>
    <x v="1"/>
    <n v="170"/>
    <x v="1"/>
    <s v="USD"/>
    <n v="63.170588235294119"/>
    <x v="422"/>
    <n v="1293170400"/>
    <b v="0"/>
    <b v="1"/>
    <x v="3"/>
    <x v="3"/>
    <s v="theater/plays"/>
  </r>
  <r>
    <n v="446"/>
    <s v="Martin, Martin and Solis"/>
    <s v="Assimilated uniform methodology"/>
    <n v="6800"/>
    <n v="5579"/>
    <n v="82.044117647058826"/>
    <x v="0"/>
    <n v="186"/>
    <x v="1"/>
    <s v="USD"/>
    <n v="29.99462365591398"/>
    <x v="423"/>
    <n v="1355983200"/>
    <b v="0"/>
    <b v="0"/>
    <x v="2"/>
    <x v="8"/>
    <s v="technology/wearables"/>
  </r>
  <r>
    <n v="447"/>
    <s v="Harrington-Harper"/>
    <s v="Self-enabling next generation algorithm"/>
    <n v="155200"/>
    <n v="37754"/>
    <n v="24.326030927835053"/>
    <x v="3"/>
    <n v="439"/>
    <x v="4"/>
    <s v="GBP"/>
    <n v="86"/>
    <x v="424"/>
    <n v="1515045600"/>
    <b v="0"/>
    <b v="0"/>
    <x v="4"/>
    <x v="19"/>
    <s v="film &amp; video/television"/>
  </r>
  <r>
    <n v="448"/>
    <s v="Price and Sons"/>
    <s v="Object-based demand-driven strategy"/>
    <n v="89900"/>
    <n v="45384"/>
    <n v="50.482758620689658"/>
    <x v="0"/>
    <n v="605"/>
    <x v="1"/>
    <s v="USD"/>
    <n v="75.014876033057845"/>
    <x v="425"/>
    <n v="1366088400"/>
    <b v="0"/>
    <b v="1"/>
    <x v="6"/>
    <x v="11"/>
    <s v="games/video games"/>
  </r>
  <r>
    <n v="449"/>
    <s v="Cuevas-Morales"/>
    <s v="Public-key coherent ability"/>
    <n v="900"/>
    <n v="8703"/>
    <n v="967"/>
    <x v="1"/>
    <n v="86"/>
    <x v="3"/>
    <s v="DKK"/>
    <n v="101.19767441860465"/>
    <x v="426"/>
    <n v="1553317200"/>
    <b v="0"/>
    <b v="0"/>
    <x v="6"/>
    <x v="11"/>
    <s v="games/video games"/>
  </r>
  <r>
    <n v="450"/>
    <s v="Delgado-Hatfield"/>
    <s v="Up-sized composite success"/>
    <n v="100"/>
    <n v="4"/>
    <n v="4"/>
    <x v="0"/>
    <n v="1"/>
    <x v="0"/>
    <s v="CAD"/>
    <n v="4"/>
    <x v="427"/>
    <n v="1542088800"/>
    <b v="0"/>
    <b v="0"/>
    <x v="4"/>
    <x v="10"/>
    <s v="film &amp; video/animation"/>
  </r>
  <r>
    <n v="451"/>
    <s v="Padilla-Porter"/>
    <s v="Innovative exuding matrix"/>
    <n v="148400"/>
    <n v="182302"/>
    <n v="122.84501347708894"/>
    <x v="1"/>
    <n v="6286"/>
    <x v="1"/>
    <s v="USD"/>
    <n v="29.001272669424118"/>
    <x v="428"/>
    <n v="1503118800"/>
    <b v="0"/>
    <b v="0"/>
    <x v="1"/>
    <x v="1"/>
    <s v="music/rock"/>
  </r>
  <r>
    <n v="452"/>
    <s v="Morris Group"/>
    <s v="Realigned impactful artificial intelligence"/>
    <n v="4800"/>
    <n v="3045"/>
    <n v="63.4375"/>
    <x v="0"/>
    <n v="31"/>
    <x v="1"/>
    <s v="USD"/>
    <n v="98.225806451612897"/>
    <x v="429"/>
    <n v="1278478800"/>
    <b v="0"/>
    <b v="0"/>
    <x v="4"/>
    <x v="6"/>
    <s v="film &amp; video/drama"/>
  </r>
  <r>
    <n v="453"/>
    <s v="Saunders Ltd"/>
    <s v="Multi-layered multi-tasking secured line"/>
    <n v="182400"/>
    <n v="102749"/>
    <n v="56.331688596491226"/>
    <x v="0"/>
    <n v="1181"/>
    <x v="1"/>
    <s v="USD"/>
    <n v="87.001693480101608"/>
    <x v="411"/>
    <n v="1484114400"/>
    <b v="0"/>
    <b v="0"/>
    <x v="4"/>
    <x v="22"/>
    <s v="film &amp; video/science fiction"/>
  </r>
  <r>
    <n v="454"/>
    <s v="Woods Inc"/>
    <s v="Upgradable upward-trending portal"/>
    <n v="4000"/>
    <n v="1763"/>
    <n v="44.074999999999996"/>
    <x v="0"/>
    <n v="39"/>
    <x v="1"/>
    <s v="USD"/>
    <n v="45.205128205128204"/>
    <x v="430"/>
    <n v="1385445600"/>
    <b v="0"/>
    <b v="1"/>
    <x v="4"/>
    <x v="6"/>
    <s v="film &amp; video/drama"/>
  </r>
  <r>
    <n v="455"/>
    <s v="Villanueva, Wright and Richardson"/>
    <s v="Profit-focused global product"/>
    <n v="116500"/>
    <n v="137904"/>
    <n v="118.37253218884121"/>
    <x v="1"/>
    <n v="3727"/>
    <x v="1"/>
    <s v="USD"/>
    <n v="37.001341561577675"/>
    <x v="431"/>
    <n v="1318741200"/>
    <b v="0"/>
    <b v="0"/>
    <x v="3"/>
    <x v="3"/>
    <s v="theater/plays"/>
  </r>
  <r>
    <n v="456"/>
    <s v="Wilson, Brooks and Clark"/>
    <s v="Operative well-modulated data-warehouse"/>
    <n v="146400"/>
    <n v="152438"/>
    <n v="104.1243169398907"/>
    <x v="1"/>
    <n v="1605"/>
    <x v="1"/>
    <s v="USD"/>
    <n v="94.976947040498445"/>
    <x v="432"/>
    <n v="1518242400"/>
    <b v="0"/>
    <b v="1"/>
    <x v="1"/>
    <x v="7"/>
    <s v="music/indie rock"/>
  </r>
  <r>
    <n v="457"/>
    <s v="Sheppard, Smith and Spence"/>
    <s v="Cloned asymmetric functionalities"/>
    <n v="5000"/>
    <n v="1332"/>
    <n v="26.640000000000004"/>
    <x v="0"/>
    <n v="46"/>
    <x v="1"/>
    <s v="USD"/>
    <n v="28.956521739130434"/>
    <x v="433"/>
    <n v="1476594000"/>
    <b v="0"/>
    <b v="0"/>
    <x v="3"/>
    <x v="3"/>
    <s v="theater/plays"/>
  </r>
  <r>
    <n v="458"/>
    <s v="Wise, Thompson and Allen"/>
    <s v="Pre-emptive neutral portal"/>
    <n v="33800"/>
    <n v="118706"/>
    <n v="351.20118343195264"/>
    <x v="1"/>
    <n v="2120"/>
    <x v="1"/>
    <s v="USD"/>
    <n v="55.993396226415094"/>
    <x v="434"/>
    <n v="1273554000"/>
    <b v="0"/>
    <b v="0"/>
    <x v="3"/>
    <x v="3"/>
    <s v="theater/plays"/>
  </r>
  <r>
    <n v="459"/>
    <s v="Lane, Ryan and Chapman"/>
    <s v="Switchable demand-driven help-desk"/>
    <n v="6300"/>
    <n v="5674"/>
    <n v="90.063492063492063"/>
    <x v="0"/>
    <n v="105"/>
    <x v="1"/>
    <s v="USD"/>
    <n v="54.038095238095238"/>
    <x v="435"/>
    <n v="1421906400"/>
    <b v="0"/>
    <b v="0"/>
    <x v="4"/>
    <x v="4"/>
    <s v="film &amp; video/documentary"/>
  </r>
  <r>
    <n v="460"/>
    <s v="Rich, Alvarez and King"/>
    <s v="Business-focused static ability"/>
    <n v="2400"/>
    <n v="4119"/>
    <n v="171.625"/>
    <x v="1"/>
    <n v="50"/>
    <x v="1"/>
    <s v="USD"/>
    <n v="82.38"/>
    <x v="8"/>
    <n v="1281589200"/>
    <b v="0"/>
    <b v="0"/>
    <x v="3"/>
    <x v="3"/>
    <s v="theater/plays"/>
  </r>
  <r>
    <n v="461"/>
    <s v="Terry-Salinas"/>
    <s v="Networked secondary structure"/>
    <n v="98800"/>
    <n v="139354"/>
    <n v="141.04655870445345"/>
    <x v="1"/>
    <n v="2080"/>
    <x v="1"/>
    <s v="USD"/>
    <n v="66.997115384615384"/>
    <x v="436"/>
    <n v="1400389200"/>
    <b v="0"/>
    <b v="0"/>
    <x v="4"/>
    <x v="6"/>
    <s v="film &amp; video/drama"/>
  </r>
  <r>
    <n v="462"/>
    <s v="Wang-Rodriguez"/>
    <s v="Total multimedia website"/>
    <n v="188800"/>
    <n v="57734"/>
    <n v="30.57944915254237"/>
    <x v="0"/>
    <n v="535"/>
    <x v="1"/>
    <s v="USD"/>
    <n v="107.91401869158878"/>
    <x v="385"/>
    <n v="1362808800"/>
    <b v="0"/>
    <b v="0"/>
    <x v="6"/>
    <x v="20"/>
    <s v="games/mobile games"/>
  </r>
  <r>
    <n v="463"/>
    <s v="Mckee-Hill"/>
    <s v="Cross-platform upward-trending parallelism"/>
    <n v="134300"/>
    <n v="145265"/>
    <n v="108.16455696202532"/>
    <x v="1"/>
    <n v="2105"/>
    <x v="1"/>
    <s v="USD"/>
    <n v="69.009501187648453"/>
    <x v="437"/>
    <n v="1388815200"/>
    <b v="0"/>
    <b v="0"/>
    <x v="4"/>
    <x v="10"/>
    <s v="film &amp; video/animation"/>
  </r>
  <r>
    <n v="464"/>
    <s v="Gomez LLC"/>
    <s v="Pre-emptive mission-critical hardware"/>
    <n v="71200"/>
    <n v="95020"/>
    <n v="133.45505617977528"/>
    <x v="1"/>
    <n v="2436"/>
    <x v="1"/>
    <s v="USD"/>
    <n v="39.006568144499177"/>
    <x v="438"/>
    <n v="1519538400"/>
    <b v="0"/>
    <b v="0"/>
    <x v="3"/>
    <x v="3"/>
    <s v="theater/plays"/>
  </r>
  <r>
    <n v="465"/>
    <s v="Gonzalez-Robbins"/>
    <s v="Up-sized responsive protocol"/>
    <n v="4700"/>
    <n v="8829"/>
    <n v="187.85106382978722"/>
    <x v="1"/>
    <n v="80"/>
    <x v="1"/>
    <s v="USD"/>
    <n v="110.3625"/>
    <x v="439"/>
    <n v="1517810400"/>
    <b v="0"/>
    <b v="0"/>
    <x v="5"/>
    <x v="18"/>
    <s v="publishing/translations"/>
  </r>
  <r>
    <n v="466"/>
    <s v="Obrien and Sons"/>
    <s v="Pre-emptive transitional frame"/>
    <n v="1200"/>
    <n v="3984"/>
    <n v="332"/>
    <x v="1"/>
    <n v="42"/>
    <x v="1"/>
    <s v="USD"/>
    <n v="94.857142857142861"/>
    <x v="440"/>
    <n v="1370581200"/>
    <b v="0"/>
    <b v="1"/>
    <x v="2"/>
    <x v="8"/>
    <s v="technology/wearables"/>
  </r>
  <r>
    <n v="467"/>
    <s v="Shaw Ltd"/>
    <s v="Profit-focused content-based application"/>
    <n v="1400"/>
    <n v="8053"/>
    <n v="575.21428571428578"/>
    <x v="1"/>
    <n v="139"/>
    <x v="0"/>
    <s v="CAD"/>
    <n v="57.935251798561154"/>
    <x v="441"/>
    <n v="1448863200"/>
    <b v="0"/>
    <b v="1"/>
    <x v="2"/>
    <x v="2"/>
    <s v="technology/web"/>
  </r>
  <r>
    <n v="468"/>
    <s v="Hughes Inc"/>
    <s v="Streamlined neutral analyzer"/>
    <n v="4000"/>
    <n v="1620"/>
    <n v="40.5"/>
    <x v="0"/>
    <n v="16"/>
    <x v="1"/>
    <s v="USD"/>
    <n v="101.25"/>
    <x v="442"/>
    <n v="1556600400"/>
    <b v="0"/>
    <b v="0"/>
    <x v="3"/>
    <x v="3"/>
    <s v="theater/plays"/>
  </r>
  <r>
    <n v="469"/>
    <s v="Olsen-Ryan"/>
    <s v="Assimilated neutral utilization"/>
    <n v="5600"/>
    <n v="10328"/>
    <n v="184.42857142857144"/>
    <x v="1"/>
    <n v="159"/>
    <x v="1"/>
    <s v="USD"/>
    <n v="64.95597484276729"/>
    <x v="443"/>
    <n v="1432098000"/>
    <b v="0"/>
    <b v="0"/>
    <x v="4"/>
    <x v="6"/>
    <s v="film &amp; video/drama"/>
  </r>
  <r>
    <n v="470"/>
    <s v="Grimes, Holland and Sloan"/>
    <s v="Extended dedicated archive"/>
    <n v="3600"/>
    <n v="10289"/>
    <n v="285.80555555555554"/>
    <x v="1"/>
    <n v="381"/>
    <x v="1"/>
    <s v="USD"/>
    <n v="27.00524934383202"/>
    <x v="315"/>
    <n v="1482127200"/>
    <b v="0"/>
    <b v="0"/>
    <x v="2"/>
    <x v="8"/>
    <s v="technology/wearables"/>
  </r>
  <r>
    <n v="471"/>
    <s v="Perry and Sons"/>
    <s v="Configurable static help-desk"/>
    <n v="3100"/>
    <n v="9889"/>
    <n v="319"/>
    <x v="1"/>
    <n v="194"/>
    <x v="4"/>
    <s v="GBP"/>
    <n v="50.97422680412371"/>
    <x v="444"/>
    <n v="1335934800"/>
    <b v="0"/>
    <b v="1"/>
    <x v="0"/>
    <x v="0"/>
    <s v="food/food trucks"/>
  </r>
  <r>
    <n v="472"/>
    <s v="Turner, Young and Collins"/>
    <s v="Self-enabling clear-thinking framework"/>
    <n v="153800"/>
    <n v="60342"/>
    <n v="39.234070221066318"/>
    <x v="0"/>
    <n v="575"/>
    <x v="1"/>
    <s v="USD"/>
    <n v="104.94260869565217"/>
    <x v="445"/>
    <n v="1556946000"/>
    <b v="0"/>
    <b v="0"/>
    <x v="1"/>
    <x v="1"/>
    <s v="music/rock"/>
  </r>
  <r>
    <n v="473"/>
    <s v="Richardson Inc"/>
    <s v="Assimilated fault-tolerant capacity"/>
    <n v="5000"/>
    <n v="8907"/>
    <n v="178.14000000000001"/>
    <x v="1"/>
    <n v="106"/>
    <x v="1"/>
    <s v="USD"/>
    <n v="84.028301886792448"/>
    <x v="446"/>
    <n v="1530075600"/>
    <b v="0"/>
    <b v="0"/>
    <x v="1"/>
    <x v="5"/>
    <s v="music/electric music"/>
  </r>
  <r>
    <n v="474"/>
    <s v="Santos-Young"/>
    <s v="Enhanced neutral ability"/>
    <n v="4000"/>
    <n v="14606"/>
    <n v="365.15"/>
    <x v="1"/>
    <n v="142"/>
    <x v="1"/>
    <s v="USD"/>
    <n v="102.85915492957747"/>
    <x v="447"/>
    <n v="1418796000"/>
    <b v="0"/>
    <b v="0"/>
    <x v="4"/>
    <x v="19"/>
    <s v="film &amp; video/television"/>
  </r>
  <r>
    <n v="475"/>
    <s v="Nichols Ltd"/>
    <s v="Function-based attitude-oriented groupware"/>
    <n v="7400"/>
    <n v="8432"/>
    <n v="113.94594594594594"/>
    <x v="1"/>
    <n v="211"/>
    <x v="1"/>
    <s v="USD"/>
    <n v="39.962085308056871"/>
    <x v="448"/>
    <n v="1372482000"/>
    <b v="0"/>
    <b v="1"/>
    <x v="5"/>
    <x v="18"/>
    <s v="publishing/translations"/>
  </r>
  <r>
    <n v="476"/>
    <s v="Murphy PLC"/>
    <s v="Optional solution-oriented instruction set"/>
    <n v="191500"/>
    <n v="57122"/>
    <n v="29.828720626631856"/>
    <x v="0"/>
    <n v="1120"/>
    <x v="1"/>
    <s v="USD"/>
    <n v="51.001785714285717"/>
    <x v="342"/>
    <n v="1534395600"/>
    <b v="0"/>
    <b v="0"/>
    <x v="5"/>
    <x v="13"/>
    <s v="publishing/fiction"/>
  </r>
  <r>
    <n v="477"/>
    <s v="Hogan, Porter and Rivera"/>
    <s v="Organic object-oriented core"/>
    <n v="8500"/>
    <n v="4613"/>
    <n v="54.270588235294113"/>
    <x v="0"/>
    <n v="113"/>
    <x v="1"/>
    <s v="USD"/>
    <n v="40.823008849557525"/>
    <x v="449"/>
    <n v="1311397200"/>
    <b v="0"/>
    <b v="0"/>
    <x v="4"/>
    <x v="22"/>
    <s v="film &amp; video/science fiction"/>
  </r>
  <r>
    <n v="478"/>
    <s v="Lyons LLC"/>
    <s v="Balanced impactful circuit"/>
    <n v="68800"/>
    <n v="162603"/>
    <n v="236.34156976744185"/>
    <x v="1"/>
    <n v="2756"/>
    <x v="1"/>
    <s v="USD"/>
    <n v="58.999637155297535"/>
    <x v="450"/>
    <n v="1426914000"/>
    <b v="0"/>
    <b v="0"/>
    <x v="2"/>
    <x v="8"/>
    <s v="technology/wearables"/>
  </r>
  <r>
    <n v="479"/>
    <s v="Long-Greene"/>
    <s v="Future-proofed heuristic encryption"/>
    <n v="2400"/>
    <n v="12310"/>
    <n v="512.91666666666663"/>
    <x v="1"/>
    <n v="173"/>
    <x v="4"/>
    <s v="GBP"/>
    <n v="71.156069364161851"/>
    <x v="451"/>
    <n v="1501477200"/>
    <b v="0"/>
    <b v="0"/>
    <x v="0"/>
    <x v="0"/>
    <s v="food/food trucks"/>
  </r>
  <r>
    <n v="480"/>
    <s v="Robles-Hudson"/>
    <s v="Balanced bifurcated leverage"/>
    <n v="8600"/>
    <n v="8656"/>
    <n v="100.65116279069768"/>
    <x v="1"/>
    <n v="87"/>
    <x v="1"/>
    <s v="USD"/>
    <n v="99.494252873563212"/>
    <x v="452"/>
    <n v="1269061200"/>
    <b v="0"/>
    <b v="1"/>
    <x v="7"/>
    <x v="14"/>
    <s v="photography/photography books"/>
  </r>
  <r>
    <n v="481"/>
    <s v="Mcclure LLC"/>
    <s v="Sharable discrete budgetary management"/>
    <n v="196600"/>
    <n v="159931"/>
    <n v="81.348423194303152"/>
    <x v="0"/>
    <n v="1538"/>
    <x v="1"/>
    <s v="USD"/>
    <n v="103.98634590377114"/>
    <x v="453"/>
    <n v="1415772000"/>
    <b v="0"/>
    <b v="1"/>
    <x v="3"/>
    <x v="3"/>
    <s v="theater/plays"/>
  </r>
  <r>
    <n v="482"/>
    <s v="Martin, Russell and Baker"/>
    <s v="Focused solution-oriented instruction set"/>
    <n v="4200"/>
    <n v="689"/>
    <n v="16.404761904761905"/>
    <x v="0"/>
    <n v="9"/>
    <x v="1"/>
    <s v="USD"/>
    <n v="76.555555555555557"/>
    <x v="454"/>
    <n v="1331013600"/>
    <b v="0"/>
    <b v="1"/>
    <x v="5"/>
    <x v="13"/>
    <s v="publishing/fiction"/>
  </r>
  <r>
    <n v="483"/>
    <s v="Rice-Parker"/>
    <s v="Down-sized actuating infrastructure"/>
    <n v="91400"/>
    <n v="48236"/>
    <n v="52.774617067833695"/>
    <x v="0"/>
    <n v="554"/>
    <x v="1"/>
    <s v="USD"/>
    <n v="87.068592057761734"/>
    <x v="455"/>
    <n v="1576735200"/>
    <b v="0"/>
    <b v="0"/>
    <x v="3"/>
    <x v="3"/>
    <s v="theater/plays"/>
  </r>
  <r>
    <n v="484"/>
    <s v="Landry Inc"/>
    <s v="Synergistic cohesive adapter"/>
    <n v="29600"/>
    <n v="77021"/>
    <n v="260.20608108108109"/>
    <x v="1"/>
    <n v="1572"/>
    <x v="4"/>
    <s v="GBP"/>
    <n v="48.99554707379135"/>
    <x v="456"/>
    <n v="1411362000"/>
    <b v="0"/>
    <b v="1"/>
    <x v="0"/>
    <x v="0"/>
    <s v="food/food trucks"/>
  </r>
  <r>
    <n v="485"/>
    <s v="Richards-Davis"/>
    <s v="Quality-focused mission-critical structure"/>
    <n v="90600"/>
    <n v="27844"/>
    <n v="30.73289183222958"/>
    <x v="0"/>
    <n v="648"/>
    <x v="4"/>
    <s v="GBP"/>
    <n v="42.969135802469133"/>
    <x v="457"/>
    <n v="1563685200"/>
    <b v="0"/>
    <b v="0"/>
    <x v="3"/>
    <x v="3"/>
    <s v="theater/plays"/>
  </r>
  <r>
    <n v="486"/>
    <s v="Davis, Cox and Fox"/>
    <s v="Compatible exuding Graphical User Interface"/>
    <n v="5200"/>
    <n v="702"/>
    <n v="13.5"/>
    <x v="0"/>
    <n v="21"/>
    <x v="4"/>
    <s v="GBP"/>
    <n v="33.428571428571431"/>
    <x v="458"/>
    <n v="1521867600"/>
    <b v="0"/>
    <b v="1"/>
    <x v="5"/>
    <x v="18"/>
    <s v="publishing/translations"/>
  </r>
  <r>
    <n v="487"/>
    <s v="Smith-Wallace"/>
    <s v="Monitored 24/7 time-frame"/>
    <n v="110300"/>
    <n v="197024"/>
    <n v="178.62556663644605"/>
    <x v="1"/>
    <n v="2346"/>
    <x v="1"/>
    <s v="USD"/>
    <n v="83.982949701619773"/>
    <x v="459"/>
    <n v="1495515600"/>
    <b v="0"/>
    <b v="0"/>
    <x v="3"/>
    <x v="3"/>
    <s v="theater/plays"/>
  </r>
  <r>
    <n v="488"/>
    <s v="Cordova, Shaw and Wang"/>
    <s v="Virtual secondary open architecture"/>
    <n v="5300"/>
    <n v="11663"/>
    <n v="220.0566037735849"/>
    <x v="1"/>
    <n v="115"/>
    <x v="1"/>
    <s v="USD"/>
    <n v="101.41739130434783"/>
    <x v="460"/>
    <n v="1455948000"/>
    <b v="0"/>
    <b v="0"/>
    <x v="3"/>
    <x v="3"/>
    <s v="theater/plays"/>
  </r>
  <r>
    <n v="489"/>
    <s v="Clark Inc"/>
    <s v="Down-sized mobile time-frame"/>
    <n v="9200"/>
    <n v="9339"/>
    <n v="101.5108695652174"/>
    <x v="1"/>
    <n v="85"/>
    <x v="6"/>
    <s v="EUR"/>
    <n v="109.87058823529412"/>
    <x v="461"/>
    <n v="1282366800"/>
    <b v="0"/>
    <b v="0"/>
    <x v="2"/>
    <x v="8"/>
    <s v="technology/wearables"/>
  </r>
  <r>
    <n v="490"/>
    <s v="Young and Sons"/>
    <s v="Innovative disintermediate encryption"/>
    <n v="2400"/>
    <n v="4596"/>
    <n v="191.5"/>
    <x v="1"/>
    <n v="144"/>
    <x v="1"/>
    <s v="USD"/>
    <n v="31.916666666666668"/>
    <x v="462"/>
    <n v="1574575200"/>
    <b v="0"/>
    <b v="0"/>
    <x v="8"/>
    <x v="23"/>
    <s v="journalism/audio"/>
  </r>
  <r>
    <n v="491"/>
    <s v="Henson PLC"/>
    <s v="Universal contextually-based knowledgebase"/>
    <n v="56800"/>
    <n v="173437"/>
    <n v="305.34683098591546"/>
    <x v="1"/>
    <n v="2443"/>
    <x v="1"/>
    <s v="USD"/>
    <n v="70.993450675399103"/>
    <x v="463"/>
    <n v="1374901200"/>
    <b v="0"/>
    <b v="1"/>
    <x v="0"/>
    <x v="0"/>
    <s v="food/food trucks"/>
  </r>
  <r>
    <n v="492"/>
    <s v="Garcia Group"/>
    <s v="Persevering interactive matrix"/>
    <n v="191000"/>
    <n v="45831"/>
    <n v="23.995287958115181"/>
    <x v="3"/>
    <n v="595"/>
    <x v="1"/>
    <s v="USD"/>
    <n v="77.026890756302521"/>
    <x v="464"/>
    <n v="1278910800"/>
    <b v="1"/>
    <b v="1"/>
    <x v="4"/>
    <x v="12"/>
    <s v="film &amp; video/shorts"/>
  </r>
  <r>
    <n v="493"/>
    <s v="Adams, Walker and Wong"/>
    <s v="Seamless background framework"/>
    <n v="900"/>
    <n v="6514"/>
    <n v="723.77777777777771"/>
    <x v="1"/>
    <n v="64"/>
    <x v="1"/>
    <s v="USD"/>
    <n v="101.78125"/>
    <x v="465"/>
    <n v="1562907600"/>
    <b v="0"/>
    <b v="0"/>
    <x v="7"/>
    <x v="14"/>
    <s v="photography/photography books"/>
  </r>
  <r>
    <n v="494"/>
    <s v="Hopkins-Browning"/>
    <s v="Balanced upward-trending productivity"/>
    <n v="2500"/>
    <n v="13684"/>
    <n v="547.36"/>
    <x v="1"/>
    <n v="268"/>
    <x v="1"/>
    <s v="USD"/>
    <n v="51.059701492537314"/>
    <x v="466"/>
    <n v="1332478800"/>
    <b v="0"/>
    <b v="0"/>
    <x v="2"/>
    <x v="8"/>
    <s v="technology/wearables"/>
  </r>
  <r>
    <n v="495"/>
    <s v="Bell, Edwards and Andersen"/>
    <s v="Centralized clear-thinking solution"/>
    <n v="3200"/>
    <n v="13264"/>
    <n v="414.49999999999994"/>
    <x v="1"/>
    <n v="195"/>
    <x v="3"/>
    <s v="DKK"/>
    <n v="68.02051282051282"/>
    <x v="467"/>
    <n v="1402722000"/>
    <b v="0"/>
    <b v="0"/>
    <x v="3"/>
    <x v="3"/>
    <s v="theater/plays"/>
  </r>
  <r>
    <n v="496"/>
    <s v="Morales Group"/>
    <s v="Optimized bi-directional extranet"/>
    <n v="183800"/>
    <n v="1667"/>
    <n v="0.90696409140369971"/>
    <x v="0"/>
    <n v="54"/>
    <x v="1"/>
    <s v="USD"/>
    <n v="30.87037037037037"/>
    <x v="468"/>
    <n v="1496811600"/>
    <b v="0"/>
    <b v="0"/>
    <x v="4"/>
    <x v="10"/>
    <s v="film &amp; video/animation"/>
  </r>
  <r>
    <n v="497"/>
    <s v="Lucero Group"/>
    <s v="Intuitive actuating benchmark"/>
    <n v="9800"/>
    <n v="3349"/>
    <n v="34.173469387755098"/>
    <x v="0"/>
    <n v="120"/>
    <x v="1"/>
    <s v="USD"/>
    <n v="27.908333333333335"/>
    <x v="469"/>
    <n v="1482213600"/>
    <b v="0"/>
    <b v="1"/>
    <x v="2"/>
    <x v="8"/>
    <s v="technology/wearables"/>
  </r>
  <r>
    <n v="498"/>
    <s v="Smith, Brown and Davis"/>
    <s v="Devolved background project"/>
    <n v="193400"/>
    <n v="46317"/>
    <n v="23.948810754912099"/>
    <x v="0"/>
    <n v="579"/>
    <x v="3"/>
    <s v="DKK"/>
    <n v="79.994818652849744"/>
    <x v="470"/>
    <n v="1420264800"/>
    <b v="0"/>
    <b v="0"/>
    <x v="2"/>
    <x v="2"/>
    <s v="technology/web"/>
  </r>
  <r>
    <n v="499"/>
    <s v="Hunt Group"/>
    <s v="Reverse-engineered executive emulation"/>
    <n v="163800"/>
    <n v="78743"/>
    <n v="48.072649572649574"/>
    <x v="0"/>
    <n v="2072"/>
    <x v="1"/>
    <s v="USD"/>
    <n v="38.003378378378379"/>
    <x v="471"/>
    <n v="1458450000"/>
    <b v="0"/>
    <b v="1"/>
    <x v="4"/>
    <x v="4"/>
    <s v="film &amp; video/documentary"/>
  </r>
  <r>
    <n v="500"/>
    <s v="Valdez Ltd"/>
    <s v="Team-oriented clear-thinking matrix"/>
    <n v="100"/>
    <n v="0"/>
    <n v="0"/>
    <x v="0"/>
    <n v="0"/>
    <x v="1"/>
    <s v="USD"/>
    <e v="#DIV/0!"/>
    <x v="472"/>
    <n v="1369803600"/>
    <b v="0"/>
    <b v="1"/>
    <x v="3"/>
    <x v="3"/>
    <s v="theater/plays"/>
  </r>
  <r>
    <n v="501"/>
    <s v="Mccann-Le"/>
    <s v="Focused coherent methodology"/>
    <n v="153600"/>
    <n v="107743"/>
    <n v="70.145182291666657"/>
    <x v="0"/>
    <n v="1796"/>
    <x v="1"/>
    <s v="USD"/>
    <n v="59.990534521158132"/>
    <x v="473"/>
    <n v="1363237200"/>
    <b v="0"/>
    <b v="0"/>
    <x v="4"/>
    <x v="4"/>
    <s v="film &amp; video/documentary"/>
  </r>
  <r>
    <n v="502"/>
    <s v="Johnson Inc"/>
    <s v="Reduced context-sensitive complexity"/>
    <n v="1300"/>
    <n v="6889"/>
    <n v="529.92307692307691"/>
    <x v="1"/>
    <n v="186"/>
    <x v="2"/>
    <s v="AUD"/>
    <n v="37.037634408602152"/>
    <x v="474"/>
    <n v="1345870800"/>
    <b v="0"/>
    <b v="1"/>
    <x v="6"/>
    <x v="11"/>
    <s v="games/video games"/>
  </r>
  <r>
    <n v="503"/>
    <s v="Collins LLC"/>
    <s v="Decentralized 4thgeneration time-frame"/>
    <n v="25500"/>
    <n v="45983"/>
    <n v="180.32549019607845"/>
    <x v="1"/>
    <n v="460"/>
    <x v="1"/>
    <s v="USD"/>
    <n v="99.963043478260872"/>
    <x v="72"/>
    <n v="1437454800"/>
    <b v="0"/>
    <b v="0"/>
    <x v="4"/>
    <x v="6"/>
    <s v="film &amp; video/drama"/>
  </r>
  <r>
    <n v="504"/>
    <s v="Smith-Miller"/>
    <s v="De-engineered cohesive moderator"/>
    <n v="7500"/>
    <n v="6924"/>
    <n v="92.320000000000007"/>
    <x v="0"/>
    <n v="62"/>
    <x v="6"/>
    <s v="EUR"/>
    <n v="111.6774193548387"/>
    <x v="443"/>
    <n v="1432011600"/>
    <b v="0"/>
    <b v="0"/>
    <x v="1"/>
    <x v="1"/>
    <s v="music/rock"/>
  </r>
  <r>
    <n v="505"/>
    <s v="Jensen-Vargas"/>
    <s v="Ameliorated explicit parallelism"/>
    <n v="89900"/>
    <n v="12497"/>
    <n v="13.901001112347053"/>
    <x v="0"/>
    <n v="347"/>
    <x v="1"/>
    <s v="USD"/>
    <n v="36.014409221902014"/>
    <x v="475"/>
    <n v="1366347600"/>
    <b v="0"/>
    <b v="1"/>
    <x v="5"/>
    <x v="15"/>
    <s v="publishing/radio &amp; podcasts"/>
  </r>
  <r>
    <n v="506"/>
    <s v="Robles, Bell and Gonzalez"/>
    <s v="Customizable background monitoring"/>
    <n v="18000"/>
    <n v="166874"/>
    <n v="927.07777777777767"/>
    <x v="1"/>
    <n v="2528"/>
    <x v="1"/>
    <s v="USD"/>
    <n v="66.010284810126578"/>
    <x v="81"/>
    <n v="1512885600"/>
    <b v="0"/>
    <b v="1"/>
    <x v="3"/>
    <x v="3"/>
    <s v="theater/plays"/>
  </r>
  <r>
    <n v="507"/>
    <s v="Turner, Miller and Francis"/>
    <s v="Compatible well-modulated budgetary management"/>
    <n v="2100"/>
    <n v="837"/>
    <n v="39.857142857142861"/>
    <x v="0"/>
    <n v="19"/>
    <x v="1"/>
    <s v="USD"/>
    <n v="44.05263157894737"/>
    <x v="476"/>
    <n v="1369717200"/>
    <b v="0"/>
    <b v="1"/>
    <x v="2"/>
    <x v="2"/>
    <s v="technology/web"/>
  </r>
  <r>
    <n v="508"/>
    <s v="Roberts Group"/>
    <s v="Up-sized radical pricing structure"/>
    <n v="172700"/>
    <n v="193820"/>
    <n v="112.22929936305732"/>
    <x v="1"/>
    <n v="3657"/>
    <x v="1"/>
    <s v="USD"/>
    <n v="52.999726551818434"/>
    <x v="192"/>
    <n v="1534654800"/>
    <b v="0"/>
    <b v="0"/>
    <x v="3"/>
    <x v="3"/>
    <s v="theater/plays"/>
  </r>
  <r>
    <n v="509"/>
    <s v="White LLC"/>
    <s v="Robust zero-defect project"/>
    <n v="168500"/>
    <n v="119510"/>
    <n v="70.925816023738875"/>
    <x v="0"/>
    <n v="1258"/>
    <x v="1"/>
    <s v="USD"/>
    <n v="95"/>
    <x v="477"/>
    <n v="1337058000"/>
    <b v="0"/>
    <b v="0"/>
    <x v="3"/>
    <x v="3"/>
    <s v="theater/plays"/>
  </r>
  <r>
    <n v="510"/>
    <s v="Best, Miller and Thomas"/>
    <s v="Re-engineered mobile task-force"/>
    <n v="7800"/>
    <n v="9289"/>
    <n v="119.08974358974358"/>
    <x v="1"/>
    <n v="131"/>
    <x v="2"/>
    <s v="AUD"/>
    <n v="70.908396946564892"/>
    <x v="478"/>
    <n v="1529816400"/>
    <b v="0"/>
    <b v="0"/>
    <x v="4"/>
    <x v="6"/>
    <s v="film &amp; video/drama"/>
  </r>
  <r>
    <n v="511"/>
    <s v="Smith-Mullins"/>
    <s v="User-centric intangible neural-net"/>
    <n v="147800"/>
    <n v="35498"/>
    <n v="24.017591339648174"/>
    <x v="0"/>
    <n v="362"/>
    <x v="1"/>
    <s v="USD"/>
    <n v="98.060773480662988"/>
    <x v="479"/>
    <n v="1564894800"/>
    <b v="0"/>
    <b v="0"/>
    <x v="3"/>
    <x v="3"/>
    <s v="theater/plays"/>
  </r>
  <r>
    <n v="512"/>
    <s v="Williams-Walsh"/>
    <s v="Organized explicit core"/>
    <n v="9100"/>
    <n v="12678"/>
    <n v="139.31868131868131"/>
    <x v="1"/>
    <n v="239"/>
    <x v="1"/>
    <s v="USD"/>
    <n v="53.046025104602514"/>
    <x v="480"/>
    <n v="1404622800"/>
    <b v="0"/>
    <b v="1"/>
    <x v="6"/>
    <x v="11"/>
    <s v="games/video games"/>
  </r>
  <r>
    <n v="513"/>
    <s v="Harrison, Blackwell and Mendez"/>
    <s v="Synchronized 6thgeneration adapter"/>
    <n v="8300"/>
    <n v="3260"/>
    <n v="39.277108433734945"/>
    <x v="3"/>
    <n v="35"/>
    <x v="1"/>
    <s v="USD"/>
    <n v="93.142857142857139"/>
    <x v="180"/>
    <n v="1284181200"/>
    <b v="0"/>
    <b v="0"/>
    <x v="4"/>
    <x v="19"/>
    <s v="film &amp; video/television"/>
  </r>
  <r>
    <n v="514"/>
    <s v="Sanchez, Bradley and Flores"/>
    <s v="Centralized motivating capacity"/>
    <n v="138700"/>
    <n v="31123"/>
    <n v="22.439077144917089"/>
    <x v="3"/>
    <n v="528"/>
    <x v="5"/>
    <s v="CHF"/>
    <n v="58.945075757575758"/>
    <x v="481"/>
    <n v="1386741600"/>
    <b v="0"/>
    <b v="1"/>
    <x v="1"/>
    <x v="1"/>
    <s v="music/rock"/>
  </r>
  <r>
    <n v="515"/>
    <s v="Cox LLC"/>
    <s v="Phased 24hour flexibility"/>
    <n v="8600"/>
    <n v="4797"/>
    <n v="55.779069767441861"/>
    <x v="0"/>
    <n v="133"/>
    <x v="0"/>
    <s v="CAD"/>
    <n v="36.067669172932334"/>
    <x v="482"/>
    <n v="1324792800"/>
    <b v="0"/>
    <b v="1"/>
    <x v="3"/>
    <x v="3"/>
    <s v="theater/plays"/>
  </r>
  <r>
    <n v="516"/>
    <s v="Morales-Odonnell"/>
    <s v="Exclusive 5thgeneration structure"/>
    <n v="125400"/>
    <n v="53324"/>
    <n v="42.523125996810208"/>
    <x v="0"/>
    <n v="846"/>
    <x v="1"/>
    <s v="USD"/>
    <n v="63.030732860520096"/>
    <x v="194"/>
    <n v="1284354000"/>
    <b v="0"/>
    <b v="0"/>
    <x v="5"/>
    <x v="9"/>
    <s v="publishing/nonfiction"/>
  </r>
  <r>
    <n v="517"/>
    <s v="Ramirez LLC"/>
    <s v="Multi-tiered maximized orchestration"/>
    <n v="5900"/>
    <n v="6608"/>
    <n v="112.00000000000001"/>
    <x v="1"/>
    <n v="78"/>
    <x v="1"/>
    <s v="USD"/>
    <n v="84.717948717948715"/>
    <x v="483"/>
    <n v="1494392400"/>
    <b v="0"/>
    <b v="0"/>
    <x v="0"/>
    <x v="0"/>
    <s v="food/food trucks"/>
  </r>
  <r>
    <n v="518"/>
    <s v="Ramirez Group"/>
    <s v="Open-architected uniform instruction set"/>
    <n v="8800"/>
    <n v="622"/>
    <n v="7.0681818181818183"/>
    <x v="0"/>
    <n v="10"/>
    <x v="1"/>
    <s v="USD"/>
    <n v="62.2"/>
    <x v="484"/>
    <n v="1519538400"/>
    <b v="0"/>
    <b v="1"/>
    <x v="4"/>
    <x v="10"/>
    <s v="film &amp; video/animation"/>
  </r>
  <r>
    <n v="519"/>
    <s v="Marsh-Coleman"/>
    <s v="Exclusive asymmetric analyzer"/>
    <n v="177700"/>
    <n v="180802"/>
    <n v="101.74563871693867"/>
    <x v="1"/>
    <n v="1773"/>
    <x v="1"/>
    <s v="USD"/>
    <n v="101.97518330513255"/>
    <x v="355"/>
    <n v="1421906400"/>
    <b v="0"/>
    <b v="1"/>
    <x v="1"/>
    <x v="1"/>
    <s v="music/rock"/>
  </r>
  <r>
    <n v="520"/>
    <s v="Frederick, Jenkins and Collins"/>
    <s v="Organic radical collaboration"/>
    <n v="800"/>
    <n v="3406"/>
    <n v="425.75"/>
    <x v="1"/>
    <n v="32"/>
    <x v="1"/>
    <s v="USD"/>
    <n v="106.4375"/>
    <x v="485"/>
    <n v="1555909200"/>
    <b v="0"/>
    <b v="0"/>
    <x v="3"/>
    <x v="3"/>
    <s v="theater/plays"/>
  </r>
  <r>
    <n v="521"/>
    <s v="Wilson Ltd"/>
    <s v="Function-based multi-state software"/>
    <n v="7600"/>
    <n v="11061"/>
    <n v="145.53947368421052"/>
    <x v="1"/>
    <n v="369"/>
    <x v="1"/>
    <s v="USD"/>
    <n v="29.975609756097562"/>
    <x v="486"/>
    <n v="1472446800"/>
    <b v="0"/>
    <b v="1"/>
    <x v="4"/>
    <x v="6"/>
    <s v="film &amp; video/drama"/>
  </r>
  <r>
    <n v="522"/>
    <s v="Cline, Peterson and Lowery"/>
    <s v="Innovative static budgetary management"/>
    <n v="50500"/>
    <n v="16389"/>
    <n v="32.453465346534657"/>
    <x v="0"/>
    <n v="191"/>
    <x v="1"/>
    <s v="USD"/>
    <n v="85.806282722513089"/>
    <x v="487"/>
    <n v="1342328400"/>
    <b v="0"/>
    <b v="0"/>
    <x v="4"/>
    <x v="12"/>
    <s v="film &amp; video/shorts"/>
  </r>
  <r>
    <n v="523"/>
    <s v="Underwood, James and Jones"/>
    <s v="Triple-buffered holistic ability"/>
    <n v="900"/>
    <n v="6303"/>
    <n v="700.33333333333326"/>
    <x v="1"/>
    <n v="89"/>
    <x v="1"/>
    <s v="USD"/>
    <n v="70.82022471910112"/>
    <x v="488"/>
    <n v="1268114400"/>
    <b v="0"/>
    <b v="0"/>
    <x v="4"/>
    <x v="12"/>
    <s v="film &amp; video/shorts"/>
  </r>
  <r>
    <n v="524"/>
    <s v="Johnson-Contreras"/>
    <s v="Diverse scalable superstructure"/>
    <n v="96700"/>
    <n v="81136"/>
    <n v="83.904860392967933"/>
    <x v="0"/>
    <n v="1979"/>
    <x v="1"/>
    <s v="USD"/>
    <n v="40.998484082870135"/>
    <x v="489"/>
    <n v="1273381200"/>
    <b v="0"/>
    <b v="0"/>
    <x v="3"/>
    <x v="3"/>
    <s v="theater/plays"/>
  </r>
  <r>
    <n v="525"/>
    <s v="Greene, Lloyd and Sims"/>
    <s v="Balanced leadingedge data-warehouse"/>
    <n v="2100"/>
    <n v="1768"/>
    <n v="84.19047619047619"/>
    <x v="0"/>
    <n v="63"/>
    <x v="1"/>
    <s v="USD"/>
    <n v="28.063492063492063"/>
    <x v="490"/>
    <n v="1290837600"/>
    <b v="0"/>
    <b v="0"/>
    <x v="2"/>
    <x v="8"/>
    <s v="technology/wearables"/>
  </r>
  <r>
    <n v="526"/>
    <s v="Smith-Sparks"/>
    <s v="Digitized bandwidth-monitored open architecture"/>
    <n v="8300"/>
    <n v="12944"/>
    <n v="155.95180722891567"/>
    <x v="1"/>
    <n v="147"/>
    <x v="1"/>
    <s v="USD"/>
    <n v="88.054421768707485"/>
    <x v="312"/>
    <n v="1454306400"/>
    <b v="0"/>
    <b v="1"/>
    <x v="3"/>
    <x v="3"/>
    <s v="theater/plays"/>
  </r>
  <r>
    <n v="527"/>
    <s v="Rosario-Smith"/>
    <s v="Enterprise-wide intermediate portal"/>
    <n v="189200"/>
    <n v="188480"/>
    <n v="99.619450317124731"/>
    <x v="0"/>
    <n v="6080"/>
    <x v="0"/>
    <s v="CAD"/>
    <n v="31"/>
    <x v="491"/>
    <n v="1457762400"/>
    <b v="0"/>
    <b v="0"/>
    <x v="4"/>
    <x v="10"/>
    <s v="film &amp; video/animation"/>
  </r>
  <r>
    <n v="528"/>
    <s v="Avila, Ford and Welch"/>
    <s v="Focused leadingedge matrix"/>
    <n v="9000"/>
    <n v="7227"/>
    <n v="80.300000000000011"/>
    <x v="0"/>
    <n v="80"/>
    <x v="4"/>
    <s v="GBP"/>
    <n v="90.337500000000006"/>
    <x v="492"/>
    <n v="1389074400"/>
    <b v="0"/>
    <b v="0"/>
    <x v="1"/>
    <x v="7"/>
    <s v="music/indie rock"/>
  </r>
  <r>
    <n v="529"/>
    <s v="Gallegos Inc"/>
    <s v="Seamless logistical encryption"/>
    <n v="5100"/>
    <n v="574"/>
    <n v="11.254901960784313"/>
    <x v="0"/>
    <n v="9"/>
    <x v="1"/>
    <s v="USD"/>
    <n v="63.777777777777779"/>
    <x v="493"/>
    <n v="1402117200"/>
    <b v="0"/>
    <b v="0"/>
    <x v="6"/>
    <x v="11"/>
    <s v="games/video games"/>
  </r>
  <r>
    <n v="530"/>
    <s v="Morrow, Santiago and Soto"/>
    <s v="Stand-alone human-resource workforce"/>
    <n v="105000"/>
    <n v="96328"/>
    <n v="91.740952380952379"/>
    <x v="0"/>
    <n v="1784"/>
    <x v="1"/>
    <s v="USD"/>
    <n v="53.995515695067262"/>
    <x v="494"/>
    <n v="1284440400"/>
    <b v="0"/>
    <b v="1"/>
    <x v="5"/>
    <x v="13"/>
    <s v="publishing/fiction"/>
  </r>
  <r>
    <n v="531"/>
    <s v="Berry-Richardson"/>
    <s v="Automated zero tolerance implementation"/>
    <n v="186700"/>
    <n v="178338"/>
    <n v="95.521156936261391"/>
    <x v="2"/>
    <n v="3640"/>
    <x v="5"/>
    <s v="CHF"/>
    <n v="48.993956043956047"/>
    <x v="495"/>
    <n v="1388988000"/>
    <b v="0"/>
    <b v="0"/>
    <x v="6"/>
    <x v="11"/>
    <s v="games/video games"/>
  </r>
  <r>
    <n v="532"/>
    <s v="Cordova-Torres"/>
    <s v="Pre-emptive grid-enabled contingency"/>
    <n v="1600"/>
    <n v="8046"/>
    <n v="502.87499999999994"/>
    <x v="1"/>
    <n v="126"/>
    <x v="0"/>
    <s v="CAD"/>
    <n v="63.857142857142854"/>
    <x v="496"/>
    <n v="1516946400"/>
    <b v="0"/>
    <b v="0"/>
    <x v="3"/>
    <x v="3"/>
    <s v="theater/plays"/>
  </r>
  <r>
    <n v="533"/>
    <s v="Holt, Bernard and Johnson"/>
    <s v="Multi-lateral didactic encoding"/>
    <n v="115600"/>
    <n v="184086"/>
    <n v="159.24394463667818"/>
    <x v="1"/>
    <n v="2218"/>
    <x v="4"/>
    <s v="GBP"/>
    <n v="82.996393146979258"/>
    <x v="497"/>
    <n v="1377752400"/>
    <b v="0"/>
    <b v="0"/>
    <x v="1"/>
    <x v="7"/>
    <s v="music/indie rock"/>
  </r>
  <r>
    <n v="534"/>
    <s v="Clark, Mccormick and Mendoza"/>
    <s v="Self-enabling didactic orchestration"/>
    <n v="89100"/>
    <n v="13385"/>
    <n v="15.022446689113355"/>
    <x v="0"/>
    <n v="243"/>
    <x v="1"/>
    <s v="USD"/>
    <n v="55.08230452674897"/>
    <x v="498"/>
    <n v="1534568400"/>
    <b v="0"/>
    <b v="1"/>
    <x v="4"/>
    <x v="6"/>
    <s v="film &amp; video/drama"/>
  </r>
  <r>
    <n v="535"/>
    <s v="Garrison LLC"/>
    <s v="Profit-focused 24/7 data-warehouse"/>
    <n v="2600"/>
    <n v="12533"/>
    <n v="482.03846153846149"/>
    <x v="1"/>
    <n v="202"/>
    <x v="6"/>
    <s v="EUR"/>
    <n v="62.044554455445542"/>
    <x v="499"/>
    <n v="1528606800"/>
    <b v="0"/>
    <b v="1"/>
    <x v="3"/>
    <x v="3"/>
    <s v="theater/plays"/>
  </r>
  <r>
    <n v="536"/>
    <s v="Shannon-Olson"/>
    <s v="Enhanced methodical middleware"/>
    <n v="9800"/>
    <n v="14697"/>
    <n v="149.96938775510205"/>
    <x v="1"/>
    <n v="140"/>
    <x v="6"/>
    <s v="EUR"/>
    <n v="104.97857142857143"/>
    <x v="500"/>
    <n v="1284872400"/>
    <b v="0"/>
    <b v="0"/>
    <x v="5"/>
    <x v="13"/>
    <s v="publishing/fiction"/>
  </r>
  <r>
    <n v="537"/>
    <s v="Murillo-Mcfarland"/>
    <s v="Synchronized client-driven projection"/>
    <n v="84400"/>
    <n v="98935"/>
    <n v="117.22156398104266"/>
    <x v="1"/>
    <n v="1052"/>
    <x v="3"/>
    <s v="DKK"/>
    <n v="94.044676806083643"/>
    <x v="501"/>
    <n v="1537592400"/>
    <b v="1"/>
    <b v="1"/>
    <x v="4"/>
    <x v="4"/>
    <s v="film &amp; video/documentary"/>
  </r>
  <r>
    <n v="538"/>
    <s v="Young, Gilbert and Escobar"/>
    <s v="Networked didactic time-frame"/>
    <n v="151300"/>
    <n v="57034"/>
    <n v="37.695968274950431"/>
    <x v="0"/>
    <n v="1296"/>
    <x v="1"/>
    <s v="USD"/>
    <n v="44.007716049382715"/>
    <x v="502"/>
    <n v="1381208400"/>
    <b v="0"/>
    <b v="0"/>
    <x v="6"/>
    <x v="20"/>
    <s v="games/mobile games"/>
  </r>
  <r>
    <n v="539"/>
    <s v="Thomas, Welch and Santana"/>
    <s v="Assimilated exuding toolset"/>
    <n v="9800"/>
    <n v="7120"/>
    <n v="72.653061224489804"/>
    <x v="0"/>
    <n v="77"/>
    <x v="1"/>
    <s v="USD"/>
    <n v="92.467532467532465"/>
    <x v="503"/>
    <n v="1562475600"/>
    <b v="0"/>
    <b v="1"/>
    <x v="0"/>
    <x v="0"/>
    <s v="food/food trucks"/>
  </r>
  <r>
    <n v="540"/>
    <s v="Brown-Pena"/>
    <s v="Front-line client-server secured line"/>
    <n v="5300"/>
    <n v="14097"/>
    <n v="265.98113207547169"/>
    <x v="1"/>
    <n v="247"/>
    <x v="1"/>
    <s v="USD"/>
    <n v="57.072874493927124"/>
    <x v="504"/>
    <n v="1527397200"/>
    <b v="0"/>
    <b v="0"/>
    <x v="7"/>
    <x v="14"/>
    <s v="photography/photography books"/>
  </r>
  <r>
    <n v="541"/>
    <s v="Holder, Caldwell and Vance"/>
    <s v="Polarized systemic Internet solution"/>
    <n v="178000"/>
    <n v="43086"/>
    <n v="24.205617977528089"/>
    <x v="0"/>
    <n v="395"/>
    <x v="6"/>
    <s v="EUR"/>
    <n v="109.07848101265823"/>
    <x v="505"/>
    <n v="1436158800"/>
    <b v="0"/>
    <b v="0"/>
    <x v="6"/>
    <x v="20"/>
    <s v="games/mobile games"/>
  </r>
  <r>
    <n v="542"/>
    <s v="Harrison-Bridges"/>
    <s v="Profit-focused exuding moderator"/>
    <n v="77000"/>
    <n v="1930"/>
    <n v="2.5064935064935066"/>
    <x v="0"/>
    <n v="49"/>
    <x v="4"/>
    <s v="GBP"/>
    <n v="39.387755102040813"/>
    <x v="506"/>
    <n v="1456034400"/>
    <b v="0"/>
    <b v="0"/>
    <x v="1"/>
    <x v="7"/>
    <s v="music/indie rock"/>
  </r>
  <r>
    <n v="543"/>
    <s v="Johnson, Murphy and Peterson"/>
    <s v="Cross-group high-level moderator"/>
    <n v="84900"/>
    <n v="13864"/>
    <n v="16.329799764428738"/>
    <x v="0"/>
    <n v="180"/>
    <x v="1"/>
    <s v="USD"/>
    <n v="77.022222222222226"/>
    <x v="507"/>
    <n v="1380171600"/>
    <b v="0"/>
    <b v="0"/>
    <x v="6"/>
    <x v="11"/>
    <s v="games/video games"/>
  </r>
  <r>
    <n v="544"/>
    <s v="Taylor Inc"/>
    <s v="Public-key 3rdgeneration system engine"/>
    <n v="2800"/>
    <n v="7742"/>
    <n v="276.5"/>
    <x v="1"/>
    <n v="84"/>
    <x v="1"/>
    <s v="USD"/>
    <n v="92.166666666666671"/>
    <x v="508"/>
    <n v="1453356000"/>
    <b v="0"/>
    <b v="0"/>
    <x v="1"/>
    <x v="1"/>
    <s v="music/rock"/>
  </r>
  <r>
    <n v="545"/>
    <s v="Deleon and Sons"/>
    <s v="Organized value-added access"/>
    <n v="184800"/>
    <n v="164109"/>
    <n v="88.803571428571431"/>
    <x v="0"/>
    <n v="2690"/>
    <x v="1"/>
    <s v="USD"/>
    <n v="61.007063197026021"/>
    <x v="509"/>
    <n v="1578981600"/>
    <b v="0"/>
    <b v="0"/>
    <x v="3"/>
    <x v="3"/>
    <s v="theater/plays"/>
  </r>
  <r>
    <n v="546"/>
    <s v="Benjamin, Paul and Ferguson"/>
    <s v="Cloned global Graphical User Interface"/>
    <n v="4200"/>
    <n v="6870"/>
    <n v="163.57142857142856"/>
    <x v="1"/>
    <n v="88"/>
    <x v="1"/>
    <s v="USD"/>
    <n v="78.068181818181813"/>
    <x v="510"/>
    <n v="1537419600"/>
    <b v="0"/>
    <b v="1"/>
    <x v="3"/>
    <x v="3"/>
    <s v="theater/plays"/>
  </r>
  <r>
    <n v="547"/>
    <s v="Hardin-Dixon"/>
    <s v="Focused solution-oriented matrix"/>
    <n v="1300"/>
    <n v="12597"/>
    <n v="969"/>
    <x v="1"/>
    <n v="156"/>
    <x v="1"/>
    <s v="USD"/>
    <n v="80.75"/>
    <x v="511"/>
    <n v="1423202400"/>
    <b v="0"/>
    <b v="0"/>
    <x v="4"/>
    <x v="6"/>
    <s v="film &amp; video/drama"/>
  </r>
  <r>
    <n v="548"/>
    <s v="York-Pitts"/>
    <s v="Monitored discrete toolset"/>
    <n v="66100"/>
    <n v="179074"/>
    <n v="270.91376701966715"/>
    <x v="1"/>
    <n v="2985"/>
    <x v="1"/>
    <s v="USD"/>
    <n v="59.991289782244557"/>
    <x v="512"/>
    <n v="1460610000"/>
    <b v="0"/>
    <b v="0"/>
    <x v="3"/>
    <x v="3"/>
    <s v="theater/plays"/>
  </r>
  <r>
    <n v="549"/>
    <s v="Jarvis and Sons"/>
    <s v="Business-focused intermediate system engine"/>
    <n v="29500"/>
    <n v="83843"/>
    <n v="284.21355932203392"/>
    <x v="1"/>
    <n v="762"/>
    <x v="1"/>
    <s v="USD"/>
    <n v="110.03018372703411"/>
    <x v="513"/>
    <n v="1370494800"/>
    <b v="0"/>
    <b v="0"/>
    <x v="2"/>
    <x v="8"/>
    <s v="technology/wearables"/>
  </r>
  <r>
    <n v="550"/>
    <s v="Morrison-Henderson"/>
    <s v="De-engineered disintermediate encoding"/>
    <n v="100"/>
    <n v="4"/>
    <n v="4"/>
    <x v="3"/>
    <n v="1"/>
    <x v="5"/>
    <s v="CHF"/>
    <n v="4"/>
    <x v="514"/>
    <n v="1332306000"/>
    <b v="0"/>
    <b v="0"/>
    <x v="1"/>
    <x v="7"/>
    <s v="music/indie rock"/>
  </r>
  <r>
    <n v="551"/>
    <s v="Martin-James"/>
    <s v="Streamlined upward-trending analyzer"/>
    <n v="180100"/>
    <n v="105598"/>
    <n v="58.6329816768462"/>
    <x v="0"/>
    <n v="2779"/>
    <x v="2"/>
    <s v="AUD"/>
    <n v="37.99856063332134"/>
    <x v="515"/>
    <n v="1422511200"/>
    <b v="0"/>
    <b v="1"/>
    <x v="2"/>
    <x v="2"/>
    <s v="technology/web"/>
  </r>
  <r>
    <n v="552"/>
    <s v="Mercer, Solomon and Singleton"/>
    <s v="Distributed human-resource policy"/>
    <n v="9000"/>
    <n v="8866"/>
    <n v="98.51111111111112"/>
    <x v="0"/>
    <n v="92"/>
    <x v="1"/>
    <s v="USD"/>
    <n v="96.369565217391298"/>
    <x v="516"/>
    <n v="1480312800"/>
    <b v="0"/>
    <b v="0"/>
    <x v="3"/>
    <x v="3"/>
    <s v="theater/plays"/>
  </r>
  <r>
    <n v="553"/>
    <s v="Dougherty, Austin and Mills"/>
    <s v="De-engineered 5thgeneration contingency"/>
    <n v="170600"/>
    <n v="75022"/>
    <n v="43.975381008206334"/>
    <x v="0"/>
    <n v="1028"/>
    <x v="1"/>
    <s v="USD"/>
    <n v="72.978599221789878"/>
    <x v="517"/>
    <n v="1294034400"/>
    <b v="0"/>
    <b v="0"/>
    <x v="1"/>
    <x v="1"/>
    <s v="music/rock"/>
  </r>
  <r>
    <n v="554"/>
    <s v="Ritter PLC"/>
    <s v="Multi-channeled upward-trending application"/>
    <n v="9500"/>
    <n v="14408"/>
    <n v="151.66315789473683"/>
    <x v="1"/>
    <n v="554"/>
    <x v="0"/>
    <s v="CAD"/>
    <n v="26.007220216606498"/>
    <x v="518"/>
    <n v="1482645600"/>
    <b v="0"/>
    <b v="0"/>
    <x v="1"/>
    <x v="7"/>
    <s v="music/indie rock"/>
  </r>
  <r>
    <n v="555"/>
    <s v="Anderson Group"/>
    <s v="Organic maximized database"/>
    <n v="6300"/>
    <n v="14089"/>
    <n v="223.63492063492063"/>
    <x v="1"/>
    <n v="135"/>
    <x v="3"/>
    <s v="DKK"/>
    <n v="104.36296296296297"/>
    <x v="519"/>
    <n v="1399093200"/>
    <b v="0"/>
    <b v="0"/>
    <x v="1"/>
    <x v="1"/>
    <s v="music/rock"/>
  </r>
  <r>
    <n v="556"/>
    <s v="Smith and Sons"/>
    <s v="Grass-roots 24/7 attitude"/>
    <n v="5200"/>
    <n v="12467"/>
    <n v="239.75"/>
    <x v="1"/>
    <n v="122"/>
    <x v="1"/>
    <s v="USD"/>
    <n v="102.18852459016394"/>
    <x v="520"/>
    <n v="1315890000"/>
    <b v="0"/>
    <b v="1"/>
    <x v="5"/>
    <x v="18"/>
    <s v="publishing/translations"/>
  </r>
  <r>
    <n v="557"/>
    <s v="Lam-Hamilton"/>
    <s v="Team-oriented global strategy"/>
    <n v="6000"/>
    <n v="11960"/>
    <n v="199.33333333333334"/>
    <x v="1"/>
    <n v="221"/>
    <x v="1"/>
    <s v="USD"/>
    <n v="54.117647058823529"/>
    <x v="521"/>
    <n v="1444021200"/>
    <b v="0"/>
    <b v="1"/>
    <x v="4"/>
    <x v="22"/>
    <s v="film &amp; video/science fiction"/>
  </r>
  <r>
    <n v="558"/>
    <s v="Ho Ltd"/>
    <s v="Enhanced client-driven capacity"/>
    <n v="5800"/>
    <n v="7966"/>
    <n v="137.34482758620689"/>
    <x v="1"/>
    <n v="126"/>
    <x v="1"/>
    <s v="USD"/>
    <n v="63.222222222222221"/>
    <x v="522"/>
    <n v="1460005200"/>
    <b v="0"/>
    <b v="0"/>
    <x v="3"/>
    <x v="3"/>
    <s v="theater/plays"/>
  </r>
  <r>
    <n v="559"/>
    <s v="Brown, Estrada and Jensen"/>
    <s v="Exclusive systematic productivity"/>
    <n v="105300"/>
    <n v="106321"/>
    <n v="100.9696106362773"/>
    <x v="1"/>
    <n v="1022"/>
    <x v="1"/>
    <s v="USD"/>
    <n v="104.03228962818004"/>
    <x v="523"/>
    <n v="1470718800"/>
    <b v="0"/>
    <b v="0"/>
    <x v="3"/>
    <x v="3"/>
    <s v="theater/plays"/>
  </r>
  <r>
    <n v="560"/>
    <s v="Hunt LLC"/>
    <s v="Re-engineered radical policy"/>
    <n v="20000"/>
    <n v="158832"/>
    <n v="794.16"/>
    <x v="1"/>
    <n v="3177"/>
    <x v="1"/>
    <s v="USD"/>
    <n v="49.994334277620396"/>
    <x v="524"/>
    <n v="1325052000"/>
    <b v="0"/>
    <b v="0"/>
    <x v="4"/>
    <x v="10"/>
    <s v="film &amp; video/animation"/>
  </r>
  <r>
    <n v="561"/>
    <s v="Fowler-Smith"/>
    <s v="Down-sized logistical adapter"/>
    <n v="3000"/>
    <n v="11091"/>
    <n v="369.7"/>
    <x v="1"/>
    <n v="198"/>
    <x v="5"/>
    <s v="CHF"/>
    <n v="56.015151515151516"/>
    <x v="525"/>
    <n v="1319000400"/>
    <b v="0"/>
    <b v="0"/>
    <x v="3"/>
    <x v="3"/>
    <s v="theater/plays"/>
  </r>
  <r>
    <n v="562"/>
    <s v="Blair Inc"/>
    <s v="Configurable bandwidth-monitored throughput"/>
    <n v="9900"/>
    <n v="1269"/>
    <n v="12.818181818181817"/>
    <x v="0"/>
    <n v="26"/>
    <x v="5"/>
    <s v="CHF"/>
    <n v="48.807692307692307"/>
    <x v="188"/>
    <n v="1552539600"/>
    <b v="0"/>
    <b v="0"/>
    <x v="1"/>
    <x v="1"/>
    <s v="music/rock"/>
  </r>
  <r>
    <n v="563"/>
    <s v="Kelley, Stanton and Sanchez"/>
    <s v="Optional tangible pricing structure"/>
    <n v="3700"/>
    <n v="5107"/>
    <n v="138.02702702702703"/>
    <x v="1"/>
    <n v="85"/>
    <x v="2"/>
    <s v="AUD"/>
    <n v="60.082352941176474"/>
    <x v="526"/>
    <n v="1543816800"/>
    <b v="0"/>
    <b v="0"/>
    <x v="4"/>
    <x v="4"/>
    <s v="film &amp; video/documentary"/>
  </r>
  <r>
    <n v="564"/>
    <s v="Hernandez-Macdonald"/>
    <s v="Organic high-level implementation"/>
    <n v="168700"/>
    <n v="141393"/>
    <n v="83.813278008298752"/>
    <x v="0"/>
    <n v="1790"/>
    <x v="1"/>
    <s v="USD"/>
    <n v="78.990502793296088"/>
    <x v="527"/>
    <n v="1427086800"/>
    <b v="0"/>
    <b v="0"/>
    <x v="3"/>
    <x v="3"/>
    <s v="theater/plays"/>
  </r>
  <r>
    <n v="565"/>
    <s v="Joseph LLC"/>
    <s v="Decentralized logistical collaboration"/>
    <n v="94900"/>
    <n v="194166"/>
    <n v="204.60063224446787"/>
    <x v="1"/>
    <n v="3596"/>
    <x v="1"/>
    <s v="USD"/>
    <n v="53.99499443826474"/>
    <x v="528"/>
    <n v="1323064800"/>
    <b v="0"/>
    <b v="0"/>
    <x v="3"/>
    <x v="3"/>
    <s v="theater/plays"/>
  </r>
  <r>
    <n v="566"/>
    <s v="Webb-Smith"/>
    <s v="Advanced content-based installation"/>
    <n v="9300"/>
    <n v="4124"/>
    <n v="44.344086021505376"/>
    <x v="0"/>
    <n v="37"/>
    <x v="1"/>
    <s v="USD"/>
    <n v="111.45945945945945"/>
    <x v="522"/>
    <n v="1458277200"/>
    <b v="0"/>
    <b v="1"/>
    <x v="1"/>
    <x v="5"/>
    <s v="music/electric music"/>
  </r>
  <r>
    <n v="567"/>
    <s v="Johns PLC"/>
    <s v="Distributed high-level open architecture"/>
    <n v="6800"/>
    <n v="14865"/>
    <n v="218.60294117647058"/>
    <x v="1"/>
    <n v="244"/>
    <x v="1"/>
    <s v="USD"/>
    <n v="60.922131147540981"/>
    <x v="529"/>
    <n v="1405141200"/>
    <b v="0"/>
    <b v="0"/>
    <x v="1"/>
    <x v="1"/>
    <s v="music/rock"/>
  </r>
  <r>
    <n v="568"/>
    <s v="Hardin-Foley"/>
    <s v="Synergized zero tolerance help-desk"/>
    <n v="72400"/>
    <n v="134688"/>
    <n v="186.03314917127071"/>
    <x v="1"/>
    <n v="5180"/>
    <x v="1"/>
    <s v="USD"/>
    <n v="26.0015444015444"/>
    <x v="530"/>
    <n v="1283058000"/>
    <b v="0"/>
    <b v="0"/>
    <x v="3"/>
    <x v="3"/>
    <s v="theater/plays"/>
  </r>
  <r>
    <n v="569"/>
    <s v="Fischer, Fowler and Arnold"/>
    <s v="Extended multi-tasking definition"/>
    <n v="20100"/>
    <n v="47705"/>
    <n v="237.33830845771143"/>
    <x v="1"/>
    <n v="589"/>
    <x v="6"/>
    <s v="EUR"/>
    <n v="80.993208828522924"/>
    <x v="531"/>
    <n v="1295762400"/>
    <b v="0"/>
    <b v="0"/>
    <x v="4"/>
    <x v="10"/>
    <s v="film &amp; video/animation"/>
  </r>
  <r>
    <n v="570"/>
    <s v="Martinez-Juarez"/>
    <s v="Realigned uniform knowledge user"/>
    <n v="31200"/>
    <n v="95364"/>
    <n v="305.65384615384613"/>
    <x v="1"/>
    <n v="2725"/>
    <x v="1"/>
    <s v="USD"/>
    <n v="34.995963302752294"/>
    <x v="515"/>
    <n v="1419573600"/>
    <b v="0"/>
    <b v="1"/>
    <x v="1"/>
    <x v="1"/>
    <s v="music/rock"/>
  </r>
  <r>
    <n v="571"/>
    <s v="Wilson and Sons"/>
    <s v="Monitored grid-enabled model"/>
    <n v="3500"/>
    <n v="3295"/>
    <n v="94.142857142857139"/>
    <x v="0"/>
    <n v="35"/>
    <x v="6"/>
    <s v="EUR"/>
    <n v="94.142857142857139"/>
    <x v="532"/>
    <n v="1438750800"/>
    <b v="0"/>
    <b v="0"/>
    <x v="4"/>
    <x v="12"/>
    <s v="film &amp; video/shorts"/>
  </r>
  <r>
    <n v="572"/>
    <s v="Clements Group"/>
    <s v="Assimilated actuating policy"/>
    <n v="9000"/>
    <n v="4896"/>
    <n v="54.400000000000006"/>
    <x v="3"/>
    <n v="94"/>
    <x v="1"/>
    <s v="USD"/>
    <n v="52.085106382978722"/>
    <x v="533"/>
    <n v="1444798800"/>
    <b v="0"/>
    <b v="1"/>
    <x v="1"/>
    <x v="1"/>
    <s v="music/rock"/>
  </r>
  <r>
    <n v="573"/>
    <s v="Valenzuela-Cook"/>
    <s v="Total incremental productivity"/>
    <n v="6700"/>
    <n v="7496"/>
    <n v="111.88059701492537"/>
    <x v="1"/>
    <n v="300"/>
    <x v="1"/>
    <s v="USD"/>
    <n v="24.986666666666668"/>
    <x v="409"/>
    <n v="1399179600"/>
    <b v="0"/>
    <b v="0"/>
    <x v="8"/>
    <x v="23"/>
    <s v="journalism/audio"/>
  </r>
  <r>
    <n v="574"/>
    <s v="Parker, Haley and Foster"/>
    <s v="Adaptive local task-force"/>
    <n v="2700"/>
    <n v="9967"/>
    <n v="369.14814814814815"/>
    <x v="1"/>
    <n v="144"/>
    <x v="1"/>
    <s v="USD"/>
    <n v="69.215277777777771"/>
    <x v="534"/>
    <n v="1576562400"/>
    <b v="0"/>
    <b v="1"/>
    <x v="0"/>
    <x v="0"/>
    <s v="food/food trucks"/>
  </r>
  <r>
    <n v="575"/>
    <s v="Fuentes LLC"/>
    <s v="Universal zero-defect concept"/>
    <n v="83300"/>
    <n v="52421"/>
    <n v="62.930372148859547"/>
    <x v="0"/>
    <n v="558"/>
    <x v="1"/>
    <s v="USD"/>
    <n v="93.944444444444443"/>
    <x v="53"/>
    <n v="1400821200"/>
    <b v="0"/>
    <b v="1"/>
    <x v="3"/>
    <x v="3"/>
    <s v="theater/plays"/>
  </r>
  <r>
    <n v="576"/>
    <s v="Moran and Sons"/>
    <s v="Object-based bottom-line superstructure"/>
    <n v="9700"/>
    <n v="6298"/>
    <n v="64.927835051546396"/>
    <x v="0"/>
    <n v="64"/>
    <x v="1"/>
    <s v="USD"/>
    <n v="98.40625"/>
    <x v="535"/>
    <n v="1510984800"/>
    <b v="0"/>
    <b v="0"/>
    <x v="3"/>
    <x v="3"/>
    <s v="theater/plays"/>
  </r>
  <r>
    <n v="577"/>
    <s v="Stevens Inc"/>
    <s v="Adaptive 24hour projection"/>
    <n v="8200"/>
    <n v="1546"/>
    <n v="18.853658536585368"/>
    <x v="3"/>
    <n v="37"/>
    <x v="1"/>
    <s v="USD"/>
    <n v="41.783783783783782"/>
    <x v="536"/>
    <n v="1302066000"/>
    <b v="0"/>
    <b v="0"/>
    <x v="1"/>
    <x v="17"/>
    <s v="music/jazz"/>
  </r>
  <r>
    <n v="578"/>
    <s v="Martinez-Johnson"/>
    <s v="Sharable radical toolset"/>
    <n v="96500"/>
    <n v="16168"/>
    <n v="16.754404145077721"/>
    <x v="0"/>
    <n v="245"/>
    <x v="1"/>
    <s v="USD"/>
    <n v="65.991836734693877"/>
    <x v="537"/>
    <n v="1322978400"/>
    <b v="0"/>
    <b v="0"/>
    <x v="4"/>
    <x v="22"/>
    <s v="film &amp; video/science fiction"/>
  </r>
  <r>
    <n v="579"/>
    <s v="Franklin Inc"/>
    <s v="Focused multimedia knowledgebase"/>
    <n v="6200"/>
    <n v="6269"/>
    <n v="101.11290322580646"/>
    <x v="1"/>
    <n v="87"/>
    <x v="1"/>
    <s v="USD"/>
    <n v="72.05747126436782"/>
    <x v="538"/>
    <n v="1313730000"/>
    <b v="0"/>
    <b v="0"/>
    <x v="1"/>
    <x v="17"/>
    <s v="music/jazz"/>
  </r>
  <r>
    <n v="580"/>
    <s v="Perez PLC"/>
    <s v="Seamless 6thgeneration extranet"/>
    <n v="43800"/>
    <n v="149578"/>
    <n v="341.5022831050228"/>
    <x v="1"/>
    <n v="3116"/>
    <x v="1"/>
    <s v="USD"/>
    <n v="48.003209242618745"/>
    <x v="539"/>
    <n v="1394085600"/>
    <b v="0"/>
    <b v="0"/>
    <x v="3"/>
    <x v="3"/>
    <s v="theater/plays"/>
  </r>
  <r>
    <n v="581"/>
    <s v="Sanchez, Cross and Savage"/>
    <s v="Sharable mobile knowledgebase"/>
    <n v="6000"/>
    <n v="3841"/>
    <n v="64.016666666666666"/>
    <x v="0"/>
    <n v="71"/>
    <x v="1"/>
    <s v="USD"/>
    <n v="54.098591549295776"/>
    <x v="540"/>
    <n v="1305349200"/>
    <b v="0"/>
    <b v="0"/>
    <x v="2"/>
    <x v="2"/>
    <s v="technology/web"/>
  </r>
  <r>
    <n v="582"/>
    <s v="Pineda Ltd"/>
    <s v="Cross-group global system engine"/>
    <n v="8700"/>
    <n v="4531"/>
    <n v="52.080459770114942"/>
    <x v="0"/>
    <n v="42"/>
    <x v="1"/>
    <s v="USD"/>
    <n v="107.88095238095238"/>
    <x v="505"/>
    <n v="1434344400"/>
    <b v="0"/>
    <b v="1"/>
    <x v="6"/>
    <x v="11"/>
    <s v="games/video games"/>
  </r>
  <r>
    <n v="583"/>
    <s v="Powell and Sons"/>
    <s v="Centralized clear-thinking conglomeration"/>
    <n v="18900"/>
    <n v="60934"/>
    <n v="322.40211640211641"/>
    <x v="1"/>
    <n v="909"/>
    <x v="1"/>
    <s v="USD"/>
    <n v="67.034103410341032"/>
    <x v="541"/>
    <n v="1331186400"/>
    <b v="0"/>
    <b v="0"/>
    <x v="4"/>
    <x v="4"/>
    <s v="film &amp; video/documentary"/>
  </r>
  <r>
    <n v="584"/>
    <s v="Nunez-Richards"/>
    <s v="De-engineered cohesive system engine"/>
    <n v="86400"/>
    <n v="103255"/>
    <n v="119.50810185185186"/>
    <x v="1"/>
    <n v="1613"/>
    <x v="1"/>
    <s v="USD"/>
    <n v="64.01425914445133"/>
    <x v="542"/>
    <n v="1336539600"/>
    <b v="0"/>
    <b v="0"/>
    <x v="2"/>
    <x v="2"/>
    <s v="technology/web"/>
  </r>
  <r>
    <n v="585"/>
    <s v="Pugh LLC"/>
    <s v="Reactive analyzing function"/>
    <n v="8900"/>
    <n v="13065"/>
    <n v="146.79775280898878"/>
    <x v="1"/>
    <n v="136"/>
    <x v="1"/>
    <s v="USD"/>
    <n v="96.066176470588232"/>
    <x v="543"/>
    <n v="1269752400"/>
    <b v="0"/>
    <b v="0"/>
    <x v="5"/>
    <x v="18"/>
    <s v="publishing/translations"/>
  </r>
  <r>
    <n v="586"/>
    <s v="Rowe-Wong"/>
    <s v="Robust hybrid budgetary management"/>
    <n v="700"/>
    <n v="6654"/>
    <n v="950.57142857142856"/>
    <x v="1"/>
    <n v="130"/>
    <x v="1"/>
    <s v="USD"/>
    <n v="51.184615384615384"/>
    <x v="544"/>
    <n v="1291615200"/>
    <b v="0"/>
    <b v="0"/>
    <x v="1"/>
    <x v="1"/>
    <s v="music/rock"/>
  </r>
  <r>
    <n v="587"/>
    <s v="Williams-Santos"/>
    <s v="Open-source analyzing monitoring"/>
    <n v="9400"/>
    <n v="6852"/>
    <n v="72.893617021276597"/>
    <x v="0"/>
    <n v="156"/>
    <x v="0"/>
    <s v="CAD"/>
    <n v="43.92307692307692"/>
    <x v="35"/>
    <n v="1552366800"/>
    <b v="0"/>
    <b v="1"/>
    <x v="0"/>
    <x v="0"/>
    <s v="food/food trucks"/>
  </r>
  <r>
    <n v="588"/>
    <s v="Weber Inc"/>
    <s v="Up-sized discrete firmware"/>
    <n v="157600"/>
    <n v="124517"/>
    <n v="79.008248730964468"/>
    <x v="0"/>
    <n v="1368"/>
    <x v="4"/>
    <s v="GBP"/>
    <n v="91.021198830409361"/>
    <x v="152"/>
    <n v="1272171600"/>
    <b v="0"/>
    <b v="0"/>
    <x v="3"/>
    <x v="3"/>
    <s v="theater/plays"/>
  </r>
  <r>
    <n v="589"/>
    <s v="Avery, Brown and Parker"/>
    <s v="Exclusive intangible extranet"/>
    <n v="7900"/>
    <n v="5113"/>
    <n v="64.721518987341781"/>
    <x v="0"/>
    <n v="102"/>
    <x v="1"/>
    <s v="USD"/>
    <n v="50.127450980392155"/>
    <x v="545"/>
    <n v="1436677200"/>
    <b v="0"/>
    <b v="0"/>
    <x v="4"/>
    <x v="4"/>
    <s v="film &amp; video/documentary"/>
  </r>
  <r>
    <n v="590"/>
    <s v="Cox Group"/>
    <s v="Synergized analyzing process improvement"/>
    <n v="7100"/>
    <n v="5824"/>
    <n v="82.028169014084511"/>
    <x v="0"/>
    <n v="86"/>
    <x v="2"/>
    <s v="AUD"/>
    <n v="67.720930232558146"/>
    <x v="546"/>
    <n v="1420092000"/>
    <b v="0"/>
    <b v="0"/>
    <x v="5"/>
    <x v="15"/>
    <s v="publishing/radio &amp; podcasts"/>
  </r>
  <r>
    <n v="591"/>
    <s v="Jensen LLC"/>
    <s v="Realigned dedicated system engine"/>
    <n v="600"/>
    <n v="6226"/>
    <n v="1037.6666666666667"/>
    <x v="1"/>
    <n v="102"/>
    <x v="1"/>
    <s v="USD"/>
    <n v="61.03921568627451"/>
    <x v="547"/>
    <n v="1279947600"/>
    <b v="0"/>
    <b v="0"/>
    <x v="6"/>
    <x v="11"/>
    <s v="games/video games"/>
  </r>
  <r>
    <n v="592"/>
    <s v="Brown Inc"/>
    <s v="Object-based bandwidth-monitored concept"/>
    <n v="156800"/>
    <n v="20243"/>
    <n v="12.910076530612244"/>
    <x v="0"/>
    <n v="253"/>
    <x v="1"/>
    <s v="USD"/>
    <n v="80.011857707509876"/>
    <x v="548"/>
    <n v="1402203600"/>
    <b v="0"/>
    <b v="0"/>
    <x v="3"/>
    <x v="3"/>
    <s v="theater/plays"/>
  </r>
  <r>
    <n v="593"/>
    <s v="Hale-Hayes"/>
    <s v="Ameliorated client-driven open system"/>
    <n v="121600"/>
    <n v="188288"/>
    <n v="154.84210526315789"/>
    <x v="1"/>
    <n v="4006"/>
    <x v="1"/>
    <s v="USD"/>
    <n v="47.001497753369947"/>
    <x v="549"/>
    <n v="1396933200"/>
    <b v="0"/>
    <b v="0"/>
    <x v="4"/>
    <x v="10"/>
    <s v="film &amp; video/animation"/>
  </r>
  <r>
    <n v="594"/>
    <s v="Mcbride PLC"/>
    <s v="Upgradable leadingedge Local Area Network"/>
    <n v="157300"/>
    <n v="11167"/>
    <n v="7.0991735537190088"/>
    <x v="0"/>
    <n v="157"/>
    <x v="1"/>
    <s v="USD"/>
    <n v="71.127388535031841"/>
    <x v="550"/>
    <n v="1467262800"/>
    <b v="0"/>
    <b v="1"/>
    <x v="3"/>
    <x v="3"/>
    <s v="theater/plays"/>
  </r>
  <r>
    <n v="595"/>
    <s v="Harris-Jennings"/>
    <s v="Customizable intermediate data-warehouse"/>
    <n v="70300"/>
    <n v="146595"/>
    <n v="208.52773826458036"/>
    <x v="1"/>
    <n v="1629"/>
    <x v="1"/>
    <s v="USD"/>
    <n v="89.99079189686924"/>
    <x v="551"/>
    <n v="1270530000"/>
    <b v="0"/>
    <b v="1"/>
    <x v="3"/>
    <x v="3"/>
    <s v="theater/plays"/>
  </r>
  <r>
    <n v="596"/>
    <s v="Becker-Scott"/>
    <s v="Managed optimizing archive"/>
    <n v="7900"/>
    <n v="7875"/>
    <n v="99.683544303797461"/>
    <x v="0"/>
    <n v="183"/>
    <x v="1"/>
    <s v="USD"/>
    <n v="43.032786885245905"/>
    <x v="552"/>
    <n v="1457762400"/>
    <b v="0"/>
    <b v="1"/>
    <x v="4"/>
    <x v="6"/>
    <s v="film &amp; video/drama"/>
  </r>
  <r>
    <n v="597"/>
    <s v="Todd, Freeman and Henry"/>
    <s v="Diverse systematic projection"/>
    <n v="73800"/>
    <n v="148779"/>
    <n v="201.59756097560978"/>
    <x v="1"/>
    <n v="2188"/>
    <x v="1"/>
    <s v="USD"/>
    <n v="67.997714808043881"/>
    <x v="462"/>
    <n v="1575525600"/>
    <b v="0"/>
    <b v="0"/>
    <x v="3"/>
    <x v="3"/>
    <s v="theater/plays"/>
  </r>
  <r>
    <n v="598"/>
    <s v="Martinez, Garza and Young"/>
    <s v="Up-sized web-enabled info-mediaries"/>
    <n v="108500"/>
    <n v="175868"/>
    <n v="162.09032258064516"/>
    <x v="1"/>
    <n v="2409"/>
    <x v="6"/>
    <s v="EUR"/>
    <n v="73.004566210045667"/>
    <x v="553"/>
    <n v="1279083600"/>
    <b v="0"/>
    <b v="0"/>
    <x v="1"/>
    <x v="1"/>
    <s v="music/rock"/>
  </r>
  <r>
    <n v="599"/>
    <s v="Smith-Ramos"/>
    <s v="Persevering optimizing Graphical User Interface"/>
    <n v="140300"/>
    <n v="5112"/>
    <n v="3.6436208125445471"/>
    <x v="0"/>
    <n v="82"/>
    <x v="3"/>
    <s v="DKK"/>
    <n v="62.341463414634148"/>
    <x v="554"/>
    <n v="1424412000"/>
    <b v="0"/>
    <b v="0"/>
    <x v="4"/>
    <x v="4"/>
    <s v="film &amp; video/documentary"/>
  </r>
  <r>
    <n v="600"/>
    <s v="Brown-George"/>
    <s v="Cross-platform tertiary array"/>
    <n v="100"/>
    <n v="5"/>
    <n v="5"/>
    <x v="0"/>
    <n v="1"/>
    <x v="4"/>
    <s v="GBP"/>
    <n v="5"/>
    <x v="555"/>
    <n v="1376197200"/>
    <b v="0"/>
    <b v="0"/>
    <x v="0"/>
    <x v="0"/>
    <s v="food/food trucks"/>
  </r>
  <r>
    <n v="601"/>
    <s v="Waters and Sons"/>
    <s v="Inverse neutral structure"/>
    <n v="6300"/>
    <n v="13018"/>
    <n v="206.63492063492063"/>
    <x v="1"/>
    <n v="194"/>
    <x v="1"/>
    <s v="USD"/>
    <n v="67.103092783505161"/>
    <x v="548"/>
    <n v="1402894800"/>
    <b v="1"/>
    <b v="0"/>
    <x v="2"/>
    <x v="8"/>
    <s v="technology/wearables"/>
  </r>
  <r>
    <n v="602"/>
    <s v="Brown Ltd"/>
    <s v="Quality-focused system-worthy support"/>
    <n v="71100"/>
    <n v="91176"/>
    <n v="128.23628691983123"/>
    <x v="1"/>
    <n v="1140"/>
    <x v="1"/>
    <s v="USD"/>
    <n v="79.978947368421046"/>
    <x v="62"/>
    <n v="1434430800"/>
    <b v="0"/>
    <b v="0"/>
    <x v="3"/>
    <x v="3"/>
    <s v="theater/plays"/>
  </r>
  <r>
    <n v="603"/>
    <s v="Christian, Yates and Greer"/>
    <s v="Vision-oriented 5thgeneration array"/>
    <n v="5300"/>
    <n v="6342"/>
    <n v="119.66037735849055"/>
    <x v="1"/>
    <n v="102"/>
    <x v="1"/>
    <s v="USD"/>
    <n v="62.176470588235297"/>
    <x v="556"/>
    <n v="1557896400"/>
    <b v="0"/>
    <b v="0"/>
    <x v="3"/>
    <x v="3"/>
    <s v="theater/plays"/>
  </r>
  <r>
    <n v="604"/>
    <s v="Cole, Hernandez and Rodriguez"/>
    <s v="Cross-platform logistical circuit"/>
    <n v="88700"/>
    <n v="151438"/>
    <n v="170.73055242390078"/>
    <x v="1"/>
    <n v="2857"/>
    <x v="1"/>
    <s v="USD"/>
    <n v="53.005950297514879"/>
    <x v="557"/>
    <n v="1297490400"/>
    <b v="0"/>
    <b v="0"/>
    <x v="3"/>
    <x v="3"/>
    <s v="theater/plays"/>
  </r>
  <r>
    <n v="605"/>
    <s v="Ortiz, Valenzuela and Collins"/>
    <s v="Profound solution-oriented matrix"/>
    <n v="3300"/>
    <n v="6178"/>
    <n v="187.21212121212122"/>
    <x v="1"/>
    <n v="107"/>
    <x v="1"/>
    <s v="USD"/>
    <n v="57.738317757009348"/>
    <x v="27"/>
    <n v="1447394400"/>
    <b v="0"/>
    <b v="0"/>
    <x v="5"/>
    <x v="9"/>
    <s v="publishing/nonfiction"/>
  </r>
  <r>
    <n v="606"/>
    <s v="Valencia PLC"/>
    <s v="Extended asynchronous initiative"/>
    <n v="3400"/>
    <n v="6405"/>
    <n v="188.38235294117646"/>
    <x v="1"/>
    <n v="160"/>
    <x v="4"/>
    <s v="GBP"/>
    <n v="40.03125"/>
    <x v="558"/>
    <n v="1458277200"/>
    <b v="0"/>
    <b v="0"/>
    <x v="1"/>
    <x v="1"/>
    <s v="music/rock"/>
  </r>
  <r>
    <n v="607"/>
    <s v="Gordon, Mendez and Johnson"/>
    <s v="Fundamental needs-based frame"/>
    <n v="137600"/>
    <n v="180667"/>
    <n v="131.29869186046511"/>
    <x v="1"/>
    <n v="2230"/>
    <x v="1"/>
    <s v="USD"/>
    <n v="81.016591928251117"/>
    <x v="559"/>
    <n v="1395723600"/>
    <b v="0"/>
    <b v="0"/>
    <x v="0"/>
    <x v="0"/>
    <s v="food/food trucks"/>
  </r>
  <r>
    <n v="608"/>
    <s v="Johnson Group"/>
    <s v="Compatible full-range leverage"/>
    <n v="3900"/>
    <n v="11075"/>
    <n v="283.97435897435901"/>
    <x v="1"/>
    <n v="316"/>
    <x v="1"/>
    <s v="USD"/>
    <n v="35.047468354430379"/>
    <x v="426"/>
    <n v="1552197600"/>
    <b v="0"/>
    <b v="1"/>
    <x v="1"/>
    <x v="17"/>
    <s v="music/jazz"/>
  </r>
  <r>
    <n v="609"/>
    <s v="Rose-Fuller"/>
    <s v="Upgradable holistic system engine"/>
    <n v="10000"/>
    <n v="12042"/>
    <n v="120.41999999999999"/>
    <x v="1"/>
    <n v="117"/>
    <x v="1"/>
    <s v="USD"/>
    <n v="102.92307692307692"/>
    <x v="560"/>
    <n v="1549087200"/>
    <b v="0"/>
    <b v="0"/>
    <x v="4"/>
    <x v="22"/>
    <s v="film &amp; video/science fiction"/>
  </r>
  <r>
    <n v="610"/>
    <s v="Hughes, Mendez and Patterson"/>
    <s v="Stand-alone multi-state data-warehouse"/>
    <n v="42800"/>
    <n v="179356"/>
    <n v="419.0560747663551"/>
    <x v="1"/>
    <n v="6406"/>
    <x v="1"/>
    <s v="USD"/>
    <n v="27.998126756166094"/>
    <x v="561"/>
    <n v="1356847200"/>
    <b v="0"/>
    <b v="0"/>
    <x v="3"/>
    <x v="3"/>
    <s v="theater/plays"/>
  </r>
  <r>
    <n v="611"/>
    <s v="Brady, Cortez and Rodriguez"/>
    <s v="Multi-lateral maximized core"/>
    <n v="8200"/>
    <n v="1136"/>
    <n v="13.853658536585368"/>
    <x v="3"/>
    <n v="15"/>
    <x v="1"/>
    <s v="USD"/>
    <n v="75.733333333333334"/>
    <x v="562"/>
    <n v="1375765200"/>
    <b v="0"/>
    <b v="0"/>
    <x v="3"/>
    <x v="3"/>
    <s v="theater/plays"/>
  </r>
  <r>
    <n v="612"/>
    <s v="Wang, Nguyen and Horton"/>
    <s v="Innovative holistic hub"/>
    <n v="6200"/>
    <n v="8645"/>
    <n v="139.43548387096774"/>
    <x v="1"/>
    <n v="192"/>
    <x v="1"/>
    <s v="USD"/>
    <n v="45.026041666666664"/>
    <x v="563"/>
    <n v="1289800800"/>
    <b v="0"/>
    <b v="0"/>
    <x v="1"/>
    <x v="5"/>
    <s v="music/electric music"/>
  </r>
  <r>
    <n v="613"/>
    <s v="Santos, Williams and Brown"/>
    <s v="Reverse-engineered 24/7 methodology"/>
    <n v="1100"/>
    <n v="1914"/>
    <n v="174"/>
    <x v="1"/>
    <n v="26"/>
    <x v="0"/>
    <s v="CAD"/>
    <n v="73.615384615384613"/>
    <x v="564"/>
    <n v="1504501200"/>
    <b v="0"/>
    <b v="0"/>
    <x v="3"/>
    <x v="3"/>
    <s v="theater/plays"/>
  </r>
  <r>
    <n v="614"/>
    <s v="Barnett and Sons"/>
    <s v="Business-focused dynamic info-mediaries"/>
    <n v="26500"/>
    <n v="41205"/>
    <n v="155.49056603773585"/>
    <x v="1"/>
    <n v="723"/>
    <x v="1"/>
    <s v="USD"/>
    <n v="56.991701244813278"/>
    <x v="565"/>
    <n v="1485669600"/>
    <b v="0"/>
    <b v="0"/>
    <x v="3"/>
    <x v="3"/>
    <s v="theater/plays"/>
  </r>
  <r>
    <n v="615"/>
    <s v="Petersen-Rodriguez"/>
    <s v="Digitized clear-thinking installation"/>
    <n v="8500"/>
    <n v="14488"/>
    <n v="170.44705882352943"/>
    <x v="1"/>
    <n v="170"/>
    <x v="6"/>
    <s v="EUR"/>
    <n v="85.223529411764702"/>
    <x v="566"/>
    <n v="1462770000"/>
    <b v="0"/>
    <b v="0"/>
    <x v="3"/>
    <x v="3"/>
    <s v="theater/plays"/>
  </r>
  <r>
    <n v="616"/>
    <s v="Burnett-Mora"/>
    <s v="Quality-focused 24/7 superstructure"/>
    <n v="6400"/>
    <n v="12129"/>
    <n v="189.515625"/>
    <x v="1"/>
    <n v="238"/>
    <x v="4"/>
    <s v="GBP"/>
    <n v="50.962184873949582"/>
    <x v="567"/>
    <n v="1379739600"/>
    <b v="0"/>
    <b v="1"/>
    <x v="1"/>
    <x v="7"/>
    <s v="music/indie rock"/>
  </r>
  <r>
    <n v="617"/>
    <s v="King LLC"/>
    <s v="Multi-channeled local intranet"/>
    <n v="1400"/>
    <n v="3496"/>
    <n v="249.71428571428572"/>
    <x v="1"/>
    <n v="55"/>
    <x v="1"/>
    <s v="USD"/>
    <n v="63.563636363636363"/>
    <x v="568"/>
    <n v="1402722000"/>
    <b v="0"/>
    <b v="0"/>
    <x v="3"/>
    <x v="3"/>
    <s v="theater/plays"/>
  </r>
  <r>
    <n v="618"/>
    <s v="Miller Ltd"/>
    <s v="Open-architected mobile emulation"/>
    <n v="198600"/>
    <n v="97037"/>
    <n v="48.860523665659613"/>
    <x v="0"/>
    <n v="1198"/>
    <x v="1"/>
    <s v="USD"/>
    <n v="80.999165275459092"/>
    <x v="569"/>
    <n v="1369285200"/>
    <b v="0"/>
    <b v="0"/>
    <x v="5"/>
    <x v="9"/>
    <s v="publishing/nonfiction"/>
  </r>
  <r>
    <n v="619"/>
    <s v="Case LLC"/>
    <s v="Ameliorated foreground methodology"/>
    <n v="195900"/>
    <n v="55757"/>
    <n v="28.461970393057683"/>
    <x v="0"/>
    <n v="648"/>
    <x v="1"/>
    <s v="USD"/>
    <n v="86.044753086419746"/>
    <x v="570"/>
    <n v="1304744400"/>
    <b v="1"/>
    <b v="1"/>
    <x v="3"/>
    <x v="3"/>
    <s v="theater/plays"/>
  </r>
  <r>
    <n v="620"/>
    <s v="Swanson, Wilson and Baker"/>
    <s v="Synergized well-modulated project"/>
    <n v="4300"/>
    <n v="11525"/>
    <n v="268.02325581395348"/>
    <x v="1"/>
    <n v="128"/>
    <x v="2"/>
    <s v="AUD"/>
    <n v="90.0390625"/>
    <x v="571"/>
    <n v="1468299600"/>
    <b v="0"/>
    <b v="0"/>
    <x v="7"/>
    <x v="14"/>
    <s v="photography/photography books"/>
  </r>
  <r>
    <n v="621"/>
    <s v="Dean, Fox and Phillips"/>
    <s v="Extended context-sensitive forecast"/>
    <n v="25600"/>
    <n v="158669"/>
    <n v="619.80078125"/>
    <x v="1"/>
    <n v="2144"/>
    <x v="1"/>
    <s v="USD"/>
    <n v="74.006063432835816"/>
    <x v="572"/>
    <n v="1474174800"/>
    <b v="0"/>
    <b v="0"/>
    <x v="3"/>
    <x v="3"/>
    <s v="theater/plays"/>
  </r>
  <r>
    <n v="622"/>
    <s v="Smith-Smith"/>
    <s v="Total leadingedge neural-net"/>
    <n v="189000"/>
    <n v="5916"/>
    <n v="3.1301587301587301"/>
    <x v="0"/>
    <n v="64"/>
    <x v="1"/>
    <s v="USD"/>
    <n v="92.4375"/>
    <x v="573"/>
    <n v="1526014800"/>
    <b v="0"/>
    <b v="0"/>
    <x v="1"/>
    <x v="7"/>
    <s v="music/indie rock"/>
  </r>
  <r>
    <n v="623"/>
    <s v="Smith, Scott and Rodriguez"/>
    <s v="Organic actuating protocol"/>
    <n v="94300"/>
    <n v="150806"/>
    <n v="159.92152704135739"/>
    <x v="1"/>
    <n v="2693"/>
    <x v="4"/>
    <s v="GBP"/>
    <n v="55.999257333828446"/>
    <x v="574"/>
    <n v="1437454800"/>
    <b v="0"/>
    <b v="0"/>
    <x v="3"/>
    <x v="3"/>
    <s v="theater/plays"/>
  </r>
  <r>
    <n v="624"/>
    <s v="White, Robertson and Roberts"/>
    <s v="Down-sized national software"/>
    <n v="5100"/>
    <n v="14249"/>
    <n v="279.39215686274508"/>
    <x v="1"/>
    <n v="432"/>
    <x v="1"/>
    <s v="USD"/>
    <n v="32.983796296296298"/>
    <x v="511"/>
    <n v="1422684000"/>
    <b v="0"/>
    <b v="0"/>
    <x v="7"/>
    <x v="14"/>
    <s v="photography/photography books"/>
  </r>
  <r>
    <n v="625"/>
    <s v="Martinez Inc"/>
    <s v="Organic upward-trending Graphical User Interface"/>
    <n v="7500"/>
    <n v="5803"/>
    <n v="77.373333333333335"/>
    <x v="0"/>
    <n v="62"/>
    <x v="1"/>
    <s v="USD"/>
    <n v="93.596774193548384"/>
    <x v="575"/>
    <n v="1581314400"/>
    <b v="0"/>
    <b v="0"/>
    <x v="3"/>
    <x v="3"/>
    <s v="theater/plays"/>
  </r>
  <r>
    <n v="626"/>
    <s v="Tucker, Mccoy and Marquez"/>
    <s v="Synergistic tertiary budgetary management"/>
    <n v="6400"/>
    <n v="13205"/>
    <n v="206.32812500000003"/>
    <x v="1"/>
    <n v="189"/>
    <x v="1"/>
    <s v="USD"/>
    <n v="69.867724867724874"/>
    <x v="576"/>
    <n v="1286427600"/>
    <b v="0"/>
    <b v="1"/>
    <x v="3"/>
    <x v="3"/>
    <s v="theater/plays"/>
  </r>
  <r>
    <n v="627"/>
    <s v="Martin, Lee and Armstrong"/>
    <s v="Open-architected incremental ability"/>
    <n v="1600"/>
    <n v="11108"/>
    <n v="694.25"/>
    <x v="1"/>
    <n v="154"/>
    <x v="4"/>
    <s v="GBP"/>
    <n v="72.129870129870127"/>
    <x v="577"/>
    <n v="1278738000"/>
    <b v="1"/>
    <b v="0"/>
    <x v="0"/>
    <x v="0"/>
    <s v="food/food trucks"/>
  </r>
  <r>
    <n v="628"/>
    <s v="Dunn, Moreno and Green"/>
    <s v="Intuitive object-oriented task-force"/>
    <n v="1900"/>
    <n v="2884"/>
    <n v="151.78947368421052"/>
    <x v="1"/>
    <n v="96"/>
    <x v="1"/>
    <s v="USD"/>
    <n v="30.041666666666668"/>
    <x v="578"/>
    <n v="1286427600"/>
    <b v="0"/>
    <b v="0"/>
    <x v="1"/>
    <x v="7"/>
    <s v="music/indie rock"/>
  </r>
  <r>
    <n v="629"/>
    <s v="Jackson, Martinez and Ray"/>
    <s v="Multi-tiered executive toolset"/>
    <n v="85900"/>
    <n v="55476"/>
    <n v="64.58207217694995"/>
    <x v="0"/>
    <n v="750"/>
    <x v="1"/>
    <s v="USD"/>
    <n v="73.968000000000004"/>
    <x v="579"/>
    <n v="1467954000"/>
    <b v="0"/>
    <b v="1"/>
    <x v="3"/>
    <x v="3"/>
    <s v="theater/plays"/>
  </r>
  <r>
    <n v="630"/>
    <s v="Patterson-Johnson"/>
    <s v="Grass-roots directional workforce"/>
    <n v="9500"/>
    <n v="5973"/>
    <n v="62.873684210526314"/>
    <x v="3"/>
    <n v="87"/>
    <x v="1"/>
    <s v="USD"/>
    <n v="68.65517241379311"/>
    <x v="580"/>
    <n v="1557637200"/>
    <b v="0"/>
    <b v="1"/>
    <x v="3"/>
    <x v="3"/>
    <s v="theater/plays"/>
  </r>
  <r>
    <n v="631"/>
    <s v="Carlson-Hernandez"/>
    <s v="Quality-focused real-time solution"/>
    <n v="59200"/>
    <n v="183756"/>
    <n v="310.39864864864865"/>
    <x v="1"/>
    <n v="3063"/>
    <x v="1"/>
    <s v="USD"/>
    <n v="59.992164544564154"/>
    <x v="581"/>
    <n v="1553922000"/>
    <b v="0"/>
    <b v="0"/>
    <x v="3"/>
    <x v="3"/>
    <s v="theater/plays"/>
  </r>
  <r>
    <n v="632"/>
    <s v="Parker PLC"/>
    <s v="Reduced interactive matrix"/>
    <n v="72100"/>
    <n v="30902"/>
    <n v="42.859916782246884"/>
    <x v="2"/>
    <n v="278"/>
    <x v="1"/>
    <s v="USD"/>
    <n v="111.15827338129496"/>
    <x v="582"/>
    <n v="1416463200"/>
    <b v="0"/>
    <b v="0"/>
    <x v="3"/>
    <x v="3"/>
    <s v="theater/plays"/>
  </r>
  <r>
    <n v="633"/>
    <s v="Yu and Sons"/>
    <s v="Adaptive context-sensitive architecture"/>
    <n v="6700"/>
    <n v="5569"/>
    <n v="83.119402985074629"/>
    <x v="0"/>
    <n v="105"/>
    <x v="1"/>
    <s v="USD"/>
    <n v="53.038095238095238"/>
    <x v="336"/>
    <n v="1447221600"/>
    <b v="0"/>
    <b v="0"/>
    <x v="4"/>
    <x v="10"/>
    <s v="film &amp; video/animation"/>
  </r>
  <r>
    <n v="634"/>
    <s v="Taylor, Johnson and Hernandez"/>
    <s v="Polarized incremental portal"/>
    <n v="118200"/>
    <n v="92824"/>
    <n v="78.531302876480552"/>
    <x v="3"/>
    <n v="1658"/>
    <x v="1"/>
    <s v="USD"/>
    <n v="55.985524728588658"/>
    <x v="583"/>
    <n v="1491627600"/>
    <b v="0"/>
    <b v="0"/>
    <x v="4"/>
    <x v="19"/>
    <s v="film &amp; video/television"/>
  </r>
  <r>
    <n v="635"/>
    <s v="Mack Ltd"/>
    <s v="Reactive regional access"/>
    <n v="139000"/>
    <n v="158590"/>
    <n v="114.09352517985612"/>
    <x v="1"/>
    <n v="2266"/>
    <x v="1"/>
    <s v="USD"/>
    <n v="69.986760812003524"/>
    <x v="584"/>
    <n v="1363150800"/>
    <b v="0"/>
    <b v="0"/>
    <x v="4"/>
    <x v="19"/>
    <s v="film &amp; video/television"/>
  </r>
  <r>
    <n v="636"/>
    <s v="Lamb-Sanders"/>
    <s v="Stand-alone reciprocal frame"/>
    <n v="197700"/>
    <n v="127591"/>
    <n v="64.537683358624179"/>
    <x v="0"/>
    <n v="2604"/>
    <x v="3"/>
    <s v="DKK"/>
    <n v="48.998079877112133"/>
    <x v="585"/>
    <n v="1330754400"/>
    <b v="0"/>
    <b v="1"/>
    <x v="4"/>
    <x v="10"/>
    <s v="film &amp; video/animation"/>
  </r>
  <r>
    <n v="637"/>
    <s v="Williams-Ramirez"/>
    <s v="Open-architected 24/7 throughput"/>
    <n v="8500"/>
    <n v="6750"/>
    <n v="79.411764705882348"/>
    <x v="0"/>
    <n v="65"/>
    <x v="1"/>
    <s v="USD"/>
    <n v="103.84615384615384"/>
    <x v="586"/>
    <n v="1479794400"/>
    <b v="0"/>
    <b v="0"/>
    <x v="3"/>
    <x v="3"/>
    <s v="theater/plays"/>
  </r>
  <r>
    <n v="638"/>
    <s v="Weaver Ltd"/>
    <s v="Monitored 24/7 approach"/>
    <n v="81600"/>
    <n v="9318"/>
    <n v="11.419117647058824"/>
    <x v="0"/>
    <n v="94"/>
    <x v="1"/>
    <s v="USD"/>
    <n v="99.127659574468083"/>
    <x v="587"/>
    <n v="1281243600"/>
    <b v="0"/>
    <b v="1"/>
    <x v="3"/>
    <x v="3"/>
    <s v="theater/plays"/>
  </r>
  <r>
    <n v="639"/>
    <s v="Barnes-Williams"/>
    <s v="Upgradable explicit forecast"/>
    <n v="8600"/>
    <n v="4832"/>
    <n v="56.186046511627907"/>
    <x v="2"/>
    <n v="45"/>
    <x v="1"/>
    <s v="USD"/>
    <n v="107.37777777777778"/>
    <x v="588"/>
    <n v="1532754000"/>
    <b v="0"/>
    <b v="1"/>
    <x v="4"/>
    <x v="6"/>
    <s v="film &amp; video/drama"/>
  </r>
  <r>
    <n v="640"/>
    <s v="Richardson, Woodward and Hansen"/>
    <s v="Pre-emptive context-sensitive support"/>
    <n v="119800"/>
    <n v="19769"/>
    <n v="16.501669449081803"/>
    <x v="0"/>
    <n v="257"/>
    <x v="1"/>
    <s v="USD"/>
    <n v="76.922178988326849"/>
    <x v="589"/>
    <n v="1453356000"/>
    <b v="0"/>
    <b v="0"/>
    <x v="3"/>
    <x v="3"/>
    <s v="theater/plays"/>
  </r>
  <r>
    <n v="641"/>
    <s v="Hunt, Barker and Baker"/>
    <s v="Business-focused leadingedge instruction set"/>
    <n v="9400"/>
    <n v="11277"/>
    <n v="119.96808510638297"/>
    <x v="1"/>
    <n v="194"/>
    <x v="5"/>
    <s v="CHF"/>
    <n v="58.128865979381445"/>
    <x v="590"/>
    <n v="1489986000"/>
    <b v="0"/>
    <b v="0"/>
    <x v="3"/>
    <x v="3"/>
    <s v="theater/plays"/>
  </r>
  <r>
    <n v="642"/>
    <s v="Ramos, Moreno and Lewis"/>
    <s v="Extended multi-state knowledge user"/>
    <n v="9200"/>
    <n v="13382"/>
    <n v="145.45652173913044"/>
    <x v="1"/>
    <n v="129"/>
    <x v="0"/>
    <s v="CAD"/>
    <n v="103.73643410852713"/>
    <x v="591"/>
    <n v="1545804000"/>
    <b v="0"/>
    <b v="0"/>
    <x v="2"/>
    <x v="8"/>
    <s v="technology/wearables"/>
  </r>
  <r>
    <n v="643"/>
    <s v="Harris Inc"/>
    <s v="Future-proofed modular groupware"/>
    <n v="14900"/>
    <n v="32986"/>
    <n v="221.38255033557047"/>
    <x v="1"/>
    <n v="375"/>
    <x v="1"/>
    <s v="USD"/>
    <n v="87.962666666666664"/>
    <x v="592"/>
    <n v="1489899600"/>
    <b v="0"/>
    <b v="0"/>
    <x v="3"/>
    <x v="3"/>
    <s v="theater/plays"/>
  </r>
  <r>
    <n v="644"/>
    <s v="Peters-Nelson"/>
    <s v="Distributed real-time algorithm"/>
    <n v="169400"/>
    <n v="81984"/>
    <n v="48.396694214876035"/>
    <x v="0"/>
    <n v="2928"/>
    <x v="0"/>
    <s v="CAD"/>
    <n v="28"/>
    <x v="593"/>
    <n v="1546495200"/>
    <b v="0"/>
    <b v="0"/>
    <x v="3"/>
    <x v="3"/>
    <s v="theater/plays"/>
  </r>
  <r>
    <n v="645"/>
    <s v="Ferguson, Murphy and Bright"/>
    <s v="Multi-lateral heuristic throughput"/>
    <n v="192100"/>
    <n v="178483"/>
    <n v="92.911504424778755"/>
    <x v="0"/>
    <n v="4697"/>
    <x v="1"/>
    <s v="USD"/>
    <n v="37.999361294443261"/>
    <x v="594"/>
    <n v="1539752400"/>
    <b v="0"/>
    <b v="1"/>
    <x v="1"/>
    <x v="1"/>
    <s v="music/rock"/>
  </r>
  <r>
    <n v="646"/>
    <s v="Robinson Group"/>
    <s v="Switchable reciprocal middleware"/>
    <n v="98700"/>
    <n v="87448"/>
    <n v="88.599797365754824"/>
    <x v="0"/>
    <n v="2915"/>
    <x v="1"/>
    <s v="USD"/>
    <n v="29.999313893653515"/>
    <x v="595"/>
    <n v="1364101200"/>
    <b v="0"/>
    <b v="0"/>
    <x v="6"/>
    <x v="11"/>
    <s v="games/video games"/>
  </r>
  <r>
    <n v="647"/>
    <s v="Jordan-Wolfe"/>
    <s v="Inverse multimedia Graphic Interface"/>
    <n v="4500"/>
    <n v="1863"/>
    <n v="41.4"/>
    <x v="0"/>
    <n v="18"/>
    <x v="1"/>
    <s v="USD"/>
    <n v="103.5"/>
    <x v="596"/>
    <n v="1525323600"/>
    <b v="0"/>
    <b v="0"/>
    <x v="5"/>
    <x v="18"/>
    <s v="publishing/translations"/>
  </r>
  <r>
    <n v="648"/>
    <s v="Vargas-Cox"/>
    <s v="Vision-oriented local contingency"/>
    <n v="98600"/>
    <n v="62174"/>
    <n v="63.056795131845846"/>
    <x v="3"/>
    <n v="723"/>
    <x v="1"/>
    <s v="USD"/>
    <n v="85.994467496542185"/>
    <x v="597"/>
    <n v="1500872400"/>
    <b v="1"/>
    <b v="0"/>
    <x v="0"/>
    <x v="0"/>
    <s v="food/food trucks"/>
  </r>
  <r>
    <n v="649"/>
    <s v="Yang and Sons"/>
    <s v="Reactive 6thgeneration hub"/>
    <n v="121700"/>
    <n v="59003"/>
    <n v="48.482333607230892"/>
    <x v="0"/>
    <n v="602"/>
    <x v="5"/>
    <s v="CHF"/>
    <n v="98.011627906976742"/>
    <x v="598"/>
    <n v="1288501200"/>
    <b v="1"/>
    <b v="1"/>
    <x v="3"/>
    <x v="3"/>
    <s v="theater/plays"/>
  </r>
  <r>
    <n v="650"/>
    <s v="Wilson, Wilson and Mathis"/>
    <s v="Optional asymmetric success"/>
    <n v="100"/>
    <n v="2"/>
    <n v="2"/>
    <x v="0"/>
    <n v="1"/>
    <x v="1"/>
    <s v="USD"/>
    <n v="2"/>
    <x v="599"/>
    <n v="1407128400"/>
    <b v="0"/>
    <b v="0"/>
    <x v="1"/>
    <x v="17"/>
    <s v="music/jazz"/>
  </r>
  <r>
    <n v="651"/>
    <s v="Wang, Koch and Weaver"/>
    <s v="Digitized analyzing capacity"/>
    <n v="196700"/>
    <n v="174039"/>
    <n v="88.47941026944585"/>
    <x v="0"/>
    <n v="3868"/>
    <x v="6"/>
    <s v="EUR"/>
    <n v="44.994570837642193"/>
    <x v="600"/>
    <n v="1394344800"/>
    <b v="0"/>
    <b v="0"/>
    <x v="4"/>
    <x v="12"/>
    <s v="film &amp; video/shorts"/>
  </r>
  <r>
    <n v="652"/>
    <s v="Cisneros Ltd"/>
    <s v="Vision-oriented regional hub"/>
    <n v="10000"/>
    <n v="12684"/>
    <n v="126.84"/>
    <x v="1"/>
    <n v="409"/>
    <x v="1"/>
    <s v="USD"/>
    <n v="31.012224938875306"/>
    <x v="601"/>
    <n v="1474088400"/>
    <b v="0"/>
    <b v="0"/>
    <x v="2"/>
    <x v="2"/>
    <s v="technology/web"/>
  </r>
  <r>
    <n v="653"/>
    <s v="Williams-Jones"/>
    <s v="Monitored incremental info-mediaries"/>
    <n v="600"/>
    <n v="14033"/>
    <n v="2338.833333333333"/>
    <x v="1"/>
    <n v="234"/>
    <x v="1"/>
    <s v="USD"/>
    <n v="59.970085470085472"/>
    <x v="602"/>
    <n v="1460264400"/>
    <b v="0"/>
    <b v="0"/>
    <x v="2"/>
    <x v="2"/>
    <s v="technology/web"/>
  </r>
  <r>
    <n v="654"/>
    <s v="Roberts, Hinton and Williams"/>
    <s v="Programmable static middleware"/>
    <n v="35000"/>
    <n v="177936"/>
    <n v="508.38857142857148"/>
    <x v="1"/>
    <n v="3016"/>
    <x v="1"/>
    <s v="USD"/>
    <n v="58.9973474801061"/>
    <x v="335"/>
    <n v="1440824400"/>
    <b v="0"/>
    <b v="0"/>
    <x v="1"/>
    <x v="16"/>
    <s v="music/metal"/>
  </r>
  <r>
    <n v="655"/>
    <s v="Gonzalez, Williams and Benson"/>
    <s v="Multi-layered bottom-line encryption"/>
    <n v="6900"/>
    <n v="13212"/>
    <n v="191.47826086956522"/>
    <x v="1"/>
    <n v="264"/>
    <x v="1"/>
    <s v="USD"/>
    <n v="50.045454545454547"/>
    <x v="603"/>
    <n v="1489554000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n v="42.127533783783782"/>
    <x v="0"/>
    <n v="504"/>
    <x v="2"/>
    <s v="AUD"/>
    <n v="98.966269841269835"/>
    <x v="604"/>
    <n v="1514872800"/>
    <b v="0"/>
    <b v="0"/>
    <x v="0"/>
    <x v="0"/>
    <s v="food/food trucks"/>
  </r>
  <r>
    <n v="657"/>
    <s v="Russo, Kim and Mccoy"/>
    <s v="Balanced optimal hardware"/>
    <n v="10000"/>
    <n v="824"/>
    <n v="8.24"/>
    <x v="0"/>
    <n v="14"/>
    <x v="1"/>
    <s v="USD"/>
    <n v="58.857142857142854"/>
    <x v="605"/>
    <n v="1515736800"/>
    <b v="0"/>
    <b v="0"/>
    <x v="4"/>
    <x v="22"/>
    <s v="film &amp; video/science fiction"/>
  </r>
  <r>
    <n v="658"/>
    <s v="Howell, Myers and Olson"/>
    <s v="Self-enabling mission-critical success"/>
    <n v="52600"/>
    <n v="31594"/>
    <n v="60.064638783269963"/>
    <x v="3"/>
    <n v="390"/>
    <x v="1"/>
    <s v="USD"/>
    <n v="81.010256410256417"/>
    <x v="606"/>
    <n v="1442898000"/>
    <b v="0"/>
    <b v="0"/>
    <x v="1"/>
    <x v="1"/>
    <s v="music/rock"/>
  </r>
  <r>
    <n v="659"/>
    <s v="Bailey and Sons"/>
    <s v="Grass-roots dynamic emulation"/>
    <n v="120700"/>
    <n v="57010"/>
    <n v="47.232808616404313"/>
    <x v="0"/>
    <n v="750"/>
    <x v="4"/>
    <s v="GBP"/>
    <n v="76.013333333333335"/>
    <x v="65"/>
    <n v="1296194400"/>
    <b v="0"/>
    <b v="0"/>
    <x v="4"/>
    <x v="4"/>
    <s v="film &amp; video/documentary"/>
  </r>
  <r>
    <n v="660"/>
    <s v="Jensen-Brown"/>
    <s v="Fundamental disintermediate matrix"/>
    <n v="9100"/>
    <n v="7438"/>
    <n v="81.736263736263737"/>
    <x v="0"/>
    <n v="77"/>
    <x v="1"/>
    <s v="USD"/>
    <n v="96.597402597402592"/>
    <x v="607"/>
    <n v="1440910800"/>
    <b v="1"/>
    <b v="0"/>
    <x v="3"/>
    <x v="3"/>
    <s v="theater/plays"/>
  </r>
  <r>
    <n v="661"/>
    <s v="Smith Group"/>
    <s v="Right-sized secondary challenge"/>
    <n v="106800"/>
    <n v="57872"/>
    <n v="54.187265917603"/>
    <x v="0"/>
    <n v="752"/>
    <x v="3"/>
    <s v="DKK"/>
    <n v="76.957446808510639"/>
    <x v="608"/>
    <n v="1335502800"/>
    <b v="0"/>
    <b v="0"/>
    <x v="1"/>
    <x v="17"/>
    <s v="music/jazz"/>
  </r>
  <r>
    <n v="662"/>
    <s v="Murphy-Farrell"/>
    <s v="Implemented exuding software"/>
    <n v="9100"/>
    <n v="8906"/>
    <n v="97.868131868131869"/>
    <x v="0"/>
    <n v="131"/>
    <x v="1"/>
    <s v="USD"/>
    <n v="67.984732824427482"/>
    <x v="609"/>
    <n v="1544680800"/>
    <b v="0"/>
    <b v="0"/>
    <x v="3"/>
    <x v="3"/>
    <s v="theater/plays"/>
  </r>
  <r>
    <n v="663"/>
    <s v="Everett-Wolfe"/>
    <s v="Total optimizing software"/>
    <n v="10000"/>
    <n v="7724"/>
    <n v="77.239999999999995"/>
    <x v="0"/>
    <n v="87"/>
    <x v="1"/>
    <s v="USD"/>
    <n v="88.781609195402297"/>
    <x v="610"/>
    <n v="1288414800"/>
    <b v="0"/>
    <b v="0"/>
    <x v="3"/>
    <x v="3"/>
    <s v="theater/plays"/>
  </r>
  <r>
    <n v="664"/>
    <s v="Young PLC"/>
    <s v="Optional maximized attitude"/>
    <n v="79400"/>
    <n v="26571"/>
    <n v="33.464735516372798"/>
    <x v="0"/>
    <n v="1063"/>
    <x v="1"/>
    <s v="USD"/>
    <n v="24.99623706491063"/>
    <x v="541"/>
    <n v="1330581600"/>
    <b v="0"/>
    <b v="0"/>
    <x v="1"/>
    <x v="17"/>
    <s v="music/jazz"/>
  </r>
  <r>
    <n v="665"/>
    <s v="Park-Goodman"/>
    <s v="Customer-focused impactful extranet"/>
    <n v="5100"/>
    <n v="12219"/>
    <n v="239.58823529411765"/>
    <x v="1"/>
    <n v="272"/>
    <x v="1"/>
    <s v="USD"/>
    <n v="44.922794117647058"/>
    <x v="611"/>
    <n v="1311397200"/>
    <b v="0"/>
    <b v="1"/>
    <x v="4"/>
    <x v="4"/>
    <s v="film &amp; video/documentary"/>
  </r>
  <r>
    <n v="666"/>
    <s v="York, Barr and Grant"/>
    <s v="Cloned bottom-line success"/>
    <n v="3100"/>
    <n v="1985"/>
    <n v="64.032258064516128"/>
    <x v="3"/>
    <n v="25"/>
    <x v="1"/>
    <s v="USD"/>
    <n v="79.400000000000006"/>
    <x v="612"/>
    <n v="1378357200"/>
    <b v="0"/>
    <b v="1"/>
    <x v="3"/>
    <x v="3"/>
    <s v="theater/plays"/>
  </r>
  <r>
    <n v="667"/>
    <s v="Little Ltd"/>
    <s v="Decentralized bandwidth-monitored ability"/>
    <n v="6900"/>
    <n v="12155"/>
    <n v="176.15942028985506"/>
    <x v="1"/>
    <n v="419"/>
    <x v="1"/>
    <s v="USD"/>
    <n v="29.009546539379475"/>
    <x v="613"/>
    <n v="1411102800"/>
    <b v="0"/>
    <b v="0"/>
    <x v="8"/>
    <x v="23"/>
    <s v="journalism/audio"/>
  </r>
  <r>
    <n v="668"/>
    <s v="Brown and Sons"/>
    <s v="Programmable leadingedge budgetary management"/>
    <n v="27500"/>
    <n v="5593"/>
    <n v="20.33818181818182"/>
    <x v="0"/>
    <n v="76"/>
    <x v="1"/>
    <s v="USD"/>
    <n v="73.59210526315789"/>
    <x v="614"/>
    <n v="1344834000"/>
    <b v="0"/>
    <b v="0"/>
    <x v="3"/>
    <x v="3"/>
    <s v="theater/plays"/>
  </r>
  <r>
    <n v="669"/>
    <s v="Payne, Garrett and Thomas"/>
    <s v="Upgradable bi-directional concept"/>
    <n v="48800"/>
    <n v="175020"/>
    <n v="358.64754098360658"/>
    <x v="1"/>
    <n v="1621"/>
    <x v="6"/>
    <s v="EUR"/>
    <n v="107.97038864898211"/>
    <x v="615"/>
    <n v="1499230800"/>
    <b v="0"/>
    <b v="0"/>
    <x v="3"/>
    <x v="3"/>
    <s v="theater/plays"/>
  </r>
  <r>
    <n v="670"/>
    <s v="Robinson Group"/>
    <s v="Re-contextualized homogeneous flexibility"/>
    <n v="16200"/>
    <n v="75955"/>
    <n v="468.85802469135803"/>
    <x v="1"/>
    <n v="1101"/>
    <x v="1"/>
    <s v="USD"/>
    <n v="68.987284287011803"/>
    <x v="90"/>
    <n v="1457416800"/>
    <b v="0"/>
    <b v="0"/>
    <x v="1"/>
    <x v="7"/>
    <s v="music/indie rock"/>
  </r>
  <r>
    <n v="671"/>
    <s v="Robinson-Kelly"/>
    <s v="Monitored bi-directional standardization"/>
    <n v="97600"/>
    <n v="119127"/>
    <n v="122.05635245901641"/>
    <x v="1"/>
    <n v="1073"/>
    <x v="1"/>
    <s v="USD"/>
    <n v="111.02236719478098"/>
    <x v="616"/>
    <n v="1280898000"/>
    <b v="0"/>
    <b v="1"/>
    <x v="3"/>
    <x v="3"/>
    <s v="theater/plays"/>
  </r>
  <r>
    <n v="672"/>
    <s v="Kelly-Colon"/>
    <s v="Stand-alone grid-enabled leverage"/>
    <n v="197900"/>
    <n v="110689"/>
    <n v="55.931783729156137"/>
    <x v="0"/>
    <n v="4428"/>
    <x v="2"/>
    <s v="AUD"/>
    <n v="24.997515808491418"/>
    <x v="617"/>
    <n v="1522472400"/>
    <b v="0"/>
    <b v="0"/>
    <x v="3"/>
    <x v="3"/>
    <s v="theater/plays"/>
  </r>
  <r>
    <n v="673"/>
    <s v="Turner, Scott and Gentry"/>
    <s v="Assimilated regional groupware"/>
    <n v="5600"/>
    <n v="2445"/>
    <n v="43.660714285714285"/>
    <x v="0"/>
    <n v="58"/>
    <x v="6"/>
    <s v="EUR"/>
    <n v="42.155172413793103"/>
    <x v="618"/>
    <n v="1462510800"/>
    <b v="0"/>
    <b v="0"/>
    <x v="1"/>
    <x v="7"/>
    <s v="music/indie rock"/>
  </r>
  <r>
    <n v="674"/>
    <s v="Sanchez Ltd"/>
    <s v="Up-sized 24hour instruction set"/>
    <n v="170700"/>
    <n v="57250"/>
    <n v="33.53837141183363"/>
    <x v="3"/>
    <n v="1218"/>
    <x v="1"/>
    <s v="USD"/>
    <n v="47.003284072249592"/>
    <x v="619"/>
    <n v="1317790800"/>
    <b v="0"/>
    <b v="0"/>
    <x v="7"/>
    <x v="14"/>
    <s v="photography/photography books"/>
  </r>
  <r>
    <n v="675"/>
    <s v="Giles-Smith"/>
    <s v="Right-sized web-enabled intranet"/>
    <n v="9700"/>
    <n v="11929"/>
    <n v="122.97938144329896"/>
    <x v="1"/>
    <n v="331"/>
    <x v="1"/>
    <s v="USD"/>
    <n v="36.0392749244713"/>
    <x v="620"/>
    <n v="1568782800"/>
    <b v="0"/>
    <b v="0"/>
    <x v="8"/>
    <x v="23"/>
    <s v="journalism/audio"/>
  </r>
  <r>
    <n v="676"/>
    <s v="Thompson-Moreno"/>
    <s v="Expanded needs-based orchestration"/>
    <n v="62300"/>
    <n v="118214"/>
    <n v="189.74959871589084"/>
    <x v="1"/>
    <n v="1170"/>
    <x v="1"/>
    <s v="USD"/>
    <n v="101.03760683760684"/>
    <x v="621"/>
    <n v="1349413200"/>
    <b v="0"/>
    <b v="0"/>
    <x v="7"/>
    <x v="14"/>
    <s v="photography/photography books"/>
  </r>
  <r>
    <n v="677"/>
    <s v="Murphy-Fox"/>
    <s v="Organic system-worthy orchestration"/>
    <n v="5300"/>
    <n v="4432"/>
    <n v="83.622641509433961"/>
    <x v="0"/>
    <n v="111"/>
    <x v="1"/>
    <s v="USD"/>
    <n v="39.927927927927925"/>
    <x v="622"/>
    <n v="1472446800"/>
    <b v="0"/>
    <b v="0"/>
    <x v="5"/>
    <x v="13"/>
    <s v="publishing/fiction"/>
  </r>
  <r>
    <n v="678"/>
    <s v="Rodriguez-Patterson"/>
    <s v="Inverse static standardization"/>
    <n v="99500"/>
    <n v="17879"/>
    <n v="17.968844221105527"/>
    <x v="3"/>
    <n v="215"/>
    <x v="1"/>
    <s v="USD"/>
    <n v="83.158139534883716"/>
    <x v="35"/>
    <n v="1548050400"/>
    <b v="0"/>
    <b v="0"/>
    <x v="4"/>
    <x v="6"/>
    <s v="film &amp; video/drama"/>
  </r>
  <r>
    <n v="679"/>
    <s v="Davis Ltd"/>
    <s v="Synchronized motivating solution"/>
    <n v="1400"/>
    <n v="14511"/>
    <n v="1036.5"/>
    <x v="1"/>
    <n v="363"/>
    <x v="1"/>
    <s v="USD"/>
    <n v="39.97520661157025"/>
    <x v="623"/>
    <n v="1571806800"/>
    <b v="0"/>
    <b v="1"/>
    <x v="0"/>
    <x v="0"/>
    <s v="food/food trucks"/>
  </r>
  <r>
    <n v="680"/>
    <s v="Nelson-Valdez"/>
    <s v="Open-source 4thgeneration open system"/>
    <n v="145600"/>
    <n v="141822"/>
    <n v="97.405219780219781"/>
    <x v="0"/>
    <n v="2955"/>
    <x v="1"/>
    <s v="USD"/>
    <n v="47.993908629441627"/>
    <x v="624"/>
    <n v="1576476000"/>
    <b v="0"/>
    <b v="1"/>
    <x v="6"/>
    <x v="20"/>
    <s v="games/mobile games"/>
  </r>
  <r>
    <n v="681"/>
    <s v="Kelly PLC"/>
    <s v="Decentralized context-sensitive superstructure"/>
    <n v="184100"/>
    <n v="159037"/>
    <n v="86.386203150461711"/>
    <x v="0"/>
    <n v="1657"/>
    <x v="1"/>
    <s v="USD"/>
    <n v="95.978877489438744"/>
    <x v="625"/>
    <n v="1324965600"/>
    <b v="0"/>
    <b v="0"/>
    <x v="3"/>
    <x v="3"/>
    <s v="theater/plays"/>
  </r>
  <r>
    <n v="682"/>
    <s v="Nguyen and Sons"/>
    <s v="Compatible 5thgeneration concept"/>
    <n v="5400"/>
    <n v="8109"/>
    <n v="150.16666666666666"/>
    <x v="1"/>
    <n v="103"/>
    <x v="1"/>
    <s v="USD"/>
    <n v="78.728155339805824"/>
    <x v="626"/>
    <n v="1387519200"/>
    <b v="0"/>
    <b v="0"/>
    <x v="3"/>
    <x v="3"/>
    <s v="theater/plays"/>
  </r>
  <r>
    <n v="683"/>
    <s v="Jones PLC"/>
    <s v="Virtual systemic intranet"/>
    <n v="2300"/>
    <n v="8244"/>
    <n v="358.43478260869563"/>
    <x v="1"/>
    <n v="147"/>
    <x v="1"/>
    <s v="USD"/>
    <n v="56.081632653061227"/>
    <x v="627"/>
    <n v="1537246800"/>
    <b v="0"/>
    <b v="0"/>
    <x v="3"/>
    <x v="3"/>
    <s v="theater/plays"/>
  </r>
  <r>
    <n v="684"/>
    <s v="Gilmore LLC"/>
    <s v="Optimized systemic algorithm"/>
    <n v="1400"/>
    <n v="7600"/>
    <n v="542.85714285714289"/>
    <x v="1"/>
    <n v="110"/>
    <x v="0"/>
    <s v="CAD"/>
    <n v="69.090909090909093"/>
    <x v="628"/>
    <n v="1279515600"/>
    <b v="0"/>
    <b v="0"/>
    <x v="5"/>
    <x v="9"/>
    <s v="publishing/nonfiction"/>
  </r>
  <r>
    <n v="685"/>
    <s v="Lee-Cobb"/>
    <s v="Customizable homogeneous firmware"/>
    <n v="140000"/>
    <n v="94501"/>
    <n v="67.500714285714281"/>
    <x v="0"/>
    <n v="926"/>
    <x v="0"/>
    <s v="CAD"/>
    <n v="102.05291576673866"/>
    <x v="629"/>
    <n v="1442379600"/>
    <b v="0"/>
    <b v="0"/>
    <x v="3"/>
    <x v="3"/>
    <s v="theater/plays"/>
  </r>
  <r>
    <n v="686"/>
    <s v="Jones, Wiley and Robbins"/>
    <s v="Front-line cohesive extranet"/>
    <n v="7500"/>
    <n v="14381"/>
    <n v="191.74666666666667"/>
    <x v="1"/>
    <n v="134"/>
    <x v="1"/>
    <s v="USD"/>
    <n v="107.32089552238806"/>
    <x v="630"/>
    <n v="1523077200"/>
    <b v="0"/>
    <b v="0"/>
    <x v="2"/>
    <x v="8"/>
    <s v="technology/wearables"/>
  </r>
  <r>
    <n v="687"/>
    <s v="Martin, Gates and Holt"/>
    <s v="Distributed holistic neural-net"/>
    <n v="1500"/>
    <n v="13980"/>
    <n v="932"/>
    <x v="1"/>
    <n v="269"/>
    <x v="1"/>
    <s v="USD"/>
    <n v="51.970260223048328"/>
    <x v="631"/>
    <n v="1489554000"/>
    <b v="0"/>
    <b v="0"/>
    <x v="3"/>
    <x v="3"/>
    <s v="theater/plays"/>
  </r>
  <r>
    <n v="688"/>
    <s v="Bowen, Davies and Burns"/>
    <s v="Devolved client-server monitoring"/>
    <n v="2900"/>
    <n v="12449"/>
    <n v="429.27586206896552"/>
    <x v="1"/>
    <n v="175"/>
    <x v="1"/>
    <s v="USD"/>
    <n v="71.137142857142862"/>
    <x v="632"/>
    <n v="1548482400"/>
    <b v="0"/>
    <b v="1"/>
    <x v="4"/>
    <x v="19"/>
    <s v="film &amp; video/television"/>
  </r>
  <r>
    <n v="689"/>
    <s v="Nguyen Inc"/>
    <s v="Seamless directional capacity"/>
    <n v="7300"/>
    <n v="7348"/>
    <n v="100.65753424657535"/>
    <x v="1"/>
    <n v="69"/>
    <x v="1"/>
    <s v="USD"/>
    <n v="106.49275362318841"/>
    <x v="633"/>
    <n v="1384063200"/>
    <b v="0"/>
    <b v="0"/>
    <x v="2"/>
    <x v="2"/>
    <s v="technology/web"/>
  </r>
  <r>
    <n v="690"/>
    <s v="Walsh-Watts"/>
    <s v="Polarized actuating implementation"/>
    <n v="3600"/>
    <n v="8158"/>
    <n v="226.61111111111109"/>
    <x v="1"/>
    <n v="190"/>
    <x v="1"/>
    <s v="USD"/>
    <n v="42.93684210526316"/>
    <x v="634"/>
    <n v="1322892000"/>
    <b v="0"/>
    <b v="1"/>
    <x v="4"/>
    <x v="4"/>
    <s v="film &amp; video/documentary"/>
  </r>
  <r>
    <n v="691"/>
    <s v="Ray, Li and Li"/>
    <s v="Front-line disintermediate hub"/>
    <n v="5000"/>
    <n v="7119"/>
    <n v="142.38"/>
    <x v="1"/>
    <n v="237"/>
    <x v="1"/>
    <s v="USD"/>
    <n v="30.037974683544302"/>
    <x v="635"/>
    <n v="1350709200"/>
    <b v="1"/>
    <b v="1"/>
    <x v="4"/>
    <x v="4"/>
    <s v="film &amp; video/documentary"/>
  </r>
  <r>
    <n v="692"/>
    <s v="Murray Ltd"/>
    <s v="Decentralized 4thgeneration challenge"/>
    <n v="6000"/>
    <n v="5438"/>
    <n v="90.633333333333326"/>
    <x v="0"/>
    <n v="77"/>
    <x v="4"/>
    <s v="GBP"/>
    <n v="70.623376623376629"/>
    <x v="636"/>
    <n v="1564203600"/>
    <b v="0"/>
    <b v="0"/>
    <x v="1"/>
    <x v="1"/>
    <s v="music/rock"/>
  </r>
  <r>
    <n v="693"/>
    <s v="Bradford-Silva"/>
    <s v="Reverse-engineered composite hierarchy"/>
    <n v="180400"/>
    <n v="115396"/>
    <n v="63.966740576496676"/>
    <x v="0"/>
    <n v="1748"/>
    <x v="1"/>
    <s v="USD"/>
    <n v="66.016018306636155"/>
    <x v="637"/>
    <n v="1509685200"/>
    <b v="0"/>
    <b v="0"/>
    <x v="3"/>
    <x v="3"/>
    <s v="theater/plays"/>
  </r>
  <r>
    <n v="694"/>
    <s v="Mora-Bradley"/>
    <s v="Programmable tangible ability"/>
    <n v="9100"/>
    <n v="7656"/>
    <n v="84.131868131868131"/>
    <x v="0"/>
    <n v="79"/>
    <x v="1"/>
    <s v="USD"/>
    <n v="96.911392405063296"/>
    <x v="638"/>
    <n v="1514959200"/>
    <b v="0"/>
    <b v="0"/>
    <x v="3"/>
    <x v="3"/>
    <s v="theater/plays"/>
  </r>
  <r>
    <n v="695"/>
    <s v="Cardenas, Thompson and Carey"/>
    <s v="Configurable full-range emulation"/>
    <n v="9200"/>
    <n v="12322"/>
    <n v="133.93478260869566"/>
    <x v="1"/>
    <n v="196"/>
    <x v="6"/>
    <s v="EUR"/>
    <n v="62.867346938775512"/>
    <x v="639"/>
    <n v="1448863200"/>
    <b v="1"/>
    <b v="0"/>
    <x v="1"/>
    <x v="1"/>
    <s v="music/rock"/>
  </r>
  <r>
    <n v="696"/>
    <s v="Lopez, Reid and Johnson"/>
    <s v="Total real-time hardware"/>
    <n v="164100"/>
    <n v="96888"/>
    <n v="59.042047531992694"/>
    <x v="0"/>
    <n v="889"/>
    <x v="1"/>
    <s v="USD"/>
    <n v="108.98537682789652"/>
    <x v="640"/>
    <n v="1429592400"/>
    <b v="0"/>
    <b v="1"/>
    <x v="3"/>
    <x v="3"/>
    <s v="theater/plays"/>
  </r>
  <r>
    <n v="697"/>
    <s v="Fox-Williams"/>
    <s v="Profound system-worthy functionalities"/>
    <n v="128900"/>
    <n v="196960"/>
    <n v="152.80062063615205"/>
    <x v="1"/>
    <n v="7295"/>
    <x v="1"/>
    <s v="USD"/>
    <n v="26.999314599040439"/>
    <x v="641"/>
    <n v="1522645200"/>
    <b v="0"/>
    <b v="0"/>
    <x v="1"/>
    <x v="5"/>
    <s v="music/electric music"/>
  </r>
  <r>
    <n v="698"/>
    <s v="Taylor, Wood and Taylor"/>
    <s v="Cloned hybrid focus group"/>
    <n v="42100"/>
    <n v="188057"/>
    <n v="446.69121140142522"/>
    <x v="1"/>
    <n v="2893"/>
    <x v="0"/>
    <s v="CAD"/>
    <n v="65.004147943311438"/>
    <x v="642"/>
    <n v="1323324000"/>
    <b v="0"/>
    <b v="0"/>
    <x v="2"/>
    <x v="8"/>
    <s v="technology/wearables"/>
  </r>
  <r>
    <n v="699"/>
    <s v="King Inc"/>
    <s v="Ergonomic dedicated focus group"/>
    <n v="7400"/>
    <n v="6245"/>
    <n v="84.391891891891888"/>
    <x v="0"/>
    <n v="56"/>
    <x v="1"/>
    <s v="USD"/>
    <n v="111.51785714285714"/>
    <x v="230"/>
    <n v="1561525200"/>
    <b v="0"/>
    <b v="0"/>
    <x v="4"/>
    <x v="6"/>
    <s v="film &amp; video/drama"/>
  </r>
  <r>
    <n v="700"/>
    <s v="Cole, Petty and Cameron"/>
    <s v="Realigned zero administration paradigm"/>
    <n v="100"/>
    <n v="3"/>
    <n v="3"/>
    <x v="0"/>
    <n v="1"/>
    <x v="1"/>
    <s v="USD"/>
    <n v="3"/>
    <x v="67"/>
    <n v="1265695200"/>
    <b v="0"/>
    <b v="0"/>
    <x v="2"/>
    <x v="8"/>
    <s v="technology/wearables"/>
  </r>
  <r>
    <n v="701"/>
    <s v="Mcclain LLC"/>
    <s v="Open-source multi-tasking methodology"/>
    <n v="52000"/>
    <n v="91014"/>
    <n v="175.02692307692308"/>
    <x v="1"/>
    <n v="820"/>
    <x v="1"/>
    <s v="USD"/>
    <n v="110.99268292682927"/>
    <x v="643"/>
    <n v="1301806800"/>
    <b v="1"/>
    <b v="0"/>
    <x v="3"/>
    <x v="3"/>
    <s v="theater/plays"/>
  </r>
  <r>
    <n v="702"/>
    <s v="Sims-Gross"/>
    <s v="Object-based attitude-oriented analyzer"/>
    <n v="8700"/>
    <n v="4710"/>
    <n v="54.137931034482754"/>
    <x v="0"/>
    <n v="83"/>
    <x v="1"/>
    <s v="USD"/>
    <n v="56.746987951807228"/>
    <x v="644"/>
    <n v="1374901200"/>
    <b v="0"/>
    <b v="0"/>
    <x v="2"/>
    <x v="8"/>
    <s v="technology/wearables"/>
  </r>
  <r>
    <n v="703"/>
    <s v="Perez Group"/>
    <s v="Cross-platform tertiary hub"/>
    <n v="63400"/>
    <n v="197728"/>
    <n v="311.87381703470032"/>
    <x v="1"/>
    <n v="2038"/>
    <x v="1"/>
    <s v="USD"/>
    <n v="97.020608439646708"/>
    <x v="645"/>
    <n v="1336453200"/>
    <b v="1"/>
    <b v="1"/>
    <x v="5"/>
    <x v="18"/>
    <s v="publishing/translations"/>
  </r>
  <r>
    <n v="704"/>
    <s v="Haynes-Williams"/>
    <s v="Seamless clear-thinking artificial intelligence"/>
    <n v="8700"/>
    <n v="10682"/>
    <n v="122.78160919540231"/>
    <x v="1"/>
    <n v="116"/>
    <x v="1"/>
    <s v="USD"/>
    <n v="92.08620689655173"/>
    <x v="646"/>
    <n v="1468904400"/>
    <b v="0"/>
    <b v="0"/>
    <x v="4"/>
    <x v="10"/>
    <s v="film &amp; video/animation"/>
  </r>
  <r>
    <n v="705"/>
    <s v="Ford LLC"/>
    <s v="Centralized tangible success"/>
    <n v="169700"/>
    <n v="168048"/>
    <n v="99.026517383618156"/>
    <x v="0"/>
    <n v="2025"/>
    <x v="4"/>
    <s v="GBP"/>
    <n v="82.986666666666665"/>
    <x v="626"/>
    <n v="1387087200"/>
    <b v="0"/>
    <b v="0"/>
    <x v="5"/>
    <x v="9"/>
    <s v="publishing/nonfiction"/>
  </r>
  <r>
    <n v="706"/>
    <s v="Moreno Ltd"/>
    <s v="Customer-focused multimedia methodology"/>
    <n v="108400"/>
    <n v="138586"/>
    <n v="127.84686346863469"/>
    <x v="1"/>
    <n v="1345"/>
    <x v="2"/>
    <s v="AUD"/>
    <n v="103.03791821561339"/>
    <x v="647"/>
    <n v="1547445600"/>
    <b v="0"/>
    <b v="1"/>
    <x v="2"/>
    <x v="2"/>
    <s v="technology/web"/>
  </r>
  <r>
    <n v="707"/>
    <s v="Moore, Cook and Wright"/>
    <s v="Visionary maximized Local Area Network"/>
    <n v="7300"/>
    <n v="11579"/>
    <n v="158.61643835616439"/>
    <x v="1"/>
    <n v="168"/>
    <x v="1"/>
    <s v="USD"/>
    <n v="68.922619047619051"/>
    <x v="159"/>
    <n v="1547359200"/>
    <b v="0"/>
    <b v="0"/>
    <x v="4"/>
    <x v="6"/>
    <s v="film &amp; video/drama"/>
  </r>
  <r>
    <n v="708"/>
    <s v="Ortega LLC"/>
    <s v="Secured bifurcated intranet"/>
    <n v="1700"/>
    <n v="12020"/>
    <n v="707.05882352941171"/>
    <x v="1"/>
    <n v="137"/>
    <x v="5"/>
    <s v="CHF"/>
    <n v="87.737226277372258"/>
    <x v="648"/>
    <n v="1496293200"/>
    <b v="0"/>
    <b v="0"/>
    <x v="3"/>
    <x v="3"/>
    <s v="theater/plays"/>
  </r>
  <r>
    <n v="709"/>
    <s v="Silva, Walker and Martin"/>
    <s v="Grass-roots 4thgeneration product"/>
    <n v="9800"/>
    <n v="13954"/>
    <n v="142.38775510204081"/>
    <x v="1"/>
    <n v="186"/>
    <x v="6"/>
    <s v="EUR"/>
    <n v="75.021505376344081"/>
    <x v="267"/>
    <n v="1335416400"/>
    <b v="0"/>
    <b v="0"/>
    <x v="3"/>
    <x v="3"/>
    <s v="theater/plays"/>
  </r>
  <r>
    <n v="710"/>
    <s v="Huynh, Gallegos and Mills"/>
    <s v="Reduced next generation info-mediaries"/>
    <n v="4300"/>
    <n v="6358"/>
    <n v="147.86046511627907"/>
    <x v="1"/>
    <n v="125"/>
    <x v="1"/>
    <s v="USD"/>
    <n v="50.863999999999997"/>
    <x v="649"/>
    <n v="1532149200"/>
    <b v="0"/>
    <b v="1"/>
    <x v="3"/>
    <x v="3"/>
    <s v="theater/plays"/>
  </r>
  <r>
    <n v="711"/>
    <s v="Anderson LLC"/>
    <s v="Customizable full-range artificial intelligence"/>
    <n v="6200"/>
    <n v="1260"/>
    <n v="20.322580645161288"/>
    <x v="0"/>
    <n v="14"/>
    <x v="6"/>
    <s v="EUR"/>
    <n v="90"/>
    <x v="248"/>
    <n v="1453788000"/>
    <b v="1"/>
    <b v="1"/>
    <x v="3"/>
    <x v="3"/>
    <s v="theater/plays"/>
  </r>
  <r>
    <n v="712"/>
    <s v="Garza-Bryant"/>
    <s v="Programmable leadingedge contingency"/>
    <n v="800"/>
    <n v="14725"/>
    <n v="1840.625"/>
    <x v="1"/>
    <n v="202"/>
    <x v="1"/>
    <s v="USD"/>
    <n v="72.896039603960389"/>
    <x v="571"/>
    <n v="1471496400"/>
    <b v="0"/>
    <b v="0"/>
    <x v="3"/>
    <x v="3"/>
    <s v="theater/plays"/>
  </r>
  <r>
    <n v="713"/>
    <s v="Mays LLC"/>
    <s v="Multi-layered global groupware"/>
    <n v="6900"/>
    <n v="11174"/>
    <n v="161.94202898550725"/>
    <x v="1"/>
    <n v="103"/>
    <x v="1"/>
    <s v="USD"/>
    <n v="108.48543689320388"/>
    <x v="650"/>
    <n v="1472878800"/>
    <b v="0"/>
    <b v="0"/>
    <x v="5"/>
    <x v="15"/>
    <s v="publishing/radio &amp; podcasts"/>
  </r>
  <r>
    <n v="714"/>
    <s v="Evans-Jones"/>
    <s v="Switchable methodical superstructure"/>
    <n v="38500"/>
    <n v="182036"/>
    <n v="472.82077922077923"/>
    <x v="1"/>
    <n v="1785"/>
    <x v="1"/>
    <s v="USD"/>
    <n v="101.98095238095237"/>
    <x v="1"/>
    <n v="1408510800"/>
    <b v="0"/>
    <b v="0"/>
    <x v="1"/>
    <x v="1"/>
    <s v="music/rock"/>
  </r>
  <r>
    <n v="715"/>
    <s v="Fischer, Torres and Walker"/>
    <s v="Expanded even-keeled portal"/>
    <n v="118000"/>
    <n v="28870"/>
    <n v="24.466101694915253"/>
    <x v="0"/>
    <n v="656"/>
    <x v="1"/>
    <s v="USD"/>
    <n v="44.009146341463413"/>
    <x v="651"/>
    <n v="1281589200"/>
    <b v="0"/>
    <b v="0"/>
    <x v="6"/>
    <x v="20"/>
    <s v="games/mobile games"/>
  </r>
  <r>
    <n v="716"/>
    <s v="Tapia, Kramer and Hicks"/>
    <s v="Advanced modular moderator"/>
    <n v="2000"/>
    <n v="10353"/>
    <n v="517.65"/>
    <x v="1"/>
    <n v="157"/>
    <x v="1"/>
    <s v="USD"/>
    <n v="65.942675159235662"/>
    <x v="652"/>
    <n v="1375851600"/>
    <b v="0"/>
    <b v="1"/>
    <x v="3"/>
    <x v="3"/>
    <s v="theater/plays"/>
  </r>
  <r>
    <n v="717"/>
    <s v="Barnes, Wilcox and Riley"/>
    <s v="Reverse-engineered well-modulated ability"/>
    <n v="5600"/>
    <n v="13868"/>
    <n v="247.64285714285714"/>
    <x v="1"/>
    <n v="555"/>
    <x v="1"/>
    <s v="USD"/>
    <n v="24.987387387387386"/>
    <x v="653"/>
    <n v="1315803600"/>
    <b v="0"/>
    <b v="0"/>
    <x v="4"/>
    <x v="4"/>
    <s v="film &amp; video/documentary"/>
  </r>
  <r>
    <n v="718"/>
    <s v="Reyes PLC"/>
    <s v="Expanded optimal pricing structure"/>
    <n v="8300"/>
    <n v="8317"/>
    <n v="100.20481927710843"/>
    <x v="1"/>
    <n v="297"/>
    <x v="1"/>
    <s v="USD"/>
    <n v="28.003367003367003"/>
    <x v="654"/>
    <n v="1373691600"/>
    <b v="0"/>
    <b v="0"/>
    <x v="2"/>
    <x v="8"/>
    <s v="technology/wearables"/>
  </r>
  <r>
    <n v="719"/>
    <s v="Pace, Simpson and Watkins"/>
    <s v="Down-sized uniform ability"/>
    <n v="6900"/>
    <n v="10557"/>
    <n v="153"/>
    <x v="1"/>
    <n v="123"/>
    <x v="1"/>
    <s v="USD"/>
    <n v="85.829268292682926"/>
    <x v="655"/>
    <n v="1339218000"/>
    <b v="0"/>
    <b v="0"/>
    <x v="5"/>
    <x v="13"/>
    <s v="publishing/fiction"/>
  </r>
  <r>
    <n v="720"/>
    <s v="Valenzuela, Davidson and Castro"/>
    <s v="Multi-layered upward-trending conglomeration"/>
    <n v="8700"/>
    <n v="3227"/>
    <n v="37.091954022988503"/>
    <x v="3"/>
    <n v="38"/>
    <x v="3"/>
    <s v="DKK"/>
    <n v="84.921052631578945"/>
    <x v="656"/>
    <n v="1520402400"/>
    <b v="0"/>
    <b v="1"/>
    <x v="3"/>
    <x v="3"/>
    <s v="theater/plays"/>
  </r>
  <r>
    <n v="721"/>
    <s v="Dominguez-Owens"/>
    <s v="Open-architected systematic intranet"/>
    <n v="123600"/>
    <n v="5429"/>
    <n v="4.392394822006473"/>
    <x v="3"/>
    <n v="60"/>
    <x v="1"/>
    <s v="USD"/>
    <n v="90.483333333333334"/>
    <x v="657"/>
    <n v="1523336400"/>
    <b v="0"/>
    <b v="0"/>
    <x v="1"/>
    <x v="1"/>
    <s v="music/rock"/>
  </r>
  <r>
    <n v="722"/>
    <s v="Thomas-Simmons"/>
    <s v="Proactive 24hour frame"/>
    <n v="48500"/>
    <n v="75906"/>
    <n v="156.50721649484535"/>
    <x v="1"/>
    <n v="3036"/>
    <x v="1"/>
    <s v="USD"/>
    <n v="25.00197628458498"/>
    <x v="265"/>
    <n v="1512280800"/>
    <b v="0"/>
    <b v="0"/>
    <x v="4"/>
    <x v="4"/>
    <s v="film &amp; video/documentary"/>
  </r>
  <r>
    <n v="723"/>
    <s v="Beck-Knight"/>
    <s v="Exclusive fresh-thinking model"/>
    <n v="4900"/>
    <n v="13250"/>
    <n v="270.40816326530609"/>
    <x v="1"/>
    <n v="144"/>
    <x v="2"/>
    <s v="AUD"/>
    <n v="92.013888888888886"/>
    <x v="658"/>
    <n v="1458709200"/>
    <b v="0"/>
    <b v="0"/>
    <x v="3"/>
    <x v="3"/>
    <s v="theater/plays"/>
  </r>
  <r>
    <n v="724"/>
    <s v="Mccoy Ltd"/>
    <s v="Business-focused encompassing intranet"/>
    <n v="8400"/>
    <n v="11261"/>
    <n v="134.05952380952382"/>
    <x v="1"/>
    <n v="121"/>
    <x v="4"/>
    <s v="GBP"/>
    <n v="93.066115702479337"/>
    <x v="659"/>
    <n v="1414126800"/>
    <b v="0"/>
    <b v="1"/>
    <x v="3"/>
    <x v="3"/>
    <s v="theater/plays"/>
  </r>
  <r>
    <n v="725"/>
    <s v="Dawson-Tyler"/>
    <s v="Optional 6thgeneration access"/>
    <n v="193200"/>
    <n v="97369"/>
    <n v="50.398033126293996"/>
    <x v="0"/>
    <n v="1596"/>
    <x v="1"/>
    <s v="USD"/>
    <n v="61.008145363408524"/>
    <x v="660"/>
    <n v="1416204000"/>
    <b v="0"/>
    <b v="0"/>
    <x v="6"/>
    <x v="20"/>
    <s v="games/mobile games"/>
  </r>
  <r>
    <n v="726"/>
    <s v="Johns-Thomas"/>
    <s v="Realigned web-enabled functionalities"/>
    <n v="54300"/>
    <n v="48227"/>
    <n v="88.815837937384899"/>
    <x v="3"/>
    <n v="524"/>
    <x v="1"/>
    <s v="USD"/>
    <n v="92.036259541984734"/>
    <x v="661"/>
    <n v="1288501200"/>
    <b v="0"/>
    <b v="1"/>
    <x v="3"/>
    <x v="3"/>
    <s v="theater/plays"/>
  </r>
  <r>
    <n v="727"/>
    <s v="Quinn, Cruz and Schmidt"/>
    <s v="Enterprise-wide multimedia software"/>
    <n v="8900"/>
    <n v="14685"/>
    <n v="165"/>
    <x v="1"/>
    <n v="181"/>
    <x v="1"/>
    <s v="USD"/>
    <n v="81.132596685082873"/>
    <x v="4"/>
    <n v="1552971600"/>
    <b v="0"/>
    <b v="0"/>
    <x v="2"/>
    <x v="2"/>
    <s v="technology/web"/>
  </r>
  <r>
    <n v="728"/>
    <s v="Stewart Inc"/>
    <s v="Versatile mission-critical knowledgebase"/>
    <n v="4200"/>
    <n v="735"/>
    <n v="17.5"/>
    <x v="0"/>
    <n v="10"/>
    <x v="1"/>
    <s v="USD"/>
    <n v="73.5"/>
    <x v="662"/>
    <n v="1465102800"/>
    <b v="0"/>
    <b v="0"/>
    <x v="3"/>
    <x v="3"/>
    <s v="theater/plays"/>
  </r>
  <r>
    <n v="729"/>
    <s v="Moore Group"/>
    <s v="Multi-lateral object-oriented open system"/>
    <n v="5600"/>
    <n v="10397"/>
    <n v="185.66071428571428"/>
    <x v="1"/>
    <n v="122"/>
    <x v="1"/>
    <s v="USD"/>
    <n v="85.221311475409834"/>
    <x v="663"/>
    <n v="1360130400"/>
    <b v="0"/>
    <b v="0"/>
    <x v="4"/>
    <x v="6"/>
    <s v="film &amp; video/drama"/>
  </r>
  <r>
    <n v="730"/>
    <s v="Carson PLC"/>
    <s v="Visionary system-worthy attitude"/>
    <n v="28800"/>
    <n v="118847"/>
    <n v="412.6631944444444"/>
    <x v="1"/>
    <n v="1071"/>
    <x v="0"/>
    <s v="CAD"/>
    <n v="110.96825396825396"/>
    <x v="664"/>
    <n v="1432875600"/>
    <b v="0"/>
    <b v="0"/>
    <x v="2"/>
    <x v="8"/>
    <s v="technology/wearables"/>
  </r>
  <r>
    <n v="731"/>
    <s v="Cruz, Hall and Mason"/>
    <s v="Synergized content-based hierarchy"/>
    <n v="8000"/>
    <n v="7220"/>
    <n v="90.25"/>
    <x v="3"/>
    <n v="219"/>
    <x v="1"/>
    <s v="USD"/>
    <n v="32.968036529680369"/>
    <x v="665"/>
    <n v="1500872400"/>
    <b v="0"/>
    <b v="0"/>
    <x v="2"/>
    <x v="2"/>
    <s v="technology/web"/>
  </r>
  <r>
    <n v="732"/>
    <s v="Glass, Baker and Jones"/>
    <s v="Business-focused 24hour access"/>
    <n v="117000"/>
    <n v="107622"/>
    <n v="91.984615384615381"/>
    <x v="0"/>
    <n v="1121"/>
    <x v="1"/>
    <s v="USD"/>
    <n v="96.005352363960753"/>
    <x v="666"/>
    <n v="1492146000"/>
    <b v="0"/>
    <b v="1"/>
    <x v="1"/>
    <x v="1"/>
    <s v="music/rock"/>
  </r>
  <r>
    <n v="733"/>
    <s v="Marquez-Kerr"/>
    <s v="Automated hybrid orchestration"/>
    <n v="15800"/>
    <n v="83267"/>
    <n v="527.00632911392404"/>
    <x v="1"/>
    <n v="980"/>
    <x v="1"/>
    <s v="USD"/>
    <n v="84.96632653061225"/>
    <x v="43"/>
    <n v="1407301200"/>
    <b v="0"/>
    <b v="0"/>
    <x v="1"/>
    <x v="16"/>
    <s v="music/metal"/>
  </r>
  <r>
    <n v="734"/>
    <s v="Stone PLC"/>
    <s v="Exclusive 5thgeneration leverage"/>
    <n v="4200"/>
    <n v="13404"/>
    <n v="319.14285714285711"/>
    <x v="1"/>
    <n v="536"/>
    <x v="1"/>
    <s v="USD"/>
    <n v="25.007462686567163"/>
    <x v="667"/>
    <n v="1486620000"/>
    <b v="0"/>
    <b v="1"/>
    <x v="3"/>
    <x v="3"/>
    <s v="theater/plays"/>
  </r>
  <r>
    <n v="735"/>
    <s v="Caldwell PLC"/>
    <s v="Grass-roots zero administration alliance"/>
    <n v="37100"/>
    <n v="131404"/>
    <n v="354.18867924528303"/>
    <x v="1"/>
    <n v="1991"/>
    <x v="1"/>
    <s v="USD"/>
    <n v="65.998995479658461"/>
    <x v="668"/>
    <n v="1459918800"/>
    <b v="0"/>
    <b v="0"/>
    <x v="7"/>
    <x v="14"/>
    <s v="photography/photography books"/>
  </r>
  <r>
    <n v="736"/>
    <s v="Silva-Hawkins"/>
    <s v="Proactive heuristic orchestration"/>
    <n v="7700"/>
    <n v="2533"/>
    <n v="32.896103896103895"/>
    <x v="3"/>
    <n v="29"/>
    <x v="1"/>
    <s v="USD"/>
    <n v="87.34482758620689"/>
    <x v="669"/>
    <n v="1424757600"/>
    <b v="0"/>
    <b v="0"/>
    <x v="5"/>
    <x v="9"/>
    <s v="publishing/nonfiction"/>
  </r>
  <r>
    <n v="737"/>
    <s v="Gardner Inc"/>
    <s v="Function-based systematic Graphical User Interface"/>
    <n v="3700"/>
    <n v="5028"/>
    <n v="135.8918918918919"/>
    <x v="1"/>
    <n v="180"/>
    <x v="1"/>
    <s v="USD"/>
    <n v="27.933333333333334"/>
    <x v="670"/>
    <n v="1479880800"/>
    <b v="0"/>
    <b v="0"/>
    <x v="1"/>
    <x v="7"/>
    <s v="music/indie rock"/>
  </r>
  <r>
    <n v="738"/>
    <s v="Garcia Group"/>
    <s v="Extended zero administration software"/>
    <n v="74700"/>
    <n v="1557"/>
    <n v="2.0843373493975905"/>
    <x v="0"/>
    <n v="15"/>
    <x v="1"/>
    <s v="USD"/>
    <n v="103.8"/>
    <x v="671"/>
    <n v="1418018400"/>
    <b v="0"/>
    <b v="1"/>
    <x v="3"/>
    <x v="3"/>
    <s v="theater/plays"/>
  </r>
  <r>
    <n v="739"/>
    <s v="Meyer-Avila"/>
    <s v="Multi-tiered discrete support"/>
    <n v="10000"/>
    <n v="6100"/>
    <n v="61"/>
    <x v="0"/>
    <n v="191"/>
    <x v="1"/>
    <s v="USD"/>
    <n v="31.937172774869111"/>
    <x v="672"/>
    <n v="1341032400"/>
    <b v="0"/>
    <b v="0"/>
    <x v="1"/>
    <x v="7"/>
    <s v="music/indie rock"/>
  </r>
  <r>
    <n v="740"/>
    <s v="Nelson, Smith and Graham"/>
    <s v="Phased system-worthy conglomeration"/>
    <n v="5300"/>
    <n v="1592"/>
    <n v="30.037735849056602"/>
    <x v="0"/>
    <n v="16"/>
    <x v="1"/>
    <s v="USD"/>
    <n v="99.5"/>
    <x v="673"/>
    <n v="1486360800"/>
    <b v="0"/>
    <b v="0"/>
    <x v="3"/>
    <x v="3"/>
    <s v="theater/plays"/>
  </r>
  <r>
    <n v="741"/>
    <s v="Garcia Ltd"/>
    <s v="Balanced mobile alliance"/>
    <n v="1200"/>
    <n v="14150"/>
    <n v="1179.1666666666665"/>
    <x v="1"/>
    <n v="130"/>
    <x v="1"/>
    <s v="USD"/>
    <n v="108.84615384615384"/>
    <x v="674"/>
    <n v="1274677200"/>
    <b v="0"/>
    <b v="0"/>
    <x v="3"/>
    <x v="3"/>
    <s v="theater/plays"/>
  </r>
  <r>
    <n v="742"/>
    <s v="West-Stevens"/>
    <s v="Reactive solution-oriented groupware"/>
    <n v="1200"/>
    <n v="13513"/>
    <n v="1126.0833333333335"/>
    <x v="1"/>
    <n v="122"/>
    <x v="1"/>
    <s v="USD"/>
    <n v="110.76229508196721"/>
    <x v="675"/>
    <n v="1267509600"/>
    <b v="0"/>
    <b v="0"/>
    <x v="1"/>
    <x v="5"/>
    <s v="music/electric music"/>
  </r>
  <r>
    <n v="743"/>
    <s v="Clark-Conrad"/>
    <s v="Exclusive bandwidth-monitored orchestration"/>
    <n v="3900"/>
    <n v="504"/>
    <n v="12.923076923076923"/>
    <x v="0"/>
    <n v="17"/>
    <x v="1"/>
    <s v="USD"/>
    <n v="29.647058823529413"/>
    <x v="676"/>
    <n v="1445922000"/>
    <b v="0"/>
    <b v="1"/>
    <x v="3"/>
    <x v="3"/>
    <s v="theater/plays"/>
  </r>
  <r>
    <n v="744"/>
    <s v="Fitzgerald Group"/>
    <s v="Intuitive exuding initiative"/>
    <n v="2000"/>
    <n v="14240"/>
    <n v="712"/>
    <x v="1"/>
    <n v="140"/>
    <x v="1"/>
    <s v="USD"/>
    <n v="101.71428571428571"/>
    <x v="342"/>
    <n v="1534050000"/>
    <b v="0"/>
    <b v="1"/>
    <x v="3"/>
    <x v="3"/>
    <s v="theater/plays"/>
  </r>
  <r>
    <n v="745"/>
    <s v="Hill, Mccann and Moore"/>
    <s v="Streamlined needs-based knowledge user"/>
    <n v="6900"/>
    <n v="2091"/>
    <n v="30.304347826086957"/>
    <x v="0"/>
    <n v="34"/>
    <x v="1"/>
    <s v="USD"/>
    <n v="61.5"/>
    <x v="677"/>
    <n v="1277528400"/>
    <b v="0"/>
    <b v="0"/>
    <x v="2"/>
    <x v="8"/>
    <s v="technology/wearables"/>
  </r>
  <r>
    <n v="746"/>
    <s v="Edwards LLC"/>
    <s v="Automated system-worthy structure"/>
    <n v="55800"/>
    <n v="118580"/>
    <n v="212.50896057347671"/>
    <x v="1"/>
    <n v="3388"/>
    <x v="1"/>
    <s v="USD"/>
    <n v="35"/>
    <x v="678"/>
    <n v="1318568400"/>
    <b v="0"/>
    <b v="0"/>
    <x v="2"/>
    <x v="2"/>
    <s v="technology/web"/>
  </r>
  <r>
    <n v="747"/>
    <s v="Greer and Sons"/>
    <s v="Secured clear-thinking intranet"/>
    <n v="4900"/>
    <n v="11214"/>
    <n v="228.85714285714286"/>
    <x v="1"/>
    <n v="280"/>
    <x v="1"/>
    <s v="USD"/>
    <n v="40.049999999999997"/>
    <x v="679"/>
    <n v="1284354000"/>
    <b v="0"/>
    <b v="0"/>
    <x v="3"/>
    <x v="3"/>
    <s v="theater/plays"/>
  </r>
  <r>
    <n v="748"/>
    <s v="Martinez PLC"/>
    <s v="Cloned actuating architecture"/>
    <n v="194900"/>
    <n v="68137"/>
    <n v="34.959979476654695"/>
    <x v="3"/>
    <n v="614"/>
    <x v="1"/>
    <s v="USD"/>
    <n v="110.97231270358306"/>
    <x v="680"/>
    <n v="1269579600"/>
    <b v="0"/>
    <b v="1"/>
    <x v="4"/>
    <x v="10"/>
    <s v="film &amp; video/animation"/>
  </r>
  <r>
    <n v="749"/>
    <s v="Hunter-Logan"/>
    <s v="Down-sized needs-based task-force"/>
    <n v="8600"/>
    <n v="13527"/>
    <n v="157.29069767441862"/>
    <x v="1"/>
    <n v="366"/>
    <x v="6"/>
    <s v="EUR"/>
    <n v="36.959016393442624"/>
    <x v="681"/>
    <n v="1413781200"/>
    <b v="0"/>
    <b v="1"/>
    <x v="2"/>
    <x v="8"/>
    <s v="technology/wearables"/>
  </r>
  <r>
    <n v="750"/>
    <s v="Ramos and Sons"/>
    <s v="Extended responsive Internet solution"/>
    <n v="100"/>
    <n v="1"/>
    <n v="1"/>
    <x v="0"/>
    <n v="1"/>
    <x v="4"/>
    <s v="GBP"/>
    <n v="1"/>
    <x v="682"/>
    <n v="1280120400"/>
    <b v="0"/>
    <b v="0"/>
    <x v="1"/>
    <x v="5"/>
    <s v="music/electric music"/>
  </r>
  <r>
    <n v="751"/>
    <s v="Lane-Barber"/>
    <s v="Universal value-added moderator"/>
    <n v="3600"/>
    <n v="8363"/>
    <n v="232.30555555555554"/>
    <x v="1"/>
    <n v="270"/>
    <x v="1"/>
    <s v="USD"/>
    <n v="30.974074074074075"/>
    <x v="683"/>
    <n v="1459486800"/>
    <b v="1"/>
    <b v="1"/>
    <x v="5"/>
    <x v="9"/>
    <s v="publishing/nonfiction"/>
  </r>
  <r>
    <n v="752"/>
    <s v="Lowery Group"/>
    <s v="Sharable motivating emulation"/>
    <n v="5800"/>
    <n v="5362"/>
    <n v="92.448275862068968"/>
    <x v="3"/>
    <n v="114"/>
    <x v="1"/>
    <s v="USD"/>
    <n v="47.035087719298247"/>
    <x v="684"/>
    <n v="1282539600"/>
    <b v="0"/>
    <b v="1"/>
    <x v="3"/>
    <x v="3"/>
    <s v="theater/plays"/>
  </r>
  <r>
    <n v="753"/>
    <s v="Guerrero-Griffin"/>
    <s v="Networked web-enabled product"/>
    <n v="4700"/>
    <n v="12065"/>
    <n v="256.70212765957444"/>
    <x v="1"/>
    <n v="137"/>
    <x v="1"/>
    <s v="USD"/>
    <n v="88.065693430656935"/>
    <x v="674"/>
    <n v="1275886800"/>
    <b v="0"/>
    <b v="0"/>
    <x v="7"/>
    <x v="14"/>
    <s v="photography/photography books"/>
  </r>
  <r>
    <n v="754"/>
    <s v="Perez, Reed and Lee"/>
    <s v="Advanced dedicated encoding"/>
    <n v="70400"/>
    <n v="118603"/>
    <n v="168.47017045454547"/>
    <x v="1"/>
    <n v="3205"/>
    <x v="1"/>
    <s v="USD"/>
    <n v="37.005616224648989"/>
    <x v="685"/>
    <n v="1355983200"/>
    <b v="0"/>
    <b v="0"/>
    <x v="3"/>
    <x v="3"/>
    <s v="theater/plays"/>
  </r>
  <r>
    <n v="755"/>
    <s v="Chen, Pollard and Clarke"/>
    <s v="Stand-alone multi-state project"/>
    <n v="4500"/>
    <n v="7496"/>
    <n v="166.57777777777778"/>
    <x v="1"/>
    <n v="288"/>
    <x v="3"/>
    <s v="DKK"/>
    <n v="26.027777777777779"/>
    <x v="605"/>
    <n v="1515391200"/>
    <b v="0"/>
    <b v="1"/>
    <x v="3"/>
    <x v="3"/>
    <s v="theater/plays"/>
  </r>
  <r>
    <n v="756"/>
    <s v="Serrano, Gallagher and Griffith"/>
    <s v="Customizable bi-directional monitoring"/>
    <n v="1300"/>
    <n v="10037"/>
    <n v="772.07692307692309"/>
    <x v="1"/>
    <n v="148"/>
    <x v="1"/>
    <s v="USD"/>
    <n v="67.817567567567565"/>
    <x v="686"/>
    <n v="1422252000"/>
    <b v="0"/>
    <b v="0"/>
    <x v="3"/>
    <x v="3"/>
    <s v="theater/plays"/>
  </r>
  <r>
    <n v="757"/>
    <s v="Callahan-Gilbert"/>
    <s v="Profit-focused motivating function"/>
    <n v="1400"/>
    <n v="5696"/>
    <n v="406.85714285714283"/>
    <x v="1"/>
    <n v="114"/>
    <x v="1"/>
    <s v="USD"/>
    <n v="49.964912280701753"/>
    <x v="687"/>
    <n v="1305522000"/>
    <b v="0"/>
    <b v="0"/>
    <x v="4"/>
    <x v="6"/>
    <s v="film &amp; video/drama"/>
  </r>
  <r>
    <n v="758"/>
    <s v="Logan-Miranda"/>
    <s v="Proactive systemic firmware"/>
    <n v="29600"/>
    <n v="167005"/>
    <n v="564.20608108108115"/>
    <x v="1"/>
    <n v="1518"/>
    <x v="0"/>
    <s v="CAD"/>
    <n v="110.01646903820817"/>
    <x v="688"/>
    <n v="1414904400"/>
    <b v="0"/>
    <b v="0"/>
    <x v="1"/>
    <x v="1"/>
    <s v="music/rock"/>
  </r>
  <r>
    <n v="759"/>
    <s v="Rodriguez PLC"/>
    <s v="Grass-roots upward-trending installation"/>
    <n v="167500"/>
    <n v="114615"/>
    <n v="68.426865671641792"/>
    <x v="0"/>
    <n v="1274"/>
    <x v="1"/>
    <s v="USD"/>
    <n v="89.964678178963894"/>
    <x v="689"/>
    <n v="1520402400"/>
    <b v="0"/>
    <b v="0"/>
    <x v="1"/>
    <x v="5"/>
    <s v="music/electric music"/>
  </r>
  <r>
    <n v="760"/>
    <s v="Smith-Kennedy"/>
    <s v="Virtual heuristic hub"/>
    <n v="48300"/>
    <n v="16592"/>
    <n v="34.351966873706004"/>
    <x v="0"/>
    <n v="210"/>
    <x v="6"/>
    <s v="EUR"/>
    <n v="79.009523809523813"/>
    <x v="690"/>
    <n v="1567141200"/>
    <b v="0"/>
    <b v="1"/>
    <x v="6"/>
    <x v="11"/>
    <s v="games/video games"/>
  </r>
  <r>
    <n v="761"/>
    <s v="Mitchell-Lee"/>
    <s v="Customizable leadingedge model"/>
    <n v="2200"/>
    <n v="14420"/>
    <n v="655.4545454545455"/>
    <x v="1"/>
    <n v="166"/>
    <x v="1"/>
    <s v="USD"/>
    <n v="86.867469879518069"/>
    <x v="691"/>
    <n v="1501131600"/>
    <b v="0"/>
    <b v="0"/>
    <x v="1"/>
    <x v="1"/>
    <s v="music/rock"/>
  </r>
  <r>
    <n v="762"/>
    <s v="Davis Ltd"/>
    <s v="Upgradable uniform service-desk"/>
    <n v="3500"/>
    <n v="6204"/>
    <n v="177.25714285714284"/>
    <x v="1"/>
    <n v="100"/>
    <x v="2"/>
    <s v="AUD"/>
    <n v="62.04"/>
    <x v="692"/>
    <n v="1355032800"/>
    <b v="0"/>
    <b v="0"/>
    <x v="1"/>
    <x v="17"/>
    <s v="music/jazz"/>
  </r>
  <r>
    <n v="763"/>
    <s v="Rowland PLC"/>
    <s v="Inverse client-driven product"/>
    <n v="5600"/>
    <n v="6338"/>
    <n v="113.17857142857144"/>
    <x v="1"/>
    <n v="235"/>
    <x v="1"/>
    <s v="USD"/>
    <n v="26.970212765957445"/>
    <x v="693"/>
    <n v="1339477200"/>
    <b v="0"/>
    <b v="1"/>
    <x v="3"/>
    <x v="3"/>
    <s v="theater/plays"/>
  </r>
  <r>
    <n v="764"/>
    <s v="Shaffer-Mason"/>
    <s v="Managed bandwidth-monitored system engine"/>
    <n v="1100"/>
    <n v="8010"/>
    <n v="728.18181818181824"/>
    <x v="1"/>
    <n v="148"/>
    <x v="1"/>
    <s v="USD"/>
    <n v="54.121621621621621"/>
    <x v="694"/>
    <n v="1305954000"/>
    <b v="0"/>
    <b v="0"/>
    <x v="1"/>
    <x v="1"/>
    <s v="music/rock"/>
  </r>
  <r>
    <n v="765"/>
    <s v="Matthews LLC"/>
    <s v="Advanced transitional help-desk"/>
    <n v="3900"/>
    <n v="8125"/>
    <n v="208.33333333333334"/>
    <x v="1"/>
    <n v="198"/>
    <x v="1"/>
    <s v="USD"/>
    <n v="41.035353535353536"/>
    <x v="695"/>
    <n v="1494392400"/>
    <b v="1"/>
    <b v="1"/>
    <x v="1"/>
    <x v="7"/>
    <s v="music/indie rock"/>
  </r>
  <r>
    <n v="766"/>
    <s v="Montgomery-Castro"/>
    <s v="De-engineered disintermediate encryption"/>
    <n v="43800"/>
    <n v="13653"/>
    <n v="31.171232876712331"/>
    <x v="0"/>
    <n v="248"/>
    <x v="2"/>
    <s v="AUD"/>
    <n v="55.052419354838712"/>
    <x v="123"/>
    <n v="1537419600"/>
    <b v="0"/>
    <b v="0"/>
    <x v="4"/>
    <x v="22"/>
    <s v="film &amp; video/science fiction"/>
  </r>
  <r>
    <n v="767"/>
    <s v="Hale, Pearson and Jenkins"/>
    <s v="Upgradable attitude-oriented project"/>
    <n v="97200"/>
    <n v="55372"/>
    <n v="56.967078189300416"/>
    <x v="0"/>
    <n v="513"/>
    <x v="1"/>
    <s v="USD"/>
    <n v="107.93762183235867"/>
    <x v="696"/>
    <n v="1447999200"/>
    <b v="0"/>
    <b v="0"/>
    <x v="5"/>
    <x v="18"/>
    <s v="publishing/translations"/>
  </r>
  <r>
    <n v="768"/>
    <s v="Ramirez-Calderon"/>
    <s v="Fundamental zero tolerance alliance"/>
    <n v="4800"/>
    <n v="11088"/>
    <n v="231"/>
    <x v="1"/>
    <n v="150"/>
    <x v="1"/>
    <s v="USD"/>
    <n v="73.92"/>
    <x v="626"/>
    <n v="1388037600"/>
    <b v="0"/>
    <b v="0"/>
    <x v="3"/>
    <x v="3"/>
    <s v="theater/plays"/>
  </r>
  <r>
    <n v="769"/>
    <s v="Johnson-Morales"/>
    <s v="Devolved 24hour forecast"/>
    <n v="125600"/>
    <n v="109106"/>
    <n v="86.867834394904463"/>
    <x v="0"/>
    <n v="3410"/>
    <x v="1"/>
    <s v="USD"/>
    <n v="31.995894428152493"/>
    <x v="697"/>
    <n v="1378789200"/>
    <b v="0"/>
    <b v="0"/>
    <x v="6"/>
    <x v="11"/>
    <s v="games/video games"/>
  </r>
  <r>
    <n v="770"/>
    <s v="Mathis-Rodriguez"/>
    <s v="User-centric attitude-oriented intranet"/>
    <n v="4300"/>
    <n v="11642"/>
    <n v="270.74418604651163"/>
    <x v="1"/>
    <n v="216"/>
    <x v="6"/>
    <s v="EUR"/>
    <n v="53.898148148148145"/>
    <x v="698"/>
    <n v="1398056400"/>
    <b v="0"/>
    <b v="1"/>
    <x v="3"/>
    <x v="3"/>
    <s v="theater/plays"/>
  </r>
  <r>
    <n v="771"/>
    <s v="Smith, Mack and Williams"/>
    <s v="Self-enabling 5thgeneration paradigm"/>
    <n v="5600"/>
    <n v="2769"/>
    <n v="49.446428571428569"/>
    <x v="3"/>
    <n v="26"/>
    <x v="1"/>
    <s v="USD"/>
    <n v="106.5"/>
    <x v="699"/>
    <n v="1550815200"/>
    <b v="0"/>
    <b v="0"/>
    <x v="3"/>
    <x v="3"/>
    <s v="theater/plays"/>
  </r>
  <r>
    <n v="772"/>
    <s v="Johnson-Pace"/>
    <s v="Persistent 3rdgeneration moratorium"/>
    <n v="149600"/>
    <n v="169586"/>
    <n v="113.3596256684492"/>
    <x v="1"/>
    <n v="5139"/>
    <x v="1"/>
    <s v="USD"/>
    <n v="32.999805409612762"/>
    <x v="700"/>
    <n v="1550037600"/>
    <b v="0"/>
    <b v="0"/>
    <x v="1"/>
    <x v="7"/>
    <s v="music/indie rock"/>
  </r>
  <r>
    <n v="773"/>
    <s v="Meza, Kirby and Patel"/>
    <s v="Cross-platform empowering project"/>
    <n v="53100"/>
    <n v="101185"/>
    <n v="190.55555555555554"/>
    <x v="1"/>
    <n v="2353"/>
    <x v="1"/>
    <s v="USD"/>
    <n v="43.00254993625159"/>
    <x v="701"/>
    <n v="1492923600"/>
    <b v="0"/>
    <b v="0"/>
    <x v="3"/>
    <x v="3"/>
    <s v="theater/plays"/>
  </r>
  <r>
    <n v="774"/>
    <s v="Gonzalez-Snow"/>
    <s v="Polarized user-facing interface"/>
    <n v="5000"/>
    <n v="6775"/>
    <n v="135.5"/>
    <x v="1"/>
    <n v="78"/>
    <x v="6"/>
    <s v="EUR"/>
    <n v="86.858974358974365"/>
    <x v="702"/>
    <n v="1467522000"/>
    <b v="0"/>
    <b v="0"/>
    <x v="2"/>
    <x v="2"/>
    <s v="technology/web"/>
  </r>
  <r>
    <n v="775"/>
    <s v="Murphy LLC"/>
    <s v="Customer-focused non-volatile framework"/>
    <n v="9400"/>
    <n v="968"/>
    <n v="10.297872340425531"/>
    <x v="0"/>
    <n v="10"/>
    <x v="1"/>
    <s v="USD"/>
    <n v="96.8"/>
    <x v="703"/>
    <n v="1416117600"/>
    <b v="0"/>
    <b v="0"/>
    <x v="1"/>
    <x v="1"/>
    <s v="music/rock"/>
  </r>
  <r>
    <n v="776"/>
    <s v="Taylor-Rowe"/>
    <s v="Synchronized multimedia frame"/>
    <n v="110800"/>
    <n v="72623"/>
    <n v="65.544223826714799"/>
    <x v="0"/>
    <n v="2201"/>
    <x v="1"/>
    <s v="USD"/>
    <n v="32.995456610631528"/>
    <x v="704"/>
    <n v="1563771600"/>
    <b v="0"/>
    <b v="0"/>
    <x v="3"/>
    <x v="3"/>
    <s v="theater/plays"/>
  </r>
  <r>
    <n v="777"/>
    <s v="Henderson Ltd"/>
    <s v="Open-architected stable algorithm"/>
    <n v="93800"/>
    <n v="45987"/>
    <n v="49.026652452025587"/>
    <x v="0"/>
    <n v="676"/>
    <x v="1"/>
    <s v="USD"/>
    <n v="68.028106508875737"/>
    <x v="431"/>
    <n v="1319259600"/>
    <b v="0"/>
    <b v="0"/>
    <x v="3"/>
    <x v="3"/>
    <s v="theater/plays"/>
  </r>
  <r>
    <n v="778"/>
    <s v="Moss-Guzman"/>
    <s v="Cross-platform optimizing website"/>
    <n v="1300"/>
    <n v="10243"/>
    <n v="787.92307692307691"/>
    <x v="1"/>
    <n v="174"/>
    <x v="5"/>
    <s v="CHF"/>
    <n v="58.867816091954026"/>
    <x v="705"/>
    <n v="1313643600"/>
    <b v="0"/>
    <b v="0"/>
    <x v="4"/>
    <x v="10"/>
    <s v="film &amp; video/animation"/>
  </r>
  <r>
    <n v="779"/>
    <s v="Webb Group"/>
    <s v="Public-key actuating projection"/>
    <n v="108700"/>
    <n v="87293"/>
    <n v="80.306347746090154"/>
    <x v="0"/>
    <n v="831"/>
    <x v="1"/>
    <s v="USD"/>
    <n v="105.04572803850782"/>
    <x v="706"/>
    <n v="1440306000"/>
    <b v="0"/>
    <b v="1"/>
    <x v="3"/>
    <x v="3"/>
    <s v="theater/plays"/>
  </r>
  <r>
    <n v="780"/>
    <s v="Brooks-Rodriguez"/>
    <s v="Implemented intangible instruction set"/>
    <n v="5100"/>
    <n v="5421"/>
    <n v="106.29411764705883"/>
    <x v="1"/>
    <n v="164"/>
    <x v="1"/>
    <s v="USD"/>
    <n v="33.054878048780488"/>
    <x v="707"/>
    <n v="1470805200"/>
    <b v="0"/>
    <b v="1"/>
    <x v="4"/>
    <x v="6"/>
    <s v="film &amp; video/drama"/>
  </r>
  <r>
    <n v="781"/>
    <s v="Thomas Ltd"/>
    <s v="Cross-group interactive architecture"/>
    <n v="8700"/>
    <n v="4414"/>
    <n v="50.735632183908038"/>
    <x v="3"/>
    <n v="56"/>
    <x v="5"/>
    <s v="CHF"/>
    <n v="78.821428571428569"/>
    <x v="708"/>
    <n v="1292911200"/>
    <b v="0"/>
    <b v="0"/>
    <x v="3"/>
    <x v="3"/>
    <s v="theater/plays"/>
  </r>
  <r>
    <n v="782"/>
    <s v="Williams and Sons"/>
    <s v="Centralized asymmetric framework"/>
    <n v="5100"/>
    <n v="10981"/>
    <n v="215.31372549019611"/>
    <x v="1"/>
    <n v="161"/>
    <x v="1"/>
    <s v="USD"/>
    <n v="68.204968944099377"/>
    <x v="709"/>
    <n v="1301374800"/>
    <b v="0"/>
    <b v="1"/>
    <x v="4"/>
    <x v="10"/>
    <s v="film &amp; video/animation"/>
  </r>
  <r>
    <n v="783"/>
    <s v="Vega, Chan and Carney"/>
    <s v="Down-sized systematic utilization"/>
    <n v="7400"/>
    <n v="10451"/>
    <n v="141.22972972972974"/>
    <x v="1"/>
    <n v="138"/>
    <x v="1"/>
    <s v="USD"/>
    <n v="75.731884057971016"/>
    <x v="710"/>
    <n v="1387864800"/>
    <b v="0"/>
    <b v="0"/>
    <x v="1"/>
    <x v="1"/>
    <s v="music/rock"/>
  </r>
  <r>
    <n v="784"/>
    <s v="Byrd Group"/>
    <s v="Profound fault-tolerant model"/>
    <n v="88900"/>
    <n v="102535"/>
    <n v="115.33745781777279"/>
    <x v="1"/>
    <n v="3308"/>
    <x v="1"/>
    <s v="USD"/>
    <n v="30.996070133010882"/>
    <x v="711"/>
    <n v="1458190800"/>
    <b v="0"/>
    <b v="0"/>
    <x v="2"/>
    <x v="2"/>
    <s v="technology/web"/>
  </r>
  <r>
    <n v="785"/>
    <s v="Peterson, Fletcher and Sanchez"/>
    <s v="Multi-channeled bi-directional moratorium"/>
    <n v="6700"/>
    <n v="12939"/>
    <n v="193.11940298507463"/>
    <x v="1"/>
    <n v="127"/>
    <x v="2"/>
    <s v="AUD"/>
    <n v="101.88188976377953"/>
    <x v="157"/>
    <n v="1559278800"/>
    <b v="0"/>
    <b v="1"/>
    <x v="4"/>
    <x v="10"/>
    <s v="film &amp; video/animation"/>
  </r>
  <r>
    <n v="786"/>
    <s v="Smith-Brown"/>
    <s v="Object-based content-based ability"/>
    <n v="1500"/>
    <n v="10946"/>
    <n v="729.73333333333335"/>
    <x v="1"/>
    <n v="207"/>
    <x v="6"/>
    <s v="EUR"/>
    <n v="52.879227053140099"/>
    <x v="630"/>
    <n v="1522731600"/>
    <b v="0"/>
    <b v="1"/>
    <x v="1"/>
    <x v="17"/>
    <s v="music/jazz"/>
  </r>
  <r>
    <n v="787"/>
    <s v="Vance-Glover"/>
    <s v="Progressive coherent secured line"/>
    <n v="61200"/>
    <n v="60994"/>
    <n v="99.66339869281046"/>
    <x v="0"/>
    <n v="859"/>
    <x v="0"/>
    <s v="CAD"/>
    <n v="71.005820721769496"/>
    <x v="712"/>
    <n v="1306731600"/>
    <b v="0"/>
    <b v="0"/>
    <x v="1"/>
    <x v="1"/>
    <s v="music/rock"/>
  </r>
  <r>
    <n v="788"/>
    <s v="Joyce PLC"/>
    <s v="Synchronized directional capability"/>
    <n v="3600"/>
    <n v="3174"/>
    <n v="88.166666666666671"/>
    <x v="2"/>
    <n v="31"/>
    <x v="1"/>
    <s v="USD"/>
    <n v="102.38709677419355"/>
    <x v="93"/>
    <n v="1352527200"/>
    <b v="0"/>
    <b v="0"/>
    <x v="4"/>
    <x v="10"/>
    <s v="film &amp; video/animation"/>
  </r>
  <r>
    <n v="789"/>
    <s v="Kennedy-Miller"/>
    <s v="Cross-platform composite migration"/>
    <n v="9000"/>
    <n v="3351"/>
    <n v="37.233333333333334"/>
    <x v="0"/>
    <n v="45"/>
    <x v="1"/>
    <s v="USD"/>
    <n v="74.466666666666669"/>
    <x v="713"/>
    <n v="1404363600"/>
    <b v="0"/>
    <b v="0"/>
    <x v="3"/>
    <x v="3"/>
    <s v="theater/plays"/>
  </r>
  <r>
    <n v="790"/>
    <s v="White-Obrien"/>
    <s v="Operative local pricing structure"/>
    <n v="185900"/>
    <n v="56774"/>
    <n v="30.540075309306079"/>
    <x v="3"/>
    <n v="1113"/>
    <x v="1"/>
    <s v="USD"/>
    <n v="51.009883198562441"/>
    <x v="714"/>
    <n v="1266645600"/>
    <b v="0"/>
    <b v="0"/>
    <x v="3"/>
    <x v="3"/>
    <s v="theater/plays"/>
  </r>
  <r>
    <n v="791"/>
    <s v="Stafford, Hess and Raymond"/>
    <s v="Optional web-enabled extranet"/>
    <n v="2100"/>
    <n v="540"/>
    <n v="25.714285714285712"/>
    <x v="0"/>
    <n v="6"/>
    <x v="1"/>
    <s v="USD"/>
    <n v="90"/>
    <x v="715"/>
    <n v="1482818400"/>
    <b v="0"/>
    <b v="0"/>
    <x v="0"/>
    <x v="0"/>
    <s v="food/food trucks"/>
  </r>
  <r>
    <n v="792"/>
    <s v="Jordan, Schneider and Hall"/>
    <s v="Reduced 6thgeneration intranet"/>
    <n v="2000"/>
    <n v="680"/>
    <n v="34"/>
    <x v="0"/>
    <n v="7"/>
    <x v="1"/>
    <s v="USD"/>
    <n v="97.142857142857139"/>
    <x v="716"/>
    <n v="1374642000"/>
    <b v="0"/>
    <b v="1"/>
    <x v="3"/>
    <x v="3"/>
    <s v="theater/plays"/>
  </r>
  <r>
    <n v="793"/>
    <s v="Rodriguez, Cox and Rodriguez"/>
    <s v="Networked disintermediate leverage"/>
    <n v="1100"/>
    <n v="13045"/>
    <n v="1185.909090909091"/>
    <x v="1"/>
    <n v="181"/>
    <x v="5"/>
    <s v="CHF"/>
    <n v="72.071823204419886"/>
    <x v="448"/>
    <n v="1372482000"/>
    <b v="0"/>
    <b v="0"/>
    <x v="5"/>
    <x v="9"/>
    <s v="publishing/nonfiction"/>
  </r>
  <r>
    <n v="794"/>
    <s v="Welch Inc"/>
    <s v="Optional optimal website"/>
    <n v="6600"/>
    <n v="8276"/>
    <n v="125.39393939393939"/>
    <x v="1"/>
    <n v="110"/>
    <x v="1"/>
    <s v="USD"/>
    <n v="75.236363636363635"/>
    <x v="717"/>
    <n v="1514959200"/>
    <b v="0"/>
    <b v="0"/>
    <x v="1"/>
    <x v="1"/>
    <s v="music/rock"/>
  </r>
  <r>
    <n v="795"/>
    <s v="Vasquez Inc"/>
    <s v="Stand-alone asynchronous functionalities"/>
    <n v="7100"/>
    <n v="1022"/>
    <n v="14.394366197183098"/>
    <x v="0"/>
    <n v="31"/>
    <x v="1"/>
    <s v="USD"/>
    <n v="32.967741935483872"/>
    <x v="718"/>
    <n v="1478235600"/>
    <b v="0"/>
    <b v="0"/>
    <x v="4"/>
    <x v="6"/>
    <s v="film &amp; video/drama"/>
  </r>
  <r>
    <n v="796"/>
    <s v="Freeman-Ferguson"/>
    <s v="Profound full-range open system"/>
    <n v="7800"/>
    <n v="4275"/>
    <n v="54.807692307692314"/>
    <x v="0"/>
    <n v="78"/>
    <x v="1"/>
    <s v="USD"/>
    <n v="54.807692307692307"/>
    <x v="719"/>
    <n v="1408078800"/>
    <b v="0"/>
    <b v="1"/>
    <x v="6"/>
    <x v="20"/>
    <s v="games/mobile games"/>
  </r>
  <r>
    <n v="797"/>
    <s v="Houston, Moore and Rogers"/>
    <s v="Optional tangible utilization"/>
    <n v="7600"/>
    <n v="8332"/>
    <n v="109.63157894736841"/>
    <x v="1"/>
    <n v="185"/>
    <x v="1"/>
    <s v="USD"/>
    <n v="45.037837837837834"/>
    <x v="720"/>
    <n v="1548136800"/>
    <b v="0"/>
    <b v="0"/>
    <x v="2"/>
    <x v="2"/>
    <s v="technology/web"/>
  </r>
  <r>
    <n v="798"/>
    <s v="Small-Fuentes"/>
    <s v="Seamless maximized product"/>
    <n v="3400"/>
    <n v="6408"/>
    <n v="188.47058823529412"/>
    <x v="1"/>
    <n v="121"/>
    <x v="1"/>
    <s v="USD"/>
    <n v="52.958677685950413"/>
    <x v="721"/>
    <n v="1340859600"/>
    <b v="0"/>
    <b v="1"/>
    <x v="3"/>
    <x v="3"/>
    <s v="theater/plays"/>
  </r>
  <r>
    <n v="799"/>
    <s v="Reid-Day"/>
    <s v="Devolved tertiary time-frame"/>
    <n v="84500"/>
    <n v="73522"/>
    <n v="87.008284023668637"/>
    <x v="0"/>
    <n v="1225"/>
    <x v="4"/>
    <s v="GBP"/>
    <n v="60.017959183673469"/>
    <x v="722"/>
    <n v="1454479200"/>
    <b v="0"/>
    <b v="0"/>
    <x v="3"/>
    <x v="3"/>
    <s v="theater/plays"/>
  </r>
  <r>
    <n v="800"/>
    <s v="Wallace LLC"/>
    <s v="Centralized regional function"/>
    <n v="100"/>
    <n v="1"/>
    <n v="1"/>
    <x v="0"/>
    <n v="1"/>
    <x v="5"/>
    <s v="CHF"/>
    <n v="1"/>
    <x v="139"/>
    <n v="1434430800"/>
    <b v="0"/>
    <b v="0"/>
    <x v="1"/>
    <x v="1"/>
    <s v="music/rock"/>
  </r>
  <r>
    <n v="801"/>
    <s v="Olson-Bishop"/>
    <s v="User-friendly high-level initiative"/>
    <n v="2300"/>
    <n v="4667"/>
    <n v="202.9130434782609"/>
    <x v="1"/>
    <n v="106"/>
    <x v="1"/>
    <s v="USD"/>
    <n v="44.028301886792455"/>
    <x v="723"/>
    <n v="1579672800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86.028169014084511"/>
    <x v="704"/>
    <n v="1562389200"/>
    <b v="0"/>
    <b v="0"/>
    <x v="7"/>
    <x v="14"/>
    <s v="photography/photography books"/>
  </r>
  <r>
    <n v="803"/>
    <s v="Perez, Brown and Meyers"/>
    <s v="Stand-alone background customer loyalty"/>
    <n v="6100"/>
    <n v="6527"/>
    <n v="107"/>
    <x v="1"/>
    <n v="233"/>
    <x v="1"/>
    <s v="USD"/>
    <n v="28.012875536480685"/>
    <x v="724"/>
    <n v="1551506400"/>
    <b v="0"/>
    <b v="0"/>
    <x v="3"/>
    <x v="3"/>
    <s v="theater/plays"/>
  </r>
  <r>
    <n v="804"/>
    <s v="English-Mccullough"/>
    <s v="Business-focused discrete software"/>
    <n v="2600"/>
    <n v="6987"/>
    <n v="268.73076923076923"/>
    <x v="1"/>
    <n v="218"/>
    <x v="1"/>
    <s v="USD"/>
    <n v="32.050458715596328"/>
    <x v="725"/>
    <n v="1516600800"/>
    <b v="0"/>
    <b v="0"/>
    <x v="1"/>
    <x v="1"/>
    <s v="music/rock"/>
  </r>
  <r>
    <n v="805"/>
    <s v="Smith-Nguyen"/>
    <s v="Advanced intermediate Graphic Interface"/>
    <n v="9700"/>
    <n v="4932"/>
    <n v="50.845360824742272"/>
    <x v="0"/>
    <n v="67"/>
    <x v="2"/>
    <s v="AUD"/>
    <n v="73.611940298507463"/>
    <x v="660"/>
    <n v="1420437600"/>
    <b v="0"/>
    <b v="0"/>
    <x v="4"/>
    <x v="4"/>
    <s v="film &amp; video/documentary"/>
  </r>
  <r>
    <n v="806"/>
    <s v="Harmon-Madden"/>
    <s v="Adaptive holistic hub"/>
    <n v="700"/>
    <n v="8262"/>
    <n v="1180.2857142857142"/>
    <x v="1"/>
    <n v="76"/>
    <x v="1"/>
    <s v="USD"/>
    <n v="108.71052631578948"/>
    <x v="726"/>
    <n v="1332997200"/>
    <b v="0"/>
    <b v="1"/>
    <x v="4"/>
    <x v="6"/>
    <s v="film &amp; video/drama"/>
  </r>
  <r>
    <n v="807"/>
    <s v="Walker-Taylor"/>
    <s v="Automated uniform concept"/>
    <n v="700"/>
    <n v="1848"/>
    <n v="264"/>
    <x v="1"/>
    <n v="43"/>
    <x v="1"/>
    <s v="USD"/>
    <n v="42.97674418604651"/>
    <x v="727"/>
    <n v="1574920800"/>
    <b v="0"/>
    <b v="1"/>
    <x v="3"/>
    <x v="3"/>
    <s v="theater/plays"/>
  </r>
  <r>
    <n v="808"/>
    <s v="Harris, Medina and Mitchell"/>
    <s v="Enhanced regional flexibility"/>
    <n v="5200"/>
    <n v="1583"/>
    <n v="30.44230769230769"/>
    <x v="0"/>
    <n v="19"/>
    <x v="1"/>
    <s v="USD"/>
    <n v="83.315789473684205"/>
    <x v="728"/>
    <n v="1464930000"/>
    <b v="0"/>
    <b v="0"/>
    <x v="0"/>
    <x v="0"/>
    <s v="food/food trucks"/>
  </r>
  <r>
    <n v="809"/>
    <s v="Williams and Sons"/>
    <s v="Public-key bottom-line algorithm"/>
    <n v="140800"/>
    <n v="88536"/>
    <n v="62.880681818181813"/>
    <x v="0"/>
    <n v="2108"/>
    <x v="5"/>
    <s v="CHF"/>
    <n v="42"/>
    <x v="729"/>
    <n v="1345006800"/>
    <b v="0"/>
    <b v="0"/>
    <x v="4"/>
    <x v="4"/>
    <s v="film &amp; video/documentary"/>
  </r>
  <r>
    <n v="810"/>
    <s v="Ball-Fisher"/>
    <s v="Multi-layered intangible instruction set"/>
    <n v="6400"/>
    <n v="12360"/>
    <n v="193.125"/>
    <x v="1"/>
    <n v="221"/>
    <x v="1"/>
    <s v="USD"/>
    <n v="55.927601809954751"/>
    <x v="730"/>
    <n v="1512712800"/>
    <b v="0"/>
    <b v="1"/>
    <x v="3"/>
    <x v="3"/>
    <s v="theater/plays"/>
  </r>
  <r>
    <n v="811"/>
    <s v="Page, Holt and Mack"/>
    <s v="Fundamental methodical emulation"/>
    <n v="92500"/>
    <n v="71320"/>
    <n v="77.102702702702715"/>
    <x v="0"/>
    <n v="679"/>
    <x v="1"/>
    <s v="USD"/>
    <n v="105.03681885125184"/>
    <x v="731"/>
    <n v="1452492000"/>
    <b v="0"/>
    <b v="1"/>
    <x v="6"/>
    <x v="11"/>
    <s v="games/video games"/>
  </r>
  <r>
    <n v="812"/>
    <s v="Landry Group"/>
    <s v="Expanded value-added hardware"/>
    <n v="59700"/>
    <n v="134640"/>
    <n v="225.52763819095478"/>
    <x v="1"/>
    <n v="2805"/>
    <x v="0"/>
    <s v="CAD"/>
    <n v="48"/>
    <x v="78"/>
    <n v="1524286800"/>
    <b v="0"/>
    <b v="0"/>
    <x v="5"/>
    <x v="9"/>
    <s v="publishing/nonfiction"/>
  </r>
  <r>
    <n v="813"/>
    <s v="Buckley Group"/>
    <s v="Diverse high-level attitude"/>
    <n v="3200"/>
    <n v="7661"/>
    <n v="239.40625"/>
    <x v="1"/>
    <n v="68"/>
    <x v="1"/>
    <s v="USD"/>
    <n v="112.66176470588235"/>
    <x v="732"/>
    <n v="1346907600"/>
    <b v="0"/>
    <b v="0"/>
    <x v="6"/>
    <x v="11"/>
    <s v="games/video games"/>
  </r>
  <r>
    <n v="814"/>
    <s v="Vincent PLC"/>
    <s v="Visionary 24hour analyzer"/>
    <n v="3200"/>
    <n v="2950"/>
    <n v="92.1875"/>
    <x v="0"/>
    <n v="36"/>
    <x v="3"/>
    <s v="DKK"/>
    <n v="81.944444444444443"/>
    <x v="733"/>
    <n v="1464498000"/>
    <b v="0"/>
    <b v="1"/>
    <x v="1"/>
    <x v="1"/>
    <s v="music/rock"/>
  </r>
  <r>
    <n v="815"/>
    <s v="Watson-Douglas"/>
    <s v="Centralized bandwidth-monitored leverage"/>
    <n v="9000"/>
    <n v="11721"/>
    <n v="130.23333333333335"/>
    <x v="1"/>
    <n v="183"/>
    <x v="0"/>
    <s v="CAD"/>
    <n v="64.049180327868854"/>
    <x v="734"/>
    <n v="1514181600"/>
    <b v="0"/>
    <b v="0"/>
    <x v="1"/>
    <x v="1"/>
    <s v="music/rock"/>
  </r>
  <r>
    <n v="816"/>
    <s v="Jones, Casey and Jones"/>
    <s v="Ergonomic mission-critical moratorium"/>
    <n v="2300"/>
    <n v="14150"/>
    <n v="615.21739130434787"/>
    <x v="1"/>
    <n v="133"/>
    <x v="1"/>
    <s v="USD"/>
    <n v="106.39097744360902"/>
    <x v="406"/>
    <n v="1392184800"/>
    <b v="1"/>
    <b v="1"/>
    <x v="3"/>
    <x v="3"/>
    <s v="theater/plays"/>
  </r>
  <r>
    <n v="817"/>
    <s v="Alvarez-Bauer"/>
    <s v="Front-line intermediate moderator"/>
    <n v="51300"/>
    <n v="189192"/>
    <n v="368.79532163742692"/>
    <x v="1"/>
    <n v="2489"/>
    <x v="6"/>
    <s v="EUR"/>
    <n v="76.011249497790274"/>
    <x v="735"/>
    <n v="1559365200"/>
    <b v="0"/>
    <b v="1"/>
    <x v="5"/>
    <x v="9"/>
    <s v="publishing/nonfiction"/>
  </r>
  <r>
    <n v="818"/>
    <s v="Martinez LLC"/>
    <s v="Automated local secured line"/>
    <n v="700"/>
    <n v="7664"/>
    <n v="1094.8571428571429"/>
    <x v="1"/>
    <n v="69"/>
    <x v="1"/>
    <s v="USD"/>
    <n v="111.07246376811594"/>
    <x v="736"/>
    <n v="1549173600"/>
    <b v="0"/>
    <b v="1"/>
    <x v="3"/>
    <x v="3"/>
    <s v="theater/plays"/>
  </r>
  <r>
    <n v="819"/>
    <s v="Buck-Khan"/>
    <s v="Integrated bandwidth-monitored alliance"/>
    <n v="8900"/>
    <n v="4509"/>
    <n v="50.662921348314605"/>
    <x v="0"/>
    <n v="47"/>
    <x v="1"/>
    <s v="USD"/>
    <n v="95.936170212765958"/>
    <x v="737"/>
    <n v="1355032800"/>
    <b v="1"/>
    <b v="0"/>
    <x v="6"/>
    <x v="11"/>
    <s v="games/video games"/>
  </r>
  <r>
    <n v="820"/>
    <s v="Valdez, Williams and Meyer"/>
    <s v="Cross-group heuristic forecast"/>
    <n v="1500"/>
    <n v="12009"/>
    <n v="800.6"/>
    <x v="1"/>
    <n v="279"/>
    <x v="4"/>
    <s v="GBP"/>
    <n v="43.043010752688176"/>
    <x v="192"/>
    <n v="1533963600"/>
    <b v="0"/>
    <b v="1"/>
    <x v="1"/>
    <x v="1"/>
    <s v="music/rock"/>
  </r>
  <r>
    <n v="821"/>
    <s v="Alvarez-Andrews"/>
    <s v="Extended impactful secured line"/>
    <n v="4900"/>
    <n v="14273"/>
    <n v="291.28571428571428"/>
    <x v="1"/>
    <n v="210"/>
    <x v="1"/>
    <s v="USD"/>
    <n v="67.966666666666669"/>
    <x v="738"/>
    <n v="1489381200"/>
    <b v="0"/>
    <b v="0"/>
    <x v="4"/>
    <x v="4"/>
    <s v="film &amp; video/documentary"/>
  </r>
  <r>
    <n v="822"/>
    <s v="Stewart and Sons"/>
    <s v="Distributed optimizing protocol"/>
    <n v="54000"/>
    <n v="188982"/>
    <n v="349.9666666666667"/>
    <x v="1"/>
    <n v="2100"/>
    <x v="1"/>
    <s v="USD"/>
    <n v="89.991428571428571"/>
    <x v="739"/>
    <n v="1395032400"/>
    <b v="0"/>
    <b v="0"/>
    <x v="1"/>
    <x v="1"/>
    <s v="music/rock"/>
  </r>
  <r>
    <n v="823"/>
    <s v="Dyer Inc"/>
    <s v="Secured well-modulated system engine"/>
    <n v="4100"/>
    <n v="14640"/>
    <n v="357.07317073170731"/>
    <x v="1"/>
    <n v="252"/>
    <x v="1"/>
    <s v="USD"/>
    <n v="58.095238095238095"/>
    <x v="613"/>
    <n v="1412485200"/>
    <b v="1"/>
    <b v="1"/>
    <x v="1"/>
    <x v="1"/>
    <s v="music/rock"/>
  </r>
  <r>
    <n v="824"/>
    <s v="Anderson, Williams and Cox"/>
    <s v="Streamlined national benchmark"/>
    <n v="85000"/>
    <n v="107516"/>
    <n v="126.48941176470588"/>
    <x v="1"/>
    <n v="1280"/>
    <x v="1"/>
    <s v="USD"/>
    <n v="83.996875000000003"/>
    <x v="740"/>
    <n v="1279688400"/>
    <b v="0"/>
    <b v="1"/>
    <x v="5"/>
    <x v="9"/>
    <s v="publishing/nonfiction"/>
  </r>
  <r>
    <n v="825"/>
    <s v="Solomon PLC"/>
    <s v="Open-architected 24/7 infrastructure"/>
    <n v="3600"/>
    <n v="13950"/>
    <n v="387.5"/>
    <x v="1"/>
    <n v="157"/>
    <x v="4"/>
    <s v="GBP"/>
    <n v="88.853503184713375"/>
    <x v="145"/>
    <n v="1501995600"/>
    <b v="0"/>
    <b v="0"/>
    <x v="4"/>
    <x v="12"/>
    <s v="film &amp; video/shorts"/>
  </r>
  <r>
    <n v="826"/>
    <s v="Miller-Hubbard"/>
    <s v="Digitized 6thgeneration Local Area Network"/>
    <n v="2800"/>
    <n v="12797"/>
    <n v="457.03571428571428"/>
    <x v="1"/>
    <n v="194"/>
    <x v="1"/>
    <s v="USD"/>
    <n v="65.963917525773198"/>
    <x v="741"/>
    <n v="1294639200"/>
    <b v="0"/>
    <b v="1"/>
    <x v="3"/>
    <x v="3"/>
    <s v="theater/plays"/>
  </r>
  <r>
    <n v="827"/>
    <s v="Miranda, Martinez and Lowery"/>
    <s v="Innovative actuating artificial intelligence"/>
    <n v="2300"/>
    <n v="6134"/>
    <n v="266.69565217391306"/>
    <x v="1"/>
    <n v="82"/>
    <x v="2"/>
    <s v="AUD"/>
    <n v="74.804878048780495"/>
    <x v="742"/>
    <n v="1305435600"/>
    <b v="0"/>
    <b v="1"/>
    <x v="4"/>
    <x v="6"/>
    <s v="film &amp; video/drama"/>
  </r>
  <r>
    <n v="828"/>
    <s v="Munoz, Cherry and Bell"/>
    <s v="Cross-platform reciprocal budgetary management"/>
    <n v="7100"/>
    <n v="4899"/>
    <n v="69"/>
    <x v="0"/>
    <n v="70"/>
    <x v="1"/>
    <s v="USD"/>
    <n v="69.98571428571428"/>
    <x v="202"/>
    <n v="1537592400"/>
    <b v="0"/>
    <b v="0"/>
    <x v="3"/>
    <x v="3"/>
    <s v="theater/plays"/>
  </r>
  <r>
    <n v="829"/>
    <s v="Baker-Higgins"/>
    <s v="Vision-oriented scalable portal"/>
    <n v="9600"/>
    <n v="4929"/>
    <n v="51.34375"/>
    <x v="0"/>
    <n v="154"/>
    <x v="1"/>
    <s v="USD"/>
    <n v="32.006493506493506"/>
    <x v="743"/>
    <n v="1435122000"/>
    <b v="0"/>
    <b v="0"/>
    <x v="3"/>
    <x v="3"/>
    <s v="theater/plays"/>
  </r>
  <r>
    <n v="830"/>
    <s v="Johnson, Turner and Carroll"/>
    <s v="Persevering zero administration knowledge user"/>
    <n v="121600"/>
    <n v="1424"/>
    <n v="1.1710526315789473"/>
    <x v="0"/>
    <n v="22"/>
    <x v="1"/>
    <s v="USD"/>
    <n v="64.727272727272734"/>
    <x v="744"/>
    <n v="1520056800"/>
    <b v="0"/>
    <b v="0"/>
    <x v="3"/>
    <x v="3"/>
    <s v="theater/plays"/>
  </r>
  <r>
    <n v="831"/>
    <s v="Ward PLC"/>
    <s v="Front-line bottom-line Graphic Interface"/>
    <n v="97100"/>
    <n v="105817"/>
    <n v="108.97734294541709"/>
    <x v="1"/>
    <n v="4233"/>
    <x v="1"/>
    <s v="USD"/>
    <n v="24.998110087408456"/>
    <x v="745"/>
    <n v="1335675600"/>
    <b v="0"/>
    <b v="0"/>
    <x v="7"/>
    <x v="14"/>
    <s v="photography/photography books"/>
  </r>
  <r>
    <n v="832"/>
    <s v="Bradley, Beck and Mayo"/>
    <s v="Synergized fault-tolerant hierarchy"/>
    <n v="43200"/>
    <n v="136156"/>
    <n v="315.17592592592592"/>
    <x v="1"/>
    <n v="1297"/>
    <x v="3"/>
    <s v="DKK"/>
    <n v="104.97764070932922"/>
    <x v="746"/>
    <n v="1448431200"/>
    <b v="1"/>
    <b v="0"/>
    <x v="5"/>
    <x v="18"/>
    <s v="publishing/translations"/>
  </r>
  <r>
    <n v="833"/>
    <s v="Levine, Martin and Hernandez"/>
    <s v="Expanded asynchronous groupware"/>
    <n v="6800"/>
    <n v="10723"/>
    <n v="157.69117647058823"/>
    <x v="1"/>
    <n v="165"/>
    <x v="3"/>
    <s v="DKK"/>
    <n v="64.987878787878785"/>
    <x v="747"/>
    <n v="1298613600"/>
    <b v="0"/>
    <b v="0"/>
    <x v="5"/>
    <x v="18"/>
    <s v="publishing/translations"/>
  </r>
  <r>
    <n v="834"/>
    <s v="Gallegos, Wagner and Gaines"/>
    <s v="Expanded fault-tolerant emulation"/>
    <n v="7300"/>
    <n v="11228"/>
    <n v="153.8082191780822"/>
    <x v="1"/>
    <n v="119"/>
    <x v="1"/>
    <s v="USD"/>
    <n v="94.352941176470594"/>
    <x v="362"/>
    <n v="1372482000"/>
    <b v="0"/>
    <b v="0"/>
    <x v="3"/>
    <x v="3"/>
    <s v="theater/plays"/>
  </r>
  <r>
    <n v="835"/>
    <s v="Hodges, Smith and Kelly"/>
    <s v="Future-proofed 24hour model"/>
    <n v="86200"/>
    <n v="77355"/>
    <n v="89.738979118329468"/>
    <x v="0"/>
    <n v="1758"/>
    <x v="1"/>
    <s v="USD"/>
    <n v="44.001706484641637"/>
    <x v="748"/>
    <n v="1425621600"/>
    <b v="0"/>
    <b v="0"/>
    <x v="2"/>
    <x v="2"/>
    <s v="technology/web"/>
  </r>
  <r>
    <n v="836"/>
    <s v="Macias Inc"/>
    <s v="Optimized didactic intranet"/>
    <n v="8100"/>
    <n v="6086"/>
    <n v="75.135802469135797"/>
    <x v="0"/>
    <n v="94"/>
    <x v="1"/>
    <s v="USD"/>
    <n v="64.744680851063833"/>
    <x v="749"/>
    <n v="1266300000"/>
    <b v="0"/>
    <b v="0"/>
    <x v="1"/>
    <x v="7"/>
    <s v="music/indie rock"/>
  </r>
  <r>
    <n v="837"/>
    <s v="Cook-Ortiz"/>
    <s v="Right-sized dedicated standardization"/>
    <n v="17700"/>
    <n v="150960"/>
    <n v="852.88135593220341"/>
    <x v="1"/>
    <n v="1797"/>
    <x v="1"/>
    <s v="USD"/>
    <n v="84.00667779632721"/>
    <x v="643"/>
    <n v="1305867600"/>
    <b v="0"/>
    <b v="0"/>
    <x v="1"/>
    <x v="17"/>
    <s v="music/jazz"/>
  </r>
  <r>
    <n v="838"/>
    <s v="Jordan-Fischer"/>
    <s v="Vision-oriented high-level extranet"/>
    <n v="6400"/>
    <n v="8890"/>
    <n v="138.90625"/>
    <x v="1"/>
    <n v="261"/>
    <x v="1"/>
    <s v="USD"/>
    <n v="34.061302681992338"/>
    <x v="750"/>
    <n v="1538802000"/>
    <b v="0"/>
    <b v="0"/>
    <x v="3"/>
    <x v="3"/>
    <s v="theater/plays"/>
  </r>
  <r>
    <n v="839"/>
    <s v="Pierce-Ramirez"/>
    <s v="Organized scalable initiative"/>
    <n v="7700"/>
    <n v="14644"/>
    <n v="190.18181818181819"/>
    <x v="1"/>
    <n v="157"/>
    <x v="1"/>
    <s v="USD"/>
    <n v="93.273885350318466"/>
    <x v="751"/>
    <n v="1398920400"/>
    <b v="0"/>
    <b v="1"/>
    <x v="4"/>
    <x v="4"/>
    <s v="film &amp; video/documentary"/>
  </r>
  <r>
    <n v="840"/>
    <s v="Howell and Sons"/>
    <s v="Enhanced regional moderator"/>
    <n v="116300"/>
    <n v="116583"/>
    <n v="100.24333619948409"/>
    <x v="1"/>
    <n v="3533"/>
    <x v="1"/>
    <s v="USD"/>
    <n v="32.998301726577978"/>
    <x v="752"/>
    <n v="1405659600"/>
    <b v="0"/>
    <b v="1"/>
    <x v="3"/>
    <x v="3"/>
    <s v="theater/plays"/>
  </r>
  <r>
    <n v="841"/>
    <s v="Garcia, Dunn and Richardson"/>
    <s v="Automated even-keeled emulation"/>
    <n v="9100"/>
    <n v="12991"/>
    <n v="142.75824175824175"/>
    <x v="1"/>
    <n v="155"/>
    <x v="1"/>
    <s v="USD"/>
    <n v="83.812903225806451"/>
    <x v="753"/>
    <n v="1457244000"/>
    <b v="0"/>
    <b v="0"/>
    <x v="2"/>
    <x v="2"/>
    <s v="technology/web"/>
  </r>
  <r>
    <n v="842"/>
    <s v="Lawson and Sons"/>
    <s v="Reverse-engineered multi-tasking product"/>
    <n v="1500"/>
    <n v="8447"/>
    <n v="563.13333333333333"/>
    <x v="1"/>
    <n v="132"/>
    <x v="6"/>
    <s v="EUR"/>
    <n v="63.992424242424242"/>
    <x v="754"/>
    <n v="1529298000"/>
    <b v="0"/>
    <b v="0"/>
    <x v="2"/>
    <x v="8"/>
    <s v="technology/wearables"/>
  </r>
  <r>
    <n v="843"/>
    <s v="Porter-Hicks"/>
    <s v="De-engineered next generation parallelism"/>
    <n v="8800"/>
    <n v="2703"/>
    <n v="30.715909090909086"/>
    <x v="0"/>
    <n v="33"/>
    <x v="1"/>
    <s v="USD"/>
    <n v="81.909090909090907"/>
    <x v="755"/>
    <n v="1535778000"/>
    <b v="0"/>
    <b v="0"/>
    <x v="7"/>
    <x v="14"/>
    <s v="photography/photography books"/>
  </r>
  <r>
    <n v="844"/>
    <s v="Rodriguez-Hansen"/>
    <s v="Intuitive cohesive groupware"/>
    <n v="8800"/>
    <n v="8747"/>
    <n v="99.39772727272728"/>
    <x v="3"/>
    <n v="94"/>
    <x v="1"/>
    <s v="USD"/>
    <n v="93.053191489361708"/>
    <x v="756"/>
    <n v="1327471200"/>
    <b v="0"/>
    <b v="0"/>
    <x v="4"/>
    <x v="4"/>
    <s v="film &amp; video/documentary"/>
  </r>
  <r>
    <n v="845"/>
    <s v="Williams LLC"/>
    <s v="Up-sized high-level access"/>
    <n v="69900"/>
    <n v="138087"/>
    <n v="197.54935622317598"/>
    <x v="1"/>
    <n v="1354"/>
    <x v="4"/>
    <s v="GBP"/>
    <n v="101.98449039881831"/>
    <x v="757"/>
    <n v="1529557200"/>
    <b v="0"/>
    <b v="0"/>
    <x v="2"/>
    <x v="2"/>
    <s v="technology/web"/>
  </r>
  <r>
    <n v="846"/>
    <s v="Cooper, Stanley and Bryant"/>
    <s v="Phased empowering success"/>
    <n v="1000"/>
    <n v="5085"/>
    <n v="508.5"/>
    <x v="1"/>
    <n v="48"/>
    <x v="1"/>
    <s v="USD"/>
    <n v="105.9375"/>
    <x v="758"/>
    <n v="1535259600"/>
    <b v="1"/>
    <b v="1"/>
    <x v="2"/>
    <x v="2"/>
    <s v="technology/web"/>
  </r>
  <r>
    <n v="847"/>
    <s v="Miller, Glenn and Adams"/>
    <s v="Distributed actuating project"/>
    <n v="4700"/>
    <n v="11174"/>
    <n v="237.74468085106383"/>
    <x v="1"/>
    <n v="110"/>
    <x v="1"/>
    <s v="USD"/>
    <n v="101.58181818181818"/>
    <x v="759"/>
    <n v="1515564000"/>
    <b v="0"/>
    <b v="0"/>
    <x v="0"/>
    <x v="0"/>
    <s v="food/food trucks"/>
  </r>
  <r>
    <n v="848"/>
    <s v="Cole, Salazar and Moreno"/>
    <s v="Robust motivating orchestration"/>
    <n v="3200"/>
    <n v="10831"/>
    <n v="338.46875"/>
    <x v="1"/>
    <n v="172"/>
    <x v="1"/>
    <s v="USD"/>
    <n v="62.970930232558139"/>
    <x v="760"/>
    <n v="1277096400"/>
    <b v="0"/>
    <b v="0"/>
    <x v="4"/>
    <x v="6"/>
    <s v="film &amp; video/drama"/>
  </r>
  <r>
    <n v="849"/>
    <s v="Jones-Ryan"/>
    <s v="Vision-oriented uniform instruction set"/>
    <n v="6700"/>
    <n v="8917"/>
    <n v="133.08955223880596"/>
    <x v="1"/>
    <n v="307"/>
    <x v="1"/>
    <s v="USD"/>
    <n v="29.045602605863191"/>
    <x v="761"/>
    <n v="1329026400"/>
    <b v="0"/>
    <b v="1"/>
    <x v="1"/>
    <x v="7"/>
    <s v="music/indie rock"/>
  </r>
  <r>
    <n v="850"/>
    <s v="Hood, Perez and Meadows"/>
    <s v="Cross-group upward-trending hierarchy"/>
    <n v="100"/>
    <n v="1"/>
    <n v="1"/>
    <x v="0"/>
    <n v="1"/>
    <x v="1"/>
    <s v="USD"/>
    <n v="1"/>
    <x v="762"/>
    <n v="1322978400"/>
    <b v="1"/>
    <b v="0"/>
    <x v="1"/>
    <x v="1"/>
    <s v="music/rock"/>
  </r>
  <r>
    <n v="851"/>
    <s v="Bright and Sons"/>
    <s v="Object-based needs-based info-mediaries"/>
    <n v="6000"/>
    <n v="12468"/>
    <n v="207.79999999999998"/>
    <x v="1"/>
    <n v="160"/>
    <x v="1"/>
    <s v="USD"/>
    <n v="77.924999999999997"/>
    <x v="444"/>
    <n v="1338786000"/>
    <b v="0"/>
    <b v="0"/>
    <x v="1"/>
    <x v="5"/>
    <s v="music/electric music"/>
  </r>
  <r>
    <n v="852"/>
    <s v="Brady Ltd"/>
    <s v="Open-source reciprocal standardization"/>
    <n v="4900"/>
    <n v="2505"/>
    <n v="51.122448979591837"/>
    <x v="0"/>
    <n v="31"/>
    <x v="1"/>
    <s v="USD"/>
    <n v="80.806451612903231"/>
    <x v="763"/>
    <n v="1311656400"/>
    <b v="0"/>
    <b v="1"/>
    <x v="6"/>
    <x v="11"/>
    <s v="games/video games"/>
  </r>
  <r>
    <n v="853"/>
    <s v="Collier LLC"/>
    <s v="Secured well-modulated projection"/>
    <n v="17100"/>
    <n v="111502"/>
    <n v="652.05847953216369"/>
    <x v="1"/>
    <n v="1467"/>
    <x v="0"/>
    <s v="CAD"/>
    <n v="76.006816632583508"/>
    <x v="764"/>
    <n v="1308978000"/>
    <b v="0"/>
    <b v="1"/>
    <x v="1"/>
    <x v="7"/>
    <s v="music/indie rock"/>
  </r>
  <r>
    <n v="854"/>
    <s v="Campbell, Thomas and Obrien"/>
    <s v="Multi-channeled secondary middleware"/>
    <n v="171000"/>
    <n v="194309"/>
    <n v="113.63099415204678"/>
    <x v="1"/>
    <n v="2662"/>
    <x v="0"/>
    <s v="CAD"/>
    <n v="72.993613824192337"/>
    <x v="765"/>
    <n v="1576389600"/>
    <b v="0"/>
    <b v="0"/>
    <x v="5"/>
    <x v="13"/>
    <s v="publishing/fiction"/>
  </r>
  <r>
    <n v="855"/>
    <s v="Moses-Terry"/>
    <s v="Horizontal clear-thinking framework"/>
    <n v="23400"/>
    <n v="23956"/>
    <n v="102.37606837606839"/>
    <x v="1"/>
    <n v="452"/>
    <x v="2"/>
    <s v="AUD"/>
    <n v="53"/>
    <x v="766"/>
    <n v="1311051600"/>
    <b v="0"/>
    <b v="0"/>
    <x v="3"/>
    <x v="3"/>
    <s v="theater/plays"/>
  </r>
  <r>
    <n v="856"/>
    <s v="Williams and Sons"/>
    <s v="Profound composite core"/>
    <n v="2400"/>
    <n v="8558"/>
    <n v="356.58333333333331"/>
    <x v="1"/>
    <n v="158"/>
    <x v="1"/>
    <s v="USD"/>
    <n v="54.164556962025316"/>
    <x v="767"/>
    <n v="1336712400"/>
    <b v="0"/>
    <b v="0"/>
    <x v="0"/>
    <x v="0"/>
    <s v="food/food trucks"/>
  </r>
  <r>
    <n v="857"/>
    <s v="Miranda, Gray and Hale"/>
    <s v="Programmable disintermediate matrices"/>
    <n v="5300"/>
    <n v="7413"/>
    <n v="139.86792452830187"/>
    <x v="1"/>
    <n v="225"/>
    <x v="5"/>
    <s v="CHF"/>
    <n v="32.946666666666665"/>
    <x v="768"/>
    <n v="1330408800"/>
    <b v="1"/>
    <b v="0"/>
    <x v="4"/>
    <x v="12"/>
    <s v="film &amp; video/shorts"/>
  </r>
  <r>
    <n v="858"/>
    <s v="Ayala, Crawford and Taylor"/>
    <s v="Realigned 5thgeneration knowledge user"/>
    <n v="4000"/>
    <n v="2778"/>
    <n v="69.45"/>
    <x v="0"/>
    <n v="35"/>
    <x v="1"/>
    <s v="USD"/>
    <n v="79.371428571428567"/>
    <x v="769"/>
    <n v="1524891600"/>
    <b v="1"/>
    <b v="0"/>
    <x v="0"/>
    <x v="0"/>
    <s v="food/food trucks"/>
  </r>
  <r>
    <n v="859"/>
    <s v="Martinez Ltd"/>
    <s v="Multi-layered upward-trending groupware"/>
    <n v="7300"/>
    <n v="2594"/>
    <n v="35.534246575342465"/>
    <x v="0"/>
    <n v="63"/>
    <x v="1"/>
    <s v="USD"/>
    <n v="41.174603174603178"/>
    <x v="770"/>
    <n v="1363669200"/>
    <b v="0"/>
    <b v="1"/>
    <x v="3"/>
    <x v="3"/>
    <s v="theater/plays"/>
  </r>
  <r>
    <n v="860"/>
    <s v="Lee PLC"/>
    <s v="Re-contextualized leadingedge firmware"/>
    <n v="2000"/>
    <n v="5033"/>
    <n v="251.65"/>
    <x v="1"/>
    <n v="65"/>
    <x v="1"/>
    <s v="USD"/>
    <n v="77.430769230769229"/>
    <x v="771"/>
    <n v="1551420000"/>
    <b v="0"/>
    <b v="1"/>
    <x v="2"/>
    <x v="8"/>
    <s v="technology/wearables"/>
  </r>
  <r>
    <n v="861"/>
    <s v="Young, Ramsey and Powell"/>
    <s v="Devolved disintermediate analyzer"/>
    <n v="8800"/>
    <n v="9317"/>
    <n v="105.87500000000001"/>
    <x v="1"/>
    <n v="163"/>
    <x v="1"/>
    <s v="USD"/>
    <n v="57.159509202453989"/>
    <x v="772"/>
    <n v="1269838800"/>
    <b v="0"/>
    <b v="0"/>
    <x v="3"/>
    <x v="3"/>
    <s v="theater/plays"/>
  </r>
  <r>
    <n v="862"/>
    <s v="Lewis and Sons"/>
    <s v="Profound disintermediate open system"/>
    <n v="3500"/>
    <n v="6560"/>
    <n v="187.42857142857144"/>
    <x v="1"/>
    <n v="85"/>
    <x v="1"/>
    <s v="USD"/>
    <n v="77.17647058823529"/>
    <x v="773"/>
    <n v="1312520400"/>
    <b v="0"/>
    <b v="0"/>
    <x v="3"/>
    <x v="3"/>
    <s v="theater/plays"/>
  </r>
  <r>
    <n v="863"/>
    <s v="Davis-Johnson"/>
    <s v="Automated reciprocal protocol"/>
    <n v="1400"/>
    <n v="5415"/>
    <n v="386.78571428571428"/>
    <x v="1"/>
    <n v="217"/>
    <x v="1"/>
    <s v="USD"/>
    <n v="24.953917050691246"/>
    <x v="774"/>
    <n v="1436504400"/>
    <b v="0"/>
    <b v="1"/>
    <x v="4"/>
    <x v="19"/>
    <s v="film &amp; video/television"/>
  </r>
  <r>
    <n v="864"/>
    <s v="Stevenson-Thompson"/>
    <s v="Automated static workforce"/>
    <n v="4200"/>
    <n v="14577"/>
    <n v="347.07142857142856"/>
    <x v="1"/>
    <n v="150"/>
    <x v="1"/>
    <s v="USD"/>
    <n v="97.18"/>
    <x v="775"/>
    <n v="1472014800"/>
    <b v="0"/>
    <b v="0"/>
    <x v="4"/>
    <x v="12"/>
    <s v="film &amp; video/shorts"/>
  </r>
  <r>
    <n v="865"/>
    <s v="Ellis, Smith and Armstrong"/>
    <s v="Horizontal attitude-oriented help-desk"/>
    <n v="81000"/>
    <n v="150515"/>
    <n v="185.82098765432099"/>
    <x v="1"/>
    <n v="3272"/>
    <x v="1"/>
    <s v="USD"/>
    <n v="46.000916870415651"/>
    <x v="776"/>
    <n v="1411534800"/>
    <b v="0"/>
    <b v="0"/>
    <x v="3"/>
    <x v="3"/>
    <s v="theater/plays"/>
  </r>
  <r>
    <n v="866"/>
    <s v="Jackson-Brown"/>
    <s v="Versatile 5thgeneration matrices"/>
    <n v="182800"/>
    <n v="79045"/>
    <n v="43.241247264770237"/>
    <x v="3"/>
    <n v="898"/>
    <x v="1"/>
    <s v="USD"/>
    <n v="88.023385300668153"/>
    <x v="777"/>
    <n v="1304917200"/>
    <b v="0"/>
    <b v="0"/>
    <x v="7"/>
    <x v="14"/>
    <s v="photography/photography books"/>
  </r>
  <r>
    <n v="867"/>
    <s v="Kane, Pruitt and Rivera"/>
    <s v="Cross-platform next generation service-desk"/>
    <n v="4800"/>
    <n v="7797"/>
    <n v="162.4375"/>
    <x v="1"/>
    <n v="300"/>
    <x v="1"/>
    <s v="USD"/>
    <n v="25.99"/>
    <x v="778"/>
    <n v="1539579600"/>
    <b v="0"/>
    <b v="0"/>
    <x v="0"/>
    <x v="0"/>
    <s v="food/food trucks"/>
  </r>
  <r>
    <n v="868"/>
    <s v="Wood, Buckley and Meza"/>
    <s v="Front-line web-enabled installation"/>
    <n v="7000"/>
    <n v="12939"/>
    <n v="184.84285714285716"/>
    <x v="1"/>
    <n v="126"/>
    <x v="1"/>
    <s v="USD"/>
    <n v="102.69047619047619"/>
    <x v="779"/>
    <n v="1382504400"/>
    <b v="0"/>
    <b v="0"/>
    <x v="3"/>
    <x v="3"/>
    <s v="theater/plays"/>
  </r>
  <r>
    <n v="869"/>
    <s v="Brown-Williams"/>
    <s v="Multi-channeled responsive product"/>
    <n v="161900"/>
    <n v="38376"/>
    <n v="23.703520691785052"/>
    <x v="0"/>
    <n v="526"/>
    <x v="1"/>
    <s v="USD"/>
    <n v="72.958174904942965"/>
    <x v="780"/>
    <n v="1278306000"/>
    <b v="0"/>
    <b v="0"/>
    <x v="4"/>
    <x v="6"/>
    <s v="film &amp; video/drama"/>
  </r>
  <r>
    <n v="870"/>
    <s v="Hansen-Austin"/>
    <s v="Adaptive demand-driven encryption"/>
    <n v="7700"/>
    <n v="6920"/>
    <n v="89.870129870129873"/>
    <x v="0"/>
    <n v="121"/>
    <x v="1"/>
    <s v="USD"/>
    <n v="57.190082644628099"/>
    <x v="335"/>
    <n v="1442552400"/>
    <b v="0"/>
    <b v="0"/>
    <x v="3"/>
    <x v="3"/>
    <s v="theater/plays"/>
  </r>
  <r>
    <n v="871"/>
    <s v="Santana-George"/>
    <s v="Re-engineered client-driven knowledge user"/>
    <n v="71500"/>
    <n v="194912"/>
    <n v="272.6041958041958"/>
    <x v="1"/>
    <n v="2320"/>
    <x v="1"/>
    <s v="USD"/>
    <n v="84.013793103448279"/>
    <x v="535"/>
    <n v="1511071200"/>
    <b v="0"/>
    <b v="1"/>
    <x v="3"/>
    <x v="3"/>
    <s v="theater/plays"/>
  </r>
  <r>
    <n v="872"/>
    <s v="Davis LLC"/>
    <s v="Compatible logistical paradigm"/>
    <n v="4700"/>
    <n v="7992"/>
    <n v="170.04255319148936"/>
    <x v="1"/>
    <n v="81"/>
    <x v="2"/>
    <s v="AUD"/>
    <n v="98.666666666666671"/>
    <x v="270"/>
    <n v="1536382800"/>
    <b v="0"/>
    <b v="0"/>
    <x v="4"/>
    <x v="22"/>
    <s v="film &amp; video/science fiction"/>
  </r>
  <r>
    <n v="873"/>
    <s v="Vazquez, Ochoa and Clark"/>
    <s v="Intuitive value-added installation"/>
    <n v="42100"/>
    <n v="79268"/>
    <n v="188.28503562945369"/>
    <x v="1"/>
    <n v="1887"/>
    <x v="1"/>
    <s v="USD"/>
    <n v="42.007419183889773"/>
    <x v="781"/>
    <n v="1389592800"/>
    <b v="0"/>
    <b v="0"/>
    <x v="7"/>
    <x v="14"/>
    <s v="photography/photography books"/>
  </r>
  <r>
    <n v="874"/>
    <s v="Chung-Nguyen"/>
    <s v="Managed discrete parallelism"/>
    <n v="40200"/>
    <n v="139468"/>
    <n v="346.93532338308455"/>
    <x v="1"/>
    <n v="4358"/>
    <x v="1"/>
    <s v="USD"/>
    <n v="32.002753556677376"/>
    <x v="782"/>
    <n v="1275282000"/>
    <b v="0"/>
    <b v="1"/>
    <x v="7"/>
    <x v="14"/>
    <s v="photography/photography books"/>
  </r>
  <r>
    <n v="875"/>
    <s v="Mueller-Harmon"/>
    <s v="Implemented tangible approach"/>
    <n v="7900"/>
    <n v="5465"/>
    <n v="69.177215189873422"/>
    <x v="0"/>
    <n v="67"/>
    <x v="1"/>
    <s v="USD"/>
    <n v="81.567164179104481"/>
    <x v="783"/>
    <n v="1294984800"/>
    <b v="0"/>
    <b v="0"/>
    <x v="1"/>
    <x v="1"/>
    <s v="music/rock"/>
  </r>
  <r>
    <n v="876"/>
    <s v="Dixon, Perez and Banks"/>
    <s v="Re-engineered encompassing definition"/>
    <n v="8300"/>
    <n v="2111"/>
    <n v="25.433734939759034"/>
    <x v="0"/>
    <n v="57"/>
    <x v="0"/>
    <s v="CAD"/>
    <n v="37.035087719298247"/>
    <x v="784"/>
    <n v="1562043600"/>
    <b v="0"/>
    <b v="0"/>
    <x v="7"/>
    <x v="14"/>
    <s v="photography/photography books"/>
  </r>
  <r>
    <n v="877"/>
    <s v="Estrada Group"/>
    <s v="Multi-lateral uniform collaboration"/>
    <n v="163600"/>
    <n v="126628"/>
    <n v="77.400977995110026"/>
    <x v="0"/>
    <n v="1229"/>
    <x v="1"/>
    <s v="USD"/>
    <n v="103.033360455655"/>
    <x v="785"/>
    <n v="1469595600"/>
    <b v="0"/>
    <b v="0"/>
    <x v="0"/>
    <x v="0"/>
    <s v="food/food trucks"/>
  </r>
  <r>
    <n v="878"/>
    <s v="Lutz Group"/>
    <s v="Enterprise-wide foreground paradigm"/>
    <n v="2700"/>
    <n v="1012"/>
    <n v="37.481481481481481"/>
    <x v="0"/>
    <n v="12"/>
    <x v="6"/>
    <s v="EUR"/>
    <n v="84.333333333333329"/>
    <x v="786"/>
    <n v="1581141600"/>
    <b v="0"/>
    <b v="0"/>
    <x v="1"/>
    <x v="16"/>
    <s v="music/metal"/>
  </r>
  <r>
    <n v="879"/>
    <s v="Ortiz Inc"/>
    <s v="Stand-alone incremental parallelism"/>
    <n v="1000"/>
    <n v="5438"/>
    <n v="543.79999999999995"/>
    <x v="1"/>
    <n v="53"/>
    <x v="1"/>
    <s v="USD"/>
    <n v="102.60377358490567"/>
    <x v="787"/>
    <n v="1488520800"/>
    <b v="0"/>
    <b v="0"/>
    <x v="5"/>
    <x v="9"/>
    <s v="publishing/nonfiction"/>
  </r>
  <r>
    <n v="880"/>
    <s v="Craig, Ellis and Miller"/>
    <s v="Persevering 5thgeneration throughput"/>
    <n v="84500"/>
    <n v="193101"/>
    <n v="228.52189349112427"/>
    <x v="1"/>
    <n v="2414"/>
    <x v="1"/>
    <s v="USD"/>
    <n v="79.992129246064621"/>
    <x v="788"/>
    <n v="1563858000"/>
    <b v="0"/>
    <b v="0"/>
    <x v="1"/>
    <x v="5"/>
    <s v="music/electric music"/>
  </r>
  <r>
    <n v="881"/>
    <s v="Charles Inc"/>
    <s v="Implemented object-oriented synergy"/>
    <n v="81300"/>
    <n v="31665"/>
    <n v="38.948339483394832"/>
    <x v="0"/>
    <n v="452"/>
    <x v="1"/>
    <s v="USD"/>
    <n v="70.055309734513273"/>
    <x v="330"/>
    <n v="1438923600"/>
    <b v="0"/>
    <b v="1"/>
    <x v="3"/>
    <x v="3"/>
    <s v="theater/plays"/>
  </r>
  <r>
    <n v="882"/>
    <s v="White-Rosario"/>
    <s v="Balanced demand-driven definition"/>
    <n v="800"/>
    <n v="2960"/>
    <n v="370"/>
    <x v="1"/>
    <n v="80"/>
    <x v="1"/>
    <s v="USD"/>
    <n v="37"/>
    <x v="789"/>
    <n v="1422165600"/>
    <b v="0"/>
    <b v="0"/>
    <x v="3"/>
    <x v="3"/>
    <s v="theater/plays"/>
  </r>
  <r>
    <n v="883"/>
    <s v="Simmons-Villarreal"/>
    <s v="Customer-focused mobile Graphic Interface"/>
    <n v="3400"/>
    <n v="8089"/>
    <n v="237.91176470588232"/>
    <x v="1"/>
    <n v="193"/>
    <x v="1"/>
    <s v="USD"/>
    <n v="41.911917098445599"/>
    <x v="790"/>
    <n v="1277874000"/>
    <b v="0"/>
    <b v="0"/>
    <x v="4"/>
    <x v="12"/>
    <s v="film &amp; video/shorts"/>
  </r>
  <r>
    <n v="884"/>
    <s v="Strickland Group"/>
    <s v="Horizontal secondary interface"/>
    <n v="170800"/>
    <n v="109374"/>
    <n v="64.036299765807954"/>
    <x v="0"/>
    <n v="1886"/>
    <x v="1"/>
    <s v="USD"/>
    <n v="57.992576882290564"/>
    <x v="791"/>
    <n v="1399352400"/>
    <b v="0"/>
    <b v="1"/>
    <x v="3"/>
    <x v="3"/>
    <s v="theater/plays"/>
  </r>
  <r>
    <n v="885"/>
    <s v="Lynch Ltd"/>
    <s v="Virtual analyzing collaboration"/>
    <n v="1800"/>
    <n v="2129"/>
    <n v="118.27777777777777"/>
    <x v="1"/>
    <n v="52"/>
    <x v="1"/>
    <s v="USD"/>
    <n v="40.942307692307693"/>
    <x v="792"/>
    <n v="1279083600"/>
    <b v="0"/>
    <b v="0"/>
    <x v="3"/>
    <x v="3"/>
    <s v="theater/plays"/>
  </r>
  <r>
    <n v="886"/>
    <s v="Sanders LLC"/>
    <s v="Multi-tiered explicit focus group"/>
    <n v="150600"/>
    <n v="127745"/>
    <n v="84.824037184594957"/>
    <x v="0"/>
    <n v="1825"/>
    <x v="1"/>
    <s v="USD"/>
    <n v="69.9972602739726"/>
    <x v="793"/>
    <n v="1284354000"/>
    <b v="0"/>
    <b v="0"/>
    <x v="1"/>
    <x v="7"/>
    <s v="music/indie rock"/>
  </r>
  <r>
    <n v="887"/>
    <s v="Cooper LLC"/>
    <s v="Multi-layered systematic knowledgebase"/>
    <n v="7800"/>
    <n v="2289"/>
    <n v="29.346153846153843"/>
    <x v="0"/>
    <n v="31"/>
    <x v="1"/>
    <s v="USD"/>
    <n v="73.838709677419359"/>
    <x v="794"/>
    <n v="1441170000"/>
    <b v="0"/>
    <b v="1"/>
    <x v="3"/>
    <x v="3"/>
    <s v="theater/plays"/>
  </r>
  <r>
    <n v="888"/>
    <s v="Palmer Ltd"/>
    <s v="Reverse-engineered uniform knowledge user"/>
    <n v="5800"/>
    <n v="12174"/>
    <n v="209.89655172413794"/>
    <x v="1"/>
    <n v="290"/>
    <x v="1"/>
    <s v="USD"/>
    <n v="41.979310344827589"/>
    <x v="795"/>
    <n v="1493528400"/>
    <b v="0"/>
    <b v="0"/>
    <x v="3"/>
    <x v="3"/>
    <s v="theater/plays"/>
  </r>
  <r>
    <n v="889"/>
    <s v="Santos Group"/>
    <s v="Secured dynamic capacity"/>
    <n v="5600"/>
    <n v="9508"/>
    <n v="169.78571428571431"/>
    <x v="1"/>
    <n v="122"/>
    <x v="1"/>
    <s v="USD"/>
    <n v="77.93442622950819"/>
    <x v="796"/>
    <n v="1395205200"/>
    <b v="0"/>
    <b v="1"/>
    <x v="1"/>
    <x v="5"/>
    <s v="music/electric music"/>
  </r>
  <r>
    <n v="890"/>
    <s v="Christian, Kim and Jimenez"/>
    <s v="Devolved foreground throughput"/>
    <n v="134400"/>
    <n v="155849"/>
    <n v="115.95907738095239"/>
    <x v="1"/>
    <n v="1470"/>
    <x v="1"/>
    <s v="USD"/>
    <n v="106.01972789115646"/>
    <x v="797"/>
    <n v="1561438800"/>
    <b v="0"/>
    <b v="0"/>
    <x v="1"/>
    <x v="7"/>
    <s v="music/indie rock"/>
  </r>
  <r>
    <n v="891"/>
    <s v="Williams, Price and Hurley"/>
    <s v="Synchronized demand-driven infrastructure"/>
    <n v="3000"/>
    <n v="7758"/>
    <n v="258.59999999999997"/>
    <x v="1"/>
    <n v="165"/>
    <x v="0"/>
    <s v="CAD"/>
    <n v="47.018181818181816"/>
    <x v="798"/>
    <n v="1326693600"/>
    <b v="0"/>
    <b v="0"/>
    <x v="4"/>
    <x v="4"/>
    <s v="film &amp; video/documentary"/>
  </r>
  <r>
    <n v="892"/>
    <s v="Anderson, Parks and Estrada"/>
    <s v="Realigned discrete structure"/>
    <n v="6000"/>
    <n v="13835"/>
    <n v="230.58333333333331"/>
    <x v="1"/>
    <n v="182"/>
    <x v="1"/>
    <s v="USD"/>
    <n v="76.016483516483518"/>
    <x v="799"/>
    <n v="1277960400"/>
    <b v="0"/>
    <b v="0"/>
    <x v="5"/>
    <x v="18"/>
    <s v="publishing/translations"/>
  </r>
  <r>
    <n v="893"/>
    <s v="Collins-Martinez"/>
    <s v="Progressive grid-enabled website"/>
    <n v="8400"/>
    <n v="10770"/>
    <n v="128.21428571428572"/>
    <x v="1"/>
    <n v="199"/>
    <x v="6"/>
    <s v="EUR"/>
    <n v="54.120603015075375"/>
    <x v="800"/>
    <n v="1434690000"/>
    <b v="0"/>
    <b v="1"/>
    <x v="4"/>
    <x v="4"/>
    <s v="film &amp; video/documentary"/>
  </r>
  <r>
    <n v="894"/>
    <s v="Barrett Inc"/>
    <s v="Organic cohesive neural-net"/>
    <n v="1700"/>
    <n v="3208"/>
    <n v="188.70588235294116"/>
    <x v="1"/>
    <n v="56"/>
    <x v="4"/>
    <s v="GBP"/>
    <n v="57.285714285714285"/>
    <x v="801"/>
    <n v="1376110800"/>
    <b v="0"/>
    <b v="1"/>
    <x v="4"/>
    <x v="19"/>
    <s v="film &amp; video/television"/>
  </r>
  <r>
    <n v="895"/>
    <s v="Adams-Rollins"/>
    <s v="Integrated demand-driven info-mediaries"/>
    <n v="159800"/>
    <n v="11108"/>
    <n v="6.9511889862327907"/>
    <x v="0"/>
    <n v="107"/>
    <x v="1"/>
    <s v="USD"/>
    <n v="103.81308411214954"/>
    <x v="802"/>
    <n v="1518415200"/>
    <b v="0"/>
    <b v="0"/>
    <x v="3"/>
    <x v="3"/>
    <s v="theater/plays"/>
  </r>
  <r>
    <n v="896"/>
    <s v="Wright-Bryant"/>
    <s v="Reverse-engineered client-server extranet"/>
    <n v="19800"/>
    <n v="153338"/>
    <n v="774.43434343434342"/>
    <x v="1"/>
    <n v="1460"/>
    <x v="2"/>
    <s v="AUD"/>
    <n v="105.02602739726028"/>
    <x v="803"/>
    <n v="1310878800"/>
    <b v="0"/>
    <b v="1"/>
    <x v="0"/>
    <x v="0"/>
    <s v="food/food trucks"/>
  </r>
  <r>
    <n v="897"/>
    <s v="Berry-Cannon"/>
    <s v="Organized discrete encoding"/>
    <n v="8800"/>
    <n v="2437"/>
    <n v="27.693181818181817"/>
    <x v="0"/>
    <n v="27"/>
    <x v="1"/>
    <s v="USD"/>
    <n v="90.259259259259252"/>
    <x v="212"/>
    <n v="1556600400"/>
    <b v="0"/>
    <b v="0"/>
    <x v="3"/>
    <x v="3"/>
    <s v="theater/plays"/>
  </r>
  <r>
    <n v="898"/>
    <s v="Davis-Gonzalez"/>
    <s v="Balanced regional flexibility"/>
    <n v="179100"/>
    <n v="93991"/>
    <n v="52.479620323841424"/>
    <x v="0"/>
    <n v="1221"/>
    <x v="1"/>
    <s v="USD"/>
    <n v="76.978705978705975"/>
    <x v="804"/>
    <n v="1576994400"/>
    <b v="0"/>
    <b v="0"/>
    <x v="4"/>
    <x v="4"/>
    <s v="film &amp; video/documentary"/>
  </r>
  <r>
    <n v="899"/>
    <s v="Best-Young"/>
    <s v="Implemented multimedia time-frame"/>
    <n v="3100"/>
    <n v="12620"/>
    <n v="407.09677419354841"/>
    <x v="1"/>
    <n v="123"/>
    <x v="5"/>
    <s v="CHF"/>
    <n v="102.60162601626017"/>
    <x v="805"/>
    <n v="1382677200"/>
    <b v="0"/>
    <b v="0"/>
    <x v="1"/>
    <x v="17"/>
    <s v="music/jazz"/>
  </r>
  <r>
    <n v="900"/>
    <s v="Powers, Smith and Deleon"/>
    <s v="Enhanced uniform service-desk"/>
    <n v="100"/>
    <n v="2"/>
    <n v="2"/>
    <x v="0"/>
    <n v="1"/>
    <x v="1"/>
    <s v="USD"/>
    <n v="2"/>
    <x v="806"/>
    <n v="1411189200"/>
    <b v="0"/>
    <b v="1"/>
    <x v="2"/>
    <x v="2"/>
    <s v="technology/web"/>
  </r>
  <r>
    <n v="901"/>
    <s v="Hogan Group"/>
    <s v="Versatile bottom-line definition"/>
    <n v="5600"/>
    <n v="8746"/>
    <n v="156.17857142857144"/>
    <x v="1"/>
    <n v="159"/>
    <x v="1"/>
    <s v="USD"/>
    <n v="55.0062893081761"/>
    <x v="807"/>
    <n v="1534654800"/>
    <b v="0"/>
    <b v="1"/>
    <x v="1"/>
    <x v="1"/>
    <s v="music/rock"/>
  </r>
  <r>
    <n v="902"/>
    <s v="Wang, Silva and Byrd"/>
    <s v="Integrated bifurcated software"/>
    <n v="1400"/>
    <n v="3534"/>
    <n v="252.42857142857144"/>
    <x v="1"/>
    <n v="110"/>
    <x v="1"/>
    <s v="USD"/>
    <n v="32.127272727272725"/>
    <x v="722"/>
    <n v="1457762400"/>
    <b v="0"/>
    <b v="0"/>
    <x v="2"/>
    <x v="2"/>
    <s v="technology/web"/>
  </r>
  <r>
    <n v="903"/>
    <s v="Parker-Morris"/>
    <s v="Assimilated next generation instruction set"/>
    <n v="41000"/>
    <n v="709"/>
    <n v="1.729268292682927"/>
    <x v="2"/>
    <n v="14"/>
    <x v="1"/>
    <s v="USD"/>
    <n v="50.642857142857146"/>
    <x v="477"/>
    <n v="1337490000"/>
    <b v="0"/>
    <b v="1"/>
    <x v="5"/>
    <x v="9"/>
    <s v="publishing/nonfiction"/>
  </r>
  <r>
    <n v="904"/>
    <s v="Rodriguez, Johnson and Jackson"/>
    <s v="Digitized foreground array"/>
    <n v="6500"/>
    <n v="795"/>
    <n v="12.230769230769232"/>
    <x v="0"/>
    <n v="16"/>
    <x v="1"/>
    <s v="USD"/>
    <n v="49.6875"/>
    <x v="259"/>
    <n v="1349672400"/>
    <b v="0"/>
    <b v="0"/>
    <x v="5"/>
    <x v="15"/>
    <s v="publishing/radio &amp; podcasts"/>
  </r>
  <r>
    <n v="905"/>
    <s v="Haynes PLC"/>
    <s v="Re-engineered clear-thinking project"/>
    <n v="7900"/>
    <n v="12955"/>
    <n v="163.98734177215189"/>
    <x v="1"/>
    <n v="236"/>
    <x v="1"/>
    <s v="USD"/>
    <n v="54.894067796610166"/>
    <x v="9"/>
    <n v="1379826000"/>
    <b v="0"/>
    <b v="0"/>
    <x v="3"/>
    <x v="3"/>
    <s v="theater/plays"/>
  </r>
  <r>
    <n v="906"/>
    <s v="Hayes Group"/>
    <s v="Implemented even-keeled standardization"/>
    <n v="5500"/>
    <n v="8964"/>
    <n v="162.98181818181817"/>
    <x v="1"/>
    <n v="191"/>
    <x v="1"/>
    <s v="USD"/>
    <n v="46.931937172774866"/>
    <x v="808"/>
    <n v="1497762000"/>
    <b v="1"/>
    <b v="1"/>
    <x v="4"/>
    <x v="4"/>
    <s v="film &amp; video/documentary"/>
  </r>
  <r>
    <n v="907"/>
    <s v="White, Pena and Calhoun"/>
    <s v="Quality-focused asymmetric adapter"/>
    <n v="9100"/>
    <n v="1843"/>
    <n v="20.252747252747252"/>
    <x v="0"/>
    <n v="41"/>
    <x v="1"/>
    <s v="USD"/>
    <n v="44.951219512195124"/>
    <x v="809"/>
    <n v="1304485200"/>
    <b v="0"/>
    <b v="0"/>
    <x v="3"/>
    <x v="3"/>
    <s v="theater/plays"/>
  </r>
  <r>
    <n v="908"/>
    <s v="Bryant-Pope"/>
    <s v="Networked intangible help-desk"/>
    <n v="38200"/>
    <n v="121950"/>
    <n v="319.24083769633506"/>
    <x v="1"/>
    <n v="3934"/>
    <x v="1"/>
    <s v="USD"/>
    <n v="30.99898322318251"/>
    <x v="444"/>
    <n v="1336885200"/>
    <b v="0"/>
    <b v="0"/>
    <x v="6"/>
    <x v="11"/>
    <s v="games/video games"/>
  </r>
  <r>
    <n v="909"/>
    <s v="Gates, Li and Thompson"/>
    <s v="Synchronized attitude-oriented frame"/>
    <n v="1800"/>
    <n v="8621"/>
    <n v="478.94444444444446"/>
    <x v="1"/>
    <n v="80"/>
    <x v="0"/>
    <s v="CAD"/>
    <n v="107.7625"/>
    <x v="384"/>
    <n v="1530421200"/>
    <b v="0"/>
    <b v="1"/>
    <x v="3"/>
    <x v="3"/>
    <s v="theater/plays"/>
  </r>
  <r>
    <n v="910"/>
    <s v="King-Morris"/>
    <s v="Proactive incremental architecture"/>
    <n v="154500"/>
    <n v="30215"/>
    <n v="19.556634304207122"/>
    <x v="3"/>
    <n v="296"/>
    <x v="1"/>
    <s v="USD"/>
    <n v="102.07770270270271"/>
    <x v="810"/>
    <n v="1421992800"/>
    <b v="0"/>
    <b v="0"/>
    <x v="3"/>
    <x v="3"/>
    <s v="theater/plays"/>
  </r>
  <r>
    <n v="911"/>
    <s v="Carter, Cole and Curtis"/>
    <s v="Cloned responsive standardization"/>
    <n v="5800"/>
    <n v="11539"/>
    <n v="198.94827586206895"/>
    <x v="1"/>
    <n v="462"/>
    <x v="1"/>
    <s v="USD"/>
    <n v="24.976190476190474"/>
    <x v="811"/>
    <n v="1568178000"/>
    <b v="1"/>
    <b v="0"/>
    <x v="2"/>
    <x v="2"/>
    <s v="technology/web"/>
  </r>
  <r>
    <n v="912"/>
    <s v="Sanchez-Parsons"/>
    <s v="Reduced bifurcated pricing structure"/>
    <n v="1800"/>
    <n v="14310"/>
    <n v="795"/>
    <x v="1"/>
    <n v="179"/>
    <x v="1"/>
    <s v="USD"/>
    <n v="79.944134078212286"/>
    <x v="812"/>
    <n v="1347944400"/>
    <b v="1"/>
    <b v="0"/>
    <x v="4"/>
    <x v="6"/>
    <s v="film &amp; video/drama"/>
  </r>
  <r>
    <n v="913"/>
    <s v="Rivera-Pearson"/>
    <s v="Re-engineered asymmetric challenge"/>
    <n v="70200"/>
    <n v="35536"/>
    <n v="50.621082621082621"/>
    <x v="0"/>
    <n v="523"/>
    <x v="2"/>
    <s v="AUD"/>
    <n v="67.946462715105156"/>
    <x v="813"/>
    <n v="1558760400"/>
    <b v="0"/>
    <b v="0"/>
    <x v="4"/>
    <x v="6"/>
    <s v="film &amp; video/drama"/>
  </r>
  <r>
    <n v="914"/>
    <s v="Ramirez, Padilla and Barrera"/>
    <s v="Diverse client-driven conglomeration"/>
    <n v="6400"/>
    <n v="3676"/>
    <n v="57.4375"/>
    <x v="0"/>
    <n v="141"/>
    <x v="4"/>
    <s v="GBP"/>
    <n v="26.070921985815602"/>
    <x v="814"/>
    <n v="1376629200"/>
    <b v="0"/>
    <b v="0"/>
    <x v="3"/>
    <x v="3"/>
    <s v="theater/plays"/>
  </r>
  <r>
    <n v="915"/>
    <s v="Riggs Group"/>
    <s v="Configurable upward-trending solution"/>
    <n v="125900"/>
    <n v="195936"/>
    <n v="155.62827640984909"/>
    <x v="1"/>
    <n v="1866"/>
    <x v="4"/>
    <s v="GBP"/>
    <n v="105.0032154340836"/>
    <x v="80"/>
    <n v="1504760400"/>
    <b v="0"/>
    <b v="0"/>
    <x v="4"/>
    <x v="19"/>
    <s v="film &amp; video/television"/>
  </r>
  <r>
    <n v="916"/>
    <s v="Clements Ltd"/>
    <s v="Persistent bandwidth-monitored framework"/>
    <n v="3700"/>
    <n v="1343"/>
    <n v="36.297297297297298"/>
    <x v="0"/>
    <n v="52"/>
    <x v="1"/>
    <s v="USD"/>
    <n v="25.826923076923077"/>
    <x v="815"/>
    <n v="1419660000"/>
    <b v="0"/>
    <b v="0"/>
    <x v="7"/>
    <x v="14"/>
    <s v="photography/photography books"/>
  </r>
  <r>
    <n v="917"/>
    <s v="Cooper Inc"/>
    <s v="Polarized discrete product"/>
    <n v="3600"/>
    <n v="2097"/>
    <n v="58.25"/>
    <x v="2"/>
    <n v="27"/>
    <x v="4"/>
    <s v="GBP"/>
    <n v="77.666666666666671"/>
    <x v="816"/>
    <n v="1311310800"/>
    <b v="0"/>
    <b v="1"/>
    <x v="4"/>
    <x v="12"/>
    <s v="film &amp; video/shorts"/>
  </r>
  <r>
    <n v="918"/>
    <s v="Jones-Gonzalez"/>
    <s v="Seamless dynamic website"/>
    <n v="3800"/>
    <n v="9021"/>
    <n v="237.39473684210526"/>
    <x v="1"/>
    <n v="156"/>
    <x v="5"/>
    <s v="CHF"/>
    <n v="57.82692307692308"/>
    <x v="474"/>
    <n v="1344315600"/>
    <b v="0"/>
    <b v="0"/>
    <x v="5"/>
    <x v="15"/>
    <s v="publishing/radio &amp; podcasts"/>
  </r>
  <r>
    <n v="919"/>
    <s v="Fox Ltd"/>
    <s v="Extended multimedia firmware"/>
    <n v="35600"/>
    <n v="20915"/>
    <n v="58.75"/>
    <x v="0"/>
    <n v="225"/>
    <x v="2"/>
    <s v="AUD"/>
    <n v="92.955555555555549"/>
    <x v="817"/>
    <n v="1510725600"/>
    <b v="0"/>
    <b v="1"/>
    <x v="3"/>
    <x v="3"/>
    <s v="theater/plays"/>
  </r>
  <r>
    <n v="920"/>
    <s v="Green, Murphy and Webb"/>
    <s v="Versatile directional project"/>
    <n v="5300"/>
    <n v="9676"/>
    <n v="182.56603773584905"/>
    <x v="1"/>
    <n v="255"/>
    <x v="1"/>
    <s v="USD"/>
    <n v="37.945098039215686"/>
    <x v="818"/>
    <n v="1551247200"/>
    <b v="1"/>
    <b v="0"/>
    <x v="4"/>
    <x v="10"/>
    <s v="film &amp; video/animation"/>
  </r>
  <r>
    <n v="921"/>
    <s v="Stevenson PLC"/>
    <s v="Profound directional knowledge user"/>
    <n v="160400"/>
    <n v="1210"/>
    <n v="0.75436408977556113"/>
    <x v="0"/>
    <n v="38"/>
    <x v="1"/>
    <s v="USD"/>
    <n v="31.842105263157894"/>
    <x v="819"/>
    <n v="1330236000"/>
    <b v="0"/>
    <b v="0"/>
    <x v="2"/>
    <x v="2"/>
    <s v="technology/web"/>
  </r>
  <r>
    <n v="922"/>
    <s v="Soto-Anthony"/>
    <s v="Ameliorated logistical capability"/>
    <n v="51400"/>
    <n v="90440"/>
    <n v="175.95330739299609"/>
    <x v="1"/>
    <n v="2261"/>
    <x v="1"/>
    <s v="USD"/>
    <n v="40"/>
    <x v="609"/>
    <n v="1545112800"/>
    <b v="0"/>
    <b v="1"/>
    <x v="1"/>
    <x v="21"/>
    <s v="music/world music"/>
  </r>
  <r>
    <n v="923"/>
    <s v="Wise and Sons"/>
    <s v="Sharable discrete definition"/>
    <n v="1700"/>
    <n v="4044"/>
    <n v="237.88235294117646"/>
    <x v="1"/>
    <n v="40"/>
    <x v="1"/>
    <s v="USD"/>
    <n v="101.1"/>
    <x v="547"/>
    <n v="1279170000"/>
    <b v="0"/>
    <b v="0"/>
    <x v="3"/>
    <x v="3"/>
    <s v="theater/plays"/>
  </r>
  <r>
    <n v="924"/>
    <s v="Butler-Barr"/>
    <s v="User-friendly next generation core"/>
    <n v="39400"/>
    <n v="192292"/>
    <n v="488.05076142131981"/>
    <x v="1"/>
    <n v="2289"/>
    <x v="6"/>
    <s v="EUR"/>
    <n v="84.006989951944078"/>
    <x v="820"/>
    <n v="1573452000"/>
    <b v="0"/>
    <b v="0"/>
    <x v="3"/>
    <x v="3"/>
    <s v="theater/plays"/>
  </r>
  <r>
    <n v="925"/>
    <s v="Wilson, Jefferson and Anderson"/>
    <s v="Profit-focused empowering system engine"/>
    <n v="3000"/>
    <n v="6722"/>
    <n v="224.06666666666669"/>
    <x v="1"/>
    <n v="65"/>
    <x v="1"/>
    <s v="USD"/>
    <n v="103.41538461538461"/>
    <x v="821"/>
    <n v="1507093200"/>
    <b v="0"/>
    <b v="0"/>
    <x v="3"/>
    <x v="3"/>
    <s v="theater/plays"/>
  </r>
  <r>
    <n v="926"/>
    <s v="Brown-Oliver"/>
    <s v="Synchronized cohesive encoding"/>
    <n v="8700"/>
    <n v="1577"/>
    <n v="18.126436781609197"/>
    <x v="0"/>
    <n v="15"/>
    <x v="1"/>
    <s v="USD"/>
    <n v="105.13333333333334"/>
    <x v="151"/>
    <n v="1463374800"/>
    <b v="0"/>
    <b v="0"/>
    <x v="0"/>
    <x v="0"/>
    <s v="food/food trucks"/>
  </r>
  <r>
    <n v="927"/>
    <s v="Davis-Gardner"/>
    <s v="Synergistic dynamic utilization"/>
    <n v="7200"/>
    <n v="3301"/>
    <n v="45.847222222222221"/>
    <x v="0"/>
    <n v="37"/>
    <x v="1"/>
    <s v="USD"/>
    <n v="89.21621621621621"/>
    <x v="822"/>
    <n v="1344574800"/>
    <b v="0"/>
    <b v="0"/>
    <x v="3"/>
    <x v="3"/>
    <s v="theater/plays"/>
  </r>
  <r>
    <n v="928"/>
    <s v="Dawson Group"/>
    <s v="Triple-buffered bi-directional model"/>
    <n v="167400"/>
    <n v="196386"/>
    <n v="117.31541218637993"/>
    <x v="1"/>
    <n v="3777"/>
    <x v="6"/>
    <s v="EUR"/>
    <n v="51.995234312946785"/>
    <x v="823"/>
    <n v="1389074400"/>
    <b v="0"/>
    <b v="0"/>
    <x v="2"/>
    <x v="2"/>
    <s v="technology/web"/>
  </r>
  <r>
    <n v="929"/>
    <s v="Turner-Terrell"/>
    <s v="Polarized tertiary function"/>
    <n v="5500"/>
    <n v="11952"/>
    <n v="217.30909090909088"/>
    <x v="1"/>
    <n v="184"/>
    <x v="4"/>
    <s v="GBP"/>
    <n v="64.956521739130437"/>
    <x v="824"/>
    <n v="1494997200"/>
    <b v="0"/>
    <b v="0"/>
    <x v="3"/>
    <x v="3"/>
    <s v="theater/plays"/>
  </r>
  <r>
    <n v="930"/>
    <s v="Hall, Buchanan and Benton"/>
    <s v="Configurable fault-tolerant structure"/>
    <n v="3500"/>
    <n v="3930"/>
    <n v="112.28571428571428"/>
    <x v="1"/>
    <n v="85"/>
    <x v="1"/>
    <s v="USD"/>
    <n v="46.235294117647058"/>
    <x v="825"/>
    <n v="1425448800"/>
    <b v="0"/>
    <b v="1"/>
    <x v="3"/>
    <x v="3"/>
    <s v="theater/plays"/>
  </r>
  <r>
    <n v="931"/>
    <s v="Lowery, Hayden and Cruz"/>
    <s v="Digitized 24/7 budgetary management"/>
    <n v="7900"/>
    <n v="5729"/>
    <n v="72.51898734177216"/>
    <x v="0"/>
    <n v="112"/>
    <x v="1"/>
    <s v="USD"/>
    <n v="51.151785714285715"/>
    <x v="826"/>
    <n v="1404104400"/>
    <b v="0"/>
    <b v="1"/>
    <x v="3"/>
    <x v="3"/>
    <s v="theater/plays"/>
  </r>
  <r>
    <n v="932"/>
    <s v="Mora, Miller and Harper"/>
    <s v="Stand-alone zero tolerance algorithm"/>
    <n v="2300"/>
    <n v="4883"/>
    <n v="212.30434782608697"/>
    <x v="1"/>
    <n v="144"/>
    <x v="1"/>
    <s v="USD"/>
    <n v="33.909722222222221"/>
    <x v="827"/>
    <n v="1394773200"/>
    <b v="0"/>
    <b v="0"/>
    <x v="1"/>
    <x v="1"/>
    <s v="music/rock"/>
  </r>
  <r>
    <n v="933"/>
    <s v="Espinoza Group"/>
    <s v="Implemented tangible support"/>
    <n v="73000"/>
    <n v="175015"/>
    <n v="239.74657534246577"/>
    <x v="1"/>
    <n v="1902"/>
    <x v="1"/>
    <s v="USD"/>
    <n v="92.016298633017882"/>
    <x v="828"/>
    <n v="1366520400"/>
    <b v="0"/>
    <b v="0"/>
    <x v="3"/>
    <x v="3"/>
    <s v="theater/plays"/>
  </r>
  <r>
    <n v="934"/>
    <s v="Davis, Crawford and Lopez"/>
    <s v="Reactive radical framework"/>
    <n v="6200"/>
    <n v="11280"/>
    <n v="181.93548387096774"/>
    <x v="1"/>
    <n v="105"/>
    <x v="1"/>
    <s v="USD"/>
    <n v="107.42857142857143"/>
    <x v="829"/>
    <n v="1456639200"/>
    <b v="0"/>
    <b v="0"/>
    <x v="3"/>
    <x v="3"/>
    <s v="theater/plays"/>
  </r>
  <r>
    <n v="935"/>
    <s v="Richards, Stevens and Fleming"/>
    <s v="Object-based full-range knowledge user"/>
    <n v="6100"/>
    <n v="10012"/>
    <n v="164.13114754098362"/>
    <x v="1"/>
    <n v="132"/>
    <x v="1"/>
    <s v="USD"/>
    <n v="75.848484848484844"/>
    <x v="830"/>
    <n v="1438318800"/>
    <b v="0"/>
    <b v="0"/>
    <x v="3"/>
    <x v="3"/>
    <s v="theater/plays"/>
  </r>
  <r>
    <n v="936"/>
    <s v="Brown Ltd"/>
    <s v="Enhanced composite contingency"/>
    <n v="103200"/>
    <n v="1690"/>
    <n v="1.6375968992248062"/>
    <x v="0"/>
    <n v="21"/>
    <x v="1"/>
    <s v="USD"/>
    <n v="80.476190476190482"/>
    <x v="831"/>
    <n v="1564030800"/>
    <b v="1"/>
    <b v="0"/>
    <x v="3"/>
    <x v="3"/>
    <s v="theater/plays"/>
  </r>
  <r>
    <n v="937"/>
    <s v="Tapia, Sandoval and Hurley"/>
    <s v="Cloned fresh-thinking model"/>
    <n v="171000"/>
    <n v="84891"/>
    <n v="49.64385964912281"/>
    <x v="3"/>
    <n v="976"/>
    <x v="1"/>
    <s v="USD"/>
    <n v="86.978483606557376"/>
    <x v="832"/>
    <n v="1449295200"/>
    <b v="0"/>
    <b v="0"/>
    <x v="4"/>
    <x v="4"/>
    <s v="film &amp; video/documentary"/>
  </r>
  <r>
    <n v="938"/>
    <s v="Allen Inc"/>
    <s v="Total dedicated benchmark"/>
    <n v="9200"/>
    <n v="10093"/>
    <n v="109.70652173913042"/>
    <x v="1"/>
    <n v="96"/>
    <x v="1"/>
    <s v="USD"/>
    <n v="105.13541666666667"/>
    <x v="833"/>
    <n v="1531890000"/>
    <b v="0"/>
    <b v="1"/>
    <x v="5"/>
    <x v="13"/>
    <s v="publishing/fiction"/>
  </r>
  <r>
    <n v="939"/>
    <s v="Williams, Johnson and Campbell"/>
    <s v="Streamlined human-resource Graphic Interface"/>
    <n v="7800"/>
    <n v="3839"/>
    <n v="49.217948717948715"/>
    <x v="0"/>
    <n v="67"/>
    <x v="1"/>
    <s v="USD"/>
    <n v="57.298507462686565"/>
    <x v="834"/>
    <n v="1306213200"/>
    <b v="0"/>
    <b v="1"/>
    <x v="6"/>
    <x v="11"/>
    <s v="games/video games"/>
  </r>
  <r>
    <n v="940"/>
    <s v="Wiggins Ltd"/>
    <s v="Upgradable analyzing core"/>
    <n v="9900"/>
    <n v="6161"/>
    <n v="62.232323232323225"/>
    <x v="2"/>
    <n v="66"/>
    <x v="0"/>
    <s v="CAD"/>
    <n v="93.348484848484844"/>
    <x v="835"/>
    <n v="1356242400"/>
    <b v="0"/>
    <b v="0"/>
    <x v="2"/>
    <x v="2"/>
    <s v="technology/web"/>
  </r>
  <r>
    <n v="941"/>
    <s v="Luna-Horne"/>
    <s v="Profound exuding pricing structure"/>
    <n v="43000"/>
    <n v="5615"/>
    <n v="13.05813953488372"/>
    <x v="0"/>
    <n v="78"/>
    <x v="1"/>
    <s v="USD"/>
    <n v="71.987179487179489"/>
    <x v="836"/>
    <n v="1297576800"/>
    <b v="1"/>
    <b v="0"/>
    <x v="3"/>
    <x v="3"/>
    <s v="theater/plays"/>
  </r>
  <r>
    <n v="942"/>
    <s v="Allen Inc"/>
    <s v="Horizontal optimizing model"/>
    <n v="9600"/>
    <n v="6205"/>
    <n v="64.635416666666671"/>
    <x v="0"/>
    <n v="67"/>
    <x v="2"/>
    <s v="AUD"/>
    <n v="92.611940298507463"/>
    <x v="837"/>
    <n v="1296194400"/>
    <b v="0"/>
    <b v="0"/>
    <x v="3"/>
    <x v="3"/>
    <s v="theater/plays"/>
  </r>
  <r>
    <n v="943"/>
    <s v="Peterson, Gonzalez and Spencer"/>
    <s v="Synchronized fault-tolerant algorithm"/>
    <n v="7500"/>
    <n v="11969"/>
    <n v="159.58666666666667"/>
    <x v="1"/>
    <n v="114"/>
    <x v="1"/>
    <s v="USD"/>
    <n v="104.99122807017544"/>
    <x v="219"/>
    <n v="1414558800"/>
    <b v="0"/>
    <b v="0"/>
    <x v="0"/>
    <x v="0"/>
    <s v="food/food trucks"/>
  </r>
  <r>
    <n v="944"/>
    <s v="Walter Inc"/>
    <s v="Streamlined 5thgeneration intranet"/>
    <n v="10000"/>
    <n v="8142"/>
    <n v="81.42"/>
    <x v="0"/>
    <n v="263"/>
    <x v="2"/>
    <s v="AUD"/>
    <n v="30.958174904942965"/>
    <x v="365"/>
    <n v="1488348000"/>
    <b v="0"/>
    <b v="0"/>
    <x v="7"/>
    <x v="14"/>
    <s v="photography/photography books"/>
  </r>
  <r>
    <n v="945"/>
    <s v="Sanders, Farley and Huffman"/>
    <s v="Cross-group clear-thinking task-force"/>
    <n v="172000"/>
    <n v="55805"/>
    <n v="32.444767441860463"/>
    <x v="0"/>
    <n v="1691"/>
    <x v="1"/>
    <s v="USD"/>
    <n v="33.001182732111175"/>
    <x v="838"/>
    <n v="1334898000"/>
    <b v="1"/>
    <b v="0"/>
    <x v="7"/>
    <x v="14"/>
    <s v="photography/photography books"/>
  </r>
  <r>
    <n v="946"/>
    <s v="Hall, Holmes and Walker"/>
    <s v="Public-key bandwidth-monitored intranet"/>
    <n v="153700"/>
    <n v="15238"/>
    <n v="9.9141184124918666"/>
    <x v="0"/>
    <n v="181"/>
    <x v="1"/>
    <s v="USD"/>
    <n v="84.187845303867405"/>
    <x v="839"/>
    <n v="1308373200"/>
    <b v="0"/>
    <b v="0"/>
    <x v="3"/>
    <x v="3"/>
    <s v="theater/plays"/>
  </r>
  <r>
    <n v="947"/>
    <s v="Smith-Powell"/>
    <s v="Upgradable clear-thinking hardware"/>
    <n v="3600"/>
    <n v="961"/>
    <n v="26.694444444444443"/>
    <x v="0"/>
    <n v="13"/>
    <x v="1"/>
    <s v="USD"/>
    <n v="73.92307692307692"/>
    <x v="840"/>
    <n v="1412312400"/>
    <b v="0"/>
    <b v="0"/>
    <x v="3"/>
    <x v="3"/>
    <s v="theater/plays"/>
  </r>
  <r>
    <n v="948"/>
    <s v="Smith-Hill"/>
    <s v="Integrated holistic paradigm"/>
    <n v="9400"/>
    <n v="5918"/>
    <n v="62.957446808510639"/>
    <x v="3"/>
    <n v="160"/>
    <x v="1"/>
    <s v="USD"/>
    <n v="36.987499999999997"/>
    <x v="841"/>
    <n v="1419228000"/>
    <b v="1"/>
    <b v="1"/>
    <x v="4"/>
    <x v="4"/>
    <s v="film &amp; video/documentary"/>
  </r>
  <r>
    <n v="949"/>
    <s v="Wright LLC"/>
    <s v="Seamless clear-thinking conglomeration"/>
    <n v="5900"/>
    <n v="9520"/>
    <n v="161.35593220338984"/>
    <x v="1"/>
    <n v="203"/>
    <x v="1"/>
    <s v="USD"/>
    <n v="46.896551724137929"/>
    <x v="842"/>
    <n v="1430974800"/>
    <b v="0"/>
    <b v="0"/>
    <x v="2"/>
    <x v="2"/>
    <s v="technology/web"/>
  </r>
  <r>
    <n v="950"/>
    <s v="Williams, Orozco and Gomez"/>
    <s v="Persistent content-based methodology"/>
    <n v="100"/>
    <n v="5"/>
    <n v="5"/>
    <x v="0"/>
    <n v="1"/>
    <x v="1"/>
    <s v="USD"/>
    <n v="5"/>
    <x v="843"/>
    <n v="1555822800"/>
    <b v="0"/>
    <b v="1"/>
    <x v="3"/>
    <x v="3"/>
    <s v="theater/plays"/>
  </r>
  <r>
    <n v="951"/>
    <s v="Peterson Ltd"/>
    <s v="Re-engineered 24hour matrix"/>
    <n v="14500"/>
    <n v="159056"/>
    <n v="1096.9379310344827"/>
    <x v="1"/>
    <n v="1559"/>
    <x v="1"/>
    <s v="USD"/>
    <n v="102.02437459910199"/>
    <x v="844"/>
    <n v="1482818400"/>
    <b v="0"/>
    <b v="1"/>
    <x v="1"/>
    <x v="1"/>
    <s v="music/rock"/>
  </r>
  <r>
    <n v="952"/>
    <s v="Cummings-Hayes"/>
    <s v="Virtual multi-tasking core"/>
    <n v="145500"/>
    <n v="101987"/>
    <n v="70.094158075601371"/>
    <x v="3"/>
    <n v="2266"/>
    <x v="1"/>
    <s v="USD"/>
    <n v="45.007502206531335"/>
    <x v="845"/>
    <n v="1471928400"/>
    <b v="0"/>
    <b v="0"/>
    <x v="4"/>
    <x v="4"/>
    <s v="film &amp; video/documentary"/>
  </r>
  <r>
    <n v="953"/>
    <s v="Boyle Ltd"/>
    <s v="Streamlined fault-tolerant conglomeration"/>
    <n v="3300"/>
    <n v="1980"/>
    <n v="60"/>
    <x v="0"/>
    <n v="21"/>
    <x v="1"/>
    <s v="USD"/>
    <n v="94.285714285714292"/>
    <x v="846"/>
    <n v="1453701600"/>
    <b v="0"/>
    <b v="1"/>
    <x v="4"/>
    <x v="22"/>
    <s v="film &amp; video/science fiction"/>
  </r>
  <r>
    <n v="954"/>
    <s v="Henderson, Parker and Diaz"/>
    <s v="Enterprise-wide client-driven policy"/>
    <n v="42600"/>
    <n v="156384"/>
    <n v="367.0985915492958"/>
    <x v="1"/>
    <n v="1548"/>
    <x v="2"/>
    <s v="AUD"/>
    <n v="101.02325581395348"/>
    <x v="110"/>
    <n v="1350363600"/>
    <b v="0"/>
    <b v="0"/>
    <x v="2"/>
    <x v="2"/>
    <s v="technology/web"/>
  </r>
  <r>
    <n v="955"/>
    <s v="Moss-Obrien"/>
    <s v="Function-based next generation emulation"/>
    <n v="700"/>
    <n v="7763"/>
    <n v="1109"/>
    <x v="1"/>
    <n v="80"/>
    <x v="1"/>
    <s v="USD"/>
    <n v="97.037499999999994"/>
    <x v="847"/>
    <n v="1353996000"/>
    <b v="0"/>
    <b v="0"/>
    <x v="3"/>
    <x v="3"/>
    <s v="theater/plays"/>
  </r>
  <r>
    <n v="956"/>
    <s v="Wood Inc"/>
    <s v="Re-engineered composite focus group"/>
    <n v="187600"/>
    <n v="35698"/>
    <n v="19.028784648187631"/>
    <x v="0"/>
    <n v="830"/>
    <x v="1"/>
    <s v="USD"/>
    <n v="43.00963855421687"/>
    <x v="848"/>
    <n v="1451109600"/>
    <b v="0"/>
    <b v="0"/>
    <x v="4"/>
    <x v="22"/>
    <s v="film &amp; video/science fiction"/>
  </r>
  <r>
    <n v="957"/>
    <s v="Riley, Cohen and Goodman"/>
    <s v="Profound mission-critical function"/>
    <n v="9800"/>
    <n v="12434"/>
    <n v="126.87755102040816"/>
    <x v="1"/>
    <n v="131"/>
    <x v="1"/>
    <s v="USD"/>
    <n v="94.916030534351151"/>
    <x v="849"/>
    <n v="1329631200"/>
    <b v="0"/>
    <b v="0"/>
    <x v="3"/>
    <x v="3"/>
    <s v="theater/plays"/>
  </r>
  <r>
    <n v="958"/>
    <s v="Green, Robinson and Ho"/>
    <s v="De-engineered zero-defect open system"/>
    <n v="1100"/>
    <n v="8081"/>
    <n v="734.63636363636363"/>
    <x v="1"/>
    <n v="112"/>
    <x v="1"/>
    <s v="USD"/>
    <n v="72.151785714285708"/>
    <x v="780"/>
    <n v="1278997200"/>
    <b v="0"/>
    <b v="0"/>
    <x v="4"/>
    <x v="10"/>
    <s v="film &amp; video/animation"/>
  </r>
  <r>
    <n v="959"/>
    <s v="Black-Graham"/>
    <s v="Operative hybrid utilization"/>
    <n v="145000"/>
    <n v="6631"/>
    <n v="4.5731034482758623"/>
    <x v="0"/>
    <n v="130"/>
    <x v="1"/>
    <s v="USD"/>
    <n v="51.007692307692309"/>
    <x v="140"/>
    <n v="1280120400"/>
    <b v="0"/>
    <b v="0"/>
    <x v="5"/>
    <x v="18"/>
    <s v="publishing/translations"/>
  </r>
  <r>
    <n v="960"/>
    <s v="Robbins Group"/>
    <s v="Function-based interactive matrix"/>
    <n v="5500"/>
    <n v="4678"/>
    <n v="85.054545454545448"/>
    <x v="0"/>
    <n v="55"/>
    <x v="1"/>
    <s v="USD"/>
    <n v="85.054545454545448"/>
    <x v="850"/>
    <n v="1458104400"/>
    <b v="0"/>
    <b v="0"/>
    <x v="2"/>
    <x v="2"/>
    <s v="technology/web"/>
  </r>
  <r>
    <n v="961"/>
    <s v="Mason, Case and May"/>
    <s v="Optimized content-based collaboration"/>
    <n v="5700"/>
    <n v="6800"/>
    <n v="119.29824561403508"/>
    <x v="1"/>
    <n v="155"/>
    <x v="1"/>
    <s v="USD"/>
    <n v="43.87096774193548"/>
    <x v="851"/>
    <n v="1298268000"/>
    <b v="0"/>
    <b v="0"/>
    <x v="5"/>
    <x v="18"/>
    <s v="publishing/translations"/>
  </r>
  <r>
    <n v="962"/>
    <s v="Harris, Russell and Mitchell"/>
    <s v="User-centric cohesive policy"/>
    <n v="3600"/>
    <n v="10657"/>
    <n v="296.02777777777777"/>
    <x v="1"/>
    <n v="266"/>
    <x v="1"/>
    <s v="USD"/>
    <n v="40.063909774436091"/>
    <x v="852"/>
    <n v="1386223200"/>
    <b v="0"/>
    <b v="0"/>
    <x v="0"/>
    <x v="0"/>
    <s v="food/food trucks"/>
  </r>
  <r>
    <n v="963"/>
    <s v="Rodriguez-Robinson"/>
    <s v="Ergonomic methodical hub"/>
    <n v="5900"/>
    <n v="4997"/>
    <n v="84.694915254237287"/>
    <x v="0"/>
    <n v="114"/>
    <x v="6"/>
    <s v="EUR"/>
    <n v="43.833333333333336"/>
    <x v="853"/>
    <n v="1299823200"/>
    <b v="0"/>
    <b v="1"/>
    <x v="7"/>
    <x v="14"/>
    <s v="photography/photography books"/>
  </r>
  <r>
    <n v="964"/>
    <s v="Peck, Higgins and Smith"/>
    <s v="Devolved disintermediate encryption"/>
    <n v="3700"/>
    <n v="13164"/>
    <n v="355.7837837837838"/>
    <x v="1"/>
    <n v="155"/>
    <x v="1"/>
    <s v="USD"/>
    <n v="84.92903225806451"/>
    <x v="854"/>
    <n v="1431752400"/>
    <b v="0"/>
    <b v="0"/>
    <x v="3"/>
    <x v="3"/>
    <s v="theater/plays"/>
  </r>
  <r>
    <n v="965"/>
    <s v="Nunez-King"/>
    <s v="Phased clear-thinking policy"/>
    <n v="2200"/>
    <n v="8501"/>
    <n v="386.40909090909093"/>
    <x v="1"/>
    <n v="207"/>
    <x v="4"/>
    <s v="GBP"/>
    <n v="41.067632850241544"/>
    <x v="67"/>
    <n v="1267855200"/>
    <b v="0"/>
    <b v="0"/>
    <x v="1"/>
    <x v="1"/>
    <s v="music/rock"/>
  </r>
  <r>
    <n v="966"/>
    <s v="Davis and Sons"/>
    <s v="Seamless solution-oriented capacity"/>
    <n v="1700"/>
    <n v="13468"/>
    <n v="792.23529411764707"/>
    <x v="1"/>
    <n v="245"/>
    <x v="1"/>
    <s v="USD"/>
    <n v="54.971428571428568"/>
    <x v="855"/>
    <n v="1497675600"/>
    <b v="0"/>
    <b v="0"/>
    <x v="3"/>
    <x v="3"/>
    <s v="theater/plays"/>
  </r>
  <r>
    <n v="967"/>
    <s v="Howard-Douglas"/>
    <s v="Organized human-resource attitude"/>
    <n v="88400"/>
    <n v="121138"/>
    <n v="137.03393665158373"/>
    <x v="1"/>
    <n v="1573"/>
    <x v="1"/>
    <s v="USD"/>
    <n v="77.010807374443743"/>
    <x v="107"/>
    <n v="1336885200"/>
    <b v="0"/>
    <b v="0"/>
    <x v="1"/>
    <x v="21"/>
    <s v="music/world music"/>
  </r>
  <r>
    <n v="968"/>
    <s v="Gonzalez-White"/>
    <s v="Open-architected disintermediate budgetary management"/>
    <n v="2400"/>
    <n v="8117"/>
    <n v="338.20833333333337"/>
    <x v="1"/>
    <n v="114"/>
    <x v="1"/>
    <s v="USD"/>
    <n v="71.201754385964918"/>
    <x v="344"/>
    <n v="1295157600"/>
    <b v="0"/>
    <b v="0"/>
    <x v="0"/>
    <x v="0"/>
    <s v="food/food trucks"/>
  </r>
  <r>
    <n v="969"/>
    <s v="Lopez-King"/>
    <s v="Multi-lateral radical solution"/>
    <n v="7900"/>
    <n v="8550"/>
    <n v="108.22784810126582"/>
    <x v="1"/>
    <n v="93"/>
    <x v="1"/>
    <s v="USD"/>
    <n v="91.935483870967744"/>
    <x v="856"/>
    <n v="1577599200"/>
    <b v="0"/>
    <b v="0"/>
    <x v="3"/>
    <x v="3"/>
    <s v="theater/plays"/>
  </r>
  <r>
    <n v="970"/>
    <s v="Glover-Nelson"/>
    <s v="Inverse context-sensitive info-mediaries"/>
    <n v="94900"/>
    <n v="57659"/>
    <n v="60.757639620653315"/>
    <x v="0"/>
    <n v="594"/>
    <x v="1"/>
    <s v="USD"/>
    <n v="97.069023569023571"/>
    <x v="857"/>
    <n v="1305003600"/>
    <b v="0"/>
    <b v="0"/>
    <x v="3"/>
    <x v="3"/>
    <s v="theater/plays"/>
  </r>
  <r>
    <n v="971"/>
    <s v="Garner and Sons"/>
    <s v="Versatile neutral workforce"/>
    <n v="5100"/>
    <n v="1414"/>
    <n v="27.725490196078432"/>
    <x v="0"/>
    <n v="24"/>
    <x v="1"/>
    <s v="USD"/>
    <n v="58.916666666666664"/>
    <x v="858"/>
    <n v="1381726800"/>
    <b v="0"/>
    <b v="0"/>
    <x v="4"/>
    <x v="19"/>
    <s v="film &amp; video/television"/>
  </r>
  <r>
    <n v="972"/>
    <s v="Sellers, Roach and Garrison"/>
    <s v="Multi-tiered systematic knowledge user"/>
    <n v="42700"/>
    <n v="97524"/>
    <n v="228.3934426229508"/>
    <x v="1"/>
    <n v="1681"/>
    <x v="1"/>
    <s v="USD"/>
    <n v="58.015466983938133"/>
    <x v="859"/>
    <n v="1402462800"/>
    <b v="0"/>
    <b v="1"/>
    <x v="2"/>
    <x v="2"/>
    <s v="technology/web"/>
  </r>
  <r>
    <n v="973"/>
    <s v="Herrera, Bennett and Silva"/>
    <s v="Programmable multi-state algorithm"/>
    <n v="121100"/>
    <n v="26176"/>
    <n v="21.615194054500414"/>
    <x v="0"/>
    <n v="252"/>
    <x v="1"/>
    <s v="USD"/>
    <n v="103.87301587301587"/>
    <x v="860"/>
    <n v="1292133600"/>
    <b v="0"/>
    <b v="1"/>
    <x v="3"/>
    <x v="3"/>
    <s v="theater/plays"/>
  </r>
  <r>
    <n v="974"/>
    <s v="Thomas, Clay and Mendoza"/>
    <s v="Multi-channeled reciprocal interface"/>
    <n v="800"/>
    <n v="2991"/>
    <n v="373.875"/>
    <x v="1"/>
    <n v="32"/>
    <x v="1"/>
    <s v="USD"/>
    <n v="93.46875"/>
    <x v="170"/>
    <n v="1368939600"/>
    <b v="0"/>
    <b v="0"/>
    <x v="1"/>
    <x v="7"/>
    <s v="music/indie rock"/>
  </r>
  <r>
    <n v="975"/>
    <s v="Ayala Group"/>
    <s v="Right-sized maximized migration"/>
    <n v="5400"/>
    <n v="8366"/>
    <n v="154.92592592592592"/>
    <x v="1"/>
    <n v="135"/>
    <x v="1"/>
    <s v="USD"/>
    <n v="61.970370370370368"/>
    <x v="861"/>
    <n v="1452146400"/>
    <b v="0"/>
    <b v="1"/>
    <x v="3"/>
    <x v="3"/>
    <s v="theater/plays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92.042857142857144"/>
    <x v="862"/>
    <n v="1296712800"/>
    <b v="0"/>
    <b v="1"/>
    <x v="3"/>
    <x v="3"/>
    <s v="theater/plays"/>
  </r>
  <r>
    <n v="977"/>
    <s v="Johnson Group"/>
    <s v="Vision-oriented interactive solution"/>
    <n v="7000"/>
    <n v="5177"/>
    <n v="73.957142857142856"/>
    <x v="0"/>
    <n v="67"/>
    <x v="1"/>
    <s v="USD"/>
    <n v="77.268656716417908"/>
    <x v="863"/>
    <n v="1520748000"/>
    <b v="0"/>
    <b v="0"/>
    <x v="0"/>
    <x v="0"/>
    <s v="food/food trucks"/>
  </r>
  <r>
    <n v="978"/>
    <s v="Bailey, Nguyen and Martinez"/>
    <s v="Fundamental user-facing productivity"/>
    <n v="1000"/>
    <n v="8641"/>
    <n v="864.1"/>
    <x v="1"/>
    <n v="92"/>
    <x v="1"/>
    <s v="USD"/>
    <n v="93.923913043478265"/>
    <x v="864"/>
    <n v="1480831200"/>
    <b v="0"/>
    <b v="0"/>
    <x v="6"/>
    <x v="11"/>
    <s v="games/video games"/>
  </r>
  <r>
    <n v="979"/>
    <s v="Williams, Martin and Meyer"/>
    <s v="Innovative well-modulated capability"/>
    <n v="60200"/>
    <n v="86244"/>
    <n v="143.26245847176079"/>
    <x v="1"/>
    <n v="1015"/>
    <x v="4"/>
    <s v="GBP"/>
    <n v="84.969458128078813"/>
    <x v="527"/>
    <n v="1426914000"/>
    <b v="0"/>
    <b v="0"/>
    <x v="3"/>
    <x v="3"/>
    <s v="theater/plays"/>
  </r>
  <r>
    <n v="980"/>
    <s v="Huff-Johnson"/>
    <s v="Universal fault-tolerant orchestration"/>
    <n v="195200"/>
    <n v="78630"/>
    <n v="40.281762295081968"/>
    <x v="0"/>
    <n v="742"/>
    <x v="1"/>
    <s v="USD"/>
    <n v="105.97035040431267"/>
    <x v="865"/>
    <n v="1446616800"/>
    <b v="1"/>
    <b v="0"/>
    <x v="5"/>
    <x v="9"/>
    <s v="publishing/nonfiction"/>
  </r>
  <r>
    <n v="981"/>
    <s v="Diaz-Little"/>
    <s v="Grass-roots executive synergy"/>
    <n v="6700"/>
    <n v="11941"/>
    <n v="178.22388059701493"/>
    <x v="1"/>
    <n v="323"/>
    <x v="1"/>
    <s v="USD"/>
    <n v="36.969040247678016"/>
    <x v="866"/>
    <n v="1517032800"/>
    <b v="0"/>
    <b v="0"/>
    <x v="2"/>
    <x v="2"/>
    <s v="technology/web"/>
  </r>
  <r>
    <n v="982"/>
    <s v="Freeman-French"/>
    <s v="Multi-layered optimal application"/>
    <n v="7200"/>
    <n v="6115"/>
    <n v="84.930555555555557"/>
    <x v="0"/>
    <n v="75"/>
    <x v="1"/>
    <s v="USD"/>
    <n v="81.533333333333331"/>
    <x v="867"/>
    <n v="1311224400"/>
    <b v="0"/>
    <b v="1"/>
    <x v="4"/>
    <x v="4"/>
    <s v="film &amp; video/documentary"/>
  </r>
  <r>
    <n v="983"/>
    <s v="Beck-Weber"/>
    <s v="Business-focused full-range core"/>
    <n v="129100"/>
    <n v="188404"/>
    <n v="145.93648334624322"/>
    <x v="1"/>
    <n v="2326"/>
    <x v="1"/>
    <s v="USD"/>
    <n v="80.999140154772135"/>
    <x v="868"/>
    <n v="1566190800"/>
    <b v="0"/>
    <b v="0"/>
    <x v="4"/>
    <x v="4"/>
    <s v="film &amp; video/documentary"/>
  </r>
  <r>
    <n v="984"/>
    <s v="Lewis-Jacobson"/>
    <s v="Exclusive system-worthy Graphic Interface"/>
    <n v="6500"/>
    <n v="9910"/>
    <n v="152.46153846153848"/>
    <x v="1"/>
    <n v="381"/>
    <x v="1"/>
    <s v="USD"/>
    <n v="26.010498687664043"/>
    <x v="105"/>
    <n v="1570165200"/>
    <b v="0"/>
    <b v="0"/>
    <x v="3"/>
    <x v="3"/>
    <s v="theater/plays"/>
  </r>
  <r>
    <n v="985"/>
    <s v="Logan-Curtis"/>
    <s v="Enhanced optimal ability"/>
    <n v="170600"/>
    <n v="114523"/>
    <n v="67.129542790152414"/>
    <x v="0"/>
    <n v="4405"/>
    <x v="1"/>
    <s v="USD"/>
    <n v="25.998410896708286"/>
    <x v="481"/>
    <n v="1388556000"/>
    <b v="0"/>
    <b v="1"/>
    <x v="1"/>
    <x v="1"/>
    <s v="music/rock"/>
  </r>
  <r>
    <n v="986"/>
    <s v="Chan, Washington and Callahan"/>
    <s v="Optional zero administration neural-net"/>
    <n v="7800"/>
    <n v="3144"/>
    <n v="40.307692307692307"/>
    <x v="0"/>
    <n v="92"/>
    <x v="1"/>
    <s v="USD"/>
    <n v="34.173913043478258"/>
    <x v="253"/>
    <n v="1303189200"/>
    <b v="0"/>
    <b v="0"/>
    <x v="1"/>
    <x v="1"/>
    <s v="music/rock"/>
  </r>
  <r>
    <n v="987"/>
    <s v="Wilson Group"/>
    <s v="Ameliorated foreground focus group"/>
    <n v="6200"/>
    <n v="13441"/>
    <n v="216.79032258064518"/>
    <x v="1"/>
    <n v="480"/>
    <x v="1"/>
    <s v="USD"/>
    <n v="28.002083333333335"/>
    <x v="869"/>
    <n v="1494478800"/>
    <b v="0"/>
    <b v="0"/>
    <x v="4"/>
    <x v="4"/>
    <s v="film &amp; video/documentary"/>
  </r>
  <r>
    <n v="988"/>
    <s v="Gardner, Ryan and Gutierrez"/>
    <s v="Triple-buffered multi-tasking matrices"/>
    <n v="9400"/>
    <n v="4899"/>
    <n v="52.117021276595743"/>
    <x v="0"/>
    <n v="64"/>
    <x v="1"/>
    <s v="USD"/>
    <n v="76.546875"/>
    <x v="864"/>
    <n v="1480744800"/>
    <b v="0"/>
    <b v="0"/>
    <x v="5"/>
    <x v="15"/>
    <s v="publishing/radio &amp; podcasts"/>
  </r>
  <r>
    <n v="989"/>
    <s v="Hernandez Inc"/>
    <s v="Versatile dedicated migration"/>
    <n v="2400"/>
    <n v="11990"/>
    <n v="499.58333333333337"/>
    <x v="1"/>
    <n v="226"/>
    <x v="1"/>
    <s v="USD"/>
    <n v="53.053097345132741"/>
    <x v="843"/>
    <n v="1555822800"/>
    <b v="0"/>
    <b v="0"/>
    <x v="5"/>
    <x v="18"/>
    <s v="publishing/translations"/>
  </r>
  <r>
    <n v="990"/>
    <s v="Ortiz-Roberts"/>
    <s v="Devolved foreground customer loyalty"/>
    <n v="7800"/>
    <n v="6839"/>
    <n v="87.679487179487182"/>
    <x v="0"/>
    <n v="64"/>
    <x v="1"/>
    <s v="USD"/>
    <n v="106.859375"/>
    <x v="289"/>
    <n v="1458882000"/>
    <b v="0"/>
    <b v="1"/>
    <x v="4"/>
    <x v="6"/>
    <s v="film &amp; video/drama"/>
  </r>
  <r>
    <n v="991"/>
    <s v="Ramirez LLC"/>
    <s v="Reduced reciprocal focus group"/>
    <n v="9800"/>
    <n v="11091"/>
    <n v="113.17346938775511"/>
    <x v="1"/>
    <n v="241"/>
    <x v="1"/>
    <s v="USD"/>
    <n v="46.020746887966808"/>
    <x v="870"/>
    <n v="1411966800"/>
    <b v="0"/>
    <b v="1"/>
    <x v="1"/>
    <x v="1"/>
    <s v="music/rock"/>
  </r>
  <r>
    <n v="992"/>
    <s v="Morrow Inc"/>
    <s v="Networked global migration"/>
    <n v="3100"/>
    <n v="13223"/>
    <n v="426.54838709677421"/>
    <x v="1"/>
    <n v="132"/>
    <x v="1"/>
    <s v="USD"/>
    <n v="100.17424242424242"/>
    <x v="871"/>
    <n v="1526878800"/>
    <b v="0"/>
    <b v="1"/>
    <x v="4"/>
    <x v="6"/>
    <s v="film &amp; video/drama"/>
  </r>
  <r>
    <n v="993"/>
    <s v="Erickson-Rogers"/>
    <s v="De-engineered even-keeled definition"/>
    <n v="9800"/>
    <n v="7608"/>
    <n v="77.632653061224488"/>
    <x v="3"/>
    <n v="75"/>
    <x v="6"/>
    <s v="EUR"/>
    <n v="101.44"/>
    <x v="872"/>
    <n v="1452405600"/>
    <b v="0"/>
    <b v="1"/>
    <x v="7"/>
    <x v="14"/>
    <s v="photography/photography books"/>
  </r>
  <r>
    <n v="994"/>
    <s v="Leach, Rich and Price"/>
    <s v="Implemented bi-directional flexibility"/>
    <n v="141100"/>
    <n v="74073"/>
    <n v="52.496810772501767"/>
    <x v="0"/>
    <n v="842"/>
    <x v="1"/>
    <s v="USD"/>
    <n v="87.972684085510693"/>
    <x v="873"/>
    <n v="1414040400"/>
    <b v="0"/>
    <b v="1"/>
    <x v="5"/>
    <x v="18"/>
    <s v="publishing/translations"/>
  </r>
  <r>
    <n v="995"/>
    <s v="Manning-Hamilton"/>
    <s v="Vision-oriented scalable definition"/>
    <n v="97300"/>
    <n v="153216"/>
    <n v="157.46762589928059"/>
    <x v="1"/>
    <n v="2043"/>
    <x v="1"/>
    <s v="USD"/>
    <n v="74.995594713656388"/>
    <x v="874"/>
    <n v="1543816800"/>
    <b v="0"/>
    <b v="1"/>
    <x v="0"/>
    <x v="0"/>
    <s v="food/food trucks"/>
  </r>
  <r>
    <n v="996"/>
    <s v="Butler LLC"/>
    <s v="Future-proofed upward-trending migration"/>
    <n v="6600"/>
    <n v="4814"/>
    <n v="72.939393939393938"/>
    <x v="0"/>
    <n v="112"/>
    <x v="1"/>
    <s v="USD"/>
    <n v="42.982142857142854"/>
    <x v="875"/>
    <n v="1359698400"/>
    <b v="0"/>
    <b v="0"/>
    <x v="3"/>
    <x v="3"/>
    <s v="theater/plays"/>
  </r>
  <r>
    <n v="997"/>
    <s v="Ball LLC"/>
    <s v="Right-sized full-range throughput"/>
    <n v="7600"/>
    <n v="4603"/>
    <n v="60.565789473684205"/>
    <x v="3"/>
    <n v="139"/>
    <x v="6"/>
    <s v="EUR"/>
    <n v="33.115107913669064"/>
    <x v="876"/>
    <n v="1390629600"/>
    <b v="0"/>
    <b v="0"/>
    <x v="3"/>
    <x v="3"/>
    <s v="theater/plays"/>
  </r>
  <r>
    <n v="998"/>
    <s v="Taylor, Santiago and Flores"/>
    <s v="Polarized composite customer loyalty"/>
    <n v="66600"/>
    <n v="37823"/>
    <n v="56.791291291291287"/>
    <x v="0"/>
    <n v="374"/>
    <x v="1"/>
    <s v="USD"/>
    <n v="101.13101604278074"/>
    <x v="877"/>
    <n v="1267077600"/>
    <b v="0"/>
    <b v="1"/>
    <x v="1"/>
    <x v="7"/>
    <s v="music/indie rock"/>
  </r>
  <r>
    <n v="999"/>
    <s v="Hernandez, Norton and Kelley"/>
    <s v="Expanded eco-centric policy"/>
    <n v="111100"/>
    <n v="62819"/>
    <n v="56.542754275427541"/>
    <x v="3"/>
    <n v="1122"/>
    <x v="1"/>
    <s v="USD"/>
    <n v="55.98841354723708"/>
    <x v="878"/>
    <n v="1467781200"/>
    <b v="0"/>
    <b v="0"/>
    <x v="0"/>
    <x v="0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0"/>
    <x v="0"/>
    <d v="2015-12-15T06:00:00"/>
    <n v="1448690400"/>
    <n v="1450159200"/>
    <b v="0"/>
    <b v="0"/>
    <x v="0"/>
  </r>
  <r>
    <n v="1"/>
    <s v="Odom Inc"/>
    <s v="Managed bottom-line architecture"/>
    <n v="1400"/>
    <n v="14560"/>
    <n v="1040"/>
    <x v="1"/>
    <n v="158"/>
    <s v="US"/>
    <s v="USD"/>
    <n v="92.151898734177209"/>
    <x v="1"/>
    <d v="2014-08-21T05:00:00"/>
    <n v="1408424400"/>
    <n v="1408597200"/>
    <b v="0"/>
    <b v="1"/>
    <x v="1"/>
  </r>
  <r>
    <n v="2"/>
    <s v="Melton, Robinson and Fritz"/>
    <s v="Function-based leadingedge pricing structure"/>
    <n v="108400"/>
    <n v="142523"/>
    <n v="131.4787822878229"/>
    <x v="1"/>
    <n v="1425"/>
    <s v="AU"/>
    <s v="AUD"/>
    <n v="100.01614035087719"/>
    <x v="2"/>
    <d v="2013-11-19T06:00:00"/>
    <n v="1384668000"/>
    <n v="1384840800"/>
    <b v="0"/>
    <b v="0"/>
    <x v="2"/>
  </r>
  <r>
    <n v="3"/>
    <s v="Mcdonald, Gonzalez and Ross"/>
    <s v="Vision-oriented fresh-thinking conglomeration"/>
    <n v="4200"/>
    <n v="2477"/>
    <n v="58.976190476190467"/>
    <x v="0"/>
    <n v="24"/>
    <s v="US"/>
    <s v="USD"/>
    <n v="103.20833333333333"/>
    <x v="3"/>
    <d v="2019-09-20T05:00:00"/>
    <n v="1565499600"/>
    <n v="1568955600"/>
    <b v="0"/>
    <b v="0"/>
    <x v="1"/>
  </r>
  <r>
    <n v="4"/>
    <s v="Larson-Little"/>
    <s v="Proactive foreground core"/>
    <n v="7600"/>
    <n v="5265"/>
    <n v="69.276315789473685"/>
    <x v="0"/>
    <n v="53"/>
    <s v="US"/>
    <s v="USD"/>
    <n v="99.339622641509436"/>
    <x v="4"/>
    <d v="2019-01-24T06:00:00"/>
    <n v="1547964000"/>
    <n v="1548309600"/>
    <b v="0"/>
    <b v="0"/>
    <x v="3"/>
  </r>
  <r>
    <n v="5"/>
    <s v="Harris Group"/>
    <s v="Open-source optimizing database"/>
    <n v="7600"/>
    <n v="13195"/>
    <n v="173.61842105263159"/>
    <x v="1"/>
    <n v="174"/>
    <s v="DK"/>
    <s v="DKK"/>
    <n v="75.833333333333329"/>
    <x v="5"/>
    <d v="2012-09-08T05:00:00"/>
    <n v="1346130000"/>
    <n v="1347080400"/>
    <b v="0"/>
    <b v="0"/>
    <x v="3"/>
  </r>
  <r>
    <n v="6"/>
    <s v="Ortiz, Coleman and Mitchell"/>
    <s v="Operative upward-trending algorithm"/>
    <n v="5200"/>
    <n v="1090"/>
    <n v="20.961538461538463"/>
    <x v="0"/>
    <n v="18"/>
    <s v="GB"/>
    <s v="GBP"/>
    <n v="60.555555555555557"/>
    <x v="6"/>
    <d v="2017-09-14T05:00:00"/>
    <n v="1505278800"/>
    <n v="1505365200"/>
    <b v="0"/>
    <b v="0"/>
    <x v="4"/>
  </r>
  <r>
    <n v="7"/>
    <s v="Carter-Guzman"/>
    <s v="Centralized cohesive challenge"/>
    <n v="4500"/>
    <n v="14741"/>
    <n v="327.57777777777778"/>
    <x v="1"/>
    <n v="227"/>
    <s v="DK"/>
    <s v="DKK"/>
    <n v="64.93832599118943"/>
    <x v="7"/>
    <d v="2015-08-15T05:00:00"/>
    <n v="1439442000"/>
    <n v="1439614800"/>
    <b v="0"/>
    <b v="0"/>
    <x v="3"/>
  </r>
  <r>
    <n v="8"/>
    <s v="Nunez-Richards"/>
    <s v="Exclusive attitude-oriented intranet"/>
    <n v="110100"/>
    <n v="21946"/>
    <n v="19.932788374205266"/>
    <x v="2"/>
    <n v="708"/>
    <s v="DK"/>
    <s v="DKK"/>
    <n v="30.997175141242938"/>
    <x v="8"/>
    <d v="2010-08-11T05:00:00"/>
    <n v="1281330000"/>
    <n v="1281502800"/>
    <b v="0"/>
    <b v="0"/>
    <x v="3"/>
  </r>
  <r>
    <n v="9"/>
    <s v="Rangel, Holt and Jones"/>
    <s v="Open-source fresh-thinking model"/>
    <n v="6200"/>
    <n v="3208"/>
    <n v="51.741935483870968"/>
    <x v="0"/>
    <n v="44"/>
    <s v="US"/>
    <s v="USD"/>
    <n v="72.909090909090907"/>
    <x v="9"/>
    <d v="2013-11-07T06:00:00"/>
    <n v="1379566800"/>
    <n v="1383804000"/>
    <b v="0"/>
    <b v="0"/>
    <x v="1"/>
  </r>
  <r>
    <n v="10"/>
    <s v="Green Ltd"/>
    <s v="Monitored empowering installation"/>
    <n v="5200"/>
    <n v="13838"/>
    <n v="266.11538461538464"/>
    <x v="1"/>
    <n v="220"/>
    <s v="US"/>
    <s v="USD"/>
    <n v="62.9"/>
    <x v="10"/>
    <d v="2010-10-01T05:00:00"/>
    <n v="1281762000"/>
    <n v="1285909200"/>
    <b v="0"/>
    <b v="0"/>
    <x v="4"/>
  </r>
  <r>
    <n v="11"/>
    <s v="Perez, Johnson and Gardner"/>
    <s v="Grass-roots zero administration system engine"/>
    <n v="6300"/>
    <n v="3030"/>
    <n v="48.095238095238095"/>
    <x v="0"/>
    <n v="27"/>
    <s v="US"/>
    <s v="USD"/>
    <n v="112.22222222222223"/>
    <x v="11"/>
    <d v="2010-09-27T05:00:00"/>
    <n v="1285045200"/>
    <n v="1285563600"/>
    <b v="0"/>
    <b v="1"/>
    <x v="3"/>
  </r>
  <r>
    <n v="12"/>
    <s v="Kim Ltd"/>
    <s v="Assimilated hybrid intranet"/>
    <n v="6300"/>
    <n v="5629"/>
    <n v="89.349206349206341"/>
    <x v="0"/>
    <n v="55"/>
    <s v="US"/>
    <s v="USD"/>
    <n v="102.34545454545454"/>
    <x v="12"/>
    <d v="2019-10-30T05:00:00"/>
    <n v="1571720400"/>
    <n v="1572411600"/>
    <b v="0"/>
    <b v="0"/>
    <x v="4"/>
  </r>
  <r>
    <n v="13"/>
    <s v="Walker, Taylor and Coleman"/>
    <s v="Multi-tiered directional open architecture"/>
    <n v="4200"/>
    <n v="10295"/>
    <n v="245.11904761904765"/>
    <x v="1"/>
    <n v="98"/>
    <s v="US"/>
    <s v="USD"/>
    <n v="105.05102040816327"/>
    <x v="13"/>
    <d v="2016-06-23T05:00:00"/>
    <n v="1465621200"/>
    <n v="1466658000"/>
    <b v="0"/>
    <b v="0"/>
    <x v="1"/>
  </r>
  <r>
    <n v="14"/>
    <s v="Rodriguez, Rose and Stewart"/>
    <s v="Cloned directional synergy"/>
    <n v="28200"/>
    <n v="18829"/>
    <n v="66.769503546099301"/>
    <x v="0"/>
    <n v="200"/>
    <s v="US"/>
    <s v="USD"/>
    <n v="94.144999999999996"/>
    <x v="14"/>
    <d v="2012-04-02T05:00:00"/>
    <n v="1331013600"/>
    <n v="1333342800"/>
    <b v="0"/>
    <b v="0"/>
    <x v="1"/>
  </r>
  <r>
    <n v="15"/>
    <s v="Wright, Hunt and Rowe"/>
    <s v="Extended eco-centric pricing structure"/>
    <n v="81200"/>
    <n v="38414"/>
    <n v="47.307881773399011"/>
    <x v="0"/>
    <n v="452"/>
    <s v="US"/>
    <s v="USD"/>
    <n v="84.986725663716811"/>
    <x v="15"/>
    <d v="2019-12-14T06:00:00"/>
    <n v="1575957600"/>
    <n v="1576303200"/>
    <b v="0"/>
    <b v="0"/>
    <x v="2"/>
  </r>
  <r>
    <n v="16"/>
    <s v="Hines Inc"/>
    <s v="Cross-platform systemic adapter"/>
    <n v="1700"/>
    <n v="11041"/>
    <n v="649.47058823529414"/>
    <x v="1"/>
    <n v="100"/>
    <s v="US"/>
    <s v="USD"/>
    <n v="110.41"/>
    <x v="16"/>
    <d v="2014-02-13T06:00:00"/>
    <n v="1390370400"/>
    <n v="1392271200"/>
    <b v="0"/>
    <b v="0"/>
    <x v="5"/>
  </r>
  <r>
    <n v="17"/>
    <s v="Cochran-Nguyen"/>
    <s v="Seamless 4thgeneration methodology"/>
    <n v="84600"/>
    <n v="134845"/>
    <n v="159.39125295508273"/>
    <x v="1"/>
    <n v="1249"/>
    <s v="US"/>
    <s v="USD"/>
    <n v="107.96236989591674"/>
    <x v="17"/>
    <d v="2011-01-13T06:00:00"/>
    <n v="1294812000"/>
    <n v="1294898400"/>
    <b v="0"/>
    <b v="0"/>
    <x v="4"/>
  </r>
  <r>
    <n v="18"/>
    <s v="Johnson-Gould"/>
    <s v="Exclusive needs-based adapter"/>
    <n v="9100"/>
    <n v="6089"/>
    <n v="66.912087912087912"/>
    <x v="3"/>
    <n v="135"/>
    <s v="US"/>
    <s v="USD"/>
    <n v="45.103703703703701"/>
    <x v="18"/>
    <d v="2018-09-16T05:00:00"/>
    <n v="1536382800"/>
    <n v="1537074000"/>
    <b v="0"/>
    <b v="0"/>
    <x v="3"/>
  </r>
  <r>
    <n v="19"/>
    <s v="Perez-Hess"/>
    <s v="Down-sized cohesive archive"/>
    <n v="62500"/>
    <n v="30331"/>
    <n v="48.529600000000002"/>
    <x v="0"/>
    <n v="674"/>
    <s v="US"/>
    <s v="USD"/>
    <n v="45.001483679525222"/>
    <x v="19"/>
    <d v="2019-03-25T05:00:00"/>
    <n v="1551679200"/>
    <n v="1553490000"/>
    <b v="0"/>
    <b v="1"/>
    <x v="3"/>
  </r>
  <r>
    <n v="20"/>
    <s v="Reeves, Thompson and Richardson"/>
    <s v="Proactive composite alliance"/>
    <n v="131800"/>
    <n v="147936"/>
    <n v="112.24279210925646"/>
    <x v="1"/>
    <n v="1396"/>
    <s v="US"/>
    <s v="USD"/>
    <n v="105.97134670487107"/>
    <x v="20"/>
    <d v="2014-07-28T05:00:00"/>
    <n v="1406523600"/>
    <n v="1406523600"/>
    <b v="0"/>
    <b v="0"/>
    <x v="4"/>
  </r>
  <r>
    <n v="21"/>
    <s v="Simmons-Reynolds"/>
    <s v="Re-engineered intangible definition"/>
    <n v="94000"/>
    <n v="38533"/>
    <n v="40.992553191489364"/>
    <x v="0"/>
    <n v="558"/>
    <s v="US"/>
    <s v="USD"/>
    <n v="69.055555555555557"/>
    <x v="21"/>
    <d v="2011-09-18T05:00:00"/>
    <n v="1313384400"/>
    <n v="1316322000"/>
    <b v="0"/>
    <b v="0"/>
    <x v="3"/>
  </r>
  <r>
    <n v="22"/>
    <s v="Collier Inc"/>
    <s v="Enhanced dynamic definition"/>
    <n v="59100"/>
    <n v="75690"/>
    <n v="128.07106598984771"/>
    <x v="1"/>
    <n v="890"/>
    <s v="US"/>
    <s v="USD"/>
    <n v="85.044943820224717"/>
    <x v="22"/>
    <d v="2018-04-18T05:00:00"/>
    <n v="1522731600"/>
    <n v="1524027600"/>
    <b v="0"/>
    <b v="0"/>
    <x v="3"/>
  </r>
  <r>
    <n v="23"/>
    <s v="Gray-Jenkins"/>
    <s v="Devolved next generation adapter"/>
    <n v="4500"/>
    <n v="14942"/>
    <n v="332.04444444444448"/>
    <x v="1"/>
    <n v="142"/>
    <s v="GB"/>
    <s v="GBP"/>
    <n v="105.22535211267606"/>
    <x v="23"/>
    <d v="2019-04-08T05:00:00"/>
    <n v="1550124000"/>
    <n v="1554699600"/>
    <b v="0"/>
    <b v="0"/>
    <x v="4"/>
  </r>
  <r>
    <n v="24"/>
    <s v="Scott, Wilson and Martin"/>
    <s v="Cross-platform intermediate frame"/>
    <n v="92400"/>
    <n v="104257"/>
    <n v="112.83225108225108"/>
    <x v="1"/>
    <n v="2673"/>
    <s v="US"/>
    <s v="USD"/>
    <n v="39.003741114852225"/>
    <x v="24"/>
    <d v="2014-06-23T05:00:00"/>
    <n v="1403326800"/>
    <n v="1403499600"/>
    <b v="0"/>
    <b v="0"/>
    <x v="2"/>
  </r>
  <r>
    <n v="25"/>
    <s v="Caldwell, Velazquez and Wilson"/>
    <s v="Monitored impactful analyzer"/>
    <n v="5500"/>
    <n v="11904"/>
    <n v="216.43636363636364"/>
    <x v="1"/>
    <n v="163"/>
    <s v="US"/>
    <s v="USD"/>
    <n v="73.030674846625772"/>
    <x v="25"/>
    <d v="2011-06-07T05:00:00"/>
    <n v="1305694800"/>
    <n v="1307422800"/>
    <b v="0"/>
    <b v="1"/>
    <x v="6"/>
  </r>
  <r>
    <n v="26"/>
    <s v="Spencer-Bates"/>
    <s v="Optional responsive customer loyalty"/>
    <n v="107500"/>
    <n v="51814"/>
    <n v="48.199069767441863"/>
    <x v="3"/>
    <n v="1480"/>
    <s v="US"/>
    <s v="USD"/>
    <n v="35.009459459459457"/>
    <x v="26"/>
    <d v="2018-08-27T05:00:00"/>
    <n v="1533013200"/>
    <n v="1535346000"/>
    <b v="0"/>
    <b v="0"/>
    <x v="3"/>
  </r>
  <r>
    <n v="27"/>
    <s v="Best, Carr and Williams"/>
    <s v="Diverse transitional migration"/>
    <n v="2000"/>
    <n v="1599"/>
    <n v="79.95"/>
    <x v="0"/>
    <n v="15"/>
    <s v="US"/>
    <s v="USD"/>
    <n v="106.6"/>
    <x v="27"/>
    <d v="2015-10-11T05:00:00"/>
    <n v="1443848400"/>
    <n v="1444539600"/>
    <b v="0"/>
    <b v="0"/>
    <x v="1"/>
  </r>
  <r>
    <n v="28"/>
    <s v="Campbell, Brown and Powell"/>
    <s v="Synchronized global task-force"/>
    <n v="130800"/>
    <n v="137635"/>
    <n v="105.22553516819573"/>
    <x v="1"/>
    <n v="2220"/>
    <s v="US"/>
    <s v="USD"/>
    <n v="61.997747747747745"/>
    <x v="28"/>
    <d v="2010-03-04T06:00:00"/>
    <n v="1265695200"/>
    <n v="1267682400"/>
    <b v="0"/>
    <b v="1"/>
    <x v="3"/>
  </r>
  <r>
    <n v="29"/>
    <s v="Johnson, Parker and Haynes"/>
    <s v="Focused 6thgeneration forecast"/>
    <n v="45900"/>
    <n v="150965"/>
    <n v="328.89978213507629"/>
    <x v="1"/>
    <n v="1606"/>
    <s v="CH"/>
    <s v="CHF"/>
    <n v="94.000622665006233"/>
    <x v="29"/>
    <d v="2018-08-29T05:00:00"/>
    <n v="1532062800"/>
    <n v="1535518800"/>
    <b v="0"/>
    <b v="0"/>
    <x v="4"/>
  </r>
  <r>
    <n v="30"/>
    <s v="Clark-Cooke"/>
    <s v="Down-sized analyzing challenge"/>
    <n v="9000"/>
    <n v="14455"/>
    <n v="160.61111111111111"/>
    <x v="1"/>
    <n v="129"/>
    <s v="US"/>
    <s v="USD"/>
    <n v="112.05426356589147"/>
    <x v="30"/>
    <d v="2019-05-29T05:00:00"/>
    <n v="1558674000"/>
    <n v="1559106000"/>
    <b v="0"/>
    <b v="0"/>
    <x v="4"/>
  </r>
  <r>
    <n v="31"/>
    <s v="Schroeder Ltd"/>
    <s v="Progressive needs-based focus group"/>
    <n v="3500"/>
    <n v="10850"/>
    <n v="310"/>
    <x v="1"/>
    <n v="226"/>
    <s v="GB"/>
    <s v="GBP"/>
    <n v="48.008849557522126"/>
    <x v="31"/>
    <d v="2016-02-02T06:00:00"/>
    <n v="1451973600"/>
    <n v="1454392800"/>
    <b v="0"/>
    <b v="0"/>
    <x v="6"/>
  </r>
  <r>
    <n v="32"/>
    <s v="Jackson PLC"/>
    <s v="Ergonomic 6thgeneration success"/>
    <n v="101000"/>
    <n v="87676"/>
    <n v="86.807920792079202"/>
    <x v="0"/>
    <n v="2307"/>
    <s v="IT"/>
    <s v="EUR"/>
    <n v="38.004334633723452"/>
    <x v="32"/>
    <d v="2018-02-06T06:00:00"/>
    <n v="1515564000"/>
    <n v="1517896800"/>
    <b v="0"/>
    <b v="0"/>
    <x v="4"/>
  </r>
  <r>
    <n v="33"/>
    <s v="Blair, Collins and Carter"/>
    <s v="Exclusive interactive approach"/>
    <n v="50200"/>
    <n v="189666"/>
    <n v="377.82071713147411"/>
    <x v="1"/>
    <n v="5419"/>
    <s v="US"/>
    <s v="USD"/>
    <n v="35.000184535892231"/>
    <x v="33"/>
    <d v="2014-11-11T06:00:00"/>
    <n v="1412485200"/>
    <n v="1415685600"/>
    <b v="0"/>
    <b v="0"/>
    <x v="3"/>
  </r>
  <r>
    <n v="34"/>
    <s v="Maldonado and Sons"/>
    <s v="Reverse-engineered asynchronous archive"/>
    <n v="9300"/>
    <n v="14025"/>
    <n v="150.80645161290323"/>
    <x v="1"/>
    <n v="165"/>
    <s v="US"/>
    <s v="USD"/>
    <n v="85"/>
    <x v="34"/>
    <d v="2017-03-28T05:00:00"/>
    <n v="1490245200"/>
    <n v="1490677200"/>
    <b v="0"/>
    <b v="0"/>
    <x v="4"/>
  </r>
  <r>
    <n v="35"/>
    <s v="Mitchell and Sons"/>
    <s v="Synergized intangible challenge"/>
    <n v="125500"/>
    <n v="188628"/>
    <n v="150.30119521912351"/>
    <x v="1"/>
    <n v="1965"/>
    <s v="DK"/>
    <s v="DKK"/>
    <n v="95.993893129770996"/>
    <x v="35"/>
    <d v="2019-03-02T06:00:00"/>
    <n v="1547877600"/>
    <n v="1551506400"/>
    <b v="0"/>
    <b v="1"/>
    <x v="4"/>
  </r>
  <r>
    <n v="36"/>
    <s v="Jackson-Lewis"/>
    <s v="Monitored multi-state encryption"/>
    <n v="700"/>
    <n v="1101"/>
    <n v="157.28571428571431"/>
    <x v="1"/>
    <n v="16"/>
    <s v="US"/>
    <s v="USD"/>
    <n v="68.8125"/>
    <x v="36"/>
    <d v="2011-03-23T05:00:00"/>
    <n v="1298700000"/>
    <n v="1300856400"/>
    <b v="0"/>
    <b v="0"/>
    <x v="3"/>
  </r>
  <r>
    <n v="37"/>
    <s v="Black, Armstrong and Anderson"/>
    <s v="Profound attitude-oriented functionalities"/>
    <n v="8100"/>
    <n v="11339"/>
    <n v="139.98765432098764"/>
    <x v="1"/>
    <n v="107"/>
    <s v="US"/>
    <s v="USD"/>
    <n v="105.97196261682242"/>
    <x v="37"/>
    <d v="2019-11-08T06:00:00"/>
    <n v="1570338000"/>
    <n v="1573192800"/>
    <b v="0"/>
    <b v="1"/>
    <x v="5"/>
  </r>
  <r>
    <n v="38"/>
    <s v="Maldonado-Gonzalez"/>
    <s v="Digitized client-driven database"/>
    <n v="3100"/>
    <n v="10085"/>
    <n v="325.32258064516128"/>
    <x v="1"/>
    <n v="134"/>
    <s v="US"/>
    <s v="USD"/>
    <n v="75.261194029850742"/>
    <x v="38"/>
    <d v="2010-10-23T05:00:00"/>
    <n v="1287378000"/>
    <n v="1287810000"/>
    <b v="0"/>
    <b v="0"/>
    <x v="7"/>
  </r>
  <r>
    <n v="39"/>
    <s v="Kim-Rice"/>
    <s v="Organized bi-directional function"/>
    <n v="9900"/>
    <n v="5027"/>
    <n v="50.777777777777779"/>
    <x v="0"/>
    <n v="88"/>
    <s v="DK"/>
    <s v="DKK"/>
    <n v="57.125"/>
    <x v="39"/>
    <d v="2013-03-11T05:00:00"/>
    <n v="1361772000"/>
    <n v="1362978000"/>
    <b v="0"/>
    <b v="0"/>
    <x v="3"/>
  </r>
  <r>
    <n v="40"/>
    <s v="Garcia, Garcia and Lopez"/>
    <s v="Reduced stable middleware"/>
    <n v="8800"/>
    <n v="14878"/>
    <n v="169.06818181818181"/>
    <x v="1"/>
    <n v="198"/>
    <s v="US"/>
    <s v="USD"/>
    <n v="75.141414141414145"/>
    <x v="40"/>
    <d v="2010-06-24T05:00:00"/>
    <n v="1275714000"/>
    <n v="1277355600"/>
    <b v="0"/>
    <b v="1"/>
    <x v="2"/>
  </r>
  <r>
    <n v="41"/>
    <s v="Watts Group"/>
    <s v="Universal 5thgeneration neural-net"/>
    <n v="5600"/>
    <n v="11924"/>
    <n v="212.92857142857144"/>
    <x v="1"/>
    <n v="111"/>
    <s v="IT"/>
    <s v="EUR"/>
    <n v="107.42342342342343"/>
    <x v="41"/>
    <d v="2012-09-30T05:00:00"/>
    <n v="1346734800"/>
    <n v="1348981200"/>
    <b v="0"/>
    <b v="1"/>
    <x v="1"/>
  </r>
  <r>
    <n v="42"/>
    <s v="Werner-Bryant"/>
    <s v="Virtual uniform frame"/>
    <n v="1800"/>
    <n v="7991"/>
    <n v="443.94444444444446"/>
    <x v="1"/>
    <n v="222"/>
    <s v="US"/>
    <s v="USD"/>
    <n v="35.995495495495497"/>
    <x v="42"/>
    <d v="2011-07-13T05:00:00"/>
    <n v="1309755600"/>
    <n v="1310533200"/>
    <b v="0"/>
    <b v="0"/>
    <x v="0"/>
  </r>
  <r>
    <n v="43"/>
    <s v="Schmitt-Mendoza"/>
    <s v="Profound explicit paradigm"/>
    <n v="90200"/>
    <n v="167717"/>
    <n v="185.9390243902439"/>
    <x v="1"/>
    <n v="6212"/>
    <s v="US"/>
    <s v="USD"/>
    <n v="26.998873148744366"/>
    <x v="43"/>
    <d v="2014-08-09T05:00:00"/>
    <n v="1406178000"/>
    <n v="1407560400"/>
    <b v="0"/>
    <b v="0"/>
    <x v="5"/>
  </r>
  <r>
    <n v="44"/>
    <s v="Reid-Mccullough"/>
    <s v="Visionary real-time groupware"/>
    <n v="1600"/>
    <n v="10541"/>
    <n v="658.8125"/>
    <x v="1"/>
    <n v="98"/>
    <s v="DK"/>
    <s v="DKK"/>
    <n v="107.56122448979592"/>
    <x v="44"/>
    <d v="2019-03-18T05:00:00"/>
    <n v="1552798800"/>
    <n v="1552885200"/>
    <b v="0"/>
    <b v="0"/>
    <x v="5"/>
  </r>
  <r>
    <n v="45"/>
    <s v="Woods-Clark"/>
    <s v="Networked tertiary Graphical User Interface"/>
    <n v="9500"/>
    <n v="4530"/>
    <n v="47.684210526315788"/>
    <x v="0"/>
    <n v="48"/>
    <s v="US"/>
    <s v="USD"/>
    <n v="94.375"/>
    <x v="45"/>
    <d v="2016-11-17T06:00:00"/>
    <n v="1478062800"/>
    <n v="1479362400"/>
    <b v="0"/>
    <b v="1"/>
    <x v="3"/>
  </r>
  <r>
    <n v="46"/>
    <s v="Vaughn, Hunt and Caldwell"/>
    <s v="Virtual grid-enabled task-force"/>
    <n v="3700"/>
    <n v="4247"/>
    <n v="114.78378378378378"/>
    <x v="1"/>
    <n v="92"/>
    <s v="US"/>
    <s v="USD"/>
    <n v="46.163043478260867"/>
    <x v="46"/>
    <d v="2010-07-31T05:00:00"/>
    <n v="1278565200"/>
    <n v="1280552400"/>
    <b v="0"/>
    <b v="0"/>
    <x v="1"/>
  </r>
  <r>
    <n v="47"/>
    <s v="Bennett and Sons"/>
    <s v="Function-based multi-state software"/>
    <n v="1500"/>
    <n v="7129"/>
    <n v="475.26666666666665"/>
    <x v="1"/>
    <n v="149"/>
    <s v="US"/>
    <s v="USD"/>
    <n v="47.845637583892618"/>
    <x v="47"/>
    <d v="2014-04-28T05:00:00"/>
    <n v="1396069200"/>
    <n v="1398661200"/>
    <b v="0"/>
    <b v="0"/>
    <x v="3"/>
  </r>
  <r>
    <n v="48"/>
    <s v="Lamb Inc"/>
    <s v="Optimized leadingedge concept"/>
    <n v="33300"/>
    <n v="128862"/>
    <n v="386.97297297297297"/>
    <x v="1"/>
    <n v="2431"/>
    <s v="US"/>
    <s v="USD"/>
    <n v="53.007815713698065"/>
    <x v="48"/>
    <d v="2015-07-07T05:00:00"/>
    <n v="1435208400"/>
    <n v="1436245200"/>
    <b v="0"/>
    <b v="0"/>
    <x v="3"/>
  </r>
  <r>
    <n v="49"/>
    <s v="Casey-Kelly"/>
    <s v="Sharable holistic interface"/>
    <n v="7200"/>
    <n v="13653"/>
    <n v="189.625"/>
    <x v="1"/>
    <n v="303"/>
    <s v="US"/>
    <s v="USD"/>
    <n v="45.059405940594061"/>
    <x v="49"/>
    <d v="2019-12-04T06:00:00"/>
    <n v="1571547600"/>
    <n v="1575439200"/>
    <b v="0"/>
    <b v="0"/>
    <x v="1"/>
  </r>
  <r>
    <n v="50"/>
    <s v="Jones, Taylor and Moore"/>
    <s v="Down-sized system-worthy secured line"/>
    <n v="100"/>
    <n v="2"/>
    <n v="2"/>
    <x v="0"/>
    <n v="1"/>
    <s v="IT"/>
    <s v="EUR"/>
    <n v="2"/>
    <x v="50"/>
    <d v="2013-08-29T05:00:00"/>
    <n v="1375333200"/>
    <n v="1377752400"/>
    <b v="0"/>
    <b v="0"/>
    <x v="1"/>
  </r>
  <r>
    <n v="51"/>
    <s v="Bradshaw, Gill and Donovan"/>
    <s v="Inverse secondary infrastructure"/>
    <n v="158100"/>
    <n v="145243"/>
    <n v="91.867805186590772"/>
    <x v="0"/>
    <n v="1467"/>
    <s v="GB"/>
    <s v="GBP"/>
    <n v="99.006816632583508"/>
    <x v="51"/>
    <d v="2012-04-12T05:00:00"/>
    <n v="1332824400"/>
    <n v="1334206800"/>
    <b v="0"/>
    <b v="1"/>
    <x v="2"/>
  </r>
  <r>
    <n v="52"/>
    <s v="Hernandez, Rodriguez and Clark"/>
    <s v="Organic foreground leverage"/>
    <n v="7200"/>
    <n v="2459"/>
    <n v="34.152777777777779"/>
    <x v="0"/>
    <n v="75"/>
    <s v="US"/>
    <s v="USD"/>
    <n v="32.786666666666669"/>
    <x v="52"/>
    <d v="2010-09-19T05:00:00"/>
    <n v="1284526800"/>
    <n v="1284872400"/>
    <b v="0"/>
    <b v="0"/>
    <x v="3"/>
  </r>
  <r>
    <n v="53"/>
    <s v="Smith-Jones"/>
    <s v="Reverse-engineered static concept"/>
    <n v="8800"/>
    <n v="12356"/>
    <n v="140.40909090909091"/>
    <x v="1"/>
    <n v="209"/>
    <s v="US"/>
    <s v="USD"/>
    <n v="59.119617224880386"/>
    <x v="53"/>
    <d v="2014-06-28T05:00:00"/>
    <n v="1400562000"/>
    <n v="1403931600"/>
    <b v="0"/>
    <b v="0"/>
    <x v="4"/>
  </r>
  <r>
    <n v="54"/>
    <s v="Roy PLC"/>
    <s v="Multi-channeled neutral customer loyalty"/>
    <n v="6000"/>
    <n v="5392"/>
    <n v="89.86666666666666"/>
    <x v="0"/>
    <n v="120"/>
    <s v="US"/>
    <s v="USD"/>
    <n v="44.93333333333333"/>
    <x v="54"/>
    <d v="2018-03-17T05:00:00"/>
    <n v="1520748000"/>
    <n v="1521262800"/>
    <b v="0"/>
    <b v="0"/>
    <x v="2"/>
  </r>
  <r>
    <n v="55"/>
    <s v="Wright, Brooks and Villarreal"/>
    <s v="Reverse-engineered bifurcated strategy"/>
    <n v="6600"/>
    <n v="11746"/>
    <n v="177.96969696969697"/>
    <x v="1"/>
    <n v="131"/>
    <s v="US"/>
    <s v="USD"/>
    <n v="89.664122137404576"/>
    <x v="55"/>
    <d v="2018-08-04T05:00:00"/>
    <n v="1532926800"/>
    <n v="1533358800"/>
    <b v="0"/>
    <b v="0"/>
    <x v="1"/>
  </r>
  <r>
    <n v="56"/>
    <s v="Flores, Miller and Johnson"/>
    <s v="Horizontal context-sensitive knowledge user"/>
    <n v="8000"/>
    <n v="11493"/>
    <n v="143.66249999999999"/>
    <x v="1"/>
    <n v="164"/>
    <s v="US"/>
    <s v="USD"/>
    <n v="70.079268292682926"/>
    <x v="56"/>
    <d v="2015-01-17T06:00:00"/>
    <n v="1420869600"/>
    <n v="1421474400"/>
    <b v="0"/>
    <b v="0"/>
    <x v="2"/>
  </r>
  <r>
    <n v="57"/>
    <s v="Bridges, Freeman and Kim"/>
    <s v="Cross-group multi-state task-force"/>
    <n v="2900"/>
    <n v="6243"/>
    <n v="215.27586206896552"/>
    <x v="1"/>
    <n v="201"/>
    <s v="US"/>
    <s v="USD"/>
    <n v="31.059701492537314"/>
    <x v="57"/>
    <d v="2017-09-13T05:00:00"/>
    <n v="1504242000"/>
    <n v="1505278800"/>
    <b v="0"/>
    <b v="0"/>
    <x v="6"/>
  </r>
  <r>
    <n v="58"/>
    <s v="Anderson-Perez"/>
    <s v="Expanded 3rdgeneration strategy"/>
    <n v="2700"/>
    <n v="6132"/>
    <n v="227.11111111111114"/>
    <x v="1"/>
    <n v="211"/>
    <s v="US"/>
    <s v="USD"/>
    <n v="29.061611374407583"/>
    <x v="58"/>
    <d v="2015-10-04T05:00:00"/>
    <n v="1442811600"/>
    <n v="1443934800"/>
    <b v="0"/>
    <b v="0"/>
    <x v="3"/>
  </r>
  <r>
    <n v="59"/>
    <s v="Wright, Fox and Marks"/>
    <s v="Assimilated real-time support"/>
    <n v="1400"/>
    <n v="3851"/>
    <n v="275.07142857142861"/>
    <x v="1"/>
    <n v="128"/>
    <s v="US"/>
    <s v="USD"/>
    <n v="30.0859375"/>
    <x v="59"/>
    <d v="2017-06-27T05:00:00"/>
    <n v="1497243600"/>
    <n v="1498539600"/>
    <b v="0"/>
    <b v="1"/>
    <x v="3"/>
  </r>
  <r>
    <n v="60"/>
    <s v="Crawford-Peters"/>
    <s v="User-centric regional database"/>
    <n v="94200"/>
    <n v="135997"/>
    <n v="144.37048832271762"/>
    <x v="1"/>
    <n v="1600"/>
    <s v="CA"/>
    <s v="CAD"/>
    <n v="84.998125000000002"/>
    <x v="60"/>
    <d v="2012-07-20T05:00:00"/>
    <n v="1342501200"/>
    <n v="1342760400"/>
    <b v="0"/>
    <b v="0"/>
    <x v="3"/>
  </r>
  <r>
    <n v="61"/>
    <s v="Romero-Hoffman"/>
    <s v="Open-source zero administration complexity"/>
    <n v="199200"/>
    <n v="184750"/>
    <n v="92.74598393574297"/>
    <x v="0"/>
    <n v="2253"/>
    <s v="CA"/>
    <s v="CAD"/>
    <n v="82.001775410563695"/>
    <x v="61"/>
    <d v="2011-04-02T05:00:00"/>
    <n v="1298268000"/>
    <n v="1301720400"/>
    <b v="0"/>
    <b v="0"/>
    <x v="3"/>
  </r>
  <r>
    <n v="62"/>
    <s v="Sparks-West"/>
    <s v="Organized incremental standardization"/>
    <n v="2000"/>
    <n v="14452"/>
    <n v="722.6"/>
    <x v="1"/>
    <n v="249"/>
    <s v="US"/>
    <s v="USD"/>
    <n v="58.040160642570278"/>
    <x v="62"/>
    <d v="2015-06-06T05:00:00"/>
    <n v="1433480400"/>
    <n v="1433566800"/>
    <b v="0"/>
    <b v="0"/>
    <x v="2"/>
  </r>
  <r>
    <n v="63"/>
    <s v="Baker, Morgan and Brown"/>
    <s v="Assimilated didactic open system"/>
    <n v="4700"/>
    <n v="557"/>
    <n v="11.851063829787234"/>
    <x v="0"/>
    <n v="5"/>
    <s v="US"/>
    <s v="USD"/>
    <n v="111.4"/>
    <x v="63"/>
    <d v="2017-05-04T05:00:00"/>
    <n v="1493355600"/>
    <n v="1493874000"/>
    <b v="0"/>
    <b v="0"/>
    <x v="3"/>
  </r>
  <r>
    <n v="64"/>
    <s v="Mosley-Gilbert"/>
    <s v="Vision-oriented logistical intranet"/>
    <n v="2800"/>
    <n v="2734"/>
    <n v="97.642857142857139"/>
    <x v="0"/>
    <n v="38"/>
    <s v="US"/>
    <s v="USD"/>
    <n v="71.94736842105263"/>
    <x v="64"/>
    <d v="2018-07-17T05:00:00"/>
    <n v="1530507600"/>
    <n v="1531803600"/>
    <b v="0"/>
    <b v="1"/>
    <x v="2"/>
  </r>
  <r>
    <n v="65"/>
    <s v="Berry-Boyer"/>
    <s v="Mandatory incremental projection"/>
    <n v="6100"/>
    <n v="14405"/>
    <n v="236.14754098360655"/>
    <x v="1"/>
    <n v="236"/>
    <s v="US"/>
    <s v="USD"/>
    <n v="61.038135593220339"/>
    <x v="65"/>
    <d v="2011-02-03T06:00:00"/>
    <n v="1296108000"/>
    <n v="1296712800"/>
    <b v="0"/>
    <b v="0"/>
    <x v="3"/>
  </r>
  <r>
    <n v="66"/>
    <s v="Sanders-Allen"/>
    <s v="Grass-roots needs-based encryption"/>
    <n v="2900"/>
    <n v="1307"/>
    <n v="45.068965517241381"/>
    <x v="0"/>
    <n v="12"/>
    <s v="US"/>
    <s v="USD"/>
    <n v="108.91666666666667"/>
    <x v="66"/>
    <d v="2015-04-13T05:00:00"/>
    <n v="1428469200"/>
    <n v="1428901200"/>
    <b v="0"/>
    <b v="1"/>
    <x v="3"/>
  </r>
  <r>
    <n v="67"/>
    <s v="Lopez Inc"/>
    <s v="Team-oriented 6thgeneration middleware"/>
    <n v="72600"/>
    <n v="117892"/>
    <n v="162.38567493112947"/>
    <x v="1"/>
    <n v="4065"/>
    <s v="GB"/>
    <s v="GBP"/>
    <n v="29.001722017220171"/>
    <x v="67"/>
    <d v="2010-01-30T06:00:00"/>
    <n v="1264399200"/>
    <n v="1264831200"/>
    <b v="0"/>
    <b v="1"/>
    <x v="2"/>
  </r>
  <r>
    <n v="68"/>
    <s v="Moreno-Turner"/>
    <s v="Inverse multi-tasking installation"/>
    <n v="5700"/>
    <n v="14508"/>
    <n v="254.52631578947367"/>
    <x v="1"/>
    <n v="246"/>
    <s v="IT"/>
    <s v="EUR"/>
    <n v="58.975609756097562"/>
    <x v="68"/>
    <d v="2017-09-12T05:00:00"/>
    <n v="1501131600"/>
    <n v="1505192400"/>
    <b v="0"/>
    <b v="1"/>
    <x v="3"/>
  </r>
  <r>
    <n v="69"/>
    <s v="Jones-Watson"/>
    <s v="Switchable disintermediate moderator"/>
    <n v="7900"/>
    <n v="1901"/>
    <n v="24.063291139240505"/>
    <x v="3"/>
    <n v="17"/>
    <s v="US"/>
    <s v="USD"/>
    <n v="111.82352941176471"/>
    <x v="69"/>
    <d v="2011-01-22T06:00:00"/>
    <n v="1292738400"/>
    <n v="1295676000"/>
    <b v="0"/>
    <b v="0"/>
    <x v="3"/>
  </r>
  <r>
    <n v="70"/>
    <s v="Barker Inc"/>
    <s v="Re-engineered 24/7 task-force"/>
    <n v="128000"/>
    <n v="158389"/>
    <n v="123.74140625000001"/>
    <x v="1"/>
    <n v="2475"/>
    <s v="IT"/>
    <s v="EUR"/>
    <n v="63.995555555555555"/>
    <x v="70"/>
    <d v="2010-12-21T06:00:00"/>
    <n v="1288674000"/>
    <n v="1292911200"/>
    <b v="0"/>
    <b v="1"/>
    <x v="3"/>
  </r>
  <r>
    <n v="71"/>
    <s v="Tate, Bass and House"/>
    <s v="Organic object-oriented budgetary management"/>
    <n v="6000"/>
    <n v="6484"/>
    <n v="108.06666666666666"/>
    <x v="1"/>
    <n v="76"/>
    <s v="US"/>
    <s v="USD"/>
    <n v="85.315789473684205"/>
    <x v="71"/>
    <d v="2019-12-04T06:00:00"/>
    <n v="1575093600"/>
    <n v="1575439200"/>
    <b v="0"/>
    <b v="0"/>
    <x v="3"/>
  </r>
  <r>
    <n v="72"/>
    <s v="Hampton, Lewis and Ray"/>
    <s v="Seamless coherent parallelism"/>
    <n v="600"/>
    <n v="4022"/>
    <n v="670.33333333333326"/>
    <x v="1"/>
    <n v="54"/>
    <s v="US"/>
    <s v="USD"/>
    <n v="74.481481481481481"/>
    <x v="72"/>
    <d v="2015-08-06T05:00:00"/>
    <n v="1435726800"/>
    <n v="1438837200"/>
    <b v="0"/>
    <b v="0"/>
    <x v="4"/>
  </r>
  <r>
    <n v="73"/>
    <s v="Collins-Goodman"/>
    <s v="Cross-platform even-keeled initiative"/>
    <n v="1400"/>
    <n v="9253"/>
    <n v="660.92857142857144"/>
    <x v="1"/>
    <n v="88"/>
    <s v="US"/>
    <s v="USD"/>
    <n v="105.14772727272727"/>
    <x v="73"/>
    <d v="2016-11-30T06:00:00"/>
    <n v="1480226400"/>
    <n v="1480485600"/>
    <b v="0"/>
    <b v="0"/>
    <x v="1"/>
  </r>
  <r>
    <n v="74"/>
    <s v="Davis-Michael"/>
    <s v="Progressive tertiary framework"/>
    <n v="3900"/>
    <n v="4776"/>
    <n v="122.46153846153847"/>
    <x v="1"/>
    <n v="85"/>
    <s v="GB"/>
    <s v="GBP"/>
    <n v="56.188235294117646"/>
    <x v="74"/>
    <d v="2016-03-28T05:00:00"/>
    <n v="1459054800"/>
    <n v="1459141200"/>
    <b v="0"/>
    <b v="0"/>
    <x v="1"/>
  </r>
  <r>
    <n v="75"/>
    <s v="White, Torres and Bishop"/>
    <s v="Multi-layered dynamic protocol"/>
    <n v="9700"/>
    <n v="14606"/>
    <n v="150.57731958762886"/>
    <x v="1"/>
    <n v="170"/>
    <s v="US"/>
    <s v="USD"/>
    <n v="85.917647058823533"/>
    <x v="75"/>
    <d v="2018-07-23T05:00:00"/>
    <n v="1531630800"/>
    <n v="1532322000"/>
    <b v="0"/>
    <b v="0"/>
    <x v="7"/>
  </r>
  <r>
    <n v="76"/>
    <s v="Martin, Conway and Larsen"/>
    <s v="Horizontal next generation function"/>
    <n v="122900"/>
    <n v="95993"/>
    <n v="78.106590724165997"/>
    <x v="0"/>
    <n v="1684"/>
    <s v="US"/>
    <s v="USD"/>
    <n v="57.00296912114014"/>
    <x v="76"/>
    <d v="2015-03-13T05:00:00"/>
    <n v="1421992800"/>
    <n v="1426222800"/>
    <b v="1"/>
    <b v="1"/>
    <x v="3"/>
  </r>
  <r>
    <n v="77"/>
    <s v="Acevedo-Huffman"/>
    <s v="Pre-emptive impactful model"/>
    <n v="9500"/>
    <n v="4460"/>
    <n v="46.94736842105263"/>
    <x v="0"/>
    <n v="56"/>
    <s v="US"/>
    <s v="USD"/>
    <n v="79.642857142857139"/>
    <x v="77"/>
    <d v="2010-10-11T05:00:00"/>
    <n v="1285563600"/>
    <n v="1286773200"/>
    <b v="0"/>
    <b v="1"/>
    <x v="4"/>
  </r>
  <r>
    <n v="78"/>
    <s v="Montgomery, Larson and Spencer"/>
    <s v="User-centric bifurcated knowledge user"/>
    <n v="4500"/>
    <n v="13536"/>
    <n v="300.8"/>
    <x v="1"/>
    <n v="330"/>
    <s v="US"/>
    <s v="USD"/>
    <n v="41.018181818181816"/>
    <x v="78"/>
    <d v="2018-04-17T05:00:00"/>
    <n v="1523854800"/>
    <n v="1523941200"/>
    <b v="0"/>
    <b v="0"/>
    <x v="5"/>
  </r>
  <r>
    <n v="79"/>
    <s v="Soto LLC"/>
    <s v="Triple-buffered reciprocal project"/>
    <n v="57800"/>
    <n v="40228"/>
    <n v="69.598615916955026"/>
    <x v="0"/>
    <n v="838"/>
    <s v="US"/>
    <s v="USD"/>
    <n v="48.004773269689736"/>
    <x v="79"/>
    <d v="2018-06-21T05:00:00"/>
    <n v="1529125200"/>
    <n v="1529557200"/>
    <b v="0"/>
    <b v="0"/>
    <x v="3"/>
  </r>
  <r>
    <n v="80"/>
    <s v="Sutton, Barrett and Tucker"/>
    <s v="Cross-platform needs-based approach"/>
    <n v="1100"/>
    <n v="7012"/>
    <n v="637.4545454545455"/>
    <x v="1"/>
    <n v="127"/>
    <s v="US"/>
    <s v="USD"/>
    <n v="55.212598425196852"/>
    <x v="80"/>
    <d v="2017-09-28T05:00:00"/>
    <n v="1503982800"/>
    <n v="1506574800"/>
    <b v="0"/>
    <b v="0"/>
    <x v="6"/>
  </r>
  <r>
    <n v="81"/>
    <s v="Gomez, Bailey and Flores"/>
    <s v="User-friendly static contingency"/>
    <n v="16800"/>
    <n v="37857"/>
    <n v="225.33928571428569"/>
    <x v="1"/>
    <n v="411"/>
    <s v="US"/>
    <s v="USD"/>
    <n v="92.109489051094897"/>
    <x v="81"/>
    <d v="2017-12-18T06:00:00"/>
    <n v="1511416800"/>
    <n v="1513576800"/>
    <b v="0"/>
    <b v="0"/>
    <x v="1"/>
  </r>
  <r>
    <n v="82"/>
    <s v="Porter-George"/>
    <s v="Reactive content-based framework"/>
    <n v="1000"/>
    <n v="14973"/>
    <n v="1497.3000000000002"/>
    <x v="1"/>
    <n v="180"/>
    <s v="GB"/>
    <s v="GBP"/>
    <n v="83.183333333333337"/>
    <x v="82"/>
    <d v="2019-01-24T06:00:00"/>
    <n v="1547704800"/>
    <n v="1548309600"/>
    <b v="0"/>
    <b v="1"/>
    <x v="6"/>
  </r>
  <r>
    <n v="83"/>
    <s v="Fitzgerald PLC"/>
    <s v="Realigned user-facing concept"/>
    <n v="106400"/>
    <n v="39996"/>
    <n v="37.590225563909776"/>
    <x v="0"/>
    <n v="1000"/>
    <s v="US"/>
    <s v="USD"/>
    <n v="39.996000000000002"/>
    <x v="83"/>
    <d v="2016-08-19T05:00:00"/>
    <n v="1469682000"/>
    <n v="1471582800"/>
    <b v="0"/>
    <b v="0"/>
    <x v="1"/>
  </r>
  <r>
    <n v="84"/>
    <s v="Cisneros-Burton"/>
    <s v="Public-key zero tolerance orchestration"/>
    <n v="31400"/>
    <n v="41564"/>
    <n v="132.36942675159236"/>
    <x v="1"/>
    <n v="374"/>
    <s v="US"/>
    <s v="USD"/>
    <n v="111.1336898395722"/>
    <x v="84"/>
    <d v="2012-08-07T05:00:00"/>
    <n v="1343451600"/>
    <n v="1344315600"/>
    <b v="0"/>
    <b v="0"/>
    <x v="2"/>
  </r>
  <r>
    <n v="85"/>
    <s v="Hill, Lawson and Wilkinson"/>
    <s v="Multi-tiered eco-centric architecture"/>
    <n v="4900"/>
    <n v="6430"/>
    <n v="131.22448979591837"/>
    <x v="1"/>
    <n v="71"/>
    <s v="AU"/>
    <s v="AUD"/>
    <n v="90.563380281690144"/>
    <x v="85"/>
    <d v="2011-09-19T05:00:00"/>
    <n v="1315717200"/>
    <n v="1316408400"/>
    <b v="0"/>
    <b v="0"/>
    <x v="1"/>
  </r>
  <r>
    <n v="86"/>
    <s v="Davis-Smith"/>
    <s v="Organic motivating firmware"/>
    <n v="7400"/>
    <n v="12405"/>
    <n v="167.63513513513513"/>
    <x v="1"/>
    <n v="203"/>
    <s v="US"/>
    <s v="USD"/>
    <n v="61.108374384236456"/>
    <x v="86"/>
    <d v="2015-05-17T05:00:00"/>
    <n v="1430715600"/>
    <n v="1431838800"/>
    <b v="1"/>
    <b v="0"/>
    <x v="3"/>
  </r>
  <r>
    <n v="87"/>
    <s v="Farrell and Sons"/>
    <s v="Synergized 4thgeneration conglomeration"/>
    <n v="198500"/>
    <n v="123040"/>
    <n v="61.984886649874063"/>
    <x v="0"/>
    <n v="1482"/>
    <s v="AU"/>
    <s v="AUD"/>
    <n v="83.022941970310384"/>
    <x v="87"/>
    <d v="2011-03-19T05:00:00"/>
    <n v="1299564000"/>
    <n v="1300510800"/>
    <b v="0"/>
    <b v="1"/>
    <x v="1"/>
  </r>
  <r>
    <n v="88"/>
    <s v="Clark Group"/>
    <s v="Grass-roots fault-tolerant policy"/>
    <n v="4800"/>
    <n v="12516"/>
    <n v="260.75"/>
    <x v="1"/>
    <n v="113"/>
    <s v="US"/>
    <s v="USD"/>
    <n v="110.76106194690266"/>
    <x v="88"/>
    <d v="2015-05-08T05:00:00"/>
    <n v="1429160400"/>
    <n v="1431061200"/>
    <b v="0"/>
    <b v="0"/>
    <x v="5"/>
  </r>
  <r>
    <n v="89"/>
    <s v="White, Singleton and Zimmerman"/>
    <s v="Monitored scalable knowledgebase"/>
    <n v="3400"/>
    <n v="8588"/>
    <n v="252.58823529411765"/>
    <x v="1"/>
    <n v="96"/>
    <s v="US"/>
    <s v="USD"/>
    <n v="89.458333333333329"/>
    <x v="89"/>
    <d v="2010-04-17T05:00:00"/>
    <n v="1271307600"/>
    <n v="1271480400"/>
    <b v="0"/>
    <b v="0"/>
    <x v="3"/>
  </r>
  <r>
    <n v="90"/>
    <s v="Kramer Group"/>
    <s v="Synergistic explicit parallelism"/>
    <n v="7800"/>
    <n v="6132"/>
    <n v="78.615384615384613"/>
    <x v="0"/>
    <n v="106"/>
    <s v="US"/>
    <s v="USD"/>
    <n v="57.849056603773583"/>
    <x v="90"/>
    <d v="2016-02-25T06:00:00"/>
    <n v="1456380000"/>
    <n v="1456380000"/>
    <b v="0"/>
    <b v="1"/>
    <x v="3"/>
  </r>
  <r>
    <n v="91"/>
    <s v="Frazier, Patrick and Smith"/>
    <s v="Enhanced systemic analyzer"/>
    <n v="154300"/>
    <n v="74688"/>
    <n v="48.404406999351913"/>
    <x v="0"/>
    <n v="679"/>
    <s v="IT"/>
    <s v="EUR"/>
    <n v="109.99705449189985"/>
    <x v="91"/>
    <d v="2016-09-03T05:00:00"/>
    <n v="1470459600"/>
    <n v="1472878800"/>
    <b v="0"/>
    <b v="0"/>
    <x v="5"/>
  </r>
  <r>
    <n v="92"/>
    <s v="Santos, Bell and Lloyd"/>
    <s v="Object-based analyzing knowledge user"/>
    <n v="20000"/>
    <n v="51775"/>
    <n v="258.875"/>
    <x v="1"/>
    <n v="498"/>
    <s v="CH"/>
    <s v="CHF"/>
    <n v="103.96586345381526"/>
    <x v="92"/>
    <d v="2010-06-24T05:00:00"/>
    <n v="1277269200"/>
    <n v="1277355600"/>
    <b v="0"/>
    <b v="1"/>
    <x v="6"/>
  </r>
  <r>
    <n v="93"/>
    <s v="Hall and Sons"/>
    <s v="Pre-emptive radical architecture"/>
    <n v="108800"/>
    <n v="65877"/>
    <n v="60.548713235294116"/>
    <x v="3"/>
    <n v="610"/>
    <s v="US"/>
    <s v="USD"/>
    <n v="107.99508196721311"/>
    <x v="93"/>
    <d v="2012-10-24T05:00:00"/>
    <n v="1350709200"/>
    <n v="1351054800"/>
    <b v="0"/>
    <b v="1"/>
    <x v="3"/>
  </r>
  <r>
    <n v="94"/>
    <s v="Hanson Inc"/>
    <s v="Grass-roots web-enabled contingency"/>
    <n v="2900"/>
    <n v="8807"/>
    <n v="303.68965517241378"/>
    <x v="1"/>
    <n v="180"/>
    <s v="GB"/>
    <s v="GBP"/>
    <n v="48.927777777777777"/>
    <x v="94"/>
    <d v="2019-04-18T05:00:00"/>
    <n v="1554613200"/>
    <n v="1555563600"/>
    <b v="0"/>
    <b v="0"/>
    <x v="2"/>
  </r>
  <r>
    <n v="95"/>
    <s v="Sanchez LLC"/>
    <s v="Stand-alone system-worthy standardization"/>
    <n v="900"/>
    <n v="1017"/>
    <n v="112.99999999999999"/>
    <x v="1"/>
    <n v="27"/>
    <s v="US"/>
    <s v="USD"/>
    <n v="37.666666666666664"/>
    <x v="95"/>
    <d v="2019-10-21T05:00:00"/>
    <n v="1571029200"/>
    <n v="1571634000"/>
    <b v="0"/>
    <b v="0"/>
    <x v="4"/>
  </r>
  <r>
    <n v="96"/>
    <s v="Howard Ltd"/>
    <s v="Down-sized systematic policy"/>
    <n v="69700"/>
    <n v="151513"/>
    <n v="217.37876614060258"/>
    <x v="1"/>
    <n v="2331"/>
    <s v="US"/>
    <s v="USD"/>
    <n v="64.999141999141997"/>
    <x v="96"/>
    <d v="2011-03-23T05:00:00"/>
    <n v="1299736800"/>
    <n v="1300856400"/>
    <b v="0"/>
    <b v="0"/>
    <x v="3"/>
  </r>
  <r>
    <n v="97"/>
    <s v="Stewart LLC"/>
    <s v="Cloned bi-directional architecture"/>
    <n v="1300"/>
    <n v="12047"/>
    <n v="926.69230769230762"/>
    <x v="1"/>
    <n v="113"/>
    <s v="US"/>
    <s v="USD"/>
    <n v="106.61061946902655"/>
    <x v="48"/>
    <d v="2015-08-18T05:00:00"/>
    <n v="1435208400"/>
    <n v="1439874000"/>
    <b v="0"/>
    <b v="0"/>
    <x v="0"/>
  </r>
  <r>
    <n v="98"/>
    <s v="Arias, Allen and Miller"/>
    <s v="Seamless transitional portal"/>
    <n v="97800"/>
    <n v="32951"/>
    <n v="33.692229038854805"/>
    <x v="0"/>
    <n v="1220"/>
    <s v="AU"/>
    <s v="AUD"/>
    <n v="27.009016393442622"/>
    <x v="97"/>
    <d v="2015-07-31T05:00:00"/>
    <n v="1437973200"/>
    <n v="1438318800"/>
    <b v="0"/>
    <b v="0"/>
    <x v="6"/>
  </r>
  <r>
    <n v="99"/>
    <s v="Baker-Morris"/>
    <s v="Fully-configurable motivating approach"/>
    <n v="7600"/>
    <n v="14951"/>
    <n v="196.7236842105263"/>
    <x v="1"/>
    <n v="164"/>
    <s v="US"/>
    <s v="USD"/>
    <n v="91.16463414634147"/>
    <x v="98"/>
    <d v="2014-12-24T06:00:00"/>
    <n v="1416895200"/>
    <n v="1419400800"/>
    <b v="0"/>
    <b v="0"/>
    <x v="3"/>
  </r>
  <r>
    <n v="100"/>
    <s v="Tucker, Fox and Green"/>
    <s v="Upgradable fault-tolerant approach"/>
    <n v="100"/>
    <n v="1"/>
    <n v="1"/>
    <x v="0"/>
    <n v="1"/>
    <s v="US"/>
    <s v="USD"/>
    <n v="1"/>
    <x v="99"/>
    <d v="2011-11-06T05:00:00"/>
    <n v="1319000400"/>
    <n v="1320555600"/>
    <b v="0"/>
    <b v="0"/>
    <x v="3"/>
  </r>
  <r>
    <n v="101"/>
    <s v="Douglas LLC"/>
    <s v="Reduced heuristic moratorium"/>
    <n v="900"/>
    <n v="9193"/>
    <n v="1021.4444444444445"/>
    <x v="1"/>
    <n v="164"/>
    <s v="US"/>
    <s v="USD"/>
    <n v="56.054878048780488"/>
    <x v="100"/>
    <d v="2015-02-28T06:00:00"/>
    <n v="1424498400"/>
    <n v="1425103200"/>
    <b v="0"/>
    <b v="1"/>
    <x v="1"/>
  </r>
  <r>
    <n v="102"/>
    <s v="Garcia Inc"/>
    <s v="Front-line web-enabled model"/>
    <n v="3700"/>
    <n v="10422"/>
    <n v="281.67567567567568"/>
    <x v="1"/>
    <n v="336"/>
    <s v="US"/>
    <s v="USD"/>
    <n v="31.017857142857142"/>
    <x v="101"/>
    <d v="2018-05-21T05:00:00"/>
    <n v="1526274000"/>
    <n v="1526878800"/>
    <b v="0"/>
    <b v="1"/>
    <x v="2"/>
  </r>
  <r>
    <n v="103"/>
    <s v="Frye, Hunt and Powell"/>
    <s v="Polarized incremental emulation"/>
    <n v="10000"/>
    <n v="2461"/>
    <n v="24.610000000000003"/>
    <x v="0"/>
    <n v="37"/>
    <s v="IT"/>
    <s v="EUR"/>
    <n v="66.513513513513516"/>
    <x v="102"/>
    <d v="2010-11-02T05:00:00"/>
    <n v="1287896400"/>
    <n v="1288674000"/>
    <b v="0"/>
    <b v="0"/>
    <x v="1"/>
  </r>
  <r>
    <n v="104"/>
    <s v="Smith, Wells and Nguyen"/>
    <s v="Self-enabling grid-enabled initiative"/>
    <n v="119200"/>
    <n v="170623"/>
    <n v="143.14010067114094"/>
    <x v="1"/>
    <n v="1917"/>
    <s v="US"/>
    <s v="USD"/>
    <n v="89.005216484089729"/>
    <x v="103"/>
    <d v="2017-05-24T05:00:00"/>
    <n v="1495515600"/>
    <n v="1495602000"/>
    <b v="0"/>
    <b v="0"/>
    <x v="1"/>
  </r>
  <r>
    <n v="105"/>
    <s v="Charles-Johnson"/>
    <s v="Total fresh-thinking system engine"/>
    <n v="6800"/>
    <n v="9829"/>
    <n v="144.54411764705884"/>
    <x v="1"/>
    <n v="95"/>
    <s v="US"/>
    <s v="USD"/>
    <n v="103.46315789473684"/>
    <x v="104"/>
    <d v="2013-04-20T05:00:00"/>
    <n v="1364878800"/>
    <n v="1366434000"/>
    <b v="0"/>
    <b v="0"/>
    <x v="2"/>
  </r>
  <r>
    <n v="106"/>
    <s v="Brandt, Carter and Wood"/>
    <s v="Ameliorated clear-thinking circuit"/>
    <n v="3900"/>
    <n v="14006"/>
    <n v="359.12820512820514"/>
    <x v="1"/>
    <n v="147"/>
    <s v="US"/>
    <s v="USD"/>
    <n v="95.278911564625844"/>
    <x v="105"/>
    <d v="2019-09-13T05:00:00"/>
    <n v="1567918800"/>
    <n v="1568350800"/>
    <b v="0"/>
    <b v="0"/>
    <x v="3"/>
  </r>
  <r>
    <n v="107"/>
    <s v="Tucker, Schmidt and Reid"/>
    <s v="Multi-layered encompassing installation"/>
    <n v="3500"/>
    <n v="6527"/>
    <n v="186.48571428571427"/>
    <x v="1"/>
    <n v="86"/>
    <s v="US"/>
    <s v="USD"/>
    <n v="75.895348837209298"/>
    <x v="106"/>
    <d v="2018-05-10T05:00:00"/>
    <n v="1524459600"/>
    <n v="1525928400"/>
    <b v="0"/>
    <b v="1"/>
    <x v="3"/>
  </r>
  <r>
    <n v="108"/>
    <s v="Decker Inc"/>
    <s v="Universal encompassing implementation"/>
    <n v="1500"/>
    <n v="8929"/>
    <n v="595.26666666666665"/>
    <x v="1"/>
    <n v="83"/>
    <s v="US"/>
    <s v="USD"/>
    <n v="107.57831325301204"/>
    <x v="107"/>
    <d v="2012-05-13T05:00:00"/>
    <n v="1333688400"/>
    <n v="1336885200"/>
    <b v="0"/>
    <b v="0"/>
    <x v="4"/>
  </r>
  <r>
    <n v="109"/>
    <s v="Romero and Sons"/>
    <s v="Object-based client-server application"/>
    <n v="5200"/>
    <n v="3079"/>
    <n v="59.21153846153846"/>
    <x v="0"/>
    <n v="60"/>
    <s v="US"/>
    <s v="USD"/>
    <n v="51.31666666666667"/>
    <x v="108"/>
    <d v="2014-01-14T06:00:00"/>
    <n v="1389506400"/>
    <n v="1389679200"/>
    <b v="0"/>
    <b v="0"/>
    <x v="4"/>
  </r>
  <r>
    <n v="110"/>
    <s v="Castillo-Carey"/>
    <s v="Cross-platform solution-oriented process improvement"/>
    <n v="142400"/>
    <n v="21307"/>
    <n v="14.962780898876405"/>
    <x v="0"/>
    <n v="296"/>
    <s v="US"/>
    <s v="USD"/>
    <n v="71.983108108108112"/>
    <x v="109"/>
    <d v="2018-09-30T05:00:00"/>
    <n v="1536642000"/>
    <n v="1538283600"/>
    <b v="0"/>
    <b v="0"/>
    <x v="0"/>
  </r>
  <r>
    <n v="111"/>
    <s v="Hart-Briggs"/>
    <s v="Re-engineered user-facing approach"/>
    <n v="61400"/>
    <n v="73653"/>
    <n v="119.95602605863192"/>
    <x v="1"/>
    <n v="676"/>
    <s v="US"/>
    <s v="USD"/>
    <n v="108.95414201183432"/>
    <x v="110"/>
    <d v="2012-09-28T05:00:00"/>
    <n v="1348290000"/>
    <n v="1348808400"/>
    <b v="0"/>
    <b v="0"/>
    <x v="5"/>
  </r>
  <r>
    <n v="112"/>
    <s v="Jones-Meyer"/>
    <s v="Re-engineered client-driven hub"/>
    <n v="4700"/>
    <n v="12635"/>
    <n v="268.82978723404256"/>
    <x v="1"/>
    <n v="361"/>
    <s v="AU"/>
    <s v="AUD"/>
    <n v="35"/>
    <x v="111"/>
    <d v="2014-09-08T05:00:00"/>
    <n v="1408856400"/>
    <n v="1410152400"/>
    <b v="0"/>
    <b v="0"/>
    <x v="2"/>
  </r>
  <r>
    <n v="113"/>
    <s v="Wright, Hartman and Yu"/>
    <s v="User-friendly tertiary array"/>
    <n v="3300"/>
    <n v="12437"/>
    <n v="376.87878787878788"/>
    <x v="1"/>
    <n v="131"/>
    <s v="US"/>
    <s v="USD"/>
    <n v="94.938931297709928"/>
    <x v="112"/>
    <d v="2017-09-19T05:00:00"/>
    <n v="1505192400"/>
    <n v="1505797200"/>
    <b v="0"/>
    <b v="0"/>
    <x v="0"/>
  </r>
  <r>
    <n v="114"/>
    <s v="Harper-Davis"/>
    <s v="Robust heuristic encoding"/>
    <n v="1900"/>
    <n v="13816"/>
    <n v="727.15789473684208"/>
    <x v="1"/>
    <n v="126"/>
    <s v="US"/>
    <s v="USD"/>
    <n v="109.65079365079364"/>
    <x v="113"/>
    <d v="2019-04-10T05:00:00"/>
    <n v="1554786000"/>
    <n v="1554872400"/>
    <b v="0"/>
    <b v="1"/>
    <x v="2"/>
  </r>
  <r>
    <n v="115"/>
    <s v="Barrett PLC"/>
    <s v="Team-oriented clear-thinking capacity"/>
    <n v="166700"/>
    <n v="145382"/>
    <n v="87.211757648470297"/>
    <x v="0"/>
    <n v="3304"/>
    <s v="IT"/>
    <s v="EUR"/>
    <n v="44.001815980629537"/>
    <x v="114"/>
    <d v="2017-12-22T06:00:00"/>
    <n v="1510898400"/>
    <n v="1513922400"/>
    <b v="0"/>
    <b v="0"/>
    <x v="5"/>
  </r>
  <r>
    <n v="116"/>
    <s v="David-Clark"/>
    <s v="De-engineered motivating standardization"/>
    <n v="7200"/>
    <n v="6336"/>
    <n v="88"/>
    <x v="0"/>
    <n v="73"/>
    <s v="US"/>
    <s v="USD"/>
    <n v="86.794520547945211"/>
    <x v="115"/>
    <d v="2015-09-19T05:00:00"/>
    <n v="1442552400"/>
    <n v="1442638800"/>
    <b v="0"/>
    <b v="0"/>
    <x v="3"/>
  </r>
  <r>
    <n v="117"/>
    <s v="Chaney-Dennis"/>
    <s v="Business-focused 24hour groupware"/>
    <n v="4900"/>
    <n v="8523"/>
    <n v="173.9387755102041"/>
    <x v="1"/>
    <n v="275"/>
    <s v="US"/>
    <s v="USD"/>
    <n v="30.992727272727272"/>
    <x v="116"/>
    <d v="2011-09-28T05:00:00"/>
    <n v="1316667600"/>
    <n v="1317186000"/>
    <b v="0"/>
    <b v="0"/>
    <x v="4"/>
  </r>
  <r>
    <n v="118"/>
    <s v="Robinson, Lopez and Christensen"/>
    <s v="Organic next generation protocol"/>
    <n v="5400"/>
    <n v="6351"/>
    <n v="117.61111111111111"/>
    <x v="1"/>
    <n v="67"/>
    <s v="US"/>
    <s v="USD"/>
    <n v="94.791044776119406"/>
    <x v="117"/>
    <d v="2014-02-01T06:00:00"/>
    <n v="1390716000"/>
    <n v="1391234400"/>
    <b v="0"/>
    <b v="0"/>
    <x v="7"/>
  </r>
  <r>
    <n v="119"/>
    <s v="Clark and Sons"/>
    <s v="Reverse-engineered full-range Internet solution"/>
    <n v="5000"/>
    <n v="10748"/>
    <n v="214.96"/>
    <x v="1"/>
    <n v="154"/>
    <s v="US"/>
    <s v="USD"/>
    <n v="69.79220779220779"/>
    <x v="118"/>
    <d v="2014-07-03T05:00:00"/>
    <n v="1402894800"/>
    <n v="1404363600"/>
    <b v="0"/>
    <b v="1"/>
    <x v="4"/>
  </r>
  <r>
    <n v="120"/>
    <s v="Vega Group"/>
    <s v="Synchronized regional synergy"/>
    <n v="75100"/>
    <n v="112272"/>
    <n v="149.49667110519306"/>
    <x v="1"/>
    <n v="1782"/>
    <s v="US"/>
    <s v="USD"/>
    <n v="63.003367003367003"/>
    <x v="119"/>
    <d v="2015-04-21T05:00:00"/>
    <n v="1429246800"/>
    <n v="1429592400"/>
    <b v="0"/>
    <b v="1"/>
    <x v="6"/>
  </r>
  <r>
    <n v="121"/>
    <s v="Brown-Brown"/>
    <s v="Multi-lateral homogeneous success"/>
    <n v="45300"/>
    <n v="99361"/>
    <n v="219.33995584988963"/>
    <x v="1"/>
    <n v="903"/>
    <s v="US"/>
    <s v="USD"/>
    <n v="110.0343300110742"/>
    <x v="33"/>
    <d v="2014-10-18T05:00:00"/>
    <n v="1412485200"/>
    <n v="1413608400"/>
    <b v="0"/>
    <b v="0"/>
    <x v="6"/>
  </r>
  <r>
    <n v="122"/>
    <s v="Taylor PLC"/>
    <s v="Seamless zero-defect solution"/>
    <n v="136800"/>
    <n v="88055"/>
    <n v="64.367690058479525"/>
    <x v="0"/>
    <n v="3387"/>
    <s v="US"/>
    <s v="USD"/>
    <n v="25.997933274284026"/>
    <x v="120"/>
    <d v="2014-12-24T06:00:00"/>
    <n v="1417068000"/>
    <n v="1419400800"/>
    <b v="0"/>
    <b v="0"/>
    <x v="5"/>
  </r>
  <r>
    <n v="123"/>
    <s v="Edwards-Lewis"/>
    <s v="Enhanced scalable concept"/>
    <n v="177700"/>
    <n v="33092"/>
    <n v="18.622397298818232"/>
    <x v="0"/>
    <n v="662"/>
    <s v="CA"/>
    <s v="CAD"/>
    <n v="49.987915407854985"/>
    <x v="121"/>
    <d v="2015-11-27T06:00:00"/>
    <n v="1448344800"/>
    <n v="1448604000"/>
    <b v="1"/>
    <b v="0"/>
    <x v="3"/>
  </r>
  <r>
    <n v="124"/>
    <s v="Stanton, Neal and Rodriguez"/>
    <s v="Polarized uniform software"/>
    <n v="2600"/>
    <n v="9562"/>
    <n v="367.76923076923077"/>
    <x v="1"/>
    <n v="94"/>
    <s v="IT"/>
    <s v="EUR"/>
    <n v="101.72340425531915"/>
    <x v="122"/>
    <d v="2019-07-05T05:00:00"/>
    <n v="1557723600"/>
    <n v="1562302800"/>
    <b v="0"/>
    <b v="0"/>
    <x v="7"/>
  </r>
  <r>
    <n v="125"/>
    <s v="Pratt LLC"/>
    <s v="Stand-alone web-enabled moderator"/>
    <n v="5300"/>
    <n v="8475"/>
    <n v="159.90566037735849"/>
    <x v="1"/>
    <n v="180"/>
    <s v="US"/>
    <s v="USD"/>
    <n v="47.083333333333336"/>
    <x v="123"/>
    <d v="2018-09-23T05:00:00"/>
    <n v="1537333200"/>
    <n v="1537678800"/>
    <b v="0"/>
    <b v="0"/>
    <x v="3"/>
  </r>
  <r>
    <n v="126"/>
    <s v="Gross PLC"/>
    <s v="Proactive methodical benchmark"/>
    <n v="180200"/>
    <n v="69617"/>
    <n v="38.633185349611544"/>
    <x v="0"/>
    <n v="774"/>
    <s v="US"/>
    <s v="USD"/>
    <n v="89.944444444444443"/>
    <x v="124"/>
    <d v="2016-09-11T05:00:00"/>
    <n v="1471150800"/>
    <n v="1473570000"/>
    <b v="0"/>
    <b v="1"/>
    <x v="3"/>
  </r>
  <r>
    <n v="127"/>
    <s v="Martinez, Gomez and Dalton"/>
    <s v="Team-oriented 6thgeneration matrix"/>
    <n v="103200"/>
    <n v="53067"/>
    <n v="51.42151162790698"/>
    <x v="0"/>
    <n v="672"/>
    <s v="CA"/>
    <s v="CAD"/>
    <n v="78.96875"/>
    <x v="125"/>
    <d v="2010-05-15T05:00:00"/>
    <n v="1273640400"/>
    <n v="1273899600"/>
    <b v="0"/>
    <b v="0"/>
    <x v="3"/>
  </r>
  <r>
    <n v="128"/>
    <s v="Allen-Curtis"/>
    <s v="Phased human-resource core"/>
    <n v="70600"/>
    <n v="42596"/>
    <n v="60.334277620396605"/>
    <x v="3"/>
    <n v="532"/>
    <s v="US"/>
    <s v="USD"/>
    <n v="80.067669172932327"/>
    <x v="126"/>
    <d v="2010-09-09T05:00:00"/>
    <n v="1282885200"/>
    <n v="1284008400"/>
    <b v="0"/>
    <b v="0"/>
    <x v="1"/>
  </r>
  <r>
    <n v="129"/>
    <s v="Morgan-Martinez"/>
    <s v="Mandatory tertiary implementation"/>
    <n v="148500"/>
    <n v="4756"/>
    <n v="3.202693602693603"/>
    <x v="3"/>
    <n v="55"/>
    <s v="AU"/>
    <s v="AUD"/>
    <n v="86.472727272727269"/>
    <x v="127"/>
    <d v="2015-02-28T06:00:00"/>
    <n v="1422943200"/>
    <n v="1425103200"/>
    <b v="0"/>
    <b v="0"/>
    <x v="0"/>
  </r>
  <r>
    <n v="130"/>
    <s v="Luna, Anderson and Fox"/>
    <s v="Secured directional encryption"/>
    <n v="9600"/>
    <n v="14925"/>
    <n v="155.46875"/>
    <x v="1"/>
    <n v="533"/>
    <s v="DK"/>
    <s v="DKK"/>
    <n v="28.001876172607879"/>
    <x v="128"/>
    <d v="2011-11-11T06:00:00"/>
    <n v="1319605200"/>
    <n v="1320991200"/>
    <b v="0"/>
    <b v="0"/>
    <x v="4"/>
  </r>
  <r>
    <n v="131"/>
    <s v="Fleming, Zhang and Henderson"/>
    <s v="Distributed 5thgeneration implementation"/>
    <n v="164700"/>
    <n v="166116"/>
    <n v="100.85974499089254"/>
    <x v="1"/>
    <n v="2443"/>
    <s v="GB"/>
    <s v="GBP"/>
    <n v="67.996725337699544"/>
    <x v="129"/>
    <d v="2013-12-12T06:00:00"/>
    <n v="1385704800"/>
    <n v="1386828000"/>
    <b v="0"/>
    <b v="0"/>
    <x v="2"/>
  </r>
  <r>
    <n v="132"/>
    <s v="Flowers and Sons"/>
    <s v="Virtual static core"/>
    <n v="3300"/>
    <n v="3834"/>
    <n v="116.18181818181819"/>
    <x v="1"/>
    <n v="89"/>
    <s v="US"/>
    <s v="USD"/>
    <n v="43.078651685393261"/>
    <x v="130"/>
    <d v="2018-01-28T06:00:00"/>
    <n v="1515736800"/>
    <n v="1517119200"/>
    <b v="0"/>
    <b v="1"/>
    <x v="3"/>
  </r>
  <r>
    <n v="133"/>
    <s v="Gates PLC"/>
    <s v="Secured content-based product"/>
    <n v="4500"/>
    <n v="13985"/>
    <n v="310.77777777777777"/>
    <x v="1"/>
    <n v="159"/>
    <s v="US"/>
    <s v="USD"/>
    <n v="87.95597484276729"/>
    <x v="131"/>
    <d v="2011-09-03T05:00:00"/>
    <n v="1313125200"/>
    <n v="1315026000"/>
    <b v="0"/>
    <b v="0"/>
    <x v="1"/>
  </r>
  <r>
    <n v="134"/>
    <s v="Caldwell LLC"/>
    <s v="Secured executive concept"/>
    <n v="99500"/>
    <n v="89288"/>
    <n v="89.73668341708543"/>
    <x v="0"/>
    <n v="940"/>
    <s v="CH"/>
    <s v="CHF"/>
    <n v="94.987234042553197"/>
    <x v="132"/>
    <d v="2011-08-07T05:00:00"/>
    <n v="1308459600"/>
    <n v="1312693200"/>
    <b v="0"/>
    <b v="1"/>
    <x v="4"/>
  </r>
  <r>
    <n v="135"/>
    <s v="Le, Burton and Evans"/>
    <s v="Balanced zero-defect software"/>
    <n v="7700"/>
    <n v="5488"/>
    <n v="71.27272727272728"/>
    <x v="0"/>
    <n v="117"/>
    <s v="US"/>
    <s v="USD"/>
    <n v="46.905982905982903"/>
    <x v="133"/>
    <d v="2013-03-12T05:00:00"/>
    <n v="1362636000"/>
    <n v="1363064400"/>
    <b v="0"/>
    <b v="1"/>
    <x v="3"/>
  </r>
  <r>
    <n v="136"/>
    <s v="Briggs PLC"/>
    <s v="Distributed context-sensitive flexibility"/>
    <n v="82800"/>
    <n v="2721"/>
    <n v="3.2862318840579712"/>
    <x v="3"/>
    <n v="58"/>
    <s v="US"/>
    <s v="USD"/>
    <n v="46.913793103448278"/>
    <x v="134"/>
    <d v="2014-06-19T05:00:00"/>
    <n v="1402117200"/>
    <n v="1403154000"/>
    <b v="0"/>
    <b v="1"/>
    <x v="4"/>
  </r>
  <r>
    <n v="137"/>
    <s v="Hudson-Nguyen"/>
    <s v="Down-sized disintermediate support"/>
    <n v="1800"/>
    <n v="4712"/>
    <n v="261.77777777777777"/>
    <x v="1"/>
    <n v="50"/>
    <s v="US"/>
    <s v="USD"/>
    <n v="94.24"/>
    <x v="135"/>
    <d v="2010-10-12T05:00:00"/>
    <n v="1286341200"/>
    <n v="1286859600"/>
    <b v="0"/>
    <b v="0"/>
    <x v="5"/>
  </r>
  <r>
    <n v="138"/>
    <s v="Hogan Ltd"/>
    <s v="Stand-alone mission-critical moratorium"/>
    <n v="9600"/>
    <n v="9216"/>
    <n v="96"/>
    <x v="0"/>
    <n v="115"/>
    <s v="US"/>
    <s v="USD"/>
    <n v="80.139130434782615"/>
    <x v="136"/>
    <d v="2012-10-04T05:00:00"/>
    <n v="1348808400"/>
    <n v="1349326800"/>
    <b v="0"/>
    <b v="0"/>
    <x v="6"/>
  </r>
  <r>
    <n v="139"/>
    <s v="Hamilton, Wright and Chavez"/>
    <s v="Down-sized empowering protocol"/>
    <n v="92100"/>
    <n v="19246"/>
    <n v="20.896851248642779"/>
    <x v="0"/>
    <n v="326"/>
    <s v="US"/>
    <s v="USD"/>
    <n v="59.036809815950917"/>
    <x v="137"/>
    <d v="2015-05-07T05:00:00"/>
    <n v="1429592400"/>
    <n v="1430974800"/>
    <b v="0"/>
    <b v="1"/>
    <x v="2"/>
  </r>
  <r>
    <n v="140"/>
    <s v="Bautista-Cross"/>
    <s v="Fully-configurable coherent Internet solution"/>
    <n v="5500"/>
    <n v="12274"/>
    <n v="223.16363636363636"/>
    <x v="1"/>
    <n v="186"/>
    <s v="US"/>
    <s v="USD"/>
    <n v="65.989247311827953"/>
    <x v="138"/>
    <d v="2018-03-02T06:00:00"/>
    <n v="1519538400"/>
    <n v="1519970400"/>
    <b v="0"/>
    <b v="0"/>
    <x v="4"/>
  </r>
  <r>
    <n v="141"/>
    <s v="Jackson LLC"/>
    <s v="Distributed motivating algorithm"/>
    <n v="64300"/>
    <n v="65323"/>
    <n v="101.59097978227061"/>
    <x v="1"/>
    <n v="1071"/>
    <s v="US"/>
    <s v="USD"/>
    <n v="60.992530345471522"/>
    <x v="139"/>
    <d v="2015-06-18T05:00:00"/>
    <n v="1434085200"/>
    <n v="1434603600"/>
    <b v="0"/>
    <b v="0"/>
    <x v="2"/>
  </r>
  <r>
    <n v="142"/>
    <s v="Figueroa Ltd"/>
    <s v="Expanded solution-oriented benchmark"/>
    <n v="5000"/>
    <n v="11502"/>
    <n v="230.03999999999996"/>
    <x v="1"/>
    <n v="117"/>
    <s v="US"/>
    <s v="USD"/>
    <n v="98.307692307692307"/>
    <x v="107"/>
    <d v="2012-05-17T05:00:00"/>
    <n v="1333688400"/>
    <n v="1337230800"/>
    <b v="0"/>
    <b v="0"/>
    <x v="2"/>
  </r>
  <r>
    <n v="143"/>
    <s v="Avila-Jones"/>
    <s v="Implemented discrete secured line"/>
    <n v="5400"/>
    <n v="7322"/>
    <n v="135.59259259259261"/>
    <x v="1"/>
    <n v="70"/>
    <s v="US"/>
    <s v="USD"/>
    <n v="104.6"/>
    <x v="140"/>
    <d v="2010-07-18T05:00:00"/>
    <n v="1277701200"/>
    <n v="1279429200"/>
    <b v="0"/>
    <b v="0"/>
    <x v="1"/>
  </r>
  <r>
    <n v="144"/>
    <s v="Martin, Lopez and Hunter"/>
    <s v="Multi-lateral actuating installation"/>
    <n v="9000"/>
    <n v="11619"/>
    <n v="129.1"/>
    <x v="1"/>
    <n v="135"/>
    <s v="US"/>
    <s v="USD"/>
    <n v="86.066666666666663"/>
    <x v="141"/>
    <d v="2019-06-25T05:00:00"/>
    <n v="1560747600"/>
    <n v="1561438800"/>
    <b v="0"/>
    <b v="0"/>
    <x v="3"/>
  </r>
  <r>
    <n v="145"/>
    <s v="Fields-Moore"/>
    <s v="Secured reciprocal array"/>
    <n v="25000"/>
    <n v="59128"/>
    <n v="236.512"/>
    <x v="1"/>
    <n v="768"/>
    <s v="CH"/>
    <s v="CHF"/>
    <n v="76.989583333333329"/>
    <x v="142"/>
    <d v="2014-09-12T05:00:00"/>
    <n v="1410066000"/>
    <n v="1410498000"/>
    <b v="0"/>
    <b v="0"/>
    <x v="2"/>
  </r>
  <r>
    <n v="146"/>
    <s v="Harris-Golden"/>
    <s v="Optional bandwidth-monitored middleware"/>
    <n v="8800"/>
    <n v="1518"/>
    <n v="17.25"/>
    <x v="3"/>
    <n v="51"/>
    <s v="US"/>
    <s v="USD"/>
    <n v="29.764705882352942"/>
    <x v="143"/>
    <d v="2011-11-28T06:00:00"/>
    <n v="1320732000"/>
    <n v="1322460000"/>
    <b v="0"/>
    <b v="0"/>
    <x v="3"/>
  </r>
  <r>
    <n v="147"/>
    <s v="Moss, Norman and Dunlap"/>
    <s v="Upgradable upward-trending workforce"/>
    <n v="8300"/>
    <n v="9337"/>
    <n v="112.49397590361446"/>
    <x v="1"/>
    <n v="199"/>
    <s v="US"/>
    <s v="USD"/>
    <n v="46.91959798994975"/>
    <x v="144"/>
    <d v="2016-06-19T05:00:00"/>
    <n v="1465794000"/>
    <n v="1466312400"/>
    <b v="0"/>
    <b v="1"/>
    <x v="3"/>
  </r>
  <r>
    <n v="148"/>
    <s v="White, Larson and Wright"/>
    <s v="Upgradable hybrid capability"/>
    <n v="9300"/>
    <n v="11255"/>
    <n v="121.02150537634408"/>
    <x v="1"/>
    <n v="107"/>
    <s v="US"/>
    <s v="USD"/>
    <n v="105.18691588785046"/>
    <x v="145"/>
    <d v="2017-08-03T05:00:00"/>
    <n v="1500958800"/>
    <n v="1501736400"/>
    <b v="0"/>
    <b v="0"/>
    <x v="2"/>
  </r>
  <r>
    <n v="149"/>
    <s v="Payne, Oliver and Burch"/>
    <s v="Managed fresh-thinking flexibility"/>
    <n v="6200"/>
    <n v="13632"/>
    <n v="219.87096774193549"/>
    <x v="1"/>
    <n v="195"/>
    <s v="US"/>
    <s v="USD"/>
    <n v="69.907692307692301"/>
    <x v="146"/>
    <d v="2013-02-22T06:00:00"/>
    <n v="1357020000"/>
    <n v="1361512800"/>
    <b v="0"/>
    <b v="0"/>
    <x v="1"/>
  </r>
  <r>
    <n v="150"/>
    <s v="Brown, Palmer and Pace"/>
    <s v="Networked stable workforce"/>
    <n v="100"/>
    <n v="1"/>
    <n v="1"/>
    <x v="0"/>
    <n v="1"/>
    <s v="US"/>
    <s v="USD"/>
    <n v="1"/>
    <x v="147"/>
    <d v="2018-12-17T06:00:00"/>
    <n v="1544940000"/>
    <n v="1545026400"/>
    <b v="0"/>
    <b v="0"/>
    <x v="1"/>
  </r>
  <r>
    <n v="151"/>
    <s v="Parker LLC"/>
    <s v="Customizable intermediate extranet"/>
    <n v="137200"/>
    <n v="88037"/>
    <n v="64.166909620991248"/>
    <x v="0"/>
    <n v="1467"/>
    <s v="US"/>
    <s v="USD"/>
    <n v="60.011588275391958"/>
    <x v="148"/>
    <d v="2014-07-30T05:00:00"/>
    <n v="1402290000"/>
    <n v="1406696400"/>
    <b v="0"/>
    <b v="0"/>
    <x v="1"/>
  </r>
  <r>
    <n v="152"/>
    <s v="Bowen, Mcdonald and Hall"/>
    <s v="User-centric fault-tolerant task-force"/>
    <n v="41500"/>
    <n v="175573"/>
    <n v="423.06746987951806"/>
    <x v="1"/>
    <n v="3376"/>
    <s v="US"/>
    <s v="USD"/>
    <n v="52.006220379146917"/>
    <x v="149"/>
    <d v="2017-02-24T06:00:00"/>
    <n v="1487311200"/>
    <n v="1487916000"/>
    <b v="0"/>
    <b v="0"/>
    <x v="1"/>
  </r>
  <r>
    <n v="153"/>
    <s v="Whitehead, Bell and Hughes"/>
    <s v="Multi-tiered radical definition"/>
    <n v="189400"/>
    <n v="176112"/>
    <n v="92.984160506863773"/>
    <x v="0"/>
    <n v="5681"/>
    <s v="US"/>
    <s v="USD"/>
    <n v="31.000176025347649"/>
    <x v="150"/>
    <d v="2012-10-25T05:00:00"/>
    <n v="1350622800"/>
    <n v="1351141200"/>
    <b v="0"/>
    <b v="0"/>
    <x v="3"/>
  </r>
  <r>
    <n v="154"/>
    <s v="Rodriguez-Brown"/>
    <s v="Devolved foreground benchmark"/>
    <n v="171300"/>
    <n v="100650"/>
    <n v="58.756567425569173"/>
    <x v="0"/>
    <n v="1059"/>
    <s v="US"/>
    <s v="USD"/>
    <n v="95.042492917847028"/>
    <x v="151"/>
    <d v="2016-06-04T05:00:00"/>
    <n v="1463029200"/>
    <n v="1465016400"/>
    <b v="0"/>
    <b v="1"/>
    <x v="1"/>
  </r>
  <r>
    <n v="155"/>
    <s v="Hall-Schaefer"/>
    <s v="Distributed eco-centric methodology"/>
    <n v="139500"/>
    <n v="90706"/>
    <n v="65.022222222222226"/>
    <x v="0"/>
    <n v="1194"/>
    <s v="US"/>
    <s v="USD"/>
    <n v="75.968174204355108"/>
    <x v="152"/>
    <d v="2010-04-09T05:00:00"/>
    <n v="1269493200"/>
    <n v="1270789200"/>
    <b v="0"/>
    <b v="0"/>
    <x v="3"/>
  </r>
  <r>
    <n v="156"/>
    <s v="Meza-Rogers"/>
    <s v="Streamlined encompassing encryption"/>
    <n v="36400"/>
    <n v="26914"/>
    <n v="73.939560439560438"/>
    <x v="3"/>
    <n v="379"/>
    <s v="AU"/>
    <s v="AUD"/>
    <n v="71.013192612137203"/>
    <x v="153"/>
    <d v="2019-10-29T05:00:00"/>
    <n v="1570251600"/>
    <n v="1572325200"/>
    <b v="0"/>
    <b v="0"/>
    <x v="1"/>
  </r>
  <r>
    <n v="157"/>
    <s v="Curtis-Curtis"/>
    <s v="User-friendly reciprocal initiative"/>
    <n v="4200"/>
    <n v="2212"/>
    <n v="52.666666666666664"/>
    <x v="0"/>
    <n v="30"/>
    <s v="AU"/>
    <s v="AUD"/>
    <n v="73.733333333333334"/>
    <x v="154"/>
    <d v="2014-01-11T06:00:00"/>
    <n v="1388383200"/>
    <n v="1389420000"/>
    <b v="0"/>
    <b v="0"/>
    <x v="7"/>
  </r>
  <r>
    <n v="158"/>
    <s v="Carlson Inc"/>
    <s v="Ergonomic fresh-thinking installation"/>
    <n v="2100"/>
    <n v="4640"/>
    <n v="220.95238095238096"/>
    <x v="1"/>
    <n v="41"/>
    <s v="US"/>
    <s v="USD"/>
    <n v="113.17073170731707"/>
    <x v="155"/>
    <d v="2015-12-09T06:00:00"/>
    <n v="1449554400"/>
    <n v="1449640800"/>
    <b v="0"/>
    <b v="0"/>
    <x v="1"/>
  </r>
  <r>
    <n v="159"/>
    <s v="Clarke, Anderson and Lee"/>
    <s v="Robust explicit hardware"/>
    <n v="191200"/>
    <n v="191222"/>
    <n v="100.01150627615063"/>
    <x v="1"/>
    <n v="1821"/>
    <s v="US"/>
    <s v="USD"/>
    <n v="105.00933552992861"/>
    <x v="156"/>
    <d v="2019-04-14T05:00:00"/>
    <n v="1553662800"/>
    <n v="1555218000"/>
    <b v="0"/>
    <b v="1"/>
    <x v="3"/>
  </r>
  <r>
    <n v="160"/>
    <s v="Evans Group"/>
    <s v="Stand-alone actuating support"/>
    <n v="8000"/>
    <n v="12985"/>
    <n v="162.3125"/>
    <x v="1"/>
    <n v="164"/>
    <s v="US"/>
    <s v="USD"/>
    <n v="79.176829268292678"/>
    <x v="157"/>
    <d v="2019-05-13T05:00:00"/>
    <n v="1556341200"/>
    <n v="1557723600"/>
    <b v="0"/>
    <b v="0"/>
    <x v="2"/>
  </r>
  <r>
    <n v="161"/>
    <s v="Bruce Group"/>
    <s v="Cross-platform methodical process improvement"/>
    <n v="5500"/>
    <n v="4300"/>
    <n v="78.181818181818187"/>
    <x v="0"/>
    <n v="75"/>
    <s v="US"/>
    <s v="USD"/>
    <n v="57.333333333333336"/>
    <x v="158"/>
    <d v="2015-09-29T05:00:00"/>
    <n v="1442984400"/>
    <n v="1443502800"/>
    <b v="0"/>
    <b v="1"/>
    <x v="2"/>
  </r>
  <r>
    <n v="162"/>
    <s v="Keith, Alvarez and Potter"/>
    <s v="Extended bottom-line open architecture"/>
    <n v="6100"/>
    <n v="9134"/>
    <n v="149.73770491803279"/>
    <x v="1"/>
    <n v="157"/>
    <s v="CH"/>
    <s v="CHF"/>
    <n v="58.178343949044589"/>
    <x v="159"/>
    <d v="2019-01-07T06:00:00"/>
    <n v="1544248800"/>
    <n v="1546840800"/>
    <b v="0"/>
    <b v="0"/>
    <x v="1"/>
  </r>
  <r>
    <n v="163"/>
    <s v="Burton-Watkins"/>
    <s v="Extended reciprocal circuit"/>
    <n v="3500"/>
    <n v="8864"/>
    <n v="253.25714285714284"/>
    <x v="1"/>
    <n v="246"/>
    <s v="US"/>
    <s v="USD"/>
    <n v="36.032520325203251"/>
    <x v="160"/>
    <d v="2017-12-08T06:00:00"/>
    <n v="1508475600"/>
    <n v="1512712800"/>
    <b v="0"/>
    <b v="1"/>
    <x v="7"/>
  </r>
  <r>
    <n v="164"/>
    <s v="Lopez and Sons"/>
    <s v="Polarized human-resource protocol"/>
    <n v="150500"/>
    <n v="150755"/>
    <n v="100.16943521594683"/>
    <x v="1"/>
    <n v="1396"/>
    <s v="US"/>
    <s v="USD"/>
    <n v="107.99068767908309"/>
    <x v="161"/>
    <d v="2017-10-09T05:00:00"/>
    <n v="1507438800"/>
    <n v="1507525200"/>
    <b v="0"/>
    <b v="0"/>
    <x v="3"/>
  </r>
  <r>
    <n v="165"/>
    <s v="Cordova Ltd"/>
    <s v="Synergized radical product"/>
    <n v="90400"/>
    <n v="110279"/>
    <n v="121.99004424778761"/>
    <x v="1"/>
    <n v="2506"/>
    <s v="US"/>
    <s v="USD"/>
    <n v="44.005985634477256"/>
    <x v="162"/>
    <d v="2017-09-02T05:00:00"/>
    <n v="1501563600"/>
    <n v="1504328400"/>
    <b v="0"/>
    <b v="0"/>
    <x v="2"/>
  </r>
  <r>
    <n v="166"/>
    <s v="Brown-Vang"/>
    <s v="Robust heuristic artificial intelligence"/>
    <n v="9800"/>
    <n v="13439"/>
    <n v="137.13265306122449"/>
    <x v="1"/>
    <n v="244"/>
    <s v="US"/>
    <s v="USD"/>
    <n v="55.077868852459019"/>
    <x v="163"/>
    <d v="2010-12-26T06:00:00"/>
    <n v="1292997600"/>
    <n v="1293343200"/>
    <b v="0"/>
    <b v="0"/>
    <x v="7"/>
  </r>
  <r>
    <n v="167"/>
    <s v="Cruz-Ward"/>
    <s v="Robust content-based emulation"/>
    <n v="2600"/>
    <n v="10804"/>
    <n v="415.53846153846149"/>
    <x v="1"/>
    <n v="146"/>
    <s v="AU"/>
    <s v="AUD"/>
    <n v="74"/>
    <x v="164"/>
    <d v="2013-06-20T05:00:00"/>
    <n v="1370840400"/>
    <n v="1371704400"/>
    <b v="0"/>
    <b v="0"/>
    <x v="3"/>
  </r>
  <r>
    <n v="168"/>
    <s v="Hernandez Group"/>
    <s v="Ergonomic uniform open system"/>
    <n v="128100"/>
    <n v="40107"/>
    <n v="31.30913348946136"/>
    <x v="0"/>
    <n v="955"/>
    <s v="DK"/>
    <s v="DKK"/>
    <n v="41.996858638743454"/>
    <x v="165"/>
    <d v="2019-03-17T05:00:00"/>
    <n v="1550815200"/>
    <n v="1552798800"/>
    <b v="0"/>
    <b v="1"/>
    <x v="1"/>
  </r>
  <r>
    <n v="169"/>
    <s v="Tran, Steele and Wilson"/>
    <s v="Profit-focused modular product"/>
    <n v="23300"/>
    <n v="98811"/>
    <n v="424.08154506437768"/>
    <x v="1"/>
    <n v="1267"/>
    <s v="US"/>
    <s v="USD"/>
    <n v="77.988161010260455"/>
    <x v="166"/>
    <d v="2012-07-15T05:00:00"/>
    <n v="1339909200"/>
    <n v="1342328400"/>
    <b v="0"/>
    <b v="1"/>
    <x v="4"/>
  </r>
  <r>
    <n v="170"/>
    <s v="Summers, Gallegos and Stein"/>
    <s v="Mandatory mobile product"/>
    <n v="188100"/>
    <n v="5528"/>
    <n v="2.93886230728336"/>
    <x v="0"/>
    <n v="67"/>
    <s v="US"/>
    <s v="USD"/>
    <n v="82.507462686567166"/>
    <x v="167"/>
    <d v="2017-08-10T05:00:00"/>
    <n v="1501736400"/>
    <n v="1502341200"/>
    <b v="0"/>
    <b v="0"/>
    <x v="1"/>
  </r>
  <r>
    <n v="171"/>
    <s v="Blair Group"/>
    <s v="Public-key 3rdgeneration budgetary management"/>
    <n v="4900"/>
    <n v="521"/>
    <n v="10.63265306122449"/>
    <x v="0"/>
    <n v="5"/>
    <s v="US"/>
    <s v="USD"/>
    <n v="104.2"/>
    <x v="168"/>
    <d v="2014-04-11T05:00:00"/>
    <n v="1395291600"/>
    <n v="1397192400"/>
    <b v="0"/>
    <b v="0"/>
    <x v="5"/>
  </r>
  <r>
    <n v="172"/>
    <s v="Nixon Inc"/>
    <s v="Centralized national firmware"/>
    <n v="800"/>
    <n v="663"/>
    <n v="82.875"/>
    <x v="0"/>
    <n v="26"/>
    <s v="US"/>
    <s v="USD"/>
    <n v="25.5"/>
    <x v="169"/>
    <d v="2014-08-03T05:00:00"/>
    <n v="1405746000"/>
    <n v="1407042000"/>
    <b v="0"/>
    <b v="1"/>
    <x v="4"/>
  </r>
  <r>
    <n v="173"/>
    <s v="White LLC"/>
    <s v="Cross-group 4thgeneration middleware"/>
    <n v="96700"/>
    <n v="157635"/>
    <n v="163.01447776628748"/>
    <x v="1"/>
    <n v="1561"/>
    <s v="US"/>
    <s v="USD"/>
    <n v="100.98334401024984"/>
    <x v="170"/>
    <d v="2013-05-24T05:00:00"/>
    <n v="1368853200"/>
    <n v="1369371600"/>
    <b v="0"/>
    <b v="0"/>
    <x v="3"/>
  </r>
  <r>
    <n v="174"/>
    <s v="Santos, Black and Donovan"/>
    <s v="Pre-emptive scalable access"/>
    <n v="600"/>
    <n v="5368"/>
    <n v="894.66666666666674"/>
    <x v="1"/>
    <n v="48"/>
    <s v="US"/>
    <s v="USD"/>
    <n v="111.83333333333333"/>
    <x v="171"/>
    <d v="2015-10-06T05:00:00"/>
    <n v="1444021200"/>
    <n v="1444107600"/>
    <b v="0"/>
    <b v="1"/>
    <x v="2"/>
  </r>
  <r>
    <n v="175"/>
    <s v="Jones, Contreras and Burnett"/>
    <s v="Sharable intangible migration"/>
    <n v="181200"/>
    <n v="47459"/>
    <n v="26.191501103752756"/>
    <x v="0"/>
    <n v="1130"/>
    <s v="US"/>
    <s v="USD"/>
    <n v="41.999115044247787"/>
    <x v="172"/>
    <d v="2016-09-19T05:00:00"/>
    <n v="1472619600"/>
    <n v="1474261200"/>
    <b v="0"/>
    <b v="0"/>
    <x v="3"/>
  </r>
  <r>
    <n v="176"/>
    <s v="Stone-Orozco"/>
    <s v="Proactive scalable Graphical User Interface"/>
    <n v="115000"/>
    <n v="86060"/>
    <n v="74.834782608695647"/>
    <x v="0"/>
    <n v="782"/>
    <s v="US"/>
    <s v="USD"/>
    <n v="110.05115089514067"/>
    <x v="173"/>
    <d v="2016-09-12T05:00:00"/>
    <n v="1472878800"/>
    <n v="1473656400"/>
    <b v="0"/>
    <b v="0"/>
    <x v="3"/>
  </r>
  <r>
    <n v="177"/>
    <s v="Lee, Gibson and Morgan"/>
    <s v="Digitized solution-oriented product"/>
    <n v="38800"/>
    <n v="161593"/>
    <n v="416.47680412371136"/>
    <x v="1"/>
    <n v="2739"/>
    <s v="US"/>
    <s v="USD"/>
    <n v="58.997079225994888"/>
    <x v="174"/>
    <d v="2010-12-10T06:00:00"/>
    <n v="1289800800"/>
    <n v="1291960800"/>
    <b v="0"/>
    <b v="0"/>
    <x v="3"/>
  </r>
  <r>
    <n v="178"/>
    <s v="Alexander-Williams"/>
    <s v="Triple-buffered cohesive structure"/>
    <n v="7200"/>
    <n v="6927"/>
    <n v="96.208333333333329"/>
    <x v="0"/>
    <n v="210"/>
    <s v="US"/>
    <s v="USD"/>
    <n v="32.985714285714288"/>
    <x v="175"/>
    <d v="2017-09-30T05:00:00"/>
    <n v="1505970000"/>
    <n v="1506747600"/>
    <b v="0"/>
    <b v="0"/>
    <x v="0"/>
  </r>
  <r>
    <n v="179"/>
    <s v="Marks Ltd"/>
    <s v="Realigned human-resource orchestration"/>
    <n v="44500"/>
    <n v="159185"/>
    <n v="357.71910112359546"/>
    <x v="1"/>
    <n v="3537"/>
    <s v="CA"/>
    <s v="CAD"/>
    <n v="45.005654509471306"/>
    <x v="176"/>
    <d v="2013-03-18T05:00:00"/>
    <n v="1363496400"/>
    <n v="1363582800"/>
    <b v="0"/>
    <b v="1"/>
    <x v="3"/>
  </r>
  <r>
    <n v="180"/>
    <s v="Olsen, Edwards and Reid"/>
    <s v="Optional clear-thinking software"/>
    <n v="56000"/>
    <n v="172736"/>
    <n v="308.45714285714286"/>
    <x v="1"/>
    <n v="2107"/>
    <s v="AU"/>
    <s v="AUD"/>
    <n v="81.98196487897485"/>
    <x v="177"/>
    <d v="2010-03-27T05:00:00"/>
    <n v="1269234000"/>
    <n v="1269666000"/>
    <b v="0"/>
    <b v="0"/>
    <x v="2"/>
  </r>
  <r>
    <n v="181"/>
    <s v="Daniels, Rose and Tyler"/>
    <s v="Centralized global approach"/>
    <n v="8600"/>
    <n v="5315"/>
    <n v="61.802325581395344"/>
    <x v="0"/>
    <n v="136"/>
    <s v="US"/>
    <s v="USD"/>
    <n v="39.080882352941174"/>
    <x v="178"/>
    <d v="2017-10-22T05:00:00"/>
    <n v="1507093200"/>
    <n v="1508648400"/>
    <b v="0"/>
    <b v="0"/>
    <x v="2"/>
  </r>
  <r>
    <n v="182"/>
    <s v="Adams Group"/>
    <s v="Reverse-engineered bandwidth-monitored contingency"/>
    <n v="27100"/>
    <n v="195750"/>
    <n v="722.32472324723244"/>
    <x v="1"/>
    <n v="3318"/>
    <s v="DK"/>
    <s v="DKK"/>
    <n v="58.996383363471971"/>
    <x v="179"/>
    <d v="2019-07-01T05:00:00"/>
    <n v="1560574800"/>
    <n v="1561957200"/>
    <b v="0"/>
    <b v="0"/>
    <x v="3"/>
  </r>
  <r>
    <n v="183"/>
    <s v="Rogers, Huerta and Medina"/>
    <s v="Pre-emptive bandwidth-monitored instruction set"/>
    <n v="5100"/>
    <n v="3525"/>
    <n v="69.117647058823522"/>
    <x v="0"/>
    <n v="86"/>
    <s v="CA"/>
    <s v="CAD"/>
    <n v="40.988372093023258"/>
    <x v="180"/>
    <d v="2010-09-22T05:00:00"/>
    <n v="1284008400"/>
    <n v="1285131600"/>
    <b v="0"/>
    <b v="0"/>
    <x v="1"/>
  </r>
  <r>
    <n v="184"/>
    <s v="Howard, Carter and Griffith"/>
    <s v="Adaptive asynchronous emulation"/>
    <n v="3600"/>
    <n v="10550"/>
    <n v="293.05555555555554"/>
    <x v="1"/>
    <n v="340"/>
    <s v="US"/>
    <s v="USD"/>
    <n v="31.029411764705884"/>
    <x v="181"/>
    <d v="2019-05-04T05:00:00"/>
    <n v="1556859600"/>
    <n v="1556946000"/>
    <b v="0"/>
    <b v="0"/>
    <x v="3"/>
  </r>
  <r>
    <n v="185"/>
    <s v="Bailey PLC"/>
    <s v="Innovative actuating conglomeration"/>
    <n v="1000"/>
    <n v="718"/>
    <n v="71.8"/>
    <x v="0"/>
    <n v="19"/>
    <s v="US"/>
    <s v="USD"/>
    <n v="37.789473684210527"/>
    <x v="182"/>
    <d v="2018-05-24T05:00:00"/>
    <n v="1526187600"/>
    <n v="1527138000"/>
    <b v="0"/>
    <b v="0"/>
    <x v="4"/>
  </r>
  <r>
    <n v="186"/>
    <s v="Parker Group"/>
    <s v="Grass-roots foreground policy"/>
    <n v="88800"/>
    <n v="28358"/>
    <n v="31.934684684684683"/>
    <x v="0"/>
    <n v="886"/>
    <s v="US"/>
    <s v="USD"/>
    <n v="32.006772009029348"/>
    <x v="183"/>
    <d v="2014-06-07T05:00:00"/>
    <n v="1400821200"/>
    <n v="1402117200"/>
    <b v="0"/>
    <b v="0"/>
    <x v="3"/>
  </r>
  <r>
    <n v="187"/>
    <s v="Fox Group"/>
    <s v="Horizontal transitional paradigm"/>
    <n v="60200"/>
    <n v="138384"/>
    <n v="229.87375415282392"/>
    <x v="1"/>
    <n v="1442"/>
    <s v="CA"/>
    <s v="CAD"/>
    <n v="95.966712898751737"/>
    <x v="184"/>
    <d v="2013-03-23T05:00:00"/>
    <n v="1361599200"/>
    <n v="1364014800"/>
    <b v="0"/>
    <b v="1"/>
    <x v="4"/>
  </r>
  <r>
    <n v="188"/>
    <s v="Walker, Jones and Rodriguez"/>
    <s v="Networked didactic info-mediaries"/>
    <n v="8200"/>
    <n v="2625"/>
    <n v="32.012195121951223"/>
    <x v="0"/>
    <n v="35"/>
    <s v="IT"/>
    <s v="EUR"/>
    <n v="75"/>
    <x v="185"/>
    <d v="2014-12-03T06:00:00"/>
    <n v="1417500000"/>
    <n v="1417586400"/>
    <b v="0"/>
    <b v="0"/>
    <x v="3"/>
  </r>
  <r>
    <n v="189"/>
    <s v="Anthony-Shaw"/>
    <s v="Switchable contextually-based access"/>
    <n v="191300"/>
    <n v="45004"/>
    <n v="23.525352848928385"/>
    <x v="3"/>
    <n v="441"/>
    <s v="US"/>
    <s v="USD"/>
    <n v="102.0498866213152"/>
    <x v="186"/>
    <d v="2016-03-04T06:00:00"/>
    <n v="1457071200"/>
    <n v="1457071200"/>
    <b v="0"/>
    <b v="0"/>
    <x v="3"/>
  </r>
  <r>
    <n v="190"/>
    <s v="Cook LLC"/>
    <s v="Up-sized dynamic throughput"/>
    <n v="3700"/>
    <n v="2538"/>
    <n v="68.594594594594597"/>
    <x v="0"/>
    <n v="24"/>
    <s v="US"/>
    <s v="USD"/>
    <n v="105.75"/>
    <x v="187"/>
    <d v="2013-06-05T05:00:00"/>
    <n v="1370322000"/>
    <n v="1370408400"/>
    <b v="0"/>
    <b v="1"/>
    <x v="3"/>
  </r>
  <r>
    <n v="191"/>
    <s v="Sutton PLC"/>
    <s v="Mandatory reciprocal superstructure"/>
    <n v="8400"/>
    <n v="3188"/>
    <n v="37.952380952380956"/>
    <x v="0"/>
    <n v="86"/>
    <s v="IT"/>
    <s v="EUR"/>
    <n v="37.069767441860463"/>
    <x v="188"/>
    <d v="2019-03-15T05:00:00"/>
    <n v="1552366800"/>
    <n v="1552626000"/>
    <b v="0"/>
    <b v="0"/>
    <x v="3"/>
  </r>
  <r>
    <n v="192"/>
    <s v="Long, Morgan and Mitchell"/>
    <s v="Upgradable 4thgeneration productivity"/>
    <n v="42600"/>
    <n v="8517"/>
    <n v="19.992957746478872"/>
    <x v="0"/>
    <n v="243"/>
    <s v="US"/>
    <s v="USD"/>
    <n v="35.049382716049379"/>
    <x v="189"/>
    <d v="2014-07-01T05:00:00"/>
    <n v="1403845200"/>
    <n v="1404190800"/>
    <b v="0"/>
    <b v="0"/>
    <x v="1"/>
  </r>
  <r>
    <n v="193"/>
    <s v="Calhoun, Rogers and Long"/>
    <s v="Progressive discrete hub"/>
    <n v="6600"/>
    <n v="3012"/>
    <n v="45.636363636363633"/>
    <x v="0"/>
    <n v="65"/>
    <s v="US"/>
    <s v="USD"/>
    <n v="46.338461538461537"/>
    <x v="190"/>
    <d v="2018-04-12T05:00:00"/>
    <n v="1523163600"/>
    <n v="1523509200"/>
    <b v="1"/>
    <b v="0"/>
    <x v="1"/>
  </r>
  <r>
    <n v="194"/>
    <s v="Sandoval Group"/>
    <s v="Assimilated multi-tasking archive"/>
    <n v="7100"/>
    <n v="8716"/>
    <n v="122.7605633802817"/>
    <x v="1"/>
    <n v="126"/>
    <s v="US"/>
    <s v="USD"/>
    <n v="69.174603174603178"/>
    <x v="191"/>
    <d v="2015-09-30T05:00:00"/>
    <n v="1442206800"/>
    <n v="1443589200"/>
    <b v="0"/>
    <b v="0"/>
    <x v="1"/>
  </r>
  <r>
    <n v="195"/>
    <s v="Smith and Sons"/>
    <s v="Upgradable high-level solution"/>
    <n v="15800"/>
    <n v="57157"/>
    <n v="361.75316455696202"/>
    <x v="1"/>
    <n v="524"/>
    <s v="US"/>
    <s v="USD"/>
    <n v="109.07824427480917"/>
    <x v="192"/>
    <d v="2018-08-05T05:00:00"/>
    <n v="1532840400"/>
    <n v="1533445200"/>
    <b v="0"/>
    <b v="0"/>
    <x v="1"/>
  </r>
  <r>
    <n v="196"/>
    <s v="King Inc"/>
    <s v="Organic bandwidth-monitored frame"/>
    <n v="8200"/>
    <n v="5178"/>
    <n v="63.146341463414636"/>
    <x v="0"/>
    <n v="100"/>
    <s v="DK"/>
    <s v="DKK"/>
    <n v="51.78"/>
    <x v="173"/>
    <d v="2016-09-22T05:00:00"/>
    <n v="1472878800"/>
    <n v="1474520400"/>
    <b v="0"/>
    <b v="0"/>
    <x v="2"/>
  </r>
  <r>
    <n v="197"/>
    <s v="Perry and Sons"/>
    <s v="Business-focused logistical framework"/>
    <n v="54700"/>
    <n v="163118"/>
    <n v="298.20475319926874"/>
    <x v="1"/>
    <n v="1989"/>
    <s v="US"/>
    <s v="USD"/>
    <n v="82.010055304172951"/>
    <x v="193"/>
    <d v="2017-07-07T05:00:00"/>
    <n v="1498194000"/>
    <n v="1499403600"/>
    <b v="0"/>
    <b v="0"/>
    <x v="4"/>
  </r>
  <r>
    <n v="198"/>
    <s v="Palmer Inc"/>
    <s v="Universal multi-state capability"/>
    <n v="63200"/>
    <n v="6041"/>
    <n v="9.5585443037974684"/>
    <x v="0"/>
    <n v="168"/>
    <s v="US"/>
    <s v="USD"/>
    <n v="35.958333333333336"/>
    <x v="194"/>
    <d v="2010-09-04T05:00:00"/>
    <n v="1281070800"/>
    <n v="1283576400"/>
    <b v="0"/>
    <b v="0"/>
    <x v="1"/>
  </r>
  <r>
    <n v="199"/>
    <s v="Hull, Baker and Martinez"/>
    <s v="Digitized reciprocal infrastructure"/>
    <n v="1800"/>
    <n v="968"/>
    <n v="53.777777777777779"/>
    <x v="0"/>
    <n v="13"/>
    <s v="US"/>
    <s v="USD"/>
    <n v="74.461538461538467"/>
    <x v="195"/>
    <d v="2015-07-11T05:00:00"/>
    <n v="1436245200"/>
    <n v="1436590800"/>
    <b v="0"/>
    <b v="0"/>
    <x v="1"/>
  </r>
  <r>
    <n v="200"/>
    <s v="Becker, Rice and White"/>
    <s v="Reduced dedicated capability"/>
    <n v="100"/>
    <n v="2"/>
    <n v="2"/>
    <x v="0"/>
    <n v="1"/>
    <s v="CA"/>
    <s v="CAD"/>
    <n v="2"/>
    <x v="152"/>
    <d v="2010-04-05T05:00:00"/>
    <n v="1269493200"/>
    <n v="1270443600"/>
    <b v="0"/>
    <b v="0"/>
    <x v="3"/>
  </r>
  <r>
    <n v="201"/>
    <s v="Osborne, Perkins and Knox"/>
    <s v="Cross-platform bi-directional workforce"/>
    <n v="2100"/>
    <n v="14305"/>
    <n v="681.19047619047615"/>
    <x v="1"/>
    <n v="157"/>
    <s v="US"/>
    <s v="USD"/>
    <n v="91.114649681528661"/>
    <x v="196"/>
    <d v="2014-08-12T05:00:00"/>
    <n v="1406264400"/>
    <n v="1407819600"/>
    <b v="0"/>
    <b v="0"/>
    <x v="2"/>
  </r>
  <r>
    <n v="202"/>
    <s v="Mcknight-Freeman"/>
    <s v="Upgradable scalable methodology"/>
    <n v="8300"/>
    <n v="6543"/>
    <n v="78.831325301204828"/>
    <x v="3"/>
    <n v="82"/>
    <s v="US"/>
    <s v="USD"/>
    <n v="79.792682926829272"/>
    <x v="197"/>
    <d v="2011-10-06T05:00:00"/>
    <n v="1317531600"/>
    <n v="1317877200"/>
    <b v="0"/>
    <b v="0"/>
    <x v="0"/>
  </r>
  <r>
    <n v="203"/>
    <s v="Hayden, Shannon and Stein"/>
    <s v="Customer-focused client-server service-desk"/>
    <n v="143900"/>
    <n v="193413"/>
    <n v="134.40792216817235"/>
    <x v="1"/>
    <n v="4498"/>
    <s v="AU"/>
    <s v="AUD"/>
    <n v="42.999777678968428"/>
    <x v="198"/>
    <d v="2017-01-19T06:00:00"/>
    <n v="1484632800"/>
    <n v="1484805600"/>
    <b v="0"/>
    <b v="0"/>
    <x v="3"/>
  </r>
  <r>
    <n v="204"/>
    <s v="Daniel-Luna"/>
    <s v="Mandatory multimedia leverage"/>
    <n v="75000"/>
    <n v="2529"/>
    <n v="3.3719999999999999"/>
    <x v="0"/>
    <n v="40"/>
    <s v="US"/>
    <s v="USD"/>
    <n v="63.225000000000001"/>
    <x v="199"/>
    <d v="2011-04-13T05:00:00"/>
    <n v="1301806800"/>
    <n v="1302670800"/>
    <b v="0"/>
    <b v="0"/>
    <x v="1"/>
  </r>
  <r>
    <n v="205"/>
    <s v="Weaver-Marquez"/>
    <s v="Focused analyzing circuit"/>
    <n v="1300"/>
    <n v="5614"/>
    <n v="431.84615384615387"/>
    <x v="1"/>
    <n v="80"/>
    <s v="US"/>
    <s v="USD"/>
    <n v="70.174999999999997"/>
    <x v="200"/>
    <d v="2018-10-29T05:00:00"/>
    <n v="1539752400"/>
    <n v="1540789200"/>
    <b v="1"/>
    <b v="0"/>
    <x v="3"/>
  </r>
  <r>
    <n v="206"/>
    <s v="Austin, Baker and Kelley"/>
    <s v="Fundamental grid-enabled strategy"/>
    <n v="9000"/>
    <n v="3496"/>
    <n v="38.844444444444441"/>
    <x v="3"/>
    <n v="57"/>
    <s v="US"/>
    <s v="USD"/>
    <n v="61.333333333333336"/>
    <x v="201"/>
    <d v="2010-03-08T06:00:00"/>
    <n v="1267250400"/>
    <n v="1268028000"/>
    <b v="0"/>
    <b v="0"/>
    <x v="5"/>
  </r>
  <r>
    <n v="207"/>
    <s v="Carney-Anderson"/>
    <s v="Digitized 5thgeneration knowledgebase"/>
    <n v="1000"/>
    <n v="4257"/>
    <n v="425.7"/>
    <x v="1"/>
    <n v="43"/>
    <s v="US"/>
    <s v="USD"/>
    <n v="99"/>
    <x v="202"/>
    <d v="2018-09-17T05:00:00"/>
    <n v="1535432400"/>
    <n v="1537160400"/>
    <b v="0"/>
    <b v="1"/>
    <x v="1"/>
  </r>
  <r>
    <n v="208"/>
    <s v="Jackson Inc"/>
    <s v="Mandatory multi-tasking encryption"/>
    <n v="196900"/>
    <n v="199110"/>
    <n v="101.12239715591672"/>
    <x v="1"/>
    <n v="2053"/>
    <s v="US"/>
    <s v="USD"/>
    <n v="96.984900146127615"/>
    <x v="203"/>
    <d v="2017-12-03T06:00:00"/>
    <n v="1510207200"/>
    <n v="1512280800"/>
    <b v="0"/>
    <b v="0"/>
    <x v="4"/>
  </r>
  <r>
    <n v="209"/>
    <s v="Warren Ltd"/>
    <s v="Distributed system-worthy application"/>
    <n v="194500"/>
    <n v="41212"/>
    <n v="21.188688946015425"/>
    <x v="2"/>
    <n v="808"/>
    <s v="AU"/>
    <s v="AUD"/>
    <n v="51.004950495049506"/>
    <x v="204"/>
    <d v="2016-05-13T05:00:00"/>
    <n v="1462510800"/>
    <n v="1463115600"/>
    <b v="0"/>
    <b v="0"/>
    <x v="4"/>
  </r>
  <r>
    <n v="210"/>
    <s v="Schultz Inc"/>
    <s v="Synergistic tertiary time-frame"/>
    <n v="9400"/>
    <n v="6338"/>
    <n v="67.425531914893625"/>
    <x v="0"/>
    <n v="226"/>
    <s v="DK"/>
    <s v="DKK"/>
    <n v="28.044247787610619"/>
    <x v="205"/>
    <d v="2017-03-30T05:00:00"/>
    <n v="1488520800"/>
    <n v="1490850000"/>
    <b v="0"/>
    <b v="0"/>
    <x v="4"/>
  </r>
  <r>
    <n v="211"/>
    <s v="Thompson LLC"/>
    <s v="Customer-focused impactful benchmark"/>
    <n v="104400"/>
    <n v="99100"/>
    <n v="94.923371647509583"/>
    <x v="0"/>
    <n v="1625"/>
    <s v="US"/>
    <s v="USD"/>
    <n v="60.984615384615381"/>
    <x v="206"/>
    <d v="2013-09-20T05:00:00"/>
    <n v="1377579600"/>
    <n v="1379653200"/>
    <b v="0"/>
    <b v="0"/>
    <x v="3"/>
  </r>
  <r>
    <n v="212"/>
    <s v="Johnson Inc"/>
    <s v="Profound next generation infrastructure"/>
    <n v="8100"/>
    <n v="12300"/>
    <n v="151.85185185185185"/>
    <x v="1"/>
    <n v="168"/>
    <s v="US"/>
    <s v="USD"/>
    <n v="73.214285714285708"/>
    <x v="207"/>
    <d v="2020-01-30T06:00:00"/>
    <n v="1576389600"/>
    <n v="1580364000"/>
    <b v="0"/>
    <b v="0"/>
    <x v="3"/>
  </r>
  <r>
    <n v="213"/>
    <s v="Morgan-Warren"/>
    <s v="Face-to-face encompassing info-mediaries"/>
    <n v="87900"/>
    <n v="171549"/>
    <n v="195.16382252559728"/>
    <x v="1"/>
    <n v="4289"/>
    <s v="US"/>
    <s v="USD"/>
    <n v="39.997435299603637"/>
    <x v="208"/>
    <d v="2010-11-14T06:00:00"/>
    <n v="1289019600"/>
    <n v="1289714400"/>
    <b v="0"/>
    <b v="1"/>
    <x v="1"/>
  </r>
  <r>
    <n v="214"/>
    <s v="Sullivan Group"/>
    <s v="Open-source fresh-thinking policy"/>
    <n v="1400"/>
    <n v="14324"/>
    <n v="1023.1428571428571"/>
    <x v="1"/>
    <n v="165"/>
    <s v="US"/>
    <s v="USD"/>
    <n v="86.812121212121212"/>
    <x v="209"/>
    <d v="2010-08-25T05:00:00"/>
    <n v="1282194000"/>
    <n v="1282712400"/>
    <b v="0"/>
    <b v="0"/>
    <x v="1"/>
  </r>
  <r>
    <n v="215"/>
    <s v="Vargas, Banks and Palmer"/>
    <s v="Extended 24/7 implementation"/>
    <n v="156800"/>
    <n v="6024"/>
    <n v="3.841836734693878"/>
    <x v="0"/>
    <n v="143"/>
    <s v="US"/>
    <s v="USD"/>
    <n v="42.125874125874127"/>
    <x v="210"/>
    <d v="2019-02-15T06:00:00"/>
    <n v="1550037600"/>
    <n v="1550210400"/>
    <b v="0"/>
    <b v="0"/>
    <x v="3"/>
  </r>
  <r>
    <n v="216"/>
    <s v="Johnson, Dixon and Zimmerman"/>
    <s v="Organic dynamic algorithm"/>
    <n v="121700"/>
    <n v="188721"/>
    <n v="155.07066557107643"/>
    <x v="1"/>
    <n v="1815"/>
    <s v="US"/>
    <s v="USD"/>
    <n v="103.97851239669421"/>
    <x v="211"/>
    <d v="2011-11-24T06:00:00"/>
    <n v="1321941600"/>
    <n v="1322114400"/>
    <b v="0"/>
    <b v="0"/>
    <x v="3"/>
  </r>
  <r>
    <n v="217"/>
    <s v="Moore, Dudley and Navarro"/>
    <s v="Organic multi-tasking focus group"/>
    <n v="129400"/>
    <n v="57911"/>
    <n v="44.753477588871718"/>
    <x v="0"/>
    <n v="934"/>
    <s v="US"/>
    <s v="USD"/>
    <n v="62.003211991434689"/>
    <x v="212"/>
    <d v="2019-05-07T05:00:00"/>
    <n v="1556427600"/>
    <n v="1557205200"/>
    <b v="0"/>
    <b v="0"/>
    <x v="4"/>
  </r>
  <r>
    <n v="218"/>
    <s v="Price-Rodriguez"/>
    <s v="Adaptive logistical initiative"/>
    <n v="5700"/>
    <n v="12309"/>
    <n v="215.94736842105263"/>
    <x v="1"/>
    <n v="397"/>
    <s v="GB"/>
    <s v="GBP"/>
    <n v="31.005037783375315"/>
    <x v="213"/>
    <d v="2011-12-15T06:00:00"/>
    <n v="1320991200"/>
    <n v="1323928800"/>
    <b v="0"/>
    <b v="1"/>
    <x v="4"/>
  </r>
  <r>
    <n v="219"/>
    <s v="Huang-Henderson"/>
    <s v="Stand-alone mobile customer loyalty"/>
    <n v="41700"/>
    <n v="138497"/>
    <n v="332.12709832134288"/>
    <x v="1"/>
    <n v="1539"/>
    <s v="US"/>
    <s v="USD"/>
    <n v="89.991552956465242"/>
    <x v="214"/>
    <d v="2012-08-28T05:00:00"/>
    <n v="1345093200"/>
    <n v="1346130000"/>
    <b v="0"/>
    <b v="0"/>
    <x v="4"/>
  </r>
  <r>
    <n v="220"/>
    <s v="Owens-Le"/>
    <s v="Focused composite approach"/>
    <n v="7900"/>
    <n v="667"/>
    <n v="8.4430379746835449"/>
    <x v="0"/>
    <n v="17"/>
    <s v="US"/>
    <s v="USD"/>
    <n v="39.235294117647058"/>
    <x v="215"/>
    <d v="2011-07-19T05:00:00"/>
    <n v="1309496400"/>
    <n v="1311051600"/>
    <b v="1"/>
    <b v="0"/>
    <x v="3"/>
  </r>
  <r>
    <n v="221"/>
    <s v="Huff LLC"/>
    <s v="Face-to-face clear-thinking Local Area Network"/>
    <n v="121500"/>
    <n v="119830"/>
    <n v="98.625514403292186"/>
    <x v="0"/>
    <n v="2179"/>
    <s v="US"/>
    <s v="USD"/>
    <n v="54.993116108306566"/>
    <x v="216"/>
    <d v="2012-06-23T05:00:00"/>
    <n v="1340254800"/>
    <n v="1340427600"/>
    <b v="1"/>
    <b v="0"/>
    <x v="0"/>
  </r>
  <r>
    <n v="222"/>
    <s v="Johnson LLC"/>
    <s v="Cross-group cohesive circuit"/>
    <n v="4800"/>
    <n v="6623"/>
    <n v="137.97916666666669"/>
    <x v="1"/>
    <n v="138"/>
    <s v="US"/>
    <s v="USD"/>
    <n v="47.992753623188406"/>
    <x v="217"/>
    <d v="2014-10-03T05:00:00"/>
    <n v="1412226000"/>
    <n v="1412312400"/>
    <b v="0"/>
    <b v="0"/>
    <x v="7"/>
  </r>
  <r>
    <n v="223"/>
    <s v="Chavez, Garcia and Cantu"/>
    <s v="Synergistic explicit capability"/>
    <n v="87300"/>
    <n v="81897"/>
    <n v="93.81099656357388"/>
    <x v="0"/>
    <n v="931"/>
    <s v="US"/>
    <s v="USD"/>
    <n v="87.966702470461868"/>
    <x v="218"/>
    <d v="2016-03-30T05:00:00"/>
    <n v="1458104400"/>
    <n v="1459314000"/>
    <b v="0"/>
    <b v="0"/>
    <x v="3"/>
  </r>
  <r>
    <n v="224"/>
    <s v="Lester-Moore"/>
    <s v="Diverse analyzing definition"/>
    <n v="46300"/>
    <n v="186885"/>
    <n v="403.63930885529157"/>
    <x v="1"/>
    <n v="3594"/>
    <s v="US"/>
    <s v="USD"/>
    <n v="51.999165275459099"/>
    <x v="219"/>
    <d v="2014-11-08T06:00:00"/>
    <n v="1411534800"/>
    <n v="1415426400"/>
    <b v="0"/>
    <b v="0"/>
    <x v="4"/>
  </r>
  <r>
    <n v="225"/>
    <s v="Fox-Quinn"/>
    <s v="Enterprise-wide reciprocal success"/>
    <n v="67800"/>
    <n v="176398"/>
    <n v="260.1740412979351"/>
    <x v="1"/>
    <n v="5880"/>
    <s v="US"/>
    <s v="USD"/>
    <n v="29.999659863945578"/>
    <x v="220"/>
    <d v="2014-05-03T05:00:00"/>
    <n v="1399093200"/>
    <n v="1399093200"/>
    <b v="1"/>
    <b v="0"/>
    <x v="1"/>
  </r>
  <r>
    <n v="226"/>
    <s v="Garcia Inc"/>
    <s v="Progressive neutral middleware"/>
    <n v="3000"/>
    <n v="10999"/>
    <n v="366.63333333333333"/>
    <x v="1"/>
    <n v="112"/>
    <s v="US"/>
    <s v="USD"/>
    <n v="98.205357142857139"/>
    <x v="221"/>
    <d v="2010-05-15T05:00:00"/>
    <n v="1270702800"/>
    <n v="1273899600"/>
    <b v="0"/>
    <b v="0"/>
    <x v="7"/>
  </r>
  <r>
    <n v="227"/>
    <s v="Johnson-Lee"/>
    <s v="Intuitive exuding process improvement"/>
    <n v="60900"/>
    <n v="102751"/>
    <n v="168.72085385878489"/>
    <x v="1"/>
    <n v="943"/>
    <s v="US"/>
    <s v="USD"/>
    <n v="108.96182396606575"/>
    <x v="222"/>
    <d v="2015-05-21T05:00:00"/>
    <n v="1431666000"/>
    <n v="1432184400"/>
    <b v="0"/>
    <b v="0"/>
    <x v="6"/>
  </r>
  <r>
    <n v="228"/>
    <s v="Pineda Group"/>
    <s v="Exclusive real-time protocol"/>
    <n v="137900"/>
    <n v="165352"/>
    <n v="119.90717911530093"/>
    <x v="1"/>
    <n v="2468"/>
    <s v="US"/>
    <s v="USD"/>
    <n v="66.998379254457049"/>
    <x v="172"/>
    <d v="2016-09-25T05:00:00"/>
    <n v="1472619600"/>
    <n v="1474779600"/>
    <b v="0"/>
    <b v="0"/>
    <x v="4"/>
  </r>
  <r>
    <n v="229"/>
    <s v="Hoffman-Howard"/>
    <s v="Extended encompassing application"/>
    <n v="85600"/>
    <n v="165798"/>
    <n v="193.68925233644859"/>
    <x v="1"/>
    <n v="2551"/>
    <s v="US"/>
    <s v="USD"/>
    <n v="64.99333594668758"/>
    <x v="223"/>
    <d v="2017-07-19T05:00:00"/>
    <n v="1496293200"/>
    <n v="1500440400"/>
    <b v="0"/>
    <b v="1"/>
    <x v="6"/>
  </r>
  <r>
    <n v="230"/>
    <s v="Miranda, Hall and Mcgrath"/>
    <s v="Progressive value-added ability"/>
    <n v="2400"/>
    <n v="10084"/>
    <n v="420.16666666666669"/>
    <x v="1"/>
    <n v="101"/>
    <s v="US"/>
    <s v="USD"/>
    <n v="99.841584158415841"/>
    <x v="224"/>
    <d v="2019-12-06T06:00:00"/>
    <n v="1575612000"/>
    <n v="1575612000"/>
    <b v="0"/>
    <b v="0"/>
    <x v="6"/>
  </r>
  <r>
    <n v="231"/>
    <s v="Williams, Carter and Gonzalez"/>
    <s v="Cross-platform uniform hardware"/>
    <n v="7200"/>
    <n v="5523"/>
    <n v="76.708333333333329"/>
    <x v="3"/>
    <n v="67"/>
    <s v="US"/>
    <s v="USD"/>
    <n v="82.432835820895519"/>
    <x v="225"/>
    <d v="2013-07-18T05:00:00"/>
    <n v="1369112400"/>
    <n v="1374123600"/>
    <b v="0"/>
    <b v="0"/>
    <x v="3"/>
  </r>
  <r>
    <n v="232"/>
    <s v="Davis-Rodriguez"/>
    <s v="Progressive secondary portal"/>
    <n v="3400"/>
    <n v="5823"/>
    <n v="171.26470588235293"/>
    <x v="1"/>
    <n v="92"/>
    <s v="US"/>
    <s v="USD"/>
    <n v="63.293478260869563"/>
    <x v="226"/>
    <d v="2016-07-26T05:00:00"/>
    <n v="1469422800"/>
    <n v="1469509200"/>
    <b v="0"/>
    <b v="0"/>
    <x v="3"/>
  </r>
  <r>
    <n v="233"/>
    <s v="Reid, Rivera and Perry"/>
    <s v="Multi-lateral national adapter"/>
    <n v="3800"/>
    <n v="6000"/>
    <n v="157.89473684210526"/>
    <x v="1"/>
    <n v="62"/>
    <s v="US"/>
    <s v="USD"/>
    <n v="96.774193548387103"/>
    <x v="227"/>
    <d v="2011-06-28T05:00:00"/>
    <n v="1307854800"/>
    <n v="1309237200"/>
    <b v="0"/>
    <b v="0"/>
    <x v="4"/>
  </r>
  <r>
    <n v="234"/>
    <s v="Mendoza-Parker"/>
    <s v="Enterprise-wide motivating matrices"/>
    <n v="7500"/>
    <n v="8181"/>
    <n v="109.08"/>
    <x v="1"/>
    <n v="149"/>
    <s v="IT"/>
    <s v="EUR"/>
    <n v="54.906040268456373"/>
    <x v="228"/>
    <d v="2017-08-29T05:00:00"/>
    <n v="1503378000"/>
    <n v="1503982800"/>
    <b v="0"/>
    <b v="1"/>
    <x v="6"/>
  </r>
  <r>
    <n v="235"/>
    <s v="Lee, Ali and Guzman"/>
    <s v="Polarized upward-trending Local Area Network"/>
    <n v="8600"/>
    <n v="3589"/>
    <n v="41.732558139534881"/>
    <x v="0"/>
    <n v="92"/>
    <s v="US"/>
    <s v="USD"/>
    <n v="39.010869565217391"/>
    <x v="229"/>
    <d v="2017-02-18T06:00:00"/>
    <n v="1486965600"/>
    <n v="1487397600"/>
    <b v="0"/>
    <b v="0"/>
    <x v="4"/>
  </r>
  <r>
    <n v="236"/>
    <s v="Gallegos-Cobb"/>
    <s v="Object-based directional function"/>
    <n v="39500"/>
    <n v="4323"/>
    <n v="10.944303797468354"/>
    <x v="0"/>
    <n v="57"/>
    <s v="AU"/>
    <s v="AUD"/>
    <n v="75.84210526315789"/>
    <x v="230"/>
    <d v="2019-07-02T05:00:00"/>
    <n v="1561438800"/>
    <n v="1562043600"/>
    <b v="0"/>
    <b v="1"/>
    <x v="1"/>
  </r>
  <r>
    <n v="237"/>
    <s v="Ellison PLC"/>
    <s v="Re-contextualized tangible open architecture"/>
    <n v="9300"/>
    <n v="14822"/>
    <n v="159.3763440860215"/>
    <x v="1"/>
    <n v="329"/>
    <s v="US"/>
    <s v="USD"/>
    <n v="45.051671732522799"/>
    <x v="231"/>
    <d v="2014-04-27T05:00:00"/>
    <n v="1398402000"/>
    <n v="1398574800"/>
    <b v="0"/>
    <b v="0"/>
    <x v="4"/>
  </r>
  <r>
    <n v="238"/>
    <s v="Bolton, Sanchez and Carrillo"/>
    <s v="Distributed systemic adapter"/>
    <n v="2400"/>
    <n v="10138"/>
    <n v="422.41666666666669"/>
    <x v="1"/>
    <n v="97"/>
    <s v="DK"/>
    <s v="DKK"/>
    <n v="104.51546391752578"/>
    <x v="232"/>
    <d v="2018-01-08T06:00:00"/>
    <n v="1513231200"/>
    <n v="1515391200"/>
    <b v="0"/>
    <b v="1"/>
    <x v="3"/>
  </r>
  <r>
    <n v="239"/>
    <s v="Mason-Sanders"/>
    <s v="Networked web-enabled instruction set"/>
    <n v="3200"/>
    <n v="3127"/>
    <n v="97.71875"/>
    <x v="0"/>
    <n v="41"/>
    <s v="US"/>
    <s v="USD"/>
    <n v="76.268292682926827"/>
    <x v="233"/>
    <d v="2015-09-02T05:00:00"/>
    <n v="1440824400"/>
    <n v="1441170000"/>
    <b v="0"/>
    <b v="0"/>
    <x v="2"/>
  </r>
  <r>
    <n v="240"/>
    <s v="Pitts-Reed"/>
    <s v="Vision-oriented dynamic service-desk"/>
    <n v="29400"/>
    <n v="123124"/>
    <n v="418.78911564625849"/>
    <x v="1"/>
    <n v="1784"/>
    <s v="US"/>
    <s v="USD"/>
    <n v="69.015695067264573"/>
    <x v="194"/>
    <d v="2010-08-07T05:00:00"/>
    <n v="1281070800"/>
    <n v="1281157200"/>
    <b v="0"/>
    <b v="0"/>
    <x v="3"/>
  </r>
  <r>
    <n v="241"/>
    <s v="Gonzalez-Martinez"/>
    <s v="Vision-oriented actuating open system"/>
    <n v="168500"/>
    <n v="171729"/>
    <n v="101.91632047477745"/>
    <x v="1"/>
    <n v="1684"/>
    <s v="AU"/>
    <s v="AUD"/>
    <n v="101.97684085510689"/>
    <x v="234"/>
    <d v="2014-04-23T05:00:00"/>
    <n v="1397365200"/>
    <n v="1398229200"/>
    <b v="0"/>
    <b v="1"/>
    <x v="5"/>
  </r>
  <r>
    <n v="242"/>
    <s v="Hill, Martin and Garcia"/>
    <s v="Sharable scalable core"/>
    <n v="8400"/>
    <n v="10729"/>
    <n v="127.72619047619047"/>
    <x v="1"/>
    <n v="250"/>
    <s v="US"/>
    <s v="USD"/>
    <n v="42.915999999999997"/>
    <x v="235"/>
    <d v="2017-05-20T05:00:00"/>
    <n v="1494392400"/>
    <n v="1495256400"/>
    <b v="0"/>
    <b v="1"/>
    <x v="1"/>
  </r>
  <r>
    <n v="243"/>
    <s v="Garcia PLC"/>
    <s v="Customer-focused attitude-oriented function"/>
    <n v="2300"/>
    <n v="10240"/>
    <n v="445.21739130434781"/>
    <x v="1"/>
    <n v="238"/>
    <s v="US"/>
    <s v="USD"/>
    <n v="43.025210084033617"/>
    <x v="236"/>
    <d v="2018-03-07T06:00:00"/>
    <n v="1520143200"/>
    <n v="1520402400"/>
    <b v="0"/>
    <b v="0"/>
    <x v="3"/>
  </r>
  <r>
    <n v="244"/>
    <s v="Herring-Bailey"/>
    <s v="Reverse-engineered system-worthy extranet"/>
    <n v="700"/>
    <n v="3988"/>
    <n v="569.71428571428578"/>
    <x v="1"/>
    <n v="53"/>
    <s v="US"/>
    <s v="USD"/>
    <n v="75.245283018867923"/>
    <x v="237"/>
    <d v="2014-09-04T05:00:00"/>
    <n v="1405314000"/>
    <n v="1409806800"/>
    <b v="0"/>
    <b v="0"/>
    <x v="3"/>
  </r>
  <r>
    <n v="245"/>
    <s v="Russell-Gardner"/>
    <s v="Re-engineered systematic monitoring"/>
    <n v="2900"/>
    <n v="14771"/>
    <n v="509.34482758620686"/>
    <x v="1"/>
    <n v="214"/>
    <s v="US"/>
    <s v="USD"/>
    <n v="69.023364485981304"/>
    <x v="238"/>
    <d v="2014-04-08T05:00:00"/>
    <n v="1396846800"/>
    <n v="1396933200"/>
    <b v="0"/>
    <b v="0"/>
    <x v="3"/>
  </r>
  <r>
    <n v="246"/>
    <s v="Walters-Carter"/>
    <s v="Seamless value-added standardization"/>
    <n v="4500"/>
    <n v="14649"/>
    <n v="325.5333333333333"/>
    <x v="1"/>
    <n v="222"/>
    <s v="US"/>
    <s v="USD"/>
    <n v="65.986486486486484"/>
    <x v="239"/>
    <d v="2013-08-09T05:00:00"/>
    <n v="1375678800"/>
    <n v="1376024400"/>
    <b v="0"/>
    <b v="0"/>
    <x v="2"/>
  </r>
  <r>
    <n v="247"/>
    <s v="Johnson, Patterson and Montoya"/>
    <s v="Triple-buffered fresh-thinking frame"/>
    <n v="19800"/>
    <n v="184658"/>
    <n v="932.61616161616166"/>
    <x v="1"/>
    <n v="1884"/>
    <s v="US"/>
    <s v="USD"/>
    <n v="98.013800424628457"/>
    <x v="240"/>
    <d v="2017-01-06T06:00:00"/>
    <n v="1482386400"/>
    <n v="1483682400"/>
    <b v="0"/>
    <b v="1"/>
    <x v="5"/>
  </r>
  <r>
    <n v="248"/>
    <s v="Roberts and Sons"/>
    <s v="Streamlined holistic knowledgebase"/>
    <n v="6200"/>
    <n v="13103"/>
    <n v="211.33870967741933"/>
    <x v="1"/>
    <n v="218"/>
    <s v="AU"/>
    <s v="AUD"/>
    <n v="60.105504587155963"/>
    <x v="241"/>
    <d v="2015-01-05T06:00:00"/>
    <n v="1420005600"/>
    <n v="1420437600"/>
    <b v="0"/>
    <b v="0"/>
    <x v="6"/>
  </r>
  <r>
    <n v="249"/>
    <s v="Avila-Nelson"/>
    <s v="Up-sized intermediate website"/>
    <n v="61500"/>
    <n v="168095"/>
    <n v="273.32520325203251"/>
    <x v="1"/>
    <n v="6465"/>
    <s v="US"/>
    <s v="USD"/>
    <n v="26.000773395204948"/>
    <x v="242"/>
    <d v="2015-01-09T06:00:00"/>
    <n v="1420178400"/>
    <n v="1420783200"/>
    <b v="0"/>
    <b v="0"/>
    <x v="5"/>
  </r>
  <r>
    <n v="250"/>
    <s v="Robbins and Sons"/>
    <s v="Future-proofed directional synergy"/>
    <n v="100"/>
    <n v="3"/>
    <n v="3"/>
    <x v="0"/>
    <n v="1"/>
    <s v="US"/>
    <s v="USD"/>
    <n v="3"/>
    <x v="67"/>
    <d v="2010-03-01T06:00:00"/>
    <n v="1264399200"/>
    <n v="1267423200"/>
    <b v="0"/>
    <b v="0"/>
    <x v="1"/>
  </r>
  <r>
    <n v="251"/>
    <s v="Singleton Ltd"/>
    <s v="Enhanced user-facing function"/>
    <n v="7100"/>
    <n v="3840"/>
    <n v="54.084507042253513"/>
    <x v="0"/>
    <n v="101"/>
    <s v="US"/>
    <s v="USD"/>
    <n v="38.019801980198018"/>
    <x v="243"/>
    <d v="2012-12-11T06:00:00"/>
    <n v="1355032800"/>
    <n v="1355205600"/>
    <b v="0"/>
    <b v="0"/>
    <x v="3"/>
  </r>
  <r>
    <n v="252"/>
    <s v="Perez PLC"/>
    <s v="Operative bandwidth-monitored interface"/>
    <n v="1000"/>
    <n v="6263"/>
    <n v="626.29999999999995"/>
    <x v="1"/>
    <n v="59"/>
    <s v="US"/>
    <s v="USD"/>
    <n v="106.15254237288136"/>
    <x v="244"/>
    <d v="2013-10-30T05:00:00"/>
    <n v="1382677200"/>
    <n v="1383109200"/>
    <b v="0"/>
    <b v="0"/>
    <x v="3"/>
  </r>
  <r>
    <n v="253"/>
    <s v="Rogers, Jacobs and Jackson"/>
    <s v="Upgradable multi-state instruction set"/>
    <n v="121500"/>
    <n v="108161"/>
    <n v="89.021399176954731"/>
    <x v="0"/>
    <n v="1335"/>
    <s v="CA"/>
    <s v="CAD"/>
    <n v="81.019475655430711"/>
    <x v="245"/>
    <d v="2011-04-20T05:00:00"/>
    <n v="1302238800"/>
    <n v="1303275600"/>
    <b v="0"/>
    <b v="0"/>
    <x v="4"/>
  </r>
  <r>
    <n v="254"/>
    <s v="Barry Group"/>
    <s v="De-engineered static Local Area Network"/>
    <n v="4600"/>
    <n v="8505"/>
    <n v="184.89130434782609"/>
    <x v="1"/>
    <n v="88"/>
    <s v="US"/>
    <s v="USD"/>
    <n v="96.647727272727266"/>
    <x v="246"/>
    <d v="2017-02-23T06:00:00"/>
    <n v="1487656800"/>
    <n v="1487829600"/>
    <b v="0"/>
    <b v="0"/>
    <x v="5"/>
  </r>
  <r>
    <n v="255"/>
    <s v="Rosales, Branch and Harmon"/>
    <s v="Upgradable grid-enabled superstructure"/>
    <n v="80500"/>
    <n v="96735"/>
    <n v="120.16770186335404"/>
    <x v="1"/>
    <n v="1697"/>
    <s v="US"/>
    <s v="USD"/>
    <n v="57.003535651149086"/>
    <x v="247"/>
    <d v="2011-02-21T06:00:00"/>
    <n v="1297836000"/>
    <n v="1298268000"/>
    <b v="0"/>
    <b v="1"/>
    <x v="1"/>
  </r>
  <r>
    <n v="256"/>
    <s v="Smith-Reid"/>
    <s v="Optimized actuating toolset"/>
    <n v="4100"/>
    <n v="959"/>
    <n v="23.390243902439025"/>
    <x v="0"/>
    <n v="15"/>
    <s v="GB"/>
    <s v="GBP"/>
    <n v="63.93333333333333"/>
    <x v="248"/>
    <d v="2016-03-01T06:00:00"/>
    <n v="1453615200"/>
    <n v="1456812000"/>
    <b v="0"/>
    <b v="0"/>
    <x v="1"/>
  </r>
  <r>
    <n v="257"/>
    <s v="Williams Inc"/>
    <s v="Decentralized exuding strategy"/>
    <n v="5700"/>
    <n v="8322"/>
    <n v="146"/>
    <x v="1"/>
    <n v="92"/>
    <s v="US"/>
    <s v="USD"/>
    <n v="90.456521739130437"/>
    <x v="249"/>
    <d v="2013-03-19T05:00:00"/>
    <n v="1362463200"/>
    <n v="1363669200"/>
    <b v="0"/>
    <b v="0"/>
    <x v="3"/>
  </r>
  <r>
    <n v="258"/>
    <s v="Duncan, Mcdonald and Miller"/>
    <s v="Assimilated coherent hardware"/>
    <n v="5000"/>
    <n v="13424"/>
    <n v="268.48"/>
    <x v="1"/>
    <n v="186"/>
    <s v="US"/>
    <s v="USD"/>
    <n v="72.172043010752688"/>
    <x v="250"/>
    <d v="2016-12-28T06:00:00"/>
    <n v="1481176800"/>
    <n v="1482904800"/>
    <b v="0"/>
    <b v="1"/>
    <x v="3"/>
  </r>
  <r>
    <n v="259"/>
    <s v="Watkins Ltd"/>
    <s v="Multi-channeled responsive implementation"/>
    <n v="1800"/>
    <n v="10755"/>
    <n v="597.5"/>
    <x v="1"/>
    <n v="138"/>
    <s v="US"/>
    <s v="USD"/>
    <n v="77.934782608695656"/>
    <x v="251"/>
    <d v="2012-12-27T06:00:00"/>
    <n v="1354946400"/>
    <n v="1356588000"/>
    <b v="1"/>
    <b v="0"/>
    <x v="7"/>
  </r>
  <r>
    <n v="260"/>
    <s v="Allen-Jones"/>
    <s v="Centralized modular initiative"/>
    <n v="6300"/>
    <n v="9935"/>
    <n v="157.69841269841268"/>
    <x v="1"/>
    <n v="261"/>
    <s v="US"/>
    <s v="USD"/>
    <n v="38.065134099616856"/>
    <x v="136"/>
    <d v="2012-10-10T05:00:00"/>
    <n v="1348808400"/>
    <n v="1349845200"/>
    <b v="0"/>
    <b v="0"/>
    <x v="1"/>
  </r>
  <r>
    <n v="261"/>
    <s v="Mason-Smith"/>
    <s v="Reverse-engineered cohesive migration"/>
    <n v="84300"/>
    <n v="26303"/>
    <n v="31.201660735468568"/>
    <x v="0"/>
    <n v="454"/>
    <s v="US"/>
    <s v="USD"/>
    <n v="57.936123348017624"/>
    <x v="252"/>
    <d v="2010-08-29T05:00:00"/>
    <n v="1282712400"/>
    <n v="1283058000"/>
    <b v="0"/>
    <b v="1"/>
    <x v="1"/>
  </r>
  <r>
    <n v="262"/>
    <s v="Lloyd, Kennedy and Davis"/>
    <s v="Compatible multimedia hub"/>
    <n v="1700"/>
    <n v="5328"/>
    <n v="313.41176470588238"/>
    <x v="1"/>
    <n v="107"/>
    <s v="US"/>
    <s v="USD"/>
    <n v="49.794392523364486"/>
    <x v="253"/>
    <d v="2011-05-01T05:00:00"/>
    <n v="1301979600"/>
    <n v="1304226000"/>
    <b v="0"/>
    <b v="1"/>
    <x v="1"/>
  </r>
  <r>
    <n v="263"/>
    <s v="Walker Ltd"/>
    <s v="Organic eco-centric success"/>
    <n v="2900"/>
    <n v="10756"/>
    <n v="370.89655172413791"/>
    <x v="1"/>
    <n v="199"/>
    <s v="US"/>
    <s v="USD"/>
    <n v="54.050251256281406"/>
    <x v="254"/>
    <d v="2010-01-09T06:00:00"/>
    <n v="1263016800"/>
    <n v="1263016800"/>
    <b v="0"/>
    <b v="0"/>
    <x v="7"/>
  </r>
  <r>
    <n v="264"/>
    <s v="Gordon PLC"/>
    <s v="Virtual reciprocal policy"/>
    <n v="45600"/>
    <n v="165375"/>
    <n v="362.66447368421052"/>
    <x v="1"/>
    <n v="5512"/>
    <s v="US"/>
    <s v="USD"/>
    <n v="30.002721335268504"/>
    <x v="255"/>
    <d v="2013-02-28T06:00:00"/>
    <n v="1360648800"/>
    <n v="1362031200"/>
    <b v="0"/>
    <b v="0"/>
    <x v="3"/>
  </r>
  <r>
    <n v="265"/>
    <s v="Lee and Sons"/>
    <s v="Persevering interactive emulation"/>
    <n v="4900"/>
    <n v="6031"/>
    <n v="123.08163265306122"/>
    <x v="1"/>
    <n v="86"/>
    <s v="US"/>
    <s v="USD"/>
    <n v="70.127906976744185"/>
    <x v="256"/>
    <d v="2016-02-16T06:00:00"/>
    <n v="1451800800"/>
    <n v="1455602400"/>
    <b v="0"/>
    <b v="0"/>
    <x v="3"/>
  </r>
  <r>
    <n v="266"/>
    <s v="Cole LLC"/>
    <s v="Proactive responsive emulation"/>
    <n v="111900"/>
    <n v="85902"/>
    <n v="76.766756032171585"/>
    <x v="0"/>
    <n v="3182"/>
    <s v="IT"/>
    <s v="EUR"/>
    <n v="26.996228786926462"/>
    <x v="257"/>
    <d v="2014-12-10T06:00:00"/>
    <n v="1415340000"/>
    <n v="1418191200"/>
    <b v="0"/>
    <b v="1"/>
    <x v="1"/>
  </r>
  <r>
    <n v="267"/>
    <s v="Acosta PLC"/>
    <s v="Extended eco-centric function"/>
    <n v="61600"/>
    <n v="143910"/>
    <n v="233.62012987012989"/>
    <x v="1"/>
    <n v="2768"/>
    <s v="AU"/>
    <s v="AUD"/>
    <n v="51.990606936416185"/>
    <x v="258"/>
    <d v="2012-11-09T06:00:00"/>
    <n v="1351054800"/>
    <n v="1352440800"/>
    <b v="0"/>
    <b v="0"/>
    <x v="3"/>
  </r>
  <r>
    <n v="268"/>
    <s v="Brown-Mckee"/>
    <s v="Networked optimal productivity"/>
    <n v="1500"/>
    <n v="2708"/>
    <n v="180.53333333333333"/>
    <x v="1"/>
    <n v="48"/>
    <s v="US"/>
    <s v="USD"/>
    <n v="56.416666666666664"/>
    <x v="259"/>
    <d v="2012-11-19T06:00:00"/>
    <n v="1349326800"/>
    <n v="1353304800"/>
    <b v="0"/>
    <b v="0"/>
    <x v="4"/>
  </r>
  <r>
    <n v="269"/>
    <s v="Miles and Sons"/>
    <s v="Persistent attitude-oriented approach"/>
    <n v="3500"/>
    <n v="8842"/>
    <n v="252.62857142857143"/>
    <x v="1"/>
    <n v="87"/>
    <s v="US"/>
    <s v="USD"/>
    <n v="101.63218390804597"/>
    <x v="260"/>
    <d v="2019-02-21T06:00:00"/>
    <n v="1548914400"/>
    <n v="1550728800"/>
    <b v="0"/>
    <b v="0"/>
    <x v="4"/>
  </r>
  <r>
    <n v="270"/>
    <s v="Sawyer, Horton and Williams"/>
    <s v="Triple-buffered 4thgeneration toolset"/>
    <n v="173900"/>
    <n v="47260"/>
    <n v="27.176538240368025"/>
    <x v="3"/>
    <n v="1890"/>
    <s v="US"/>
    <s v="USD"/>
    <n v="25.005291005291006"/>
    <x v="261"/>
    <d v="2010-12-04T06:00:00"/>
    <n v="1291269600"/>
    <n v="1291442400"/>
    <b v="0"/>
    <b v="0"/>
    <x v="6"/>
  </r>
  <r>
    <n v="271"/>
    <s v="Foley-Cox"/>
    <s v="Progressive zero administration leverage"/>
    <n v="153700"/>
    <n v="1953"/>
    <n v="1.2706571242680547"/>
    <x v="2"/>
    <n v="61"/>
    <s v="US"/>
    <s v="USD"/>
    <n v="32.016393442622949"/>
    <x v="262"/>
    <d v="2016-01-07T06:00:00"/>
    <n v="1449468000"/>
    <n v="1452146400"/>
    <b v="0"/>
    <b v="0"/>
    <x v="7"/>
  </r>
  <r>
    <n v="272"/>
    <s v="Horton, Morrison and Clark"/>
    <s v="Networked radical neural-net"/>
    <n v="51100"/>
    <n v="155349"/>
    <n v="304.0097847358121"/>
    <x v="1"/>
    <n v="1894"/>
    <s v="US"/>
    <s v="USD"/>
    <n v="82.021647307286173"/>
    <x v="263"/>
    <d v="2019-08-04T05:00:00"/>
    <n v="1562734800"/>
    <n v="1564894800"/>
    <b v="0"/>
    <b v="1"/>
    <x v="3"/>
  </r>
  <r>
    <n v="273"/>
    <s v="Thomas and Sons"/>
    <s v="Re-engineered heuristic forecast"/>
    <n v="7800"/>
    <n v="10704"/>
    <n v="137.23076923076923"/>
    <x v="1"/>
    <n v="282"/>
    <s v="CA"/>
    <s v="CAD"/>
    <n v="37.957446808510639"/>
    <x v="264"/>
    <d v="2017-09-20T05:00:00"/>
    <n v="1505624400"/>
    <n v="1505883600"/>
    <b v="0"/>
    <b v="0"/>
    <x v="3"/>
  </r>
  <r>
    <n v="274"/>
    <s v="Morgan-Jenkins"/>
    <s v="Fully-configurable background algorithm"/>
    <n v="2400"/>
    <n v="773"/>
    <n v="32.208333333333336"/>
    <x v="0"/>
    <n v="15"/>
    <s v="US"/>
    <s v="USD"/>
    <n v="51.533333333333331"/>
    <x v="265"/>
    <d v="2017-11-11T06:00:00"/>
    <n v="1509948000"/>
    <n v="1510380000"/>
    <b v="0"/>
    <b v="0"/>
    <x v="3"/>
  </r>
  <r>
    <n v="275"/>
    <s v="Ward, Sanchez and Kemp"/>
    <s v="Stand-alone discrete Graphical User Interface"/>
    <n v="3900"/>
    <n v="9419"/>
    <n v="241.51282051282053"/>
    <x v="1"/>
    <n v="116"/>
    <s v="US"/>
    <s v="USD"/>
    <n v="81.198275862068968"/>
    <x v="266"/>
    <d v="2019-04-14T05:00:00"/>
    <n v="1554526800"/>
    <n v="1555218000"/>
    <b v="0"/>
    <b v="0"/>
    <x v="5"/>
  </r>
  <r>
    <n v="276"/>
    <s v="Fields Ltd"/>
    <s v="Front-line foreground project"/>
    <n v="5500"/>
    <n v="5324"/>
    <n v="96.8"/>
    <x v="0"/>
    <n v="133"/>
    <s v="US"/>
    <s v="USD"/>
    <n v="40.030075187969928"/>
    <x v="267"/>
    <d v="2012-04-24T05:00:00"/>
    <n v="1334811600"/>
    <n v="1335243600"/>
    <b v="0"/>
    <b v="1"/>
    <x v="6"/>
  </r>
  <r>
    <n v="277"/>
    <s v="Ramos-Mitchell"/>
    <s v="Persevering system-worthy info-mediaries"/>
    <n v="700"/>
    <n v="7465"/>
    <n v="1066.4285714285716"/>
    <x v="1"/>
    <n v="83"/>
    <s v="US"/>
    <s v="USD"/>
    <n v="89.939759036144579"/>
    <x v="268"/>
    <d v="2010-07-21T05:00:00"/>
    <n v="1279515600"/>
    <n v="1279688400"/>
    <b v="0"/>
    <b v="0"/>
    <x v="3"/>
  </r>
  <r>
    <n v="278"/>
    <s v="Higgins, Davis and Salazar"/>
    <s v="Distributed multi-tasking strategy"/>
    <n v="2700"/>
    <n v="8799"/>
    <n v="325.88888888888891"/>
    <x v="1"/>
    <n v="91"/>
    <s v="US"/>
    <s v="USD"/>
    <n v="96.692307692307693"/>
    <x v="269"/>
    <d v="2012-12-21T06:00:00"/>
    <n v="1353909600"/>
    <n v="1356069600"/>
    <b v="0"/>
    <b v="0"/>
    <x v="2"/>
  </r>
  <r>
    <n v="279"/>
    <s v="Smith-Jenkins"/>
    <s v="Vision-oriented methodical application"/>
    <n v="8000"/>
    <n v="13656"/>
    <n v="170.70000000000002"/>
    <x v="1"/>
    <n v="546"/>
    <s v="US"/>
    <s v="USD"/>
    <n v="25.010989010989011"/>
    <x v="270"/>
    <d v="2018-09-06T05:00:00"/>
    <n v="1535950800"/>
    <n v="1536210000"/>
    <b v="0"/>
    <b v="0"/>
    <x v="3"/>
  </r>
  <r>
    <n v="280"/>
    <s v="Braun PLC"/>
    <s v="Function-based high-level infrastructure"/>
    <n v="2500"/>
    <n v="14536"/>
    <n v="581.44000000000005"/>
    <x v="1"/>
    <n v="393"/>
    <s v="US"/>
    <s v="USD"/>
    <n v="36.987277353689571"/>
    <x v="271"/>
    <d v="2017-11-27T06:00:00"/>
    <n v="1511244000"/>
    <n v="1511762400"/>
    <b v="0"/>
    <b v="0"/>
    <x v="4"/>
  </r>
  <r>
    <n v="281"/>
    <s v="Drake PLC"/>
    <s v="Profound object-oriented paradigm"/>
    <n v="164500"/>
    <n v="150552"/>
    <n v="91.520972644376897"/>
    <x v="0"/>
    <n v="2062"/>
    <s v="US"/>
    <s v="USD"/>
    <n v="73.012609117361791"/>
    <x v="272"/>
    <d v="2012-04-01T05:00:00"/>
    <n v="1331445600"/>
    <n v="1333256400"/>
    <b v="0"/>
    <b v="1"/>
    <x v="3"/>
  </r>
  <r>
    <n v="282"/>
    <s v="Ross, Kelly and Brown"/>
    <s v="Virtual contextually-based circuit"/>
    <n v="8400"/>
    <n v="9076"/>
    <n v="108.04761904761904"/>
    <x v="1"/>
    <n v="133"/>
    <s v="US"/>
    <s v="USD"/>
    <n v="68.240601503759393"/>
    <x v="73"/>
    <d v="2016-12-03T06:00:00"/>
    <n v="1480226400"/>
    <n v="1480744800"/>
    <b v="0"/>
    <b v="1"/>
    <x v="4"/>
  </r>
  <r>
    <n v="283"/>
    <s v="Lucas-Mullins"/>
    <s v="Business-focused dynamic instruction set"/>
    <n v="8100"/>
    <n v="1517"/>
    <n v="18.728395061728396"/>
    <x v="0"/>
    <n v="29"/>
    <s v="DK"/>
    <s v="DKK"/>
    <n v="52.310344827586206"/>
    <x v="273"/>
    <d v="2016-06-04T05:00:00"/>
    <n v="1464584400"/>
    <n v="1465016400"/>
    <b v="0"/>
    <b v="0"/>
    <x v="1"/>
  </r>
  <r>
    <n v="284"/>
    <s v="Tran LLC"/>
    <s v="Ameliorated fresh-thinking protocol"/>
    <n v="9800"/>
    <n v="8153"/>
    <n v="83.193877551020407"/>
    <x v="0"/>
    <n v="132"/>
    <s v="US"/>
    <s v="USD"/>
    <n v="61.765151515151516"/>
    <x v="274"/>
    <d v="2012-05-06T05:00:00"/>
    <n v="1335848400"/>
    <n v="1336280400"/>
    <b v="0"/>
    <b v="0"/>
    <x v="2"/>
  </r>
  <r>
    <n v="285"/>
    <s v="Dawson, Brady and Gilbert"/>
    <s v="Front-line optimizing emulation"/>
    <n v="900"/>
    <n v="6357"/>
    <n v="706.33333333333337"/>
    <x v="1"/>
    <n v="254"/>
    <s v="US"/>
    <s v="USD"/>
    <n v="25.027559055118111"/>
    <x v="275"/>
    <d v="2016-10-18T05:00:00"/>
    <n v="1473483600"/>
    <n v="1476766800"/>
    <b v="0"/>
    <b v="0"/>
    <x v="3"/>
  </r>
  <r>
    <n v="286"/>
    <s v="Obrien-Aguirre"/>
    <s v="Devolved uniform complexity"/>
    <n v="112100"/>
    <n v="19557"/>
    <n v="17.446030330062445"/>
    <x v="3"/>
    <n v="184"/>
    <s v="US"/>
    <s v="USD"/>
    <n v="106.28804347826087"/>
    <x v="276"/>
    <d v="2016-11-30T06:00:00"/>
    <n v="1479880800"/>
    <n v="1480485600"/>
    <b v="0"/>
    <b v="0"/>
    <x v="3"/>
  </r>
  <r>
    <n v="287"/>
    <s v="Ferguson PLC"/>
    <s v="Public-key intangible superstructure"/>
    <n v="6300"/>
    <n v="13213"/>
    <n v="209.73015873015873"/>
    <x v="1"/>
    <n v="176"/>
    <s v="US"/>
    <s v="USD"/>
    <n v="75.07386363636364"/>
    <x v="277"/>
    <d v="2015-04-28T05:00:00"/>
    <n v="1430197200"/>
    <n v="1430197200"/>
    <b v="0"/>
    <b v="0"/>
    <x v="1"/>
  </r>
  <r>
    <n v="288"/>
    <s v="Garcia Ltd"/>
    <s v="Secured global success"/>
    <n v="5600"/>
    <n v="5476"/>
    <n v="97.785714285714292"/>
    <x v="0"/>
    <n v="137"/>
    <s v="DK"/>
    <s v="DKK"/>
    <n v="39.970802919708028"/>
    <x v="278"/>
    <d v="2012-03-15T05:00:00"/>
    <n v="1331701200"/>
    <n v="1331787600"/>
    <b v="0"/>
    <b v="1"/>
    <x v="1"/>
  </r>
  <r>
    <n v="289"/>
    <s v="Smith, Love and Smith"/>
    <s v="Grass-roots mission-critical capability"/>
    <n v="800"/>
    <n v="13474"/>
    <n v="1684.25"/>
    <x v="1"/>
    <n v="337"/>
    <s v="CA"/>
    <s v="CAD"/>
    <n v="39.982195845697326"/>
    <x v="279"/>
    <d v="2015-08-06T05:00:00"/>
    <n v="1438578000"/>
    <n v="1438837200"/>
    <b v="0"/>
    <b v="0"/>
    <x v="3"/>
  </r>
  <r>
    <n v="290"/>
    <s v="Wilson, Hall and Osborne"/>
    <s v="Advanced global data-warehouse"/>
    <n v="168600"/>
    <n v="91722"/>
    <n v="54.402135231316727"/>
    <x v="0"/>
    <n v="908"/>
    <s v="US"/>
    <s v="USD"/>
    <n v="101.01541850220265"/>
    <x v="280"/>
    <d v="2013-06-11T05:00:00"/>
    <n v="1368162000"/>
    <n v="1370926800"/>
    <b v="0"/>
    <b v="1"/>
    <x v="4"/>
  </r>
  <r>
    <n v="291"/>
    <s v="Bell, Grimes and Kerr"/>
    <s v="Self-enabling uniform complexity"/>
    <n v="1800"/>
    <n v="8219"/>
    <n v="456.61111111111109"/>
    <x v="1"/>
    <n v="107"/>
    <s v="US"/>
    <s v="USD"/>
    <n v="76.813084112149539"/>
    <x v="281"/>
    <d v="2011-10-19T05:00:00"/>
    <n v="1318654800"/>
    <n v="1319000400"/>
    <b v="1"/>
    <b v="0"/>
    <x v="2"/>
  </r>
  <r>
    <n v="292"/>
    <s v="Ho-Harris"/>
    <s v="Versatile cohesive encoding"/>
    <n v="7300"/>
    <n v="717"/>
    <n v="9.8219178082191778"/>
    <x v="0"/>
    <n v="10"/>
    <s v="US"/>
    <s v="USD"/>
    <n v="71.7"/>
    <x v="282"/>
    <d v="2012-04-03T05:00:00"/>
    <n v="1331874000"/>
    <n v="1333429200"/>
    <b v="0"/>
    <b v="0"/>
    <x v="0"/>
  </r>
  <r>
    <n v="293"/>
    <s v="Ross Group"/>
    <s v="Organized executive solution"/>
    <n v="6500"/>
    <n v="1065"/>
    <n v="16.384615384615383"/>
    <x v="3"/>
    <n v="32"/>
    <s v="IT"/>
    <s v="EUR"/>
    <n v="33.28125"/>
    <x v="283"/>
    <d v="2010-10-14T05:00:00"/>
    <n v="1286254800"/>
    <n v="1287032400"/>
    <b v="0"/>
    <b v="0"/>
    <x v="3"/>
  </r>
  <r>
    <n v="294"/>
    <s v="Turner-Davis"/>
    <s v="Automated local emulation"/>
    <n v="600"/>
    <n v="8038"/>
    <n v="1339.6666666666667"/>
    <x v="1"/>
    <n v="183"/>
    <s v="US"/>
    <s v="USD"/>
    <n v="43.923497267759565"/>
    <x v="284"/>
    <d v="2018-11-07T06:00:00"/>
    <n v="1540530000"/>
    <n v="1541570400"/>
    <b v="0"/>
    <b v="0"/>
    <x v="3"/>
  </r>
  <r>
    <n v="295"/>
    <s v="Smith, Jackson and Herrera"/>
    <s v="Enterprise-wide intermediate middleware"/>
    <n v="192900"/>
    <n v="68769"/>
    <n v="35.650077760497666"/>
    <x v="0"/>
    <n v="1910"/>
    <s v="CH"/>
    <s v="CHF"/>
    <n v="36.004712041884815"/>
    <x v="285"/>
    <d v="2013-11-09T06:00:00"/>
    <n v="1381813200"/>
    <n v="1383976800"/>
    <b v="0"/>
    <b v="0"/>
    <x v="3"/>
  </r>
  <r>
    <n v="296"/>
    <s v="Smith-Hess"/>
    <s v="Grass-roots real-time Local Area Network"/>
    <n v="6100"/>
    <n v="3352"/>
    <n v="54.950819672131146"/>
    <x v="0"/>
    <n v="38"/>
    <s v="AU"/>
    <s v="AUD"/>
    <n v="88.21052631578948"/>
    <x v="286"/>
    <d v="2019-02-19T06:00:00"/>
    <n v="1548655200"/>
    <n v="1550556000"/>
    <b v="0"/>
    <b v="0"/>
    <x v="3"/>
  </r>
  <r>
    <n v="297"/>
    <s v="Brown, Herring and Bass"/>
    <s v="Organized client-driven capacity"/>
    <n v="7200"/>
    <n v="6785"/>
    <n v="94.236111111111114"/>
    <x v="0"/>
    <n v="104"/>
    <s v="AU"/>
    <s v="AUD"/>
    <n v="65.240384615384613"/>
    <x v="287"/>
    <d v="2014-01-23T06:00:00"/>
    <n v="1389679200"/>
    <n v="1390456800"/>
    <b v="0"/>
    <b v="1"/>
    <x v="3"/>
  </r>
  <r>
    <n v="298"/>
    <s v="Chase, Garcia and Johnson"/>
    <s v="Adaptive intangible database"/>
    <n v="3500"/>
    <n v="5037"/>
    <n v="143.91428571428571"/>
    <x v="1"/>
    <n v="72"/>
    <s v="US"/>
    <s v="USD"/>
    <n v="69.958333333333329"/>
    <x v="288"/>
    <d v="2016-03-15T05:00:00"/>
    <n v="1456466400"/>
    <n v="1458018000"/>
    <b v="0"/>
    <b v="1"/>
    <x v="1"/>
  </r>
  <r>
    <n v="299"/>
    <s v="Ramsey and Sons"/>
    <s v="Grass-roots contextually-based algorithm"/>
    <n v="3800"/>
    <n v="1954"/>
    <n v="51.421052631578945"/>
    <x v="0"/>
    <n v="49"/>
    <s v="US"/>
    <s v="USD"/>
    <n v="39.877551020408163"/>
    <x v="289"/>
    <d v="2016-04-28T05:00:00"/>
    <n v="1456984800"/>
    <n v="1461819600"/>
    <b v="0"/>
    <b v="0"/>
    <x v="0"/>
  </r>
  <r>
    <n v="300"/>
    <s v="Cooke PLC"/>
    <s v="Focused executive core"/>
    <n v="100"/>
    <n v="5"/>
    <n v="5"/>
    <x v="0"/>
    <n v="1"/>
    <s v="DK"/>
    <s v="DKK"/>
    <n v="5"/>
    <x v="290"/>
    <d v="2017-08-31T05:00:00"/>
    <n v="1504069200"/>
    <n v="1504155600"/>
    <b v="0"/>
    <b v="1"/>
    <x v="5"/>
  </r>
  <r>
    <n v="301"/>
    <s v="Wong-Walker"/>
    <s v="Multi-channeled disintermediate policy"/>
    <n v="900"/>
    <n v="12102"/>
    <n v="1344.6666666666667"/>
    <x v="1"/>
    <n v="295"/>
    <s v="US"/>
    <s v="USD"/>
    <n v="41.023728813559323"/>
    <x v="291"/>
    <d v="2015-03-15T05:00:00"/>
    <n v="1424930400"/>
    <n v="1426395600"/>
    <b v="0"/>
    <b v="0"/>
    <x v="4"/>
  </r>
  <r>
    <n v="302"/>
    <s v="Ferguson, Collins and Mata"/>
    <s v="Customizable bi-directional hardware"/>
    <n v="76100"/>
    <n v="24234"/>
    <n v="31.844940867279899"/>
    <x v="0"/>
    <n v="245"/>
    <s v="US"/>
    <s v="USD"/>
    <n v="98.914285714285711"/>
    <x v="292"/>
    <d v="2018-09-16T05:00:00"/>
    <n v="1535864400"/>
    <n v="1537074000"/>
    <b v="0"/>
    <b v="0"/>
    <x v="3"/>
  </r>
  <r>
    <n v="303"/>
    <s v="Guerrero, Flores and Jenkins"/>
    <s v="Networked optimal architecture"/>
    <n v="3400"/>
    <n v="2809"/>
    <n v="82.617647058823536"/>
    <x v="0"/>
    <n v="32"/>
    <s v="US"/>
    <s v="USD"/>
    <n v="87.78125"/>
    <x v="293"/>
    <d v="2016-01-12T06:00:00"/>
    <n v="1452146400"/>
    <n v="1452578400"/>
    <b v="0"/>
    <b v="0"/>
    <x v="1"/>
  </r>
  <r>
    <n v="304"/>
    <s v="Peterson PLC"/>
    <s v="User-friendly discrete benchmark"/>
    <n v="2100"/>
    <n v="11469"/>
    <n v="546.14285714285722"/>
    <x v="1"/>
    <n v="142"/>
    <s v="US"/>
    <s v="USD"/>
    <n v="80.767605633802816"/>
    <x v="294"/>
    <d v="2016-09-17T05:00:00"/>
    <n v="1470546000"/>
    <n v="1474088400"/>
    <b v="0"/>
    <b v="0"/>
    <x v="4"/>
  </r>
  <r>
    <n v="305"/>
    <s v="Townsend Ltd"/>
    <s v="Grass-roots actuating policy"/>
    <n v="2800"/>
    <n v="8014"/>
    <n v="286.21428571428572"/>
    <x v="1"/>
    <n v="85"/>
    <s v="US"/>
    <s v="USD"/>
    <n v="94.28235294117647"/>
    <x v="295"/>
    <d v="2016-04-29T05:00:00"/>
    <n v="1458363600"/>
    <n v="1461906000"/>
    <b v="0"/>
    <b v="0"/>
    <x v="3"/>
  </r>
  <r>
    <n v="306"/>
    <s v="Rush, Reed and Hall"/>
    <s v="Enterprise-wide 3rdgeneration knowledge user"/>
    <n v="6500"/>
    <n v="514"/>
    <n v="7.9076923076923071"/>
    <x v="0"/>
    <n v="7"/>
    <s v="US"/>
    <s v="USD"/>
    <n v="73.428571428571431"/>
    <x v="296"/>
    <d v="2017-07-17T05:00:00"/>
    <n v="1500008400"/>
    <n v="1500267600"/>
    <b v="0"/>
    <b v="1"/>
    <x v="3"/>
  </r>
  <r>
    <n v="307"/>
    <s v="Salazar-Dodson"/>
    <s v="Face-to-face zero tolerance moderator"/>
    <n v="32900"/>
    <n v="43473"/>
    <n v="132.13677811550153"/>
    <x v="1"/>
    <n v="659"/>
    <s v="DK"/>
    <s v="DKK"/>
    <n v="65.968133535660087"/>
    <x v="297"/>
    <d v="2012-06-26T05:00:00"/>
    <n v="1338958800"/>
    <n v="1340686800"/>
    <b v="0"/>
    <b v="1"/>
    <x v="5"/>
  </r>
  <r>
    <n v="308"/>
    <s v="Davis Ltd"/>
    <s v="Grass-roots optimizing projection"/>
    <n v="118200"/>
    <n v="87560"/>
    <n v="74.077834179357026"/>
    <x v="0"/>
    <n v="803"/>
    <s v="US"/>
    <s v="USD"/>
    <n v="109.04109589041096"/>
    <x v="298"/>
    <d v="2011-04-19T05:00:00"/>
    <n v="1303102800"/>
    <n v="1303189200"/>
    <b v="0"/>
    <b v="0"/>
    <x v="3"/>
  </r>
  <r>
    <n v="309"/>
    <s v="Harris-Perry"/>
    <s v="User-centric 6thgeneration attitude"/>
    <n v="4100"/>
    <n v="3087"/>
    <n v="75.292682926829272"/>
    <x v="3"/>
    <n v="75"/>
    <s v="US"/>
    <s v="USD"/>
    <n v="41.16"/>
    <x v="299"/>
    <d v="2011-10-11T05:00:00"/>
    <n v="1316581200"/>
    <n v="1318309200"/>
    <b v="0"/>
    <b v="1"/>
    <x v="1"/>
  </r>
  <r>
    <n v="310"/>
    <s v="Velazquez, Hunt and Ortiz"/>
    <s v="Switchable zero tolerance website"/>
    <n v="7800"/>
    <n v="1586"/>
    <n v="20.333333333333332"/>
    <x v="0"/>
    <n v="16"/>
    <s v="US"/>
    <s v="USD"/>
    <n v="99.125"/>
    <x v="300"/>
    <d v="2010-04-25T05:00:00"/>
    <n v="1270789200"/>
    <n v="1272171600"/>
    <b v="0"/>
    <b v="0"/>
    <x v="6"/>
  </r>
  <r>
    <n v="311"/>
    <s v="Flores PLC"/>
    <s v="Focused real-time help-desk"/>
    <n v="6300"/>
    <n v="12812"/>
    <n v="203.36507936507937"/>
    <x v="1"/>
    <n v="121"/>
    <s v="US"/>
    <s v="USD"/>
    <n v="105.88429752066116"/>
    <x v="247"/>
    <d v="2011-02-28T06:00:00"/>
    <n v="1297836000"/>
    <n v="1298872800"/>
    <b v="0"/>
    <b v="0"/>
    <x v="3"/>
  </r>
  <r>
    <n v="312"/>
    <s v="Martinez LLC"/>
    <s v="Robust impactful approach"/>
    <n v="59100"/>
    <n v="183345"/>
    <n v="310.2284263959391"/>
    <x v="1"/>
    <n v="3742"/>
    <s v="US"/>
    <s v="USD"/>
    <n v="48.996525921966864"/>
    <x v="244"/>
    <d v="2013-11-01T05:00:00"/>
    <n v="1382677200"/>
    <n v="1383282000"/>
    <b v="0"/>
    <b v="0"/>
    <x v="3"/>
  </r>
  <r>
    <n v="313"/>
    <s v="Miller-Irwin"/>
    <s v="Secured maximized policy"/>
    <n v="2200"/>
    <n v="8697"/>
    <n v="395.31818181818181"/>
    <x v="1"/>
    <n v="223"/>
    <s v="US"/>
    <s v="USD"/>
    <n v="39"/>
    <x v="301"/>
    <d v="2012-02-29T06:00:00"/>
    <n v="1330322400"/>
    <n v="1330495200"/>
    <b v="0"/>
    <b v="0"/>
    <x v="1"/>
  </r>
  <r>
    <n v="314"/>
    <s v="Sanchez-Morgan"/>
    <s v="Realigned upward-trending strategy"/>
    <n v="1400"/>
    <n v="4126"/>
    <n v="294.71428571428572"/>
    <x v="1"/>
    <n v="133"/>
    <s v="US"/>
    <s v="USD"/>
    <n v="31.022556390977442"/>
    <x v="188"/>
    <d v="2019-03-17T05:00:00"/>
    <n v="1552366800"/>
    <n v="1552798800"/>
    <b v="0"/>
    <b v="1"/>
    <x v="4"/>
  </r>
  <r>
    <n v="315"/>
    <s v="Lopez, Adams and Johnson"/>
    <s v="Open-source interactive knowledge user"/>
    <n v="9500"/>
    <n v="3220"/>
    <n v="33.89473684210526"/>
    <x v="0"/>
    <n v="31"/>
    <s v="US"/>
    <s v="USD"/>
    <n v="103.87096774193549"/>
    <x v="302"/>
    <d v="2014-06-22T05:00:00"/>
    <n v="1400907600"/>
    <n v="1403413200"/>
    <b v="0"/>
    <b v="0"/>
    <x v="3"/>
  </r>
  <r>
    <n v="316"/>
    <s v="Martin-Marshall"/>
    <s v="Configurable demand-driven matrix"/>
    <n v="9600"/>
    <n v="6401"/>
    <n v="66.677083333333329"/>
    <x v="0"/>
    <n v="108"/>
    <s v="IT"/>
    <s v="EUR"/>
    <n v="59.268518518518519"/>
    <x v="303"/>
    <d v="2019-11-20T06:00:00"/>
    <n v="1574143200"/>
    <n v="1574229600"/>
    <b v="0"/>
    <b v="1"/>
    <x v="0"/>
  </r>
  <r>
    <n v="317"/>
    <s v="Summers PLC"/>
    <s v="Cross-group coherent hierarchy"/>
    <n v="6600"/>
    <n v="1269"/>
    <n v="19.227272727272727"/>
    <x v="0"/>
    <n v="30"/>
    <s v="US"/>
    <s v="USD"/>
    <n v="42.3"/>
    <x v="304"/>
    <d v="2017-05-27T05:00:00"/>
    <n v="1494738000"/>
    <n v="1495861200"/>
    <b v="0"/>
    <b v="0"/>
    <x v="3"/>
  </r>
  <r>
    <n v="318"/>
    <s v="Young, Hart and Ryan"/>
    <s v="Decentralized demand-driven open system"/>
    <n v="5700"/>
    <n v="903"/>
    <n v="15.842105263157894"/>
    <x v="0"/>
    <n v="17"/>
    <s v="US"/>
    <s v="USD"/>
    <n v="53.117647058823529"/>
    <x v="305"/>
    <d v="2014-02-16T06:00:00"/>
    <n v="1392357600"/>
    <n v="1392530400"/>
    <b v="0"/>
    <b v="0"/>
    <x v="1"/>
  </r>
  <r>
    <n v="319"/>
    <s v="Mills Group"/>
    <s v="Advanced empowering matrix"/>
    <n v="8400"/>
    <n v="3251"/>
    <n v="38.702380952380956"/>
    <x v="3"/>
    <n v="64"/>
    <s v="US"/>
    <s v="USD"/>
    <n v="50.796875"/>
    <x v="306"/>
    <d v="2010-09-05T05:00:00"/>
    <n v="1281589200"/>
    <n v="1283662800"/>
    <b v="0"/>
    <b v="0"/>
    <x v="2"/>
  </r>
  <r>
    <n v="320"/>
    <s v="Sandoval-Powell"/>
    <s v="Phased holistic implementation"/>
    <n v="84400"/>
    <n v="8092"/>
    <n v="9.5876777251184837"/>
    <x v="0"/>
    <n v="80"/>
    <s v="US"/>
    <s v="USD"/>
    <n v="101.15"/>
    <x v="307"/>
    <d v="2011-05-19T05:00:00"/>
    <n v="1305003600"/>
    <n v="1305781200"/>
    <b v="0"/>
    <b v="0"/>
    <x v="5"/>
  </r>
  <r>
    <n v="321"/>
    <s v="Mills, Frazier and Perez"/>
    <s v="Proactive attitude-oriented knowledge user"/>
    <n v="170400"/>
    <n v="160422"/>
    <n v="94.144366197183089"/>
    <x v="0"/>
    <n v="2468"/>
    <s v="US"/>
    <s v="USD"/>
    <n v="65.000810372771468"/>
    <x v="308"/>
    <d v="2011-04-09T05:00:00"/>
    <n v="1301634000"/>
    <n v="1302325200"/>
    <b v="0"/>
    <b v="0"/>
    <x v="4"/>
  </r>
  <r>
    <n v="322"/>
    <s v="Hebert Group"/>
    <s v="Visionary asymmetric Graphical User Interface"/>
    <n v="117900"/>
    <n v="196377"/>
    <n v="166.56234096692114"/>
    <x v="1"/>
    <n v="5168"/>
    <s v="US"/>
    <s v="USD"/>
    <n v="37.998645510835914"/>
    <x v="309"/>
    <d v="2010-12-08T06:00:00"/>
    <n v="1290664800"/>
    <n v="1291788000"/>
    <b v="0"/>
    <b v="0"/>
    <x v="3"/>
  </r>
  <r>
    <n v="323"/>
    <s v="Cole, Smith and Wood"/>
    <s v="Integrated zero-defect help-desk"/>
    <n v="8900"/>
    <n v="2148"/>
    <n v="24.134831460674157"/>
    <x v="0"/>
    <n v="26"/>
    <s v="GB"/>
    <s v="GBP"/>
    <n v="82.615384615384613"/>
    <x v="310"/>
    <d v="2014-03-29T05:00:00"/>
    <n v="1395896400"/>
    <n v="1396069200"/>
    <b v="0"/>
    <b v="0"/>
    <x v="4"/>
  </r>
  <r>
    <n v="324"/>
    <s v="Harris, Hall and Harris"/>
    <s v="Inverse analyzing matrices"/>
    <n v="7100"/>
    <n v="11648"/>
    <n v="164.05633802816902"/>
    <x v="1"/>
    <n v="307"/>
    <s v="US"/>
    <s v="USD"/>
    <n v="37.941368078175898"/>
    <x v="311"/>
    <d v="2015-07-03T05:00:00"/>
    <n v="1434862800"/>
    <n v="1435899600"/>
    <b v="0"/>
    <b v="1"/>
    <x v="3"/>
  </r>
  <r>
    <n v="325"/>
    <s v="Saunders Group"/>
    <s v="Programmable systemic implementation"/>
    <n v="6500"/>
    <n v="5897"/>
    <n v="90.723076923076931"/>
    <x v="0"/>
    <n v="73"/>
    <s v="US"/>
    <s v="USD"/>
    <n v="80.780821917808225"/>
    <x v="79"/>
    <d v="2018-07-09T05:00:00"/>
    <n v="1529125200"/>
    <n v="1531112400"/>
    <b v="0"/>
    <b v="1"/>
    <x v="3"/>
  </r>
  <r>
    <n v="326"/>
    <s v="Pham, Avila and Nash"/>
    <s v="Multi-channeled next generation architecture"/>
    <n v="7200"/>
    <n v="3326"/>
    <n v="46.194444444444443"/>
    <x v="0"/>
    <n v="128"/>
    <s v="US"/>
    <s v="USD"/>
    <n v="25.984375"/>
    <x v="312"/>
    <d v="2016-01-01T06:00:00"/>
    <n v="1451109600"/>
    <n v="1451628000"/>
    <b v="0"/>
    <b v="0"/>
    <x v="4"/>
  </r>
  <r>
    <n v="327"/>
    <s v="Patterson, Salinas and Lucas"/>
    <s v="Digitized 3rdgeneration encoding"/>
    <n v="2600"/>
    <n v="1002"/>
    <n v="38.53846153846154"/>
    <x v="0"/>
    <n v="33"/>
    <s v="US"/>
    <s v="USD"/>
    <n v="30.363636363636363"/>
    <x v="313"/>
    <d v="2019-09-01T05:00:00"/>
    <n v="1566968400"/>
    <n v="1567314000"/>
    <b v="0"/>
    <b v="1"/>
    <x v="3"/>
  </r>
  <r>
    <n v="328"/>
    <s v="Young PLC"/>
    <s v="Innovative well-modulated functionalities"/>
    <n v="98700"/>
    <n v="131826"/>
    <n v="133.56231003039514"/>
    <x v="1"/>
    <n v="2441"/>
    <s v="US"/>
    <s v="USD"/>
    <n v="54.004916018025398"/>
    <x v="314"/>
    <d v="2018-12-11T06:00:00"/>
    <n v="1543557600"/>
    <n v="1544508000"/>
    <b v="0"/>
    <b v="0"/>
    <x v="1"/>
  </r>
  <r>
    <n v="329"/>
    <s v="Willis and Sons"/>
    <s v="Fundamental incremental database"/>
    <n v="93800"/>
    <n v="21477"/>
    <n v="22.896588486140725"/>
    <x v="2"/>
    <n v="211"/>
    <s v="US"/>
    <s v="USD"/>
    <n v="101.78672985781991"/>
    <x v="315"/>
    <d v="2016-12-23T06:00:00"/>
    <n v="1481522400"/>
    <n v="1482472800"/>
    <b v="0"/>
    <b v="0"/>
    <x v="6"/>
  </r>
  <r>
    <n v="330"/>
    <s v="Thompson-Bates"/>
    <s v="Expanded encompassing open architecture"/>
    <n v="33700"/>
    <n v="62330"/>
    <n v="184.95548961424333"/>
    <x v="1"/>
    <n v="1385"/>
    <s v="GB"/>
    <s v="GBP"/>
    <n v="45.003610108303249"/>
    <x v="316"/>
    <d v="2017-12-09T06:00:00"/>
    <n v="1512712800"/>
    <n v="1512799200"/>
    <b v="0"/>
    <b v="0"/>
    <x v="4"/>
  </r>
  <r>
    <n v="331"/>
    <s v="Rose-Silva"/>
    <s v="Intuitive static portal"/>
    <n v="3300"/>
    <n v="14643"/>
    <n v="443.72727272727275"/>
    <x v="1"/>
    <n v="190"/>
    <s v="US"/>
    <s v="USD"/>
    <n v="77.068421052631578"/>
    <x v="317"/>
    <d v="2011-12-20T06:00:00"/>
    <n v="1324274400"/>
    <n v="1324360800"/>
    <b v="0"/>
    <b v="0"/>
    <x v="0"/>
  </r>
  <r>
    <n v="332"/>
    <s v="Pacheco, Johnson and Torres"/>
    <s v="Optional bandwidth-monitored definition"/>
    <n v="20700"/>
    <n v="41396"/>
    <n v="199.9806763285024"/>
    <x v="1"/>
    <n v="470"/>
    <s v="US"/>
    <s v="USD"/>
    <n v="88.076595744680844"/>
    <x v="318"/>
    <d v="2013-03-29T05:00:00"/>
    <n v="1364446800"/>
    <n v="1364533200"/>
    <b v="0"/>
    <b v="0"/>
    <x v="2"/>
  </r>
  <r>
    <n v="333"/>
    <s v="Carlson, Dixon and Jones"/>
    <s v="Persistent well-modulated synergy"/>
    <n v="9600"/>
    <n v="11900"/>
    <n v="123.95833333333333"/>
    <x v="1"/>
    <n v="253"/>
    <s v="US"/>
    <s v="USD"/>
    <n v="47.035573122529641"/>
    <x v="319"/>
    <d v="2018-12-18T06:00:00"/>
    <n v="1542693600"/>
    <n v="1545112800"/>
    <b v="0"/>
    <b v="0"/>
    <x v="3"/>
  </r>
  <r>
    <n v="334"/>
    <s v="Mcgee Group"/>
    <s v="Assimilated discrete algorithm"/>
    <n v="66200"/>
    <n v="123538"/>
    <n v="186.61329305135951"/>
    <x v="1"/>
    <n v="1113"/>
    <s v="US"/>
    <s v="USD"/>
    <n v="110.99550763701707"/>
    <x v="32"/>
    <d v="2018-01-17T06:00:00"/>
    <n v="1515564000"/>
    <n v="1516168800"/>
    <b v="0"/>
    <b v="0"/>
    <x v="1"/>
  </r>
  <r>
    <n v="335"/>
    <s v="Jordan-Acosta"/>
    <s v="Operative uniform hub"/>
    <n v="173800"/>
    <n v="198628"/>
    <n v="114.28538550057536"/>
    <x v="1"/>
    <n v="2283"/>
    <s v="US"/>
    <s v="USD"/>
    <n v="87.003066141042481"/>
    <x v="320"/>
    <d v="2019-11-28T06:00:00"/>
    <n v="1573797600"/>
    <n v="1574920800"/>
    <b v="0"/>
    <b v="0"/>
    <x v="1"/>
  </r>
  <r>
    <n v="336"/>
    <s v="Nunez Inc"/>
    <s v="Customizable intangible capability"/>
    <n v="70700"/>
    <n v="68602"/>
    <n v="97.032531824611041"/>
    <x v="0"/>
    <n v="1072"/>
    <s v="US"/>
    <s v="USD"/>
    <n v="63.994402985074629"/>
    <x v="321"/>
    <d v="2010-12-16T06:00:00"/>
    <n v="1292392800"/>
    <n v="1292479200"/>
    <b v="0"/>
    <b v="1"/>
    <x v="1"/>
  </r>
  <r>
    <n v="337"/>
    <s v="Hayden Ltd"/>
    <s v="Innovative didactic analyzer"/>
    <n v="94500"/>
    <n v="116064"/>
    <n v="122.81904761904762"/>
    <x v="1"/>
    <n v="1095"/>
    <s v="US"/>
    <s v="USD"/>
    <n v="105.9945205479452"/>
    <x v="322"/>
    <d v="2019-11-12T06:00:00"/>
    <n v="1573452000"/>
    <n v="1573538400"/>
    <b v="0"/>
    <b v="0"/>
    <x v="3"/>
  </r>
  <r>
    <n v="338"/>
    <s v="Gonzalez-Burton"/>
    <s v="Decentralized intangible encoding"/>
    <n v="69800"/>
    <n v="125042"/>
    <n v="179.14326647564468"/>
    <x v="1"/>
    <n v="1690"/>
    <s v="US"/>
    <s v="USD"/>
    <n v="73.989349112426041"/>
    <x v="323"/>
    <d v="2011-11-04T05:00:00"/>
    <n v="1317790800"/>
    <n v="1320382800"/>
    <b v="0"/>
    <b v="0"/>
    <x v="3"/>
  </r>
  <r>
    <n v="339"/>
    <s v="Lewis, Taylor and Rivers"/>
    <s v="Front-line transitional algorithm"/>
    <n v="136300"/>
    <n v="108974"/>
    <n v="79.951577402787962"/>
    <x v="3"/>
    <n v="1297"/>
    <s v="CA"/>
    <s v="CAD"/>
    <n v="84.02004626060139"/>
    <x v="324"/>
    <d v="2017-08-16T05:00:00"/>
    <n v="1501650000"/>
    <n v="1502859600"/>
    <b v="0"/>
    <b v="0"/>
    <x v="3"/>
  </r>
  <r>
    <n v="340"/>
    <s v="Butler, Henry and Espinoza"/>
    <s v="Switchable didactic matrices"/>
    <n v="37100"/>
    <n v="34964"/>
    <n v="94.242587601078171"/>
    <x v="0"/>
    <n v="393"/>
    <s v="US"/>
    <s v="USD"/>
    <n v="88.966921119592882"/>
    <x v="325"/>
    <d v="2011-12-13T06:00:00"/>
    <n v="1323669600"/>
    <n v="1323756000"/>
    <b v="0"/>
    <b v="0"/>
    <x v="7"/>
  </r>
  <r>
    <n v="341"/>
    <s v="Guzman Group"/>
    <s v="Ameliorated disintermediate utilization"/>
    <n v="114300"/>
    <n v="96777"/>
    <n v="84.669291338582681"/>
    <x v="0"/>
    <n v="1257"/>
    <s v="US"/>
    <s v="USD"/>
    <n v="76.990453460620529"/>
    <x v="326"/>
    <d v="2015-09-04T05:00:00"/>
    <n v="1440738000"/>
    <n v="1441342800"/>
    <b v="0"/>
    <b v="0"/>
    <x v="1"/>
  </r>
  <r>
    <n v="342"/>
    <s v="Gibson-Hernandez"/>
    <s v="Visionary foreground middleware"/>
    <n v="47900"/>
    <n v="31864"/>
    <n v="66.521920668058456"/>
    <x v="0"/>
    <n v="328"/>
    <s v="US"/>
    <s v="USD"/>
    <n v="97.146341463414629"/>
    <x v="327"/>
    <d v="2013-08-01T05:00:00"/>
    <n v="1374296400"/>
    <n v="1375333200"/>
    <b v="0"/>
    <b v="0"/>
    <x v="3"/>
  </r>
  <r>
    <n v="343"/>
    <s v="Spencer-Weber"/>
    <s v="Optional zero-defect task-force"/>
    <n v="9000"/>
    <n v="4853"/>
    <n v="53.922222222222224"/>
    <x v="0"/>
    <n v="147"/>
    <s v="US"/>
    <s v="USD"/>
    <n v="33.013605442176868"/>
    <x v="328"/>
    <d v="2014-01-11T06:00:00"/>
    <n v="1384840800"/>
    <n v="1389420000"/>
    <b v="0"/>
    <b v="0"/>
    <x v="3"/>
  </r>
  <r>
    <n v="344"/>
    <s v="Berger, Johnson and Marshall"/>
    <s v="Devolved exuding emulation"/>
    <n v="197600"/>
    <n v="82959"/>
    <n v="41.983299595141702"/>
    <x v="0"/>
    <n v="830"/>
    <s v="US"/>
    <s v="USD"/>
    <n v="99.950602409638549"/>
    <x v="329"/>
    <d v="2018-03-03T06:00:00"/>
    <n v="1516600800"/>
    <n v="1520056800"/>
    <b v="0"/>
    <b v="0"/>
    <x v="6"/>
  </r>
  <r>
    <n v="345"/>
    <s v="Taylor, Cisneros and Romero"/>
    <s v="Open-source neutral task-force"/>
    <n v="157600"/>
    <n v="23159"/>
    <n v="14.69479695431472"/>
    <x v="0"/>
    <n v="331"/>
    <s v="GB"/>
    <s v="GBP"/>
    <n v="69.966767371601208"/>
    <x v="330"/>
    <d v="2015-07-10T05:00:00"/>
    <n v="1436418000"/>
    <n v="1436504400"/>
    <b v="0"/>
    <b v="0"/>
    <x v="4"/>
  </r>
  <r>
    <n v="346"/>
    <s v="Little-Marsh"/>
    <s v="Virtual attitude-oriented migration"/>
    <n v="8000"/>
    <n v="2758"/>
    <n v="34.475000000000001"/>
    <x v="0"/>
    <n v="25"/>
    <s v="US"/>
    <s v="USD"/>
    <n v="110.32"/>
    <x v="331"/>
    <d v="2017-10-18T05:00:00"/>
    <n v="1503550800"/>
    <n v="1508302800"/>
    <b v="0"/>
    <b v="1"/>
    <x v="1"/>
  </r>
  <r>
    <n v="347"/>
    <s v="Petersen and Sons"/>
    <s v="Open-source full-range portal"/>
    <n v="900"/>
    <n v="12607"/>
    <n v="1400.7777777777778"/>
    <x v="1"/>
    <n v="191"/>
    <s v="US"/>
    <s v="USD"/>
    <n v="66.005235602094245"/>
    <x v="332"/>
    <d v="2015-03-07T06:00:00"/>
    <n v="1423634400"/>
    <n v="1425708000"/>
    <b v="0"/>
    <b v="0"/>
    <x v="2"/>
  </r>
  <r>
    <n v="348"/>
    <s v="Hensley Ltd"/>
    <s v="Versatile cohesive open system"/>
    <n v="199000"/>
    <n v="142823"/>
    <n v="71.770351758793964"/>
    <x v="0"/>
    <n v="3483"/>
    <s v="US"/>
    <s v="USD"/>
    <n v="41.005742176284812"/>
    <x v="333"/>
    <d v="2017-03-01T06:00:00"/>
    <n v="1487224800"/>
    <n v="1488348000"/>
    <b v="0"/>
    <b v="0"/>
    <x v="0"/>
  </r>
  <r>
    <n v="349"/>
    <s v="Navarro and Sons"/>
    <s v="Multi-layered bottom-line frame"/>
    <n v="180800"/>
    <n v="95958"/>
    <n v="53.074115044247783"/>
    <x v="0"/>
    <n v="923"/>
    <s v="US"/>
    <s v="USD"/>
    <n v="103.96316359696641"/>
    <x v="296"/>
    <d v="2017-08-13T05:00:00"/>
    <n v="1500008400"/>
    <n v="1502600400"/>
    <b v="0"/>
    <b v="0"/>
    <x v="3"/>
  </r>
  <r>
    <n v="350"/>
    <s v="Shannon Ltd"/>
    <s v="Pre-emptive neutral capacity"/>
    <n v="100"/>
    <n v="5"/>
    <n v="5"/>
    <x v="0"/>
    <n v="1"/>
    <s v="US"/>
    <s v="USD"/>
    <n v="5"/>
    <x v="334"/>
    <d v="2015-06-07T05:00:00"/>
    <n v="1432098000"/>
    <n v="1433653200"/>
    <b v="0"/>
    <b v="1"/>
    <x v="1"/>
  </r>
  <r>
    <n v="351"/>
    <s v="Young LLC"/>
    <s v="Universal maximized methodology"/>
    <n v="74100"/>
    <n v="94631"/>
    <n v="127.70715249662618"/>
    <x v="1"/>
    <n v="2013"/>
    <s v="US"/>
    <s v="USD"/>
    <n v="47.009935419771487"/>
    <x v="335"/>
    <d v="2015-09-07T05:00:00"/>
    <n v="1440392400"/>
    <n v="1441602000"/>
    <b v="0"/>
    <b v="0"/>
    <x v="1"/>
  </r>
  <r>
    <n v="352"/>
    <s v="Adams, Willis and Sanchez"/>
    <s v="Expanded hybrid hardware"/>
    <n v="2800"/>
    <n v="977"/>
    <n v="34.892857142857139"/>
    <x v="0"/>
    <n v="33"/>
    <s v="CA"/>
    <s v="CAD"/>
    <n v="29.606060606060606"/>
    <x v="336"/>
    <d v="2015-11-15T06:00:00"/>
    <n v="1446876000"/>
    <n v="1447567200"/>
    <b v="0"/>
    <b v="0"/>
    <x v="3"/>
  </r>
  <r>
    <n v="353"/>
    <s v="Mills-Roy"/>
    <s v="Profit-focused multi-tasking access"/>
    <n v="33600"/>
    <n v="137961"/>
    <n v="410.59821428571428"/>
    <x v="1"/>
    <n v="1703"/>
    <s v="US"/>
    <s v="USD"/>
    <n v="81.010569583088667"/>
    <x v="337"/>
    <d v="2019-07-06T05:00:00"/>
    <n v="1562302800"/>
    <n v="1562389200"/>
    <b v="0"/>
    <b v="0"/>
    <x v="3"/>
  </r>
  <r>
    <n v="354"/>
    <s v="Brown Group"/>
    <s v="Profit-focused transitional capability"/>
    <n v="6100"/>
    <n v="7548"/>
    <n v="123.73770491803278"/>
    <x v="1"/>
    <n v="80"/>
    <s v="DK"/>
    <s v="DKK"/>
    <n v="94.35"/>
    <x v="338"/>
    <d v="2013-09-10T05:00:00"/>
    <n v="1378184400"/>
    <n v="1378789200"/>
    <b v="0"/>
    <b v="0"/>
    <x v="4"/>
  </r>
  <r>
    <n v="355"/>
    <s v="Burns-Burnett"/>
    <s v="Front-line scalable definition"/>
    <n v="3800"/>
    <n v="2241"/>
    <n v="58.973684210526315"/>
    <x v="2"/>
    <n v="86"/>
    <s v="US"/>
    <s v="USD"/>
    <n v="26.058139534883722"/>
    <x v="339"/>
    <d v="2017-03-03T06:00:00"/>
    <n v="1485064800"/>
    <n v="1488520800"/>
    <b v="0"/>
    <b v="0"/>
    <x v="2"/>
  </r>
  <r>
    <n v="356"/>
    <s v="Glass, Nunez and Mcdonald"/>
    <s v="Open-source systematic protocol"/>
    <n v="9300"/>
    <n v="3431"/>
    <n v="36.892473118279568"/>
    <x v="0"/>
    <n v="40"/>
    <s v="IT"/>
    <s v="EUR"/>
    <n v="85.775000000000006"/>
    <x v="340"/>
    <d v="2012-01-23T06:00:00"/>
    <n v="1326520800"/>
    <n v="1327298400"/>
    <b v="0"/>
    <b v="0"/>
    <x v="3"/>
  </r>
  <r>
    <n v="357"/>
    <s v="Perez, Davis and Wilson"/>
    <s v="Implemented tangible algorithm"/>
    <n v="2300"/>
    <n v="4253"/>
    <n v="184.91304347826087"/>
    <x v="1"/>
    <n v="41"/>
    <s v="US"/>
    <s v="USD"/>
    <n v="103.73170731707317"/>
    <x v="341"/>
    <d v="2015-09-28T05:00:00"/>
    <n v="1441256400"/>
    <n v="1443416400"/>
    <b v="0"/>
    <b v="0"/>
    <x v="6"/>
  </r>
  <r>
    <n v="358"/>
    <s v="Diaz-Garcia"/>
    <s v="Profit-focused 3rdgeneration circuit"/>
    <n v="9700"/>
    <n v="1146"/>
    <n v="11.814432989690722"/>
    <x v="0"/>
    <n v="23"/>
    <s v="CA"/>
    <s v="CAD"/>
    <n v="49.826086956521742"/>
    <x v="342"/>
    <d v="2018-08-13T05:00:00"/>
    <n v="1533877200"/>
    <n v="1534136400"/>
    <b v="1"/>
    <b v="0"/>
    <x v="7"/>
  </r>
  <r>
    <n v="359"/>
    <s v="Salazar-Moon"/>
    <s v="Compatible needs-based architecture"/>
    <n v="4000"/>
    <n v="11948"/>
    <n v="298.7"/>
    <x v="1"/>
    <n v="187"/>
    <s v="US"/>
    <s v="USD"/>
    <n v="63.893048128342244"/>
    <x v="343"/>
    <d v="2011-09-03T05:00:00"/>
    <n v="1314421200"/>
    <n v="1315026000"/>
    <b v="0"/>
    <b v="0"/>
    <x v="4"/>
  </r>
  <r>
    <n v="360"/>
    <s v="Larsen-Chung"/>
    <s v="Right-sized zero tolerance migration"/>
    <n v="59700"/>
    <n v="135132"/>
    <n v="226.35175879396985"/>
    <x v="1"/>
    <n v="2875"/>
    <s v="GB"/>
    <s v="GBP"/>
    <n v="47.002434782608695"/>
    <x v="344"/>
    <d v="2011-01-15T06:00:00"/>
    <n v="1293861600"/>
    <n v="1295071200"/>
    <b v="0"/>
    <b v="1"/>
    <x v="3"/>
  </r>
  <r>
    <n v="361"/>
    <s v="Anderson and Sons"/>
    <s v="Quality-focused reciprocal structure"/>
    <n v="5500"/>
    <n v="9546"/>
    <n v="173.56363636363636"/>
    <x v="1"/>
    <n v="88"/>
    <s v="US"/>
    <s v="USD"/>
    <n v="108.47727272727273"/>
    <x v="345"/>
    <d v="2017-10-31T05:00:00"/>
    <n v="1507352400"/>
    <n v="1509426000"/>
    <b v="0"/>
    <b v="0"/>
    <x v="3"/>
  </r>
  <r>
    <n v="362"/>
    <s v="Lawrence Group"/>
    <s v="Automated actuating conglomeration"/>
    <n v="3700"/>
    <n v="13755"/>
    <n v="371.75675675675677"/>
    <x v="1"/>
    <n v="191"/>
    <s v="US"/>
    <s v="USD"/>
    <n v="72.015706806282722"/>
    <x v="65"/>
    <d v="2011-03-06T06:00:00"/>
    <n v="1296108000"/>
    <n v="1299391200"/>
    <b v="0"/>
    <b v="0"/>
    <x v="1"/>
  </r>
  <r>
    <n v="363"/>
    <s v="Gray-Davis"/>
    <s v="Re-contextualized local initiative"/>
    <n v="5200"/>
    <n v="8330"/>
    <n v="160.19230769230771"/>
    <x v="1"/>
    <n v="139"/>
    <s v="US"/>
    <s v="USD"/>
    <n v="59.928057553956833"/>
    <x v="346"/>
    <d v="2011-12-28T06:00:00"/>
    <n v="1324965600"/>
    <n v="1325052000"/>
    <b v="0"/>
    <b v="0"/>
    <x v="1"/>
  </r>
  <r>
    <n v="364"/>
    <s v="Ramirez-Myers"/>
    <s v="Switchable intangible definition"/>
    <n v="900"/>
    <n v="14547"/>
    <n v="1616.3333333333335"/>
    <x v="1"/>
    <n v="186"/>
    <s v="US"/>
    <s v="USD"/>
    <n v="78.209677419354833"/>
    <x v="347"/>
    <d v="2018-04-04T05:00:00"/>
    <n v="1520229600"/>
    <n v="1522818000"/>
    <b v="0"/>
    <b v="0"/>
    <x v="1"/>
  </r>
  <r>
    <n v="365"/>
    <s v="Lucas, Hall and Bonilla"/>
    <s v="Networked bottom-line initiative"/>
    <n v="1600"/>
    <n v="11735"/>
    <n v="733.4375"/>
    <x v="1"/>
    <n v="112"/>
    <s v="AU"/>
    <s v="AUD"/>
    <n v="104.77678571428571"/>
    <x v="348"/>
    <d v="2017-01-25T06:00:00"/>
    <n v="1482991200"/>
    <n v="1485324000"/>
    <b v="0"/>
    <b v="0"/>
    <x v="3"/>
  </r>
  <r>
    <n v="366"/>
    <s v="Williams, Perez and Villegas"/>
    <s v="Robust directional system engine"/>
    <n v="1800"/>
    <n v="10658"/>
    <n v="592.11111111111109"/>
    <x v="1"/>
    <n v="101"/>
    <s v="US"/>
    <s v="USD"/>
    <n v="105.52475247524752"/>
    <x v="349"/>
    <d v="2011-01-04T06:00:00"/>
    <n v="1294034400"/>
    <n v="1294120800"/>
    <b v="0"/>
    <b v="1"/>
    <x v="3"/>
  </r>
  <r>
    <n v="367"/>
    <s v="Brooks, Jones and Ingram"/>
    <s v="Triple-buffered explicit methodology"/>
    <n v="9900"/>
    <n v="1870"/>
    <n v="18.888888888888889"/>
    <x v="0"/>
    <n v="75"/>
    <s v="US"/>
    <s v="USD"/>
    <n v="24.933333333333334"/>
    <x v="350"/>
    <d v="2014-11-11T06:00:00"/>
    <n v="1413608400"/>
    <n v="1415685600"/>
    <b v="0"/>
    <b v="1"/>
    <x v="3"/>
  </r>
  <r>
    <n v="368"/>
    <s v="Whitaker, Wallace and Daniels"/>
    <s v="Reactive directional capacity"/>
    <n v="5200"/>
    <n v="14394"/>
    <n v="276.80769230769232"/>
    <x v="1"/>
    <n v="206"/>
    <s v="GB"/>
    <s v="GBP"/>
    <n v="69.873786407766985"/>
    <x v="351"/>
    <d v="2010-11-05T05:00:00"/>
    <n v="1286946000"/>
    <n v="1288933200"/>
    <b v="0"/>
    <b v="1"/>
    <x v="4"/>
  </r>
  <r>
    <n v="369"/>
    <s v="Smith-Gonzalez"/>
    <s v="Polarized needs-based approach"/>
    <n v="5400"/>
    <n v="14743"/>
    <n v="273.01851851851848"/>
    <x v="1"/>
    <n v="154"/>
    <s v="US"/>
    <s v="USD"/>
    <n v="95.733766233766232"/>
    <x v="352"/>
    <d v="2013-03-14T05:00:00"/>
    <n v="1359871200"/>
    <n v="1363237200"/>
    <b v="0"/>
    <b v="1"/>
    <x v="4"/>
  </r>
  <r>
    <n v="370"/>
    <s v="Skinner PLC"/>
    <s v="Intuitive well-modulated middleware"/>
    <n v="112300"/>
    <n v="178965"/>
    <n v="159.36331255565449"/>
    <x v="1"/>
    <n v="5966"/>
    <s v="US"/>
    <s v="USD"/>
    <n v="29.997485752598056"/>
    <x v="353"/>
    <d v="2019-04-21T05:00:00"/>
    <n v="1555304400"/>
    <n v="1555822800"/>
    <b v="0"/>
    <b v="0"/>
    <x v="3"/>
  </r>
  <r>
    <n v="371"/>
    <s v="Nolan, Smith and Sanchez"/>
    <s v="Multi-channeled logistical matrices"/>
    <n v="189200"/>
    <n v="128410"/>
    <n v="67.869978858350947"/>
    <x v="0"/>
    <n v="2176"/>
    <s v="US"/>
    <s v="USD"/>
    <n v="59.011948529411768"/>
    <x v="354"/>
    <d v="2015-03-31T05:00:00"/>
    <n v="1423375200"/>
    <n v="1427778000"/>
    <b v="0"/>
    <b v="0"/>
    <x v="3"/>
  </r>
  <r>
    <n v="372"/>
    <s v="Green-Carr"/>
    <s v="Pre-emptive bifurcated artificial intelligence"/>
    <n v="900"/>
    <n v="14324"/>
    <n v="1591.5555555555554"/>
    <x v="1"/>
    <n v="169"/>
    <s v="US"/>
    <s v="USD"/>
    <n v="84.757396449704146"/>
    <x v="355"/>
    <d v="2015-01-28T06:00:00"/>
    <n v="1420696800"/>
    <n v="1422424800"/>
    <b v="0"/>
    <b v="1"/>
    <x v="4"/>
  </r>
  <r>
    <n v="373"/>
    <s v="Brown-Parker"/>
    <s v="Down-sized coherent toolset"/>
    <n v="22500"/>
    <n v="164291"/>
    <n v="730.18222222222221"/>
    <x v="1"/>
    <n v="2106"/>
    <s v="US"/>
    <s v="USD"/>
    <n v="78.010921177587846"/>
    <x v="356"/>
    <d v="2017-08-25T05:00:00"/>
    <n v="1502946000"/>
    <n v="1503637200"/>
    <b v="0"/>
    <b v="0"/>
    <x v="3"/>
  </r>
  <r>
    <n v="374"/>
    <s v="Marshall Inc"/>
    <s v="Open-source multi-tasking data-warehouse"/>
    <n v="167400"/>
    <n v="22073"/>
    <n v="13.185782556750297"/>
    <x v="0"/>
    <n v="441"/>
    <s v="US"/>
    <s v="USD"/>
    <n v="50.05215419501134"/>
    <x v="357"/>
    <d v="2019-01-16T06:00:00"/>
    <n v="1547186400"/>
    <n v="1547618400"/>
    <b v="0"/>
    <b v="1"/>
    <x v="4"/>
  </r>
  <r>
    <n v="375"/>
    <s v="Leblanc-Pineda"/>
    <s v="Future-proofed upward-trending contingency"/>
    <n v="2700"/>
    <n v="1479"/>
    <n v="54.777777777777779"/>
    <x v="0"/>
    <n v="25"/>
    <s v="US"/>
    <s v="USD"/>
    <n v="59.16"/>
    <x v="358"/>
    <d v="2015-12-12T06:00:00"/>
    <n v="1444971600"/>
    <n v="1449900000"/>
    <b v="0"/>
    <b v="0"/>
    <x v="1"/>
  </r>
  <r>
    <n v="376"/>
    <s v="Perry PLC"/>
    <s v="Mandatory uniform matrix"/>
    <n v="3400"/>
    <n v="12275"/>
    <n v="361.02941176470591"/>
    <x v="1"/>
    <n v="131"/>
    <s v="US"/>
    <s v="USD"/>
    <n v="93.702290076335885"/>
    <x v="359"/>
    <d v="2014-07-12T05:00:00"/>
    <n v="1404622800"/>
    <n v="1405141200"/>
    <b v="0"/>
    <b v="0"/>
    <x v="1"/>
  </r>
  <r>
    <n v="377"/>
    <s v="Klein, Stark and Livingston"/>
    <s v="Phased methodical initiative"/>
    <n v="49700"/>
    <n v="5098"/>
    <n v="10.257545271629779"/>
    <x v="0"/>
    <n v="127"/>
    <s v="US"/>
    <s v="USD"/>
    <n v="40.14173228346457"/>
    <x v="12"/>
    <d v="2019-11-05T06:00:00"/>
    <n v="1571720400"/>
    <n v="1572933600"/>
    <b v="0"/>
    <b v="0"/>
    <x v="3"/>
  </r>
  <r>
    <n v="378"/>
    <s v="Fleming-Oliver"/>
    <s v="Managed stable function"/>
    <n v="178200"/>
    <n v="24882"/>
    <n v="13.962962962962964"/>
    <x v="0"/>
    <n v="355"/>
    <s v="US"/>
    <s v="USD"/>
    <n v="70.090140845070422"/>
    <x v="360"/>
    <d v="2018-06-28T05:00:00"/>
    <n v="1526878800"/>
    <n v="1530162000"/>
    <b v="0"/>
    <b v="0"/>
    <x v="4"/>
  </r>
  <r>
    <n v="379"/>
    <s v="Reilly, Aguirre and Johnson"/>
    <s v="Realigned clear-thinking migration"/>
    <n v="7200"/>
    <n v="2912"/>
    <n v="40.444444444444443"/>
    <x v="0"/>
    <n v="44"/>
    <s v="GB"/>
    <s v="GBP"/>
    <n v="66.181818181818187"/>
    <x v="361"/>
    <d v="2011-11-10T06:00:00"/>
    <n v="1319691600"/>
    <n v="1320904800"/>
    <b v="0"/>
    <b v="0"/>
    <x v="3"/>
  </r>
  <r>
    <n v="380"/>
    <s v="Davidson, Wilcox and Lewis"/>
    <s v="Optional clear-thinking process improvement"/>
    <n v="2500"/>
    <n v="4008"/>
    <n v="160.32"/>
    <x v="1"/>
    <n v="84"/>
    <s v="US"/>
    <s v="USD"/>
    <n v="47.714285714285715"/>
    <x v="362"/>
    <d v="2013-06-28T05:00:00"/>
    <n v="1371963600"/>
    <n v="1372395600"/>
    <b v="0"/>
    <b v="0"/>
    <x v="3"/>
  </r>
  <r>
    <n v="381"/>
    <s v="Michael, Anderson and Vincent"/>
    <s v="Cross-group global moratorium"/>
    <n v="5300"/>
    <n v="9749"/>
    <n v="183.9433962264151"/>
    <x v="1"/>
    <n v="155"/>
    <s v="US"/>
    <s v="USD"/>
    <n v="62.896774193548389"/>
    <x v="363"/>
    <d v="2015-07-24T05:00:00"/>
    <n v="1433739600"/>
    <n v="1437714000"/>
    <b v="0"/>
    <b v="0"/>
    <x v="3"/>
  </r>
  <r>
    <n v="382"/>
    <s v="King Ltd"/>
    <s v="Visionary systemic process improvement"/>
    <n v="9100"/>
    <n v="5803"/>
    <n v="63.769230769230766"/>
    <x v="0"/>
    <n v="67"/>
    <s v="US"/>
    <s v="USD"/>
    <n v="86.611940298507463"/>
    <x v="364"/>
    <d v="2017-11-04T05:00:00"/>
    <n v="1508130000"/>
    <n v="1509771600"/>
    <b v="0"/>
    <b v="0"/>
    <x v="7"/>
  </r>
  <r>
    <n v="383"/>
    <s v="Baker Ltd"/>
    <s v="Progressive intangible flexibility"/>
    <n v="6300"/>
    <n v="14199"/>
    <n v="225.38095238095238"/>
    <x v="1"/>
    <n v="189"/>
    <s v="US"/>
    <s v="USD"/>
    <n v="75.126984126984127"/>
    <x v="210"/>
    <d v="2019-02-19T06:00:00"/>
    <n v="1550037600"/>
    <n v="1550556000"/>
    <b v="0"/>
    <b v="1"/>
    <x v="0"/>
  </r>
  <r>
    <n v="384"/>
    <s v="Baker, Collins and Smith"/>
    <s v="Reactive real-time software"/>
    <n v="114400"/>
    <n v="196779"/>
    <n v="172.00961538461539"/>
    <x v="1"/>
    <n v="4799"/>
    <s v="US"/>
    <s v="USD"/>
    <n v="41.004167534903104"/>
    <x v="365"/>
    <d v="2017-03-09T06:00:00"/>
    <n v="1486706400"/>
    <n v="1489039200"/>
    <b v="1"/>
    <b v="1"/>
    <x v="4"/>
  </r>
  <r>
    <n v="385"/>
    <s v="Warren-Harrison"/>
    <s v="Programmable incremental knowledge user"/>
    <n v="38900"/>
    <n v="56859"/>
    <n v="146.16709511568124"/>
    <x v="1"/>
    <n v="1137"/>
    <s v="US"/>
    <s v="USD"/>
    <n v="50.007915567282325"/>
    <x v="366"/>
    <d v="2019-04-30T05:00:00"/>
    <n v="1553835600"/>
    <n v="1556600400"/>
    <b v="0"/>
    <b v="0"/>
    <x v="5"/>
  </r>
  <r>
    <n v="386"/>
    <s v="Gardner Group"/>
    <s v="Progressive 5thgeneration customer loyalty"/>
    <n v="135500"/>
    <n v="103554"/>
    <n v="76.42361623616236"/>
    <x v="0"/>
    <n v="1068"/>
    <s v="US"/>
    <s v="USD"/>
    <n v="96.960674157303373"/>
    <x v="367"/>
    <d v="2010-07-08T05:00:00"/>
    <n v="1277528400"/>
    <n v="1278565200"/>
    <b v="0"/>
    <b v="0"/>
    <x v="3"/>
  </r>
  <r>
    <n v="387"/>
    <s v="Flores-Lambert"/>
    <s v="Triple-buffered logistical frame"/>
    <n v="109000"/>
    <n v="42795"/>
    <n v="39.261467889908261"/>
    <x v="0"/>
    <n v="424"/>
    <s v="US"/>
    <s v="USD"/>
    <n v="100.93160377358491"/>
    <x v="368"/>
    <d v="2012-06-17T05:00:00"/>
    <n v="1339477200"/>
    <n v="1339909200"/>
    <b v="0"/>
    <b v="0"/>
    <x v="2"/>
  </r>
  <r>
    <n v="388"/>
    <s v="Cruz Ltd"/>
    <s v="Exclusive dynamic adapter"/>
    <n v="114800"/>
    <n v="12938"/>
    <n v="11.270034843205574"/>
    <x v="3"/>
    <n v="145"/>
    <s v="CH"/>
    <s v="CHF"/>
    <n v="89.227586206896547"/>
    <x v="369"/>
    <d v="2012-01-06T06:00:00"/>
    <n v="1325656800"/>
    <n v="1325829600"/>
    <b v="0"/>
    <b v="0"/>
    <x v="1"/>
  </r>
  <r>
    <n v="389"/>
    <s v="Knox-Garner"/>
    <s v="Automated systemic hierarchy"/>
    <n v="83000"/>
    <n v="101352"/>
    <n v="122.11084337349398"/>
    <x v="1"/>
    <n v="1152"/>
    <s v="US"/>
    <s v="USD"/>
    <n v="87.979166666666671"/>
    <x v="370"/>
    <d v="2010-11-24T06:00:00"/>
    <n v="1288242000"/>
    <n v="1290578400"/>
    <b v="0"/>
    <b v="0"/>
    <x v="3"/>
  </r>
  <r>
    <n v="390"/>
    <s v="Davis-Allen"/>
    <s v="Digitized eco-centric core"/>
    <n v="2400"/>
    <n v="4477"/>
    <n v="186.54166666666669"/>
    <x v="1"/>
    <n v="50"/>
    <s v="US"/>
    <s v="USD"/>
    <n v="89.54"/>
    <x v="371"/>
    <d v="2013-09-28T05:00:00"/>
    <n v="1379048400"/>
    <n v="1380344400"/>
    <b v="0"/>
    <b v="0"/>
    <x v="7"/>
  </r>
  <r>
    <n v="391"/>
    <s v="Miller-Patel"/>
    <s v="Mandatory uniform strategy"/>
    <n v="60400"/>
    <n v="4393"/>
    <n v="7.2731788079470201"/>
    <x v="0"/>
    <n v="151"/>
    <s v="US"/>
    <s v="USD"/>
    <n v="29.09271523178808"/>
    <x v="287"/>
    <d v="2014-01-16T06:00:00"/>
    <n v="1389679200"/>
    <n v="1389852000"/>
    <b v="0"/>
    <b v="0"/>
    <x v="5"/>
  </r>
  <r>
    <n v="392"/>
    <s v="Hernandez-Grimes"/>
    <s v="Profit-focused zero administration forecast"/>
    <n v="102900"/>
    <n v="67546"/>
    <n v="65.642371234207957"/>
    <x v="0"/>
    <n v="1608"/>
    <s v="US"/>
    <s v="USD"/>
    <n v="42.006218905472636"/>
    <x v="372"/>
    <d v="2011-01-08T06:00:00"/>
    <n v="1294293600"/>
    <n v="1294466400"/>
    <b v="0"/>
    <b v="0"/>
    <x v="2"/>
  </r>
  <r>
    <n v="393"/>
    <s v="Owens, Hall and Gonzalez"/>
    <s v="De-engineered static orchestration"/>
    <n v="62800"/>
    <n v="143788"/>
    <n v="228.96178343949046"/>
    <x v="1"/>
    <n v="3059"/>
    <s v="CA"/>
    <s v="CAD"/>
    <n v="47.004903563255965"/>
    <x v="373"/>
    <d v="2017-07-18T05:00:00"/>
    <n v="1500267600"/>
    <n v="1500354000"/>
    <b v="0"/>
    <b v="0"/>
    <x v="1"/>
  </r>
  <r>
    <n v="394"/>
    <s v="Noble-Bailey"/>
    <s v="Customizable dynamic info-mediaries"/>
    <n v="800"/>
    <n v="3755"/>
    <n v="469.37499999999994"/>
    <x v="1"/>
    <n v="34"/>
    <s v="US"/>
    <s v="USD"/>
    <n v="110.44117647058823"/>
    <x v="374"/>
    <d v="2013-08-08T05:00:00"/>
    <n v="1375074000"/>
    <n v="1375938000"/>
    <b v="0"/>
    <b v="1"/>
    <x v="4"/>
  </r>
  <r>
    <n v="395"/>
    <s v="Taylor PLC"/>
    <s v="Enhanced incremental budgetary management"/>
    <n v="7100"/>
    <n v="9238"/>
    <n v="130.11267605633802"/>
    <x v="1"/>
    <n v="220"/>
    <s v="US"/>
    <s v="USD"/>
    <n v="41.990909090909092"/>
    <x v="375"/>
    <d v="2011-12-09T06:00:00"/>
    <n v="1323324000"/>
    <n v="1323410400"/>
    <b v="1"/>
    <b v="0"/>
    <x v="3"/>
  </r>
  <r>
    <n v="396"/>
    <s v="Holmes PLC"/>
    <s v="Digitized local info-mediaries"/>
    <n v="46100"/>
    <n v="77012"/>
    <n v="167.05422993492408"/>
    <x v="1"/>
    <n v="1604"/>
    <s v="AU"/>
    <s v="AUD"/>
    <n v="48.012468827930178"/>
    <x v="376"/>
    <d v="2018-10-13T05:00:00"/>
    <n v="1538715600"/>
    <n v="1539406800"/>
    <b v="0"/>
    <b v="0"/>
    <x v="4"/>
  </r>
  <r>
    <n v="397"/>
    <s v="Jones-Martin"/>
    <s v="Virtual systematic monitoring"/>
    <n v="8100"/>
    <n v="14083"/>
    <n v="173.8641975308642"/>
    <x v="1"/>
    <n v="454"/>
    <s v="US"/>
    <s v="USD"/>
    <n v="31.019823788546255"/>
    <x v="377"/>
    <d v="2013-05-29T05:00:00"/>
    <n v="1369285200"/>
    <n v="1369803600"/>
    <b v="0"/>
    <b v="0"/>
    <x v="1"/>
  </r>
  <r>
    <n v="398"/>
    <s v="Myers LLC"/>
    <s v="Reactive bottom-line open architecture"/>
    <n v="1700"/>
    <n v="12202"/>
    <n v="717.76470588235293"/>
    <x v="1"/>
    <n v="123"/>
    <s v="IT"/>
    <s v="EUR"/>
    <n v="99.203252032520325"/>
    <x v="378"/>
    <d v="2018-05-10T05:00:00"/>
    <n v="1525755600"/>
    <n v="1525928400"/>
    <b v="0"/>
    <b v="1"/>
    <x v="4"/>
  </r>
  <r>
    <n v="399"/>
    <s v="Acosta, Mullins and Morris"/>
    <s v="Pre-emptive interactive model"/>
    <n v="97300"/>
    <n v="62127"/>
    <n v="63.850976361767728"/>
    <x v="0"/>
    <n v="941"/>
    <s v="US"/>
    <s v="USD"/>
    <n v="66.022316684378325"/>
    <x v="379"/>
    <d v="2011-02-09T06:00:00"/>
    <n v="1296626400"/>
    <n v="1297231200"/>
    <b v="0"/>
    <b v="0"/>
    <x v="1"/>
  </r>
  <r>
    <n v="400"/>
    <s v="Bell PLC"/>
    <s v="Ergonomic eco-centric open architecture"/>
    <n v="100"/>
    <n v="2"/>
    <n v="2"/>
    <x v="0"/>
    <n v="1"/>
    <s v="US"/>
    <s v="USD"/>
    <n v="2"/>
    <x v="380"/>
    <d v="2013-09-07T05:00:00"/>
    <n v="1376629200"/>
    <n v="1378530000"/>
    <b v="0"/>
    <b v="1"/>
    <x v="7"/>
  </r>
  <r>
    <n v="401"/>
    <s v="Smith-Schmidt"/>
    <s v="Inverse radical hierarchy"/>
    <n v="900"/>
    <n v="13772"/>
    <n v="1530.2222222222222"/>
    <x v="1"/>
    <n v="299"/>
    <s v="US"/>
    <s v="USD"/>
    <n v="46.060200668896321"/>
    <x v="381"/>
    <d v="2019-10-27T05:00:00"/>
    <n v="1572152400"/>
    <n v="1572152400"/>
    <b v="0"/>
    <b v="0"/>
    <x v="3"/>
  </r>
  <r>
    <n v="402"/>
    <s v="Ruiz, Richardson and Cole"/>
    <s v="Team-oriented static interface"/>
    <n v="7300"/>
    <n v="2946"/>
    <n v="40.356164383561641"/>
    <x v="0"/>
    <n v="40"/>
    <s v="US"/>
    <s v="USD"/>
    <n v="73.650000000000006"/>
    <x v="382"/>
    <d v="2012-02-22T06:00:00"/>
    <n v="1325829600"/>
    <n v="1329890400"/>
    <b v="0"/>
    <b v="1"/>
    <x v="4"/>
  </r>
  <r>
    <n v="403"/>
    <s v="Leonard-Mcclain"/>
    <s v="Virtual foreground throughput"/>
    <n v="195800"/>
    <n v="168820"/>
    <n v="86.220633299284984"/>
    <x v="0"/>
    <n v="3015"/>
    <s v="CA"/>
    <s v="CAD"/>
    <n v="55.99336650082919"/>
    <x v="125"/>
    <d v="2010-06-17T05:00:00"/>
    <n v="1273640400"/>
    <n v="1276750800"/>
    <b v="0"/>
    <b v="1"/>
    <x v="3"/>
  </r>
  <r>
    <n v="404"/>
    <s v="Bailey-Boyer"/>
    <s v="Visionary exuding Internet solution"/>
    <n v="48900"/>
    <n v="154321"/>
    <n v="315.58486707566465"/>
    <x v="1"/>
    <n v="2237"/>
    <s v="US"/>
    <s v="USD"/>
    <n v="68.985695127402778"/>
    <x v="383"/>
    <d v="2017-11-17T06:00:00"/>
    <n v="1510639200"/>
    <n v="1510898400"/>
    <b v="0"/>
    <b v="0"/>
    <x v="3"/>
  </r>
  <r>
    <n v="405"/>
    <s v="Lee LLC"/>
    <s v="Synchronized secondary analyzer"/>
    <n v="29600"/>
    <n v="26527"/>
    <n v="89.618243243243242"/>
    <x v="0"/>
    <n v="435"/>
    <s v="US"/>
    <s v="USD"/>
    <n v="60.981609195402299"/>
    <x v="384"/>
    <d v="2018-07-24T05:00:00"/>
    <n v="1528088400"/>
    <n v="1532408400"/>
    <b v="0"/>
    <b v="0"/>
    <x v="3"/>
  </r>
  <r>
    <n v="406"/>
    <s v="Lyons Inc"/>
    <s v="Balanced attitude-oriented parallelism"/>
    <n v="39300"/>
    <n v="71583"/>
    <n v="182.14503816793894"/>
    <x v="1"/>
    <n v="645"/>
    <s v="US"/>
    <s v="USD"/>
    <n v="110.98139534883721"/>
    <x v="385"/>
    <d v="2013-02-11T06:00:00"/>
    <n v="1359525600"/>
    <n v="1360562400"/>
    <b v="1"/>
    <b v="0"/>
    <x v="4"/>
  </r>
  <r>
    <n v="407"/>
    <s v="Herrera-Wilson"/>
    <s v="Organized bandwidth-monitored core"/>
    <n v="3400"/>
    <n v="12100"/>
    <n v="355.88235294117646"/>
    <x v="1"/>
    <n v="484"/>
    <s v="DK"/>
    <s v="DKK"/>
    <n v="25"/>
    <x v="386"/>
    <d v="2019-10-20T05:00:00"/>
    <n v="1570942800"/>
    <n v="1571547600"/>
    <b v="0"/>
    <b v="0"/>
    <x v="3"/>
  </r>
  <r>
    <n v="408"/>
    <s v="Mahoney, Adams and Lucas"/>
    <s v="Cloned leadingedge utilization"/>
    <n v="9200"/>
    <n v="12129"/>
    <n v="131.83695652173913"/>
    <x v="1"/>
    <n v="154"/>
    <s v="CA"/>
    <s v="CAD"/>
    <n v="78.759740259740255"/>
    <x v="387"/>
    <d v="2016-07-10T05:00:00"/>
    <n v="1466398800"/>
    <n v="1468126800"/>
    <b v="0"/>
    <b v="0"/>
    <x v="4"/>
  </r>
  <r>
    <n v="409"/>
    <s v="Stewart LLC"/>
    <s v="Secured asymmetric projection"/>
    <n v="135600"/>
    <n v="62804"/>
    <n v="46.315634218289084"/>
    <x v="0"/>
    <n v="714"/>
    <s v="US"/>
    <s v="USD"/>
    <n v="87.960784313725483"/>
    <x v="388"/>
    <d v="2017-04-22T05:00:00"/>
    <n v="1492491600"/>
    <n v="1492837200"/>
    <b v="0"/>
    <b v="0"/>
    <x v="1"/>
  </r>
  <r>
    <n v="410"/>
    <s v="Mcmillan Group"/>
    <s v="Advanced cohesive Graphic Interface"/>
    <n v="153700"/>
    <n v="55536"/>
    <n v="36.132726089785294"/>
    <x v="2"/>
    <n v="1111"/>
    <s v="US"/>
    <s v="USD"/>
    <n v="49.987398739873989"/>
    <x v="277"/>
    <d v="2015-04-28T05:00:00"/>
    <n v="1430197200"/>
    <n v="1430197200"/>
    <b v="0"/>
    <b v="0"/>
    <x v="6"/>
  </r>
  <r>
    <n v="411"/>
    <s v="Beck, Thompson and Martinez"/>
    <s v="Down-sized maximized function"/>
    <n v="7800"/>
    <n v="8161"/>
    <n v="104.62820512820512"/>
    <x v="1"/>
    <n v="82"/>
    <s v="US"/>
    <s v="USD"/>
    <n v="99.524390243902445"/>
    <x v="389"/>
    <d v="2017-05-31T05:00:00"/>
    <n v="1496034000"/>
    <n v="1496206800"/>
    <b v="0"/>
    <b v="0"/>
    <x v="3"/>
  </r>
  <r>
    <n v="412"/>
    <s v="Rodriguez-Scott"/>
    <s v="Realigned zero tolerance software"/>
    <n v="2100"/>
    <n v="14046"/>
    <n v="668.85714285714289"/>
    <x v="1"/>
    <n v="134"/>
    <s v="US"/>
    <s v="USD"/>
    <n v="104.82089552238806"/>
    <x v="390"/>
    <d v="2014-01-13T06:00:00"/>
    <n v="1388728800"/>
    <n v="1389592800"/>
    <b v="0"/>
    <b v="0"/>
    <x v="5"/>
  </r>
  <r>
    <n v="413"/>
    <s v="Rush-Bowers"/>
    <s v="Persevering analyzing extranet"/>
    <n v="189500"/>
    <n v="117628"/>
    <n v="62.072823218997364"/>
    <x v="2"/>
    <n v="1089"/>
    <s v="US"/>
    <s v="USD"/>
    <n v="108.01469237832875"/>
    <x v="391"/>
    <d v="2018-12-24T06:00:00"/>
    <n v="1543298400"/>
    <n v="1545631200"/>
    <b v="0"/>
    <b v="0"/>
    <x v="4"/>
  </r>
  <r>
    <n v="414"/>
    <s v="Davis and Sons"/>
    <s v="Innovative human-resource migration"/>
    <n v="188200"/>
    <n v="159405"/>
    <n v="84.699787460148784"/>
    <x v="0"/>
    <n v="5497"/>
    <s v="US"/>
    <s v="USD"/>
    <n v="28.998544660724033"/>
    <x v="392"/>
    <d v="2010-04-28T05:00:00"/>
    <n v="1271739600"/>
    <n v="1272430800"/>
    <b v="0"/>
    <b v="1"/>
    <x v="0"/>
  </r>
  <r>
    <n v="415"/>
    <s v="Anderson-Pham"/>
    <s v="Intuitive needs-based monitoring"/>
    <n v="113500"/>
    <n v="12552"/>
    <n v="11.059030837004405"/>
    <x v="0"/>
    <n v="418"/>
    <s v="US"/>
    <s v="USD"/>
    <n v="30.028708133971293"/>
    <x v="393"/>
    <d v="2012-01-30T06:00:00"/>
    <n v="1326434400"/>
    <n v="1327903200"/>
    <b v="0"/>
    <b v="0"/>
    <x v="3"/>
  </r>
  <r>
    <n v="416"/>
    <s v="Stewart-Coleman"/>
    <s v="Customer-focused disintermediate toolset"/>
    <n v="134600"/>
    <n v="59007"/>
    <n v="43.838781575037146"/>
    <x v="0"/>
    <n v="1439"/>
    <s v="US"/>
    <s v="USD"/>
    <n v="41.005559416261292"/>
    <x v="394"/>
    <d v="2011-01-26T06:00:00"/>
    <n v="1295244000"/>
    <n v="1296021600"/>
    <b v="0"/>
    <b v="1"/>
    <x v="4"/>
  </r>
  <r>
    <n v="417"/>
    <s v="Bradshaw, Smith and Ryan"/>
    <s v="Upgradable 24/7 emulation"/>
    <n v="1700"/>
    <n v="943"/>
    <n v="55.470588235294116"/>
    <x v="0"/>
    <n v="15"/>
    <s v="US"/>
    <s v="USD"/>
    <n v="62.866666666666667"/>
    <x v="395"/>
    <d v="2018-11-27T06:00:00"/>
    <n v="1541221200"/>
    <n v="1543298400"/>
    <b v="0"/>
    <b v="0"/>
    <x v="3"/>
  </r>
  <r>
    <n v="418"/>
    <s v="Jackson PLC"/>
    <s v="Quality-focused client-server core"/>
    <n v="163700"/>
    <n v="93963"/>
    <n v="57.399511301160658"/>
    <x v="0"/>
    <n v="1999"/>
    <s v="CA"/>
    <s v="CAD"/>
    <n v="47.005002501250623"/>
    <x v="396"/>
    <d v="2012-05-07T05:00:00"/>
    <n v="1336280400"/>
    <n v="1336366800"/>
    <b v="0"/>
    <b v="0"/>
    <x v="4"/>
  </r>
  <r>
    <n v="419"/>
    <s v="Ware-Arias"/>
    <s v="Upgradable maximized protocol"/>
    <n v="113800"/>
    <n v="140469"/>
    <n v="123.43497363796135"/>
    <x v="1"/>
    <n v="5203"/>
    <s v="US"/>
    <s v="USD"/>
    <n v="26.997693638285604"/>
    <x v="397"/>
    <d v="2011-12-28T06:00:00"/>
    <n v="1324533600"/>
    <n v="1325052000"/>
    <b v="0"/>
    <b v="0"/>
    <x v="2"/>
  </r>
  <r>
    <n v="420"/>
    <s v="Blair, Reyes and Woods"/>
    <s v="Cross-platform interactive synergy"/>
    <n v="5000"/>
    <n v="6423"/>
    <n v="128.46"/>
    <x v="1"/>
    <n v="94"/>
    <s v="US"/>
    <s v="USD"/>
    <n v="68.329787234042556"/>
    <x v="398"/>
    <d v="2017-07-09T05:00:00"/>
    <n v="1498366800"/>
    <n v="1499576400"/>
    <b v="0"/>
    <b v="0"/>
    <x v="3"/>
  </r>
  <r>
    <n v="421"/>
    <s v="Thomas-Lopez"/>
    <s v="User-centric fault-tolerant archive"/>
    <n v="9400"/>
    <n v="6015"/>
    <n v="63.989361702127653"/>
    <x v="0"/>
    <n v="118"/>
    <s v="US"/>
    <s v="USD"/>
    <n v="50.974576271186443"/>
    <x v="399"/>
    <d v="2017-07-29T05:00:00"/>
    <n v="1498712400"/>
    <n v="1501304400"/>
    <b v="0"/>
    <b v="1"/>
    <x v="2"/>
  </r>
  <r>
    <n v="422"/>
    <s v="Brown, Davies and Pacheco"/>
    <s v="Reverse-engineered regional knowledge user"/>
    <n v="8700"/>
    <n v="11075"/>
    <n v="127.29885057471265"/>
    <x v="1"/>
    <n v="205"/>
    <s v="US"/>
    <s v="USD"/>
    <n v="54.024390243902438"/>
    <x v="400"/>
    <d v="2010-05-07T05:00:00"/>
    <n v="1271480400"/>
    <n v="1273208400"/>
    <b v="0"/>
    <b v="1"/>
    <x v="3"/>
  </r>
  <r>
    <n v="423"/>
    <s v="Jones-Riddle"/>
    <s v="Self-enabling real-time definition"/>
    <n v="147800"/>
    <n v="15723"/>
    <n v="10.638024357239512"/>
    <x v="0"/>
    <n v="162"/>
    <s v="US"/>
    <s v="USD"/>
    <n v="97.055555555555557"/>
    <x v="116"/>
    <d v="2011-09-24T05:00:00"/>
    <n v="1316667600"/>
    <n v="1316840400"/>
    <b v="0"/>
    <b v="1"/>
    <x v="0"/>
  </r>
  <r>
    <n v="424"/>
    <s v="Schmidt-Gomez"/>
    <s v="User-centric impactful projection"/>
    <n v="5100"/>
    <n v="2064"/>
    <n v="40.470588235294116"/>
    <x v="0"/>
    <n v="83"/>
    <s v="US"/>
    <s v="USD"/>
    <n v="24.867469879518072"/>
    <x v="401"/>
    <d v="2018-04-24T05:00:00"/>
    <n v="1524027600"/>
    <n v="1524546000"/>
    <b v="0"/>
    <b v="0"/>
    <x v="1"/>
  </r>
  <r>
    <n v="425"/>
    <s v="Sullivan, Davis and Booth"/>
    <s v="Vision-oriented actuating hardware"/>
    <n v="2700"/>
    <n v="7767"/>
    <n v="287.66666666666663"/>
    <x v="1"/>
    <n v="92"/>
    <s v="US"/>
    <s v="USD"/>
    <n v="84.423913043478265"/>
    <x v="402"/>
    <d v="2015-08-03T05:00:00"/>
    <n v="1438059600"/>
    <n v="1438578000"/>
    <b v="0"/>
    <b v="0"/>
    <x v="7"/>
  </r>
  <r>
    <n v="426"/>
    <s v="Edwards-Kane"/>
    <s v="Virtual leadingedge framework"/>
    <n v="1800"/>
    <n v="10313"/>
    <n v="572.94444444444446"/>
    <x v="1"/>
    <n v="219"/>
    <s v="US"/>
    <s v="USD"/>
    <n v="47.091324200913242"/>
    <x v="403"/>
    <d v="2013-03-06T06:00:00"/>
    <n v="1361944800"/>
    <n v="1362549600"/>
    <b v="0"/>
    <b v="0"/>
    <x v="3"/>
  </r>
  <r>
    <n v="427"/>
    <s v="Hicks, Wall and Webb"/>
    <s v="Managed discrete framework"/>
    <n v="174500"/>
    <n v="197018"/>
    <n v="112.90429799426933"/>
    <x v="1"/>
    <n v="2526"/>
    <s v="US"/>
    <s v="USD"/>
    <n v="77.996041171813147"/>
    <x v="404"/>
    <d v="2014-10-15T05:00:00"/>
    <n v="1410584400"/>
    <n v="1413349200"/>
    <b v="0"/>
    <b v="1"/>
    <x v="3"/>
  </r>
  <r>
    <n v="428"/>
    <s v="Mayer-Richmond"/>
    <s v="Progressive zero-defect capability"/>
    <n v="101400"/>
    <n v="47037"/>
    <n v="46.387573964497044"/>
    <x v="0"/>
    <n v="747"/>
    <s v="US"/>
    <s v="USD"/>
    <n v="62.967871485943775"/>
    <x v="405"/>
    <d v="2011-02-18T06:00:00"/>
    <n v="1297404000"/>
    <n v="1298008800"/>
    <b v="0"/>
    <b v="0"/>
    <x v="4"/>
  </r>
  <r>
    <n v="429"/>
    <s v="Robles Ltd"/>
    <s v="Right-sized demand-driven adapter"/>
    <n v="191000"/>
    <n v="173191"/>
    <n v="90.675916230366497"/>
    <x v="3"/>
    <n v="2138"/>
    <s v="US"/>
    <s v="USD"/>
    <n v="81.006080449017773"/>
    <x v="406"/>
    <d v="2014-03-10T05:00:00"/>
    <n v="1392012000"/>
    <n v="1394427600"/>
    <b v="0"/>
    <b v="1"/>
    <x v="7"/>
  </r>
  <r>
    <n v="430"/>
    <s v="Cochran Ltd"/>
    <s v="Re-engineered attitude-oriented frame"/>
    <n v="8100"/>
    <n v="5487"/>
    <n v="67.740740740740748"/>
    <x v="0"/>
    <n v="84"/>
    <s v="US"/>
    <s v="USD"/>
    <n v="65.321428571428569"/>
    <x v="407"/>
    <d v="2019-11-02T05:00:00"/>
    <n v="1569733200"/>
    <n v="1572670800"/>
    <b v="0"/>
    <b v="0"/>
    <x v="3"/>
  </r>
  <r>
    <n v="431"/>
    <s v="Rosales LLC"/>
    <s v="Compatible multimedia utilization"/>
    <n v="5100"/>
    <n v="9817"/>
    <n v="192.49019607843135"/>
    <x v="1"/>
    <n v="94"/>
    <s v="US"/>
    <s v="USD"/>
    <n v="104.43617021276596"/>
    <x v="408"/>
    <d v="2018-07-09T05:00:00"/>
    <n v="1529643600"/>
    <n v="1531112400"/>
    <b v="1"/>
    <b v="0"/>
    <x v="3"/>
  </r>
  <r>
    <n v="432"/>
    <s v="Harper-Bryan"/>
    <s v="Re-contextualized dedicated hardware"/>
    <n v="7700"/>
    <n v="6369"/>
    <n v="82.714285714285722"/>
    <x v="0"/>
    <n v="91"/>
    <s v="US"/>
    <s v="USD"/>
    <n v="69.989010989010993"/>
    <x v="409"/>
    <d v="2014-05-22T05:00:00"/>
    <n v="1399006800"/>
    <n v="1400734800"/>
    <b v="0"/>
    <b v="0"/>
    <x v="3"/>
  </r>
  <r>
    <n v="433"/>
    <s v="Potter, Harper and Everett"/>
    <s v="Decentralized composite paradigm"/>
    <n v="121400"/>
    <n v="65755"/>
    <n v="54.163920922570021"/>
    <x v="0"/>
    <n v="792"/>
    <s v="US"/>
    <s v="USD"/>
    <n v="83.023989898989896"/>
    <x v="410"/>
    <d v="2013-12-11T06:00:00"/>
    <n v="1385359200"/>
    <n v="1386741600"/>
    <b v="0"/>
    <b v="1"/>
    <x v="4"/>
  </r>
  <r>
    <n v="434"/>
    <s v="Floyd-Sims"/>
    <s v="Cloned transitional hierarchy"/>
    <n v="5400"/>
    <n v="903"/>
    <n v="16.722222222222221"/>
    <x v="3"/>
    <n v="10"/>
    <s v="CA"/>
    <s v="CAD"/>
    <n v="90.3"/>
    <x v="411"/>
    <d v="2016-12-15T06:00:00"/>
    <n v="1480572000"/>
    <n v="1481781600"/>
    <b v="1"/>
    <b v="0"/>
    <x v="3"/>
  </r>
  <r>
    <n v="435"/>
    <s v="Spence, Jackson and Kelly"/>
    <s v="Advanced discrete leverage"/>
    <n v="152400"/>
    <n v="178120"/>
    <n v="116.87664041994749"/>
    <x v="1"/>
    <n v="1713"/>
    <s v="IT"/>
    <s v="EUR"/>
    <n v="103.98131932282546"/>
    <x v="412"/>
    <d v="2014-12-27T06:00:00"/>
    <n v="1418623200"/>
    <n v="1419660000"/>
    <b v="0"/>
    <b v="1"/>
    <x v="3"/>
  </r>
  <r>
    <n v="436"/>
    <s v="King-Nguyen"/>
    <s v="Open-source incremental throughput"/>
    <n v="1300"/>
    <n v="13678"/>
    <n v="1052.1538461538462"/>
    <x v="1"/>
    <n v="249"/>
    <s v="US"/>
    <s v="USD"/>
    <n v="54.931726907630519"/>
    <x v="413"/>
    <d v="2019-04-21T05:00:00"/>
    <n v="1555736400"/>
    <n v="1555822800"/>
    <b v="0"/>
    <b v="0"/>
    <x v="1"/>
  </r>
  <r>
    <n v="437"/>
    <s v="Hansen Group"/>
    <s v="Centralized regional interface"/>
    <n v="8100"/>
    <n v="9969"/>
    <n v="123.07407407407408"/>
    <x v="1"/>
    <n v="192"/>
    <s v="US"/>
    <s v="USD"/>
    <n v="51.921875"/>
    <x v="414"/>
    <d v="2015-09-16T05:00:00"/>
    <n v="1442120400"/>
    <n v="1442379600"/>
    <b v="0"/>
    <b v="1"/>
    <x v="4"/>
  </r>
  <r>
    <n v="438"/>
    <s v="Mathis, Hall and Hansen"/>
    <s v="Streamlined web-enabled knowledgebase"/>
    <n v="8300"/>
    <n v="14827"/>
    <n v="178.63855421686748"/>
    <x v="1"/>
    <n v="247"/>
    <s v="US"/>
    <s v="USD"/>
    <n v="60.02834008097166"/>
    <x v="415"/>
    <d v="2013-04-03T05:00:00"/>
    <n v="1362376800"/>
    <n v="1364965200"/>
    <b v="0"/>
    <b v="0"/>
    <x v="3"/>
  </r>
  <r>
    <n v="439"/>
    <s v="Cummings Inc"/>
    <s v="Digitized transitional monitoring"/>
    <n v="28400"/>
    <n v="100900"/>
    <n v="355.28169014084506"/>
    <x v="1"/>
    <n v="2293"/>
    <s v="US"/>
    <s v="USD"/>
    <n v="44.003488879197555"/>
    <x v="416"/>
    <d v="2016-11-13T06:00:00"/>
    <n v="1478408400"/>
    <n v="1479016800"/>
    <b v="0"/>
    <b v="0"/>
    <x v="4"/>
  </r>
  <r>
    <n v="440"/>
    <s v="Miller-Poole"/>
    <s v="Networked optimal adapter"/>
    <n v="102500"/>
    <n v="165954"/>
    <n v="161.90634146341463"/>
    <x v="1"/>
    <n v="3131"/>
    <s v="US"/>
    <s v="USD"/>
    <n v="53.003513254551258"/>
    <x v="417"/>
    <d v="2017-07-10T05:00:00"/>
    <n v="1498798800"/>
    <n v="1499662800"/>
    <b v="0"/>
    <b v="0"/>
    <x v="4"/>
  </r>
  <r>
    <n v="441"/>
    <s v="Rodriguez-West"/>
    <s v="Automated optimal function"/>
    <n v="7000"/>
    <n v="1744"/>
    <n v="24.914285714285715"/>
    <x v="0"/>
    <n v="32"/>
    <s v="US"/>
    <s v="USD"/>
    <n v="54.5"/>
    <x v="418"/>
    <d v="2012-05-24T05:00:00"/>
    <n v="1335416400"/>
    <n v="1337835600"/>
    <b v="0"/>
    <b v="0"/>
    <x v="2"/>
  </r>
  <r>
    <n v="442"/>
    <s v="Calderon, Bradford and Dean"/>
    <s v="Devolved system-worthy framework"/>
    <n v="5400"/>
    <n v="10731"/>
    <n v="198.72222222222223"/>
    <x v="1"/>
    <n v="143"/>
    <s v="IT"/>
    <s v="EUR"/>
    <n v="75.04195804195804"/>
    <x v="419"/>
    <d v="2017-09-18T05:00:00"/>
    <n v="1504328400"/>
    <n v="1505710800"/>
    <b v="0"/>
    <b v="0"/>
    <x v="3"/>
  </r>
  <r>
    <n v="443"/>
    <s v="Clark-Bowman"/>
    <s v="Stand-alone user-facing service-desk"/>
    <n v="9300"/>
    <n v="3232"/>
    <n v="34.752688172043008"/>
    <x v="3"/>
    <n v="90"/>
    <s v="US"/>
    <s v="USD"/>
    <n v="35.911111111111111"/>
    <x v="420"/>
    <d v="2010-10-19T05:00:00"/>
    <n v="1285822800"/>
    <n v="1287464400"/>
    <b v="0"/>
    <b v="0"/>
    <x v="3"/>
  </r>
  <r>
    <n v="444"/>
    <s v="Hensley Ltd"/>
    <s v="Versatile global attitude"/>
    <n v="6200"/>
    <n v="10938"/>
    <n v="176.41935483870967"/>
    <x v="1"/>
    <n v="296"/>
    <s v="US"/>
    <s v="USD"/>
    <n v="36.952702702702702"/>
    <x v="421"/>
    <d v="2011-07-26T05:00:00"/>
    <n v="1311483600"/>
    <n v="1311656400"/>
    <b v="0"/>
    <b v="1"/>
    <x v="1"/>
  </r>
  <r>
    <n v="445"/>
    <s v="Anderson-Pearson"/>
    <s v="Intuitive demand-driven Local Area Network"/>
    <n v="2100"/>
    <n v="10739"/>
    <n v="511.38095238095235"/>
    <x v="1"/>
    <n v="170"/>
    <s v="US"/>
    <s v="USD"/>
    <n v="63.170588235294119"/>
    <x v="422"/>
    <d v="2010-12-24T06:00:00"/>
    <n v="1291356000"/>
    <n v="1293170400"/>
    <b v="0"/>
    <b v="1"/>
    <x v="3"/>
  </r>
  <r>
    <n v="446"/>
    <s v="Martin, Martin and Solis"/>
    <s v="Assimilated uniform methodology"/>
    <n v="6800"/>
    <n v="5579"/>
    <n v="82.044117647058826"/>
    <x v="0"/>
    <n v="186"/>
    <s v="US"/>
    <s v="USD"/>
    <n v="29.99462365591398"/>
    <x v="423"/>
    <d v="2012-12-20T06:00:00"/>
    <n v="1355810400"/>
    <n v="1355983200"/>
    <b v="0"/>
    <b v="0"/>
    <x v="2"/>
  </r>
  <r>
    <n v="447"/>
    <s v="Harrington-Harper"/>
    <s v="Self-enabling next generation algorithm"/>
    <n v="155200"/>
    <n v="37754"/>
    <n v="24.326030927835053"/>
    <x v="3"/>
    <n v="439"/>
    <s v="GB"/>
    <s v="GBP"/>
    <n v="86"/>
    <x v="424"/>
    <d v="2018-01-04T06:00:00"/>
    <n v="1513663200"/>
    <n v="1515045600"/>
    <b v="0"/>
    <b v="0"/>
    <x v="4"/>
  </r>
  <r>
    <n v="448"/>
    <s v="Price and Sons"/>
    <s v="Object-based demand-driven strategy"/>
    <n v="89900"/>
    <n v="45384"/>
    <n v="50.482758620689658"/>
    <x v="0"/>
    <n v="605"/>
    <s v="US"/>
    <s v="USD"/>
    <n v="75.014876033057845"/>
    <x v="425"/>
    <d v="2013-04-16T05:00:00"/>
    <n v="1365915600"/>
    <n v="1366088400"/>
    <b v="0"/>
    <b v="1"/>
    <x v="6"/>
  </r>
  <r>
    <n v="449"/>
    <s v="Cuevas-Morales"/>
    <s v="Public-key coherent ability"/>
    <n v="900"/>
    <n v="8703"/>
    <n v="967"/>
    <x v="1"/>
    <n v="86"/>
    <s v="DK"/>
    <s v="DKK"/>
    <n v="101.19767441860465"/>
    <x v="426"/>
    <d v="2019-03-23T05:00:00"/>
    <n v="1551852000"/>
    <n v="1553317200"/>
    <b v="0"/>
    <b v="0"/>
    <x v="6"/>
  </r>
  <r>
    <n v="450"/>
    <s v="Delgado-Hatfield"/>
    <s v="Up-sized composite success"/>
    <n v="100"/>
    <n v="4"/>
    <n v="4"/>
    <x v="0"/>
    <n v="1"/>
    <s v="CA"/>
    <s v="CAD"/>
    <n v="4"/>
    <x v="427"/>
    <d v="2018-11-13T06:00:00"/>
    <n v="1540098000"/>
    <n v="1542088800"/>
    <b v="0"/>
    <b v="0"/>
    <x v="4"/>
  </r>
  <r>
    <n v="451"/>
    <s v="Padilla-Porter"/>
    <s v="Innovative exuding matrix"/>
    <n v="148400"/>
    <n v="182302"/>
    <n v="122.84501347708894"/>
    <x v="1"/>
    <n v="6286"/>
    <s v="US"/>
    <s v="USD"/>
    <n v="29.001272669424118"/>
    <x v="428"/>
    <d v="2017-08-19T05:00:00"/>
    <n v="1500440400"/>
    <n v="1503118800"/>
    <b v="0"/>
    <b v="0"/>
    <x v="1"/>
  </r>
  <r>
    <n v="452"/>
    <s v="Morris Group"/>
    <s v="Realigned impactful artificial intelligence"/>
    <n v="4800"/>
    <n v="3045"/>
    <n v="63.4375"/>
    <x v="0"/>
    <n v="31"/>
    <s v="US"/>
    <s v="USD"/>
    <n v="98.225806451612897"/>
    <x v="429"/>
    <d v="2010-07-07T05:00:00"/>
    <n v="1278392400"/>
    <n v="1278478800"/>
    <b v="0"/>
    <b v="0"/>
    <x v="4"/>
  </r>
  <r>
    <n v="453"/>
    <s v="Saunders Ltd"/>
    <s v="Multi-layered multi-tasking secured line"/>
    <n v="182400"/>
    <n v="102749"/>
    <n v="56.331688596491226"/>
    <x v="0"/>
    <n v="1181"/>
    <s v="US"/>
    <s v="USD"/>
    <n v="87.001693480101608"/>
    <x v="411"/>
    <d v="2017-01-11T06:00:00"/>
    <n v="1480572000"/>
    <n v="1484114400"/>
    <b v="0"/>
    <b v="0"/>
    <x v="4"/>
  </r>
  <r>
    <n v="454"/>
    <s v="Woods Inc"/>
    <s v="Upgradable upward-trending portal"/>
    <n v="4000"/>
    <n v="1763"/>
    <n v="44.074999999999996"/>
    <x v="0"/>
    <n v="39"/>
    <s v="US"/>
    <s v="USD"/>
    <n v="45.205128205128204"/>
    <x v="430"/>
    <d v="2013-11-26T06:00:00"/>
    <n v="1382331600"/>
    <n v="1385445600"/>
    <b v="0"/>
    <b v="1"/>
    <x v="4"/>
  </r>
  <r>
    <n v="455"/>
    <s v="Villanueva, Wright and Richardson"/>
    <s v="Profit-focused global product"/>
    <n v="116500"/>
    <n v="137904"/>
    <n v="118.37253218884121"/>
    <x v="1"/>
    <n v="3727"/>
    <s v="US"/>
    <s v="USD"/>
    <n v="37.001341561577675"/>
    <x v="431"/>
    <d v="2011-10-16T05:00:00"/>
    <n v="1316754000"/>
    <n v="1318741200"/>
    <b v="0"/>
    <b v="0"/>
    <x v="3"/>
  </r>
  <r>
    <n v="456"/>
    <s v="Wilson, Brooks and Clark"/>
    <s v="Operative well-modulated data-warehouse"/>
    <n v="146400"/>
    <n v="152438"/>
    <n v="104.1243169398907"/>
    <x v="1"/>
    <n v="1605"/>
    <s v="US"/>
    <s v="USD"/>
    <n v="94.976947040498445"/>
    <x v="432"/>
    <d v="2018-02-10T06:00:00"/>
    <n v="1518242400"/>
    <n v="1518242400"/>
    <b v="0"/>
    <b v="1"/>
    <x v="1"/>
  </r>
  <r>
    <n v="457"/>
    <s v="Sheppard, Smith and Spence"/>
    <s v="Cloned asymmetric functionalities"/>
    <n v="5000"/>
    <n v="1332"/>
    <n v="26.640000000000004"/>
    <x v="0"/>
    <n v="46"/>
    <s v="US"/>
    <s v="USD"/>
    <n v="28.956521739130434"/>
    <x v="433"/>
    <d v="2016-10-16T05:00:00"/>
    <n v="1476421200"/>
    <n v="1476594000"/>
    <b v="0"/>
    <b v="0"/>
    <x v="3"/>
  </r>
  <r>
    <n v="458"/>
    <s v="Wise, Thompson and Allen"/>
    <s v="Pre-emptive neutral portal"/>
    <n v="33800"/>
    <n v="118706"/>
    <n v="351.20118343195264"/>
    <x v="1"/>
    <n v="2120"/>
    <s v="US"/>
    <s v="USD"/>
    <n v="55.993396226415094"/>
    <x v="434"/>
    <d v="2010-05-11T05:00:00"/>
    <n v="1269752400"/>
    <n v="1273554000"/>
    <b v="0"/>
    <b v="0"/>
    <x v="3"/>
  </r>
  <r>
    <n v="459"/>
    <s v="Lane, Ryan and Chapman"/>
    <s v="Switchable demand-driven help-desk"/>
    <n v="6300"/>
    <n v="5674"/>
    <n v="90.063492063492063"/>
    <x v="0"/>
    <n v="105"/>
    <s v="US"/>
    <s v="USD"/>
    <n v="54.038095238095238"/>
    <x v="435"/>
    <d v="2015-01-22T06:00:00"/>
    <n v="1419746400"/>
    <n v="1421906400"/>
    <b v="0"/>
    <b v="0"/>
    <x v="4"/>
  </r>
  <r>
    <n v="460"/>
    <s v="Rich, Alvarez and King"/>
    <s v="Business-focused static ability"/>
    <n v="2400"/>
    <n v="4119"/>
    <n v="171.625"/>
    <x v="1"/>
    <n v="50"/>
    <s v="US"/>
    <s v="USD"/>
    <n v="82.38"/>
    <x v="8"/>
    <d v="2010-08-12T05:00:00"/>
    <n v="1281330000"/>
    <n v="1281589200"/>
    <b v="0"/>
    <b v="0"/>
    <x v="3"/>
  </r>
  <r>
    <n v="461"/>
    <s v="Terry-Salinas"/>
    <s v="Networked secondary structure"/>
    <n v="98800"/>
    <n v="139354"/>
    <n v="141.04655870445345"/>
    <x v="1"/>
    <n v="2080"/>
    <s v="US"/>
    <s v="USD"/>
    <n v="66.997115384615384"/>
    <x v="436"/>
    <d v="2014-05-18T05:00:00"/>
    <n v="1398661200"/>
    <n v="1400389200"/>
    <b v="0"/>
    <b v="0"/>
    <x v="4"/>
  </r>
  <r>
    <n v="462"/>
    <s v="Wang-Rodriguez"/>
    <s v="Total multimedia website"/>
    <n v="188800"/>
    <n v="57734"/>
    <n v="30.57944915254237"/>
    <x v="0"/>
    <n v="535"/>
    <s v="US"/>
    <s v="USD"/>
    <n v="107.91401869158878"/>
    <x v="385"/>
    <d v="2013-03-09T06:00:00"/>
    <n v="1359525600"/>
    <n v="1362808800"/>
    <b v="0"/>
    <b v="0"/>
    <x v="6"/>
  </r>
  <r>
    <n v="463"/>
    <s v="Mckee-Hill"/>
    <s v="Cross-platform upward-trending parallelism"/>
    <n v="134300"/>
    <n v="145265"/>
    <n v="108.16455696202532"/>
    <x v="1"/>
    <n v="2105"/>
    <s v="US"/>
    <s v="USD"/>
    <n v="69.009501187648453"/>
    <x v="437"/>
    <d v="2014-01-04T06:00:00"/>
    <n v="1388469600"/>
    <n v="1388815200"/>
    <b v="0"/>
    <b v="0"/>
    <x v="4"/>
  </r>
  <r>
    <n v="464"/>
    <s v="Gomez LLC"/>
    <s v="Pre-emptive mission-critical hardware"/>
    <n v="71200"/>
    <n v="95020"/>
    <n v="133.45505617977528"/>
    <x v="1"/>
    <n v="2436"/>
    <s v="US"/>
    <s v="USD"/>
    <n v="39.006568144499177"/>
    <x v="438"/>
    <d v="2018-02-25T06:00:00"/>
    <n v="1518328800"/>
    <n v="1519538400"/>
    <b v="0"/>
    <b v="0"/>
    <x v="3"/>
  </r>
  <r>
    <n v="465"/>
    <s v="Gonzalez-Robbins"/>
    <s v="Up-sized responsive protocol"/>
    <n v="4700"/>
    <n v="8829"/>
    <n v="187.85106382978722"/>
    <x v="1"/>
    <n v="80"/>
    <s v="US"/>
    <s v="USD"/>
    <n v="110.3625"/>
    <x v="439"/>
    <d v="2018-02-05T06:00:00"/>
    <n v="1517032800"/>
    <n v="1517810400"/>
    <b v="0"/>
    <b v="0"/>
    <x v="5"/>
  </r>
  <r>
    <n v="466"/>
    <s v="Obrien and Sons"/>
    <s v="Pre-emptive transitional frame"/>
    <n v="1200"/>
    <n v="3984"/>
    <n v="332"/>
    <x v="1"/>
    <n v="42"/>
    <s v="US"/>
    <s v="USD"/>
    <n v="94.857142857142861"/>
    <x v="440"/>
    <d v="2013-06-07T05:00:00"/>
    <n v="1368594000"/>
    <n v="1370581200"/>
    <b v="0"/>
    <b v="1"/>
    <x v="2"/>
  </r>
  <r>
    <n v="467"/>
    <s v="Shaw Ltd"/>
    <s v="Profit-focused content-based application"/>
    <n v="1400"/>
    <n v="8053"/>
    <n v="575.21428571428578"/>
    <x v="1"/>
    <n v="139"/>
    <s v="CA"/>
    <s v="CAD"/>
    <n v="57.935251798561154"/>
    <x v="441"/>
    <d v="2015-11-30T06:00:00"/>
    <n v="1448258400"/>
    <n v="1448863200"/>
    <b v="0"/>
    <b v="1"/>
    <x v="2"/>
  </r>
  <r>
    <n v="468"/>
    <s v="Hughes Inc"/>
    <s v="Streamlined neutral analyzer"/>
    <n v="4000"/>
    <n v="1620"/>
    <n v="40.5"/>
    <x v="0"/>
    <n v="16"/>
    <s v="US"/>
    <s v="USD"/>
    <n v="101.25"/>
    <x v="442"/>
    <d v="2019-04-30T05:00:00"/>
    <n v="1555218000"/>
    <n v="1556600400"/>
    <b v="0"/>
    <b v="0"/>
    <x v="3"/>
  </r>
  <r>
    <n v="469"/>
    <s v="Olsen-Ryan"/>
    <s v="Assimilated neutral utilization"/>
    <n v="5600"/>
    <n v="10328"/>
    <n v="184.42857142857144"/>
    <x v="1"/>
    <n v="159"/>
    <s v="US"/>
    <s v="USD"/>
    <n v="64.95597484276729"/>
    <x v="443"/>
    <d v="2015-05-20T05:00:00"/>
    <n v="1431925200"/>
    <n v="1432098000"/>
    <b v="0"/>
    <b v="0"/>
    <x v="4"/>
  </r>
  <r>
    <n v="470"/>
    <s v="Grimes, Holland and Sloan"/>
    <s v="Extended dedicated archive"/>
    <n v="3600"/>
    <n v="10289"/>
    <n v="285.80555555555554"/>
    <x v="1"/>
    <n v="381"/>
    <s v="US"/>
    <s v="USD"/>
    <n v="27.00524934383202"/>
    <x v="315"/>
    <d v="2016-12-19T06:00:00"/>
    <n v="1481522400"/>
    <n v="1482127200"/>
    <b v="0"/>
    <b v="0"/>
    <x v="2"/>
  </r>
  <r>
    <n v="471"/>
    <s v="Perry and Sons"/>
    <s v="Configurable static help-desk"/>
    <n v="3100"/>
    <n v="9889"/>
    <n v="319"/>
    <x v="1"/>
    <n v="194"/>
    <s v="GB"/>
    <s v="GBP"/>
    <n v="50.97422680412371"/>
    <x v="444"/>
    <d v="2012-05-02T05:00:00"/>
    <n v="1335934800"/>
    <n v="1335934800"/>
    <b v="0"/>
    <b v="1"/>
    <x v="0"/>
  </r>
  <r>
    <n v="472"/>
    <s v="Turner, Young and Collins"/>
    <s v="Self-enabling clear-thinking framework"/>
    <n v="153800"/>
    <n v="60342"/>
    <n v="39.234070221066318"/>
    <x v="0"/>
    <n v="575"/>
    <s v="US"/>
    <s v="USD"/>
    <n v="104.94260869565217"/>
    <x v="445"/>
    <d v="2019-05-04T05:00:00"/>
    <n v="1552280400"/>
    <n v="1556946000"/>
    <b v="0"/>
    <b v="0"/>
    <x v="1"/>
  </r>
  <r>
    <n v="473"/>
    <s v="Richardson Inc"/>
    <s v="Assimilated fault-tolerant capacity"/>
    <n v="5000"/>
    <n v="8907"/>
    <n v="178.14000000000001"/>
    <x v="1"/>
    <n v="106"/>
    <s v="US"/>
    <s v="USD"/>
    <n v="84.028301886792448"/>
    <x v="446"/>
    <d v="2018-06-27T05:00:00"/>
    <n v="1529989200"/>
    <n v="1530075600"/>
    <b v="0"/>
    <b v="0"/>
    <x v="1"/>
  </r>
  <r>
    <n v="474"/>
    <s v="Santos-Young"/>
    <s v="Enhanced neutral ability"/>
    <n v="4000"/>
    <n v="14606"/>
    <n v="365.15"/>
    <x v="1"/>
    <n v="142"/>
    <s v="US"/>
    <s v="USD"/>
    <n v="102.85915492957747"/>
    <x v="447"/>
    <d v="2014-12-17T06:00:00"/>
    <n v="1418709600"/>
    <n v="1418796000"/>
    <b v="0"/>
    <b v="0"/>
    <x v="4"/>
  </r>
  <r>
    <n v="475"/>
    <s v="Nichols Ltd"/>
    <s v="Function-based attitude-oriented groupware"/>
    <n v="7400"/>
    <n v="8432"/>
    <n v="113.94594594594594"/>
    <x v="1"/>
    <n v="211"/>
    <s v="US"/>
    <s v="USD"/>
    <n v="39.962085308056871"/>
    <x v="448"/>
    <d v="2013-06-29T05:00:00"/>
    <n v="1372136400"/>
    <n v="1372482000"/>
    <b v="0"/>
    <b v="1"/>
    <x v="5"/>
  </r>
  <r>
    <n v="476"/>
    <s v="Murphy PLC"/>
    <s v="Optional solution-oriented instruction set"/>
    <n v="191500"/>
    <n v="57122"/>
    <n v="29.828720626631856"/>
    <x v="0"/>
    <n v="1120"/>
    <s v="US"/>
    <s v="USD"/>
    <n v="51.001785714285717"/>
    <x v="342"/>
    <d v="2018-08-16T05:00:00"/>
    <n v="1533877200"/>
    <n v="1534395600"/>
    <b v="0"/>
    <b v="0"/>
    <x v="5"/>
  </r>
  <r>
    <n v="477"/>
    <s v="Hogan, Porter and Rivera"/>
    <s v="Organic object-oriented core"/>
    <n v="8500"/>
    <n v="4613"/>
    <n v="54.270588235294113"/>
    <x v="0"/>
    <n v="113"/>
    <s v="US"/>
    <s v="USD"/>
    <n v="40.823008849557525"/>
    <x v="449"/>
    <d v="2011-07-23T05:00:00"/>
    <n v="1309064400"/>
    <n v="1311397200"/>
    <b v="0"/>
    <b v="0"/>
    <x v="4"/>
  </r>
  <r>
    <n v="478"/>
    <s v="Lyons LLC"/>
    <s v="Balanced impactful circuit"/>
    <n v="68800"/>
    <n v="162603"/>
    <n v="236.34156976744185"/>
    <x v="1"/>
    <n v="2756"/>
    <s v="US"/>
    <s v="USD"/>
    <n v="58.999637155297535"/>
    <x v="450"/>
    <d v="2015-03-21T05:00:00"/>
    <n v="1425877200"/>
    <n v="1426914000"/>
    <b v="0"/>
    <b v="0"/>
    <x v="2"/>
  </r>
  <r>
    <n v="479"/>
    <s v="Long-Greene"/>
    <s v="Future-proofed heuristic encryption"/>
    <n v="2400"/>
    <n v="12310"/>
    <n v="512.91666666666663"/>
    <x v="1"/>
    <n v="173"/>
    <s v="GB"/>
    <s v="GBP"/>
    <n v="71.156069364161851"/>
    <x v="451"/>
    <d v="2017-07-31T05:00:00"/>
    <n v="1501304400"/>
    <n v="1501477200"/>
    <b v="0"/>
    <b v="0"/>
    <x v="0"/>
  </r>
  <r>
    <n v="480"/>
    <s v="Robles-Hudson"/>
    <s v="Balanced bifurcated leverage"/>
    <n v="8600"/>
    <n v="8656"/>
    <n v="100.65116279069768"/>
    <x v="1"/>
    <n v="87"/>
    <s v="US"/>
    <s v="USD"/>
    <n v="99.494252873563212"/>
    <x v="452"/>
    <d v="2010-03-20T05:00:00"/>
    <n v="1268287200"/>
    <n v="1269061200"/>
    <b v="0"/>
    <b v="1"/>
    <x v="7"/>
  </r>
  <r>
    <n v="481"/>
    <s v="Mcclure LLC"/>
    <s v="Sharable discrete budgetary management"/>
    <n v="196600"/>
    <n v="159931"/>
    <n v="81.348423194303152"/>
    <x v="0"/>
    <n v="1538"/>
    <s v="US"/>
    <s v="USD"/>
    <n v="103.98634590377114"/>
    <x v="453"/>
    <d v="2014-11-12T06:00:00"/>
    <n v="1412139600"/>
    <n v="1415772000"/>
    <b v="0"/>
    <b v="1"/>
    <x v="3"/>
  </r>
  <r>
    <n v="482"/>
    <s v="Martin, Russell and Baker"/>
    <s v="Focused solution-oriented instruction set"/>
    <n v="4200"/>
    <n v="689"/>
    <n v="16.404761904761905"/>
    <x v="0"/>
    <n v="9"/>
    <s v="US"/>
    <s v="USD"/>
    <n v="76.555555555555557"/>
    <x v="454"/>
    <d v="2012-03-06T06:00:00"/>
    <n v="1330063200"/>
    <n v="1331013600"/>
    <b v="0"/>
    <b v="1"/>
    <x v="5"/>
  </r>
  <r>
    <n v="483"/>
    <s v="Rice-Parker"/>
    <s v="Down-sized actuating infrastructure"/>
    <n v="91400"/>
    <n v="48236"/>
    <n v="52.774617067833695"/>
    <x v="0"/>
    <n v="554"/>
    <s v="US"/>
    <s v="USD"/>
    <n v="87.068592057761734"/>
    <x v="455"/>
    <d v="2019-12-19T06:00:00"/>
    <n v="1576130400"/>
    <n v="1576735200"/>
    <b v="0"/>
    <b v="0"/>
    <x v="3"/>
  </r>
  <r>
    <n v="484"/>
    <s v="Landry Inc"/>
    <s v="Synergistic cohesive adapter"/>
    <n v="29600"/>
    <n v="77021"/>
    <n v="260.20608108108109"/>
    <x v="1"/>
    <n v="1572"/>
    <s v="GB"/>
    <s v="GBP"/>
    <n v="48.99554707379135"/>
    <x v="456"/>
    <d v="2014-09-22T05:00:00"/>
    <n v="1407128400"/>
    <n v="1411362000"/>
    <b v="0"/>
    <b v="1"/>
    <x v="0"/>
  </r>
  <r>
    <n v="485"/>
    <s v="Richards-Davis"/>
    <s v="Quality-focused mission-critical structure"/>
    <n v="90600"/>
    <n v="27844"/>
    <n v="30.73289183222958"/>
    <x v="0"/>
    <n v="648"/>
    <s v="GB"/>
    <s v="GBP"/>
    <n v="42.969135802469133"/>
    <x v="457"/>
    <d v="2019-07-21T05:00:00"/>
    <n v="1560142800"/>
    <n v="1563685200"/>
    <b v="0"/>
    <b v="0"/>
    <x v="3"/>
  </r>
  <r>
    <n v="486"/>
    <s v="Davis, Cox and Fox"/>
    <s v="Compatible exuding Graphical User Interface"/>
    <n v="5200"/>
    <n v="702"/>
    <n v="13.5"/>
    <x v="0"/>
    <n v="21"/>
    <s v="GB"/>
    <s v="GBP"/>
    <n v="33.428571428571431"/>
    <x v="458"/>
    <d v="2018-03-24T05:00:00"/>
    <n v="1520575200"/>
    <n v="1521867600"/>
    <b v="0"/>
    <b v="1"/>
    <x v="5"/>
  </r>
  <r>
    <n v="487"/>
    <s v="Smith-Wallace"/>
    <s v="Monitored 24/7 time-frame"/>
    <n v="110300"/>
    <n v="197024"/>
    <n v="178.62556663644605"/>
    <x v="1"/>
    <n v="2346"/>
    <s v="US"/>
    <s v="USD"/>
    <n v="83.982949701619773"/>
    <x v="459"/>
    <d v="2017-05-23T05:00:00"/>
    <n v="1492664400"/>
    <n v="1495515600"/>
    <b v="0"/>
    <b v="0"/>
    <x v="3"/>
  </r>
  <r>
    <n v="488"/>
    <s v="Cordova, Shaw and Wang"/>
    <s v="Virtual secondary open architecture"/>
    <n v="5300"/>
    <n v="11663"/>
    <n v="220.0566037735849"/>
    <x v="1"/>
    <n v="115"/>
    <s v="US"/>
    <s v="USD"/>
    <n v="101.41739130434783"/>
    <x v="460"/>
    <d v="2016-02-20T06:00:00"/>
    <n v="1454479200"/>
    <n v="1455948000"/>
    <b v="0"/>
    <b v="0"/>
    <x v="3"/>
  </r>
  <r>
    <n v="489"/>
    <s v="Clark Inc"/>
    <s v="Down-sized mobile time-frame"/>
    <n v="9200"/>
    <n v="9339"/>
    <n v="101.5108695652174"/>
    <x v="1"/>
    <n v="85"/>
    <s v="IT"/>
    <s v="EUR"/>
    <n v="109.87058823529412"/>
    <x v="461"/>
    <d v="2010-08-21T05:00:00"/>
    <n v="1281934800"/>
    <n v="1282366800"/>
    <b v="0"/>
    <b v="0"/>
    <x v="2"/>
  </r>
  <r>
    <n v="490"/>
    <s v="Young and Sons"/>
    <s v="Innovative disintermediate encryption"/>
    <n v="2400"/>
    <n v="4596"/>
    <n v="191.5"/>
    <x v="1"/>
    <n v="144"/>
    <s v="US"/>
    <s v="USD"/>
    <n v="31.916666666666668"/>
    <x v="462"/>
    <d v="2019-11-24T06:00:00"/>
    <n v="1573970400"/>
    <n v="1574575200"/>
    <b v="0"/>
    <b v="0"/>
    <x v="8"/>
  </r>
  <r>
    <n v="491"/>
    <s v="Henson PLC"/>
    <s v="Universal contextually-based knowledgebase"/>
    <n v="56800"/>
    <n v="173437"/>
    <n v="305.34683098591546"/>
    <x v="1"/>
    <n v="2443"/>
    <s v="US"/>
    <s v="USD"/>
    <n v="70.993450675399103"/>
    <x v="463"/>
    <d v="2013-07-27T05:00:00"/>
    <n v="1372654800"/>
    <n v="1374901200"/>
    <b v="0"/>
    <b v="1"/>
    <x v="0"/>
  </r>
  <r>
    <n v="492"/>
    <s v="Garcia Group"/>
    <s v="Persevering interactive matrix"/>
    <n v="191000"/>
    <n v="45831"/>
    <n v="23.995287958115181"/>
    <x v="3"/>
    <n v="595"/>
    <s v="US"/>
    <s v="USD"/>
    <n v="77.026890756302521"/>
    <x v="464"/>
    <d v="2010-07-12T05:00:00"/>
    <n v="1275886800"/>
    <n v="1278910800"/>
    <b v="1"/>
    <b v="1"/>
    <x v="4"/>
  </r>
  <r>
    <n v="493"/>
    <s v="Adams, Walker and Wong"/>
    <s v="Seamless background framework"/>
    <n v="900"/>
    <n v="6514"/>
    <n v="723.77777777777771"/>
    <x v="1"/>
    <n v="64"/>
    <s v="US"/>
    <s v="USD"/>
    <n v="101.78125"/>
    <x v="465"/>
    <d v="2019-07-12T05:00:00"/>
    <n v="1561784400"/>
    <n v="1562907600"/>
    <b v="0"/>
    <b v="0"/>
    <x v="7"/>
  </r>
  <r>
    <n v="494"/>
    <s v="Hopkins-Browning"/>
    <s v="Balanced upward-trending productivity"/>
    <n v="2500"/>
    <n v="13684"/>
    <n v="547.36"/>
    <x v="1"/>
    <n v="268"/>
    <s v="US"/>
    <s v="USD"/>
    <n v="51.059701492537314"/>
    <x v="466"/>
    <d v="2012-03-23T05:00:00"/>
    <n v="1332392400"/>
    <n v="1332478800"/>
    <b v="0"/>
    <b v="0"/>
    <x v="2"/>
  </r>
  <r>
    <n v="495"/>
    <s v="Bell, Edwards and Andersen"/>
    <s v="Centralized clear-thinking solution"/>
    <n v="3200"/>
    <n v="13264"/>
    <n v="414.49999999999994"/>
    <x v="1"/>
    <n v="195"/>
    <s v="DK"/>
    <s v="DKK"/>
    <n v="68.02051282051282"/>
    <x v="467"/>
    <d v="2014-06-14T05:00:00"/>
    <n v="1402376400"/>
    <n v="1402722000"/>
    <b v="0"/>
    <b v="0"/>
    <x v="3"/>
  </r>
  <r>
    <n v="496"/>
    <s v="Morales Group"/>
    <s v="Optimized bi-directional extranet"/>
    <n v="183800"/>
    <n v="1667"/>
    <n v="0.90696409140369971"/>
    <x v="0"/>
    <n v="54"/>
    <s v="US"/>
    <s v="USD"/>
    <n v="30.87037037037037"/>
    <x v="468"/>
    <d v="2017-06-07T05:00:00"/>
    <n v="1495342800"/>
    <n v="1496811600"/>
    <b v="0"/>
    <b v="0"/>
    <x v="4"/>
  </r>
  <r>
    <n v="497"/>
    <s v="Lucero Group"/>
    <s v="Intuitive actuating benchmark"/>
    <n v="9800"/>
    <n v="3349"/>
    <n v="34.173469387755098"/>
    <x v="0"/>
    <n v="120"/>
    <s v="US"/>
    <s v="USD"/>
    <n v="27.908333333333335"/>
    <x v="469"/>
    <d v="2016-12-20T06:00:00"/>
    <n v="1482213600"/>
    <n v="1482213600"/>
    <b v="0"/>
    <b v="1"/>
    <x v="2"/>
  </r>
  <r>
    <n v="498"/>
    <s v="Smith, Brown and Davis"/>
    <s v="Devolved background project"/>
    <n v="193400"/>
    <n v="46317"/>
    <n v="23.948810754912099"/>
    <x v="0"/>
    <n v="579"/>
    <s v="DK"/>
    <s v="DKK"/>
    <n v="79.994818652849744"/>
    <x v="470"/>
    <d v="2015-01-03T06:00:00"/>
    <n v="1420092000"/>
    <n v="1420264800"/>
    <b v="0"/>
    <b v="0"/>
    <x v="2"/>
  </r>
  <r>
    <n v="499"/>
    <s v="Hunt Group"/>
    <s v="Reverse-engineered executive emulation"/>
    <n v="163800"/>
    <n v="78743"/>
    <n v="48.072649572649574"/>
    <x v="0"/>
    <n v="2072"/>
    <s v="US"/>
    <s v="USD"/>
    <n v="38.003378378378379"/>
    <x v="471"/>
    <d v="2016-03-20T05:00:00"/>
    <n v="1458018000"/>
    <n v="1458450000"/>
    <b v="0"/>
    <b v="1"/>
    <x v="4"/>
  </r>
  <r>
    <n v="500"/>
    <s v="Valdez Ltd"/>
    <s v="Team-oriented clear-thinking matrix"/>
    <n v="100"/>
    <n v="0"/>
    <n v="0"/>
    <x v="0"/>
    <n v="0"/>
    <s v="US"/>
    <s v="USD"/>
    <e v="#DIV/0!"/>
    <x v="472"/>
    <d v="2013-05-29T05:00:00"/>
    <n v="1367384400"/>
    <n v="1369803600"/>
    <b v="0"/>
    <b v="1"/>
    <x v="3"/>
  </r>
  <r>
    <n v="501"/>
    <s v="Mccann-Le"/>
    <s v="Focused coherent methodology"/>
    <n v="153600"/>
    <n v="107743"/>
    <n v="70.145182291666657"/>
    <x v="0"/>
    <n v="1796"/>
    <s v="US"/>
    <s v="USD"/>
    <n v="59.990534521158132"/>
    <x v="473"/>
    <d v="2013-03-14T05:00:00"/>
    <n v="1363064400"/>
    <n v="1363237200"/>
    <b v="0"/>
    <b v="0"/>
    <x v="4"/>
  </r>
  <r>
    <n v="502"/>
    <s v="Johnson Inc"/>
    <s v="Reduced context-sensitive complexity"/>
    <n v="1300"/>
    <n v="6889"/>
    <n v="529.92307692307691"/>
    <x v="1"/>
    <n v="186"/>
    <s v="AU"/>
    <s v="AUD"/>
    <n v="37.037634408602152"/>
    <x v="474"/>
    <d v="2012-08-25T05:00:00"/>
    <n v="1343365200"/>
    <n v="1345870800"/>
    <b v="0"/>
    <b v="1"/>
    <x v="6"/>
  </r>
  <r>
    <n v="503"/>
    <s v="Collins LLC"/>
    <s v="Decentralized 4thgeneration time-frame"/>
    <n v="25500"/>
    <n v="45983"/>
    <n v="180.32549019607845"/>
    <x v="1"/>
    <n v="460"/>
    <s v="US"/>
    <s v="USD"/>
    <n v="99.963043478260872"/>
    <x v="72"/>
    <d v="2015-07-21T05:00:00"/>
    <n v="1435726800"/>
    <n v="1437454800"/>
    <b v="0"/>
    <b v="0"/>
    <x v="4"/>
  </r>
  <r>
    <n v="504"/>
    <s v="Smith-Miller"/>
    <s v="De-engineered cohesive moderator"/>
    <n v="7500"/>
    <n v="6924"/>
    <n v="92.320000000000007"/>
    <x v="0"/>
    <n v="62"/>
    <s v="IT"/>
    <s v="EUR"/>
    <n v="111.6774193548387"/>
    <x v="443"/>
    <d v="2015-05-19T05:00:00"/>
    <n v="1431925200"/>
    <n v="1432011600"/>
    <b v="0"/>
    <b v="0"/>
    <x v="1"/>
  </r>
  <r>
    <n v="505"/>
    <s v="Jensen-Vargas"/>
    <s v="Ameliorated explicit parallelism"/>
    <n v="89900"/>
    <n v="12497"/>
    <n v="13.901001112347053"/>
    <x v="0"/>
    <n v="347"/>
    <s v="US"/>
    <s v="USD"/>
    <n v="36.014409221902014"/>
    <x v="475"/>
    <d v="2013-04-19T05:00:00"/>
    <n v="1362722400"/>
    <n v="1366347600"/>
    <b v="0"/>
    <b v="1"/>
    <x v="5"/>
  </r>
  <r>
    <n v="506"/>
    <s v="Robles, Bell and Gonzalez"/>
    <s v="Customizable background monitoring"/>
    <n v="18000"/>
    <n v="166874"/>
    <n v="927.07777777777767"/>
    <x v="1"/>
    <n v="2528"/>
    <s v="US"/>
    <s v="USD"/>
    <n v="66.010284810126578"/>
    <x v="81"/>
    <d v="2017-12-10T06:00:00"/>
    <n v="1511416800"/>
    <n v="1512885600"/>
    <b v="0"/>
    <b v="1"/>
    <x v="3"/>
  </r>
  <r>
    <n v="507"/>
    <s v="Turner, Miller and Francis"/>
    <s v="Compatible well-modulated budgetary management"/>
    <n v="2100"/>
    <n v="837"/>
    <n v="39.857142857142861"/>
    <x v="0"/>
    <n v="19"/>
    <s v="US"/>
    <s v="USD"/>
    <n v="44.05263157894737"/>
    <x v="476"/>
    <d v="2013-05-28T05:00:00"/>
    <n v="1365483600"/>
    <n v="1369717200"/>
    <b v="0"/>
    <b v="1"/>
    <x v="2"/>
  </r>
  <r>
    <n v="508"/>
    <s v="Roberts Group"/>
    <s v="Up-sized radical pricing structure"/>
    <n v="172700"/>
    <n v="193820"/>
    <n v="112.22929936305732"/>
    <x v="1"/>
    <n v="3657"/>
    <s v="US"/>
    <s v="USD"/>
    <n v="52.999726551818434"/>
    <x v="192"/>
    <d v="2018-08-19T05:00:00"/>
    <n v="1532840400"/>
    <n v="1534654800"/>
    <b v="0"/>
    <b v="0"/>
    <x v="3"/>
  </r>
  <r>
    <n v="509"/>
    <s v="White LLC"/>
    <s v="Robust zero-defect project"/>
    <n v="168500"/>
    <n v="119510"/>
    <n v="70.925816023738875"/>
    <x v="0"/>
    <n v="1258"/>
    <s v="US"/>
    <s v="USD"/>
    <n v="95"/>
    <x v="477"/>
    <d v="2012-05-15T05:00:00"/>
    <n v="1336194000"/>
    <n v="1337058000"/>
    <b v="0"/>
    <b v="0"/>
    <x v="3"/>
  </r>
  <r>
    <n v="510"/>
    <s v="Best, Miller and Thomas"/>
    <s v="Re-engineered mobile task-force"/>
    <n v="7800"/>
    <n v="9289"/>
    <n v="119.08974358974358"/>
    <x v="1"/>
    <n v="131"/>
    <s v="AU"/>
    <s v="AUD"/>
    <n v="70.908396946564892"/>
    <x v="478"/>
    <d v="2018-06-24T05:00:00"/>
    <n v="1527742800"/>
    <n v="1529816400"/>
    <b v="0"/>
    <b v="0"/>
    <x v="4"/>
  </r>
  <r>
    <n v="511"/>
    <s v="Smith-Mullins"/>
    <s v="User-centric intangible neural-net"/>
    <n v="147800"/>
    <n v="35498"/>
    <n v="24.017591339648174"/>
    <x v="0"/>
    <n v="362"/>
    <s v="US"/>
    <s v="USD"/>
    <n v="98.060773480662988"/>
    <x v="479"/>
    <d v="2019-08-04T05:00:00"/>
    <n v="1564030800"/>
    <n v="1564894800"/>
    <b v="0"/>
    <b v="0"/>
    <x v="3"/>
  </r>
  <r>
    <n v="512"/>
    <s v="Williams-Walsh"/>
    <s v="Organized explicit core"/>
    <n v="9100"/>
    <n v="12678"/>
    <n v="139.31868131868131"/>
    <x v="1"/>
    <n v="239"/>
    <s v="US"/>
    <s v="USD"/>
    <n v="53.046025104602514"/>
    <x v="480"/>
    <d v="2014-07-06T05:00:00"/>
    <n v="1404536400"/>
    <n v="1404622800"/>
    <b v="0"/>
    <b v="1"/>
    <x v="6"/>
  </r>
  <r>
    <n v="513"/>
    <s v="Harrison, Blackwell and Mendez"/>
    <s v="Synchronized 6thgeneration adapter"/>
    <n v="8300"/>
    <n v="3260"/>
    <n v="39.277108433734945"/>
    <x v="3"/>
    <n v="35"/>
    <s v="US"/>
    <s v="USD"/>
    <n v="93.142857142857139"/>
    <x v="180"/>
    <d v="2010-09-11T05:00:00"/>
    <n v="1284008400"/>
    <n v="1284181200"/>
    <b v="0"/>
    <b v="0"/>
    <x v="4"/>
  </r>
  <r>
    <n v="514"/>
    <s v="Sanchez, Bradley and Flores"/>
    <s v="Centralized motivating capacity"/>
    <n v="138700"/>
    <n v="31123"/>
    <n v="22.439077144917089"/>
    <x v="3"/>
    <n v="528"/>
    <s v="CH"/>
    <s v="CHF"/>
    <n v="58.945075757575758"/>
    <x v="481"/>
    <d v="2013-12-11T06:00:00"/>
    <n v="1386309600"/>
    <n v="1386741600"/>
    <b v="0"/>
    <b v="1"/>
    <x v="1"/>
  </r>
  <r>
    <n v="515"/>
    <s v="Cox LLC"/>
    <s v="Phased 24hour flexibility"/>
    <n v="8600"/>
    <n v="4797"/>
    <n v="55.779069767441861"/>
    <x v="0"/>
    <n v="133"/>
    <s v="CA"/>
    <s v="CAD"/>
    <n v="36.067669172932334"/>
    <x v="482"/>
    <d v="2011-12-25T06:00:00"/>
    <n v="1324620000"/>
    <n v="1324792800"/>
    <b v="0"/>
    <b v="1"/>
    <x v="3"/>
  </r>
  <r>
    <n v="516"/>
    <s v="Morales-Odonnell"/>
    <s v="Exclusive 5thgeneration structure"/>
    <n v="125400"/>
    <n v="53324"/>
    <n v="42.523125996810208"/>
    <x v="0"/>
    <n v="846"/>
    <s v="US"/>
    <s v="USD"/>
    <n v="63.030732860520096"/>
    <x v="194"/>
    <d v="2010-09-13T05:00:00"/>
    <n v="1281070800"/>
    <n v="1284354000"/>
    <b v="0"/>
    <b v="0"/>
    <x v="5"/>
  </r>
  <r>
    <n v="517"/>
    <s v="Ramirez LLC"/>
    <s v="Multi-tiered maximized orchestration"/>
    <n v="5900"/>
    <n v="6608"/>
    <n v="112.00000000000001"/>
    <x v="1"/>
    <n v="78"/>
    <s v="US"/>
    <s v="USD"/>
    <n v="84.717948717948715"/>
    <x v="483"/>
    <d v="2017-05-10T05:00:00"/>
    <n v="1493960400"/>
    <n v="1494392400"/>
    <b v="0"/>
    <b v="0"/>
    <x v="0"/>
  </r>
  <r>
    <n v="518"/>
    <s v="Ramirez Group"/>
    <s v="Open-architected uniform instruction set"/>
    <n v="8800"/>
    <n v="622"/>
    <n v="7.0681818181818183"/>
    <x v="0"/>
    <n v="10"/>
    <s v="US"/>
    <s v="USD"/>
    <n v="62.2"/>
    <x v="484"/>
    <d v="2018-02-25T06:00:00"/>
    <n v="1519365600"/>
    <n v="1519538400"/>
    <b v="0"/>
    <b v="1"/>
    <x v="4"/>
  </r>
  <r>
    <n v="519"/>
    <s v="Marsh-Coleman"/>
    <s v="Exclusive asymmetric analyzer"/>
    <n v="177700"/>
    <n v="180802"/>
    <n v="101.74563871693867"/>
    <x v="1"/>
    <n v="1773"/>
    <s v="US"/>
    <s v="USD"/>
    <n v="101.97518330513255"/>
    <x v="355"/>
    <d v="2015-01-22T06:00:00"/>
    <n v="1420696800"/>
    <n v="1421906400"/>
    <b v="0"/>
    <b v="1"/>
    <x v="1"/>
  </r>
  <r>
    <n v="520"/>
    <s v="Frederick, Jenkins and Collins"/>
    <s v="Organic radical collaboration"/>
    <n v="800"/>
    <n v="3406"/>
    <n v="425.75"/>
    <x v="1"/>
    <n v="32"/>
    <s v="US"/>
    <s v="USD"/>
    <n v="106.4375"/>
    <x v="485"/>
    <d v="2019-04-22T05:00:00"/>
    <n v="1555650000"/>
    <n v="1555909200"/>
    <b v="0"/>
    <b v="0"/>
    <x v="3"/>
  </r>
  <r>
    <n v="521"/>
    <s v="Wilson Ltd"/>
    <s v="Function-based multi-state software"/>
    <n v="7600"/>
    <n v="11061"/>
    <n v="145.53947368421052"/>
    <x v="1"/>
    <n v="369"/>
    <s v="US"/>
    <s v="USD"/>
    <n v="29.975609756097562"/>
    <x v="486"/>
    <d v="2016-08-29T05:00:00"/>
    <n v="1471928400"/>
    <n v="1472446800"/>
    <b v="0"/>
    <b v="1"/>
    <x v="4"/>
  </r>
  <r>
    <n v="522"/>
    <s v="Cline, Peterson and Lowery"/>
    <s v="Innovative static budgetary management"/>
    <n v="50500"/>
    <n v="16389"/>
    <n v="32.453465346534657"/>
    <x v="0"/>
    <n v="191"/>
    <s v="US"/>
    <s v="USD"/>
    <n v="85.806282722513089"/>
    <x v="487"/>
    <d v="2012-07-15T05:00:00"/>
    <n v="1341291600"/>
    <n v="1342328400"/>
    <b v="0"/>
    <b v="0"/>
    <x v="4"/>
  </r>
  <r>
    <n v="523"/>
    <s v="Underwood, James and Jones"/>
    <s v="Triple-buffered holistic ability"/>
    <n v="900"/>
    <n v="6303"/>
    <n v="700.33333333333326"/>
    <x v="1"/>
    <n v="89"/>
    <s v="US"/>
    <s v="USD"/>
    <n v="70.82022471910112"/>
    <x v="488"/>
    <d v="2010-03-09T06:00:00"/>
    <n v="1267682400"/>
    <n v="1268114400"/>
    <b v="0"/>
    <b v="0"/>
    <x v="4"/>
  </r>
  <r>
    <n v="524"/>
    <s v="Johnson-Contreras"/>
    <s v="Diverse scalable superstructure"/>
    <n v="96700"/>
    <n v="81136"/>
    <n v="83.904860392967933"/>
    <x v="0"/>
    <n v="1979"/>
    <s v="US"/>
    <s v="USD"/>
    <n v="40.998484082870135"/>
    <x v="489"/>
    <d v="2010-05-09T05:00:00"/>
    <n v="1272258000"/>
    <n v="1273381200"/>
    <b v="0"/>
    <b v="0"/>
    <x v="3"/>
  </r>
  <r>
    <n v="525"/>
    <s v="Greene, Lloyd and Sims"/>
    <s v="Balanced leadingedge data-warehouse"/>
    <n v="2100"/>
    <n v="1768"/>
    <n v="84.19047619047619"/>
    <x v="0"/>
    <n v="63"/>
    <s v="US"/>
    <s v="USD"/>
    <n v="28.063492063492063"/>
    <x v="490"/>
    <d v="2010-11-27T06:00:00"/>
    <n v="1290492000"/>
    <n v="1290837600"/>
    <b v="0"/>
    <b v="0"/>
    <x v="2"/>
  </r>
  <r>
    <n v="526"/>
    <s v="Smith-Sparks"/>
    <s v="Digitized bandwidth-monitored open architecture"/>
    <n v="8300"/>
    <n v="12944"/>
    <n v="155.95180722891567"/>
    <x v="1"/>
    <n v="147"/>
    <s v="US"/>
    <s v="USD"/>
    <n v="88.054421768707485"/>
    <x v="312"/>
    <d v="2016-02-01T06:00:00"/>
    <n v="1451109600"/>
    <n v="1454306400"/>
    <b v="0"/>
    <b v="1"/>
    <x v="3"/>
  </r>
  <r>
    <n v="527"/>
    <s v="Rosario-Smith"/>
    <s v="Enterprise-wide intermediate portal"/>
    <n v="189200"/>
    <n v="188480"/>
    <n v="99.619450317124731"/>
    <x v="0"/>
    <n v="6080"/>
    <s v="CA"/>
    <s v="CAD"/>
    <n v="31"/>
    <x v="491"/>
    <d v="2016-03-12T06:00:00"/>
    <n v="1454652000"/>
    <n v="1457762400"/>
    <b v="0"/>
    <b v="0"/>
    <x v="4"/>
  </r>
  <r>
    <n v="528"/>
    <s v="Avila, Ford and Welch"/>
    <s v="Focused leadingedge matrix"/>
    <n v="9000"/>
    <n v="7227"/>
    <n v="80.300000000000011"/>
    <x v="0"/>
    <n v="80"/>
    <s v="GB"/>
    <s v="GBP"/>
    <n v="90.337500000000006"/>
    <x v="492"/>
    <d v="2014-01-07T06:00:00"/>
    <n v="1385186400"/>
    <n v="1389074400"/>
    <b v="0"/>
    <b v="0"/>
    <x v="1"/>
  </r>
  <r>
    <n v="529"/>
    <s v="Gallegos Inc"/>
    <s v="Seamless logistical encryption"/>
    <n v="5100"/>
    <n v="574"/>
    <n v="11.254901960784313"/>
    <x v="0"/>
    <n v="9"/>
    <s v="US"/>
    <s v="USD"/>
    <n v="63.777777777777779"/>
    <x v="493"/>
    <d v="2014-06-07T05:00:00"/>
    <n v="1399698000"/>
    <n v="1402117200"/>
    <b v="0"/>
    <b v="0"/>
    <x v="6"/>
  </r>
  <r>
    <n v="530"/>
    <s v="Morrow, Santiago and Soto"/>
    <s v="Stand-alone human-resource workforce"/>
    <n v="105000"/>
    <n v="96328"/>
    <n v="91.740952380952379"/>
    <x v="0"/>
    <n v="1784"/>
    <s v="US"/>
    <s v="USD"/>
    <n v="53.995515695067262"/>
    <x v="494"/>
    <d v="2010-09-14T05:00:00"/>
    <n v="1283230800"/>
    <n v="1284440400"/>
    <b v="0"/>
    <b v="1"/>
    <x v="5"/>
  </r>
  <r>
    <n v="531"/>
    <s v="Berry-Richardson"/>
    <s v="Automated zero tolerance implementation"/>
    <n v="186700"/>
    <n v="178338"/>
    <n v="95.521156936261391"/>
    <x v="2"/>
    <n v="3640"/>
    <s v="CH"/>
    <s v="CHF"/>
    <n v="48.993956043956047"/>
    <x v="495"/>
    <d v="2014-01-06T06:00:00"/>
    <n v="1384149600"/>
    <n v="1388988000"/>
    <b v="0"/>
    <b v="0"/>
    <x v="6"/>
  </r>
  <r>
    <n v="532"/>
    <s v="Cordova-Torres"/>
    <s v="Pre-emptive grid-enabled contingency"/>
    <n v="1600"/>
    <n v="8046"/>
    <n v="502.87499999999994"/>
    <x v="1"/>
    <n v="126"/>
    <s v="CA"/>
    <s v="CAD"/>
    <n v="63.857142857142854"/>
    <x v="496"/>
    <d v="2018-01-26T06:00:00"/>
    <n v="1516860000"/>
    <n v="1516946400"/>
    <b v="0"/>
    <b v="0"/>
    <x v="3"/>
  </r>
  <r>
    <n v="533"/>
    <s v="Holt, Bernard and Johnson"/>
    <s v="Multi-lateral didactic encoding"/>
    <n v="115600"/>
    <n v="184086"/>
    <n v="159.24394463667818"/>
    <x v="1"/>
    <n v="2218"/>
    <s v="GB"/>
    <s v="GBP"/>
    <n v="82.996393146979258"/>
    <x v="497"/>
    <d v="2013-08-29T05:00:00"/>
    <n v="1374642000"/>
    <n v="1377752400"/>
    <b v="0"/>
    <b v="0"/>
    <x v="1"/>
  </r>
  <r>
    <n v="534"/>
    <s v="Clark, Mccormick and Mendoza"/>
    <s v="Self-enabling didactic orchestration"/>
    <n v="89100"/>
    <n v="13385"/>
    <n v="15.022446689113355"/>
    <x v="0"/>
    <n v="243"/>
    <s v="US"/>
    <s v="USD"/>
    <n v="55.08230452674897"/>
    <x v="498"/>
    <d v="2018-08-18T05:00:00"/>
    <n v="1534482000"/>
    <n v="1534568400"/>
    <b v="0"/>
    <b v="1"/>
    <x v="4"/>
  </r>
  <r>
    <n v="535"/>
    <s v="Garrison LLC"/>
    <s v="Profit-focused 24/7 data-warehouse"/>
    <n v="2600"/>
    <n v="12533"/>
    <n v="482.03846153846149"/>
    <x v="1"/>
    <n v="202"/>
    <s v="IT"/>
    <s v="EUR"/>
    <n v="62.044554455445542"/>
    <x v="499"/>
    <d v="2018-06-10T05:00:00"/>
    <n v="1528434000"/>
    <n v="1528606800"/>
    <b v="0"/>
    <b v="1"/>
    <x v="3"/>
  </r>
  <r>
    <n v="536"/>
    <s v="Shannon-Olson"/>
    <s v="Enhanced methodical middleware"/>
    <n v="9800"/>
    <n v="14697"/>
    <n v="149.96938775510205"/>
    <x v="1"/>
    <n v="140"/>
    <s v="IT"/>
    <s v="EUR"/>
    <n v="104.97857142857143"/>
    <x v="500"/>
    <d v="2010-09-19T05:00:00"/>
    <n v="1282626000"/>
    <n v="1284872400"/>
    <b v="0"/>
    <b v="0"/>
    <x v="5"/>
  </r>
  <r>
    <n v="537"/>
    <s v="Murillo-Mcfarland"/>
    <s v="Synchronized client-driven projection"/>
    <n v="84400"/>
    <n v="98935"/>
    <n v="117.22156398104266"/>
    <x v="1"/>
    <n v="1052"/>
    <s v="DK"/>
    <s v="DKK"/>
    <n v="94.044676806083643"/>
    <x v="501"/>
    <d v="2018-09-22T05:00:00"/>
    <n v="1535605200"/>
    <n v="1537592400"/>
    <b v="1"/>
    <b v="1"/>
    <x v="4"/>
  </r>
  <r>
    <n v="538"/>
    <s v="Young, Gilbert and Escobar"/>
    <s v="Networked didactic time-frame"/>
    <n v="151300"/>
    <n v="57034"/>
    <n v="37.695968274950431"/>
    <x v="0"/>
    <n v="1296"/>
    <s v="US"/>
    <s v="USD"/>
    <n v="44.007716049382715"/>
    <x v="502"/>
    <d v="2013-10-08T05:00:00"/>
    <n v="1379826000"/>
    <n v="1381208400"/>
    <b v="0"/>
    <b v="0"/>
    <x v="6"/>
  </r>
  <r>
    <n v="539"/>
    <s v="Thomas, Welch and Santana"/>
    <s v="Assimilated exuding toolset"/>
    <n v="9800"/>
    <n v="7120"/>
    <n v="72.653061224489804"/>
    <x v="0"/>
    <n v="77"/>
    <s v="US"/>
    <s v="USD"/>
    <n v="92.467532467532465"/>
    <x v="503"/>
    <d v="2019-07-07T05:00:00"/>
    <n v="1561957200"/>
    <n v="1562475600"/>
    <b v="0"/>
    <b v="1"/>
    <x v="0"/>
  </r>
  <r>
    <n v="540"/>
    <s v="Brown-Pena"/>
    <s v="Front-line client-server secured line"/>
    <n v="5300"/>
    <n v="14097"/>
    <n v="265.98113207547169"/>
    <x v="1"/>
    <n v="247"/>
    <s v="US"/>
    <s v="USD"/>
    <n v="57.072874493927124"/>
    <x v="504"/>
    <d v="2018-05-27T05:00:00"/>
    <n v="1525496400"/>
    <n v="1527397200"/>
    <b v="0"/>
    <b v="0"/>
    <x v="7"/>
  </r>
  <r>
    <n v="541"/>
    <s v="Holder, Caldwell and Vance"/>
    <s v="Polarized systemic Internet solution"/>
    <n v="178000"/>
    <n v="43086"/>
    <n v="24.205617977528089"/>
    <x v="0"/>
    <n v="395"/>
    <s v="IT"/>
    <s v="EUR"/>
    <n v="109.07848101265823"/>
    <x v="505"/>
    <d v="2015-07-06T05:00:00"/>
    <n v="1433912400"/>
    <n v="1436158800"/>
    <b v="0"/>
    <b v="0"/>
    <x v="6"/>
  </r>
  <r>
    <n v="542"/>
    <s v="Harrison-Bridges"/>
    <s v="Profit-focused exuding moderator"/>
    <n v="77000"/>
    <n v="1930"/>
    <n v="2.5064935064935066"/>
    <x v="0"/>
    <n v="49"/>
    <s v="GB"/>
    <s v="GBP"/>
    <n v="39.387755102040813"/>
    <x v="506"/>
    <d v="2016-02-21T06:00:00"/>
    <n v="1453442400"/>
    <n v="1456034400"/>
    <b v="0"/>
    <b v="0"/>
    <x v="1"/>
  </r>
  <r>
    <n v="543"/>
    <s v="Johnson, Murphy and Peterson"/>
    <s v="Cross-group high-level moderator"/>
    <n v="84900"/>
    <n v="13864"/>
    <n v="16.329799764428738"/>
    <x v="0"/>
    <n v="180"/>
    <s v="US"/>
    <s v="USD"/>
    <n v="77.022222222222226"/>
    <x v="507"/>
    <d v="2013-09-26T05:00:00"/>
    <n v="1378875600"/>
    <n v="1380171600"/>
    <b v="0"/>
    <b v="0"/>
    <x v="6"/>
  </r>
  <r>
    <n v="544"/>
    <s v="Taylor Inc"/>
    <s v="Public-key 3rdgeneration system engine"/>
    <n v="2800"/>
    <n v="7742"/>
    <n v="276.5"/>
    <x v="1"/>
    <n v="84"/>
    <s v="US"/>
    <s v="USD"/>
    <n v="92.166666666666671"/>
    <x v="508"/>
    <d v="2016-01-21T06:00:00"/>
    <n v="1452232800"/>
    <n v="1453356000"/>
    <b v="0"/>
    <b v="0"/>
    <x v="1"/>
  </r>
  <r>
    <n v="545"/>
    <s v="Deleon and Sons"/>
    <s v="Organized value-added access"/>
    <n v="184800"/>
    <n v="164109"/>
    <n v="88.803571428571431"/>
    <x v="0"/>
    <n v="2690"/>
    <s v="US"/>
    <s v="USD"/>
    <n v="61.007063197026021"/>
    <x v="509"/>
    <d v="2020-01-14T06:00:00"/>
    <n v="1577253600"/>
    <n v="1578981600"/>
    <b v="0"/>
    <b v="0"/>
    <x v="3"/>
  </r>
  <r>
    <n v="546"/>
    <s v="Benjamin, Paul and Ferguson"/>
    <s v="Cloned global Graphical User Interface"/>
    <n v="4200"/>
    <n v="6870"/>
    <n v="163.57142857142856"/>
    <x v="1"/>
    <n v="88"/>
    <s v="US"/>
    <s v="USD"/>
    <n v="78.068181818181813"/>
    <x v="510"/>
    <d v="2018-09-20T05:00:00"/>
    <n v="1537160400"/>
    <n v="1537419600"/>
    <b v="0"/>
    <b v="1"/>
    <x v="3"/>
  </r>
  <r>
    <n v="547"/>
    <s v="Hardin-Dixon"/>
    <s v="Focused solution-oriented matrix"/>
    <n v="1300"/>
    <n v="12597"/>
    <n v="969"/>
    <x v="1"/>
    <n v="156"/>
    <s v="US"/>
    <s v="USD"/>
    <n v="80.75"/>
    <x v="511"/>
    <d v="2015-02-06T06:00:00"/>
    <n v="1422165600"/>
    <n v="1423202400"/>
    <b v="0"/>
    <b v="0"/>
    <x v="4"/>
  </r>
  <r>
    <n v="548"/>
    <s v="York-Pitts"/>
    <s v="Monitored discrete toolset"/>
    <n v="66100"/>
    <n v="179074"/>
    <n v="270.91376701966715"/>
    <x v="1"/>
    <n v="2985"/>
    <s v="US"/>
    <s v="USD"/>
    <n v="59.991289782244557"/>
    <x v="512"/>
    <d v="2016-04-14T05:00:00"/>
    <n v="1459486800"/>
    <n v="1460610000"/>
    <b v="0"/>
    <b v="0"/>
    <x v="3"/>
  </r>
  <r>
    <n v="549"/>
    <s v="Jarvis and Sons"/>
    <s v="Business-focused intermediate system engine"/>
    <n v="29500"/>
    <n v="83843"/>
    <n v="284.21355932203392"/>
    <x v="1"/>
    <n v="762"/>
    <s v="US"/>
    <s v="USD"/>
    <n v="110.03018372703411"/>
    <x v="513"/>
    <d v="2013-06-06T05:00:00"/>
    <n v="1369717200"/>
    <n v="1370494800"/>
    <b v="0"/>
    <b v="0"/>
    <x v="2"/>
  </r>
  <r>
    <n v="550"/>
    <s v="Morrison-Henderson"/>
    <s v="De-engineered disintermediate encoding"/>
    <n v="100"/>
    <n v="4"/>
    <n v="4"/>
    <x v="3"/>
    <n v="1"/>
    <s v="CH"/>
    <s v="CHF"/>
    <n v="4"/>
    <x v="514"/>
    <d v="2012-03-21T05:00:00"/>
    <n v="1330495200"/>
    <n v="1332306000"/>
    <b v="0"/>
    <b v="0"/>
    <x v="1"/>
  </r>
  <r>
    <n v="551"/>
    <s v="Martin-James"/>
    <s v="Streamlined upward-trending analyzer"/>
    <n v="180100"/>
    <n v="105598"/>
    <n v="58.6329816768462"/>
    <x v="0"/>
    <n v="2779"/>
    <s v="AU"/>
    <s v="AUD"/>
    <n v="37.99856063332134"/>
    <x v="515"/>
    <d v="2015-01-29T06:00:00"/>
    <n v="1419055200"/>
    <n v="1422511200"/>
    <b v="0"/>
    <b v="1"/>
    <x v="2"/>
  </r>
  <r>
    <n v="552"/>
    <s v="Mercer, Solomon and Singleton"/>
    <s v="Distributed human-resource policy"/>
    <n v="9000"/>
    <n v="8866"/>
    <n v="98.51111111111112"/>
    <x v="0"/>
    <n v="92"/>
    <s v="US"/>
    <s v="USD"/>
    <n v="96.369565217391298"/>
    <x v="516"/>
    <d v="2016-11-28T06:00:00"/>
    <n v="1480140000"/>
    <n v="1480312800"/>
    <b v="0"/>
    <b v="0"/>
    <x v="3"/>
  </r>
  <r>
    <n v="553"/>
    <s v="Dougherty, Austin and Mills"/>
    <s v="De-engineered 5thgeneration contingency"/>
    <n v="170600"/>
    <n v="75022"/>
    <n v="43.975381008206334"/>
    <x v="0"/>
    <n v="1028"/>
    <s v="US"/>
    <s v="USD"/>
    <n v="72.978599221789878"/>
    <x v="517"/>
    <d v="2011-01-03T06:00:00"/>
    <n v="1293948000"/>
    <n v="1294034400"/>
    <b v="0"/>
    <b v="0"/>
    <x v="1"/>
  </r>
  <r>
    <n v="554"/>
    <s v="Ritter PLC"/>
    <s v="Multi-channeled upward-trending application"/>
    <n v="9500"/>
    <n v="14408"/>
    <n v="151.66315789473683"/>
    <x v="1"/>
    <n v="554"/>
    <s v="CA"/>
    <s v="CAD"/>
    <n v="26.007220216606498"/>
    <x v="518"/>
    <d v="2016-12-25T06:00:00"/>
    <n v="1482127200"/>
    <n v="1482645600"/>
    <b v="0"/>
    <b v="0"/>
    <x v="1"/>
  </r>
  <r>
    <n v="555"/>
    <s v="Anderson Group"/>
    <s v="Organic maximized database"/>
    <n v="6300"/>
    <n v="14089"/>
    <n v="223.63492063492063"/>
    <x v="1"/>
    <n v="135"/>
    <s v="DK"/>
    <s v="DKK"/>
    <n v="104.36296296296297"/>
    <x v="519"/>
    <d v="2014-05-03T05:00:00"/>
    <n v="1396414800"/>
    <n v="1399093200"/>
    <b v="0"/>
    <b v="0"/>
    <x v="1"/>
  </r>
  <r>
    <n v="556"/>
    <s v="Smith and Sons"/>
    <s v="Grass-roots 24/7 attitude"/>
    <n v="5200"/>
    <n v="12467"/>
    <n v="239.75"/>
    <x v="1"/>
    <n v="122"/>
    <s v="US"/>
    <s v="USD"/>
    <n v="102.18852459016394"/>
    <x v="520"/>
    <d v="2011-09-13T05:00:00"/>
    <n v="1315285200"/>
    <n v="1315890000"/>
    <b v="0"/>
    <b v="1"/>
    <x v="5"/>
  </r>
  <r>
    <n v="557"/>
    <s v="Lam-Hamilton"/>
    <s v="Team-oriented global strategy"/>
    <n v="6000"/>
    <n v="11960"/>
    <n v="199.33333333333334"/>
    <x v="1"/>
    <n v="221"/>
    <s v="US"/>
    <s v="USD"/>
    <n v="54.117647058823529"/>
    <x v="521"/>
    <d v="2015-10-05T05:00:00"/>
    <n v="1443762000"/>
    <n v="1444021200"/>
    <b v="0"/>
    <b v="1"/>
    <x v="4"/>
  </r>
  <r>
    <n v="558"/>
    <s v="Ho Ltd"/>
    <s v="Enhanced client-driven capacity"/>
    <n v="5800"/>
    <n v="7966"/>
    <n v="137.34482758620689"/>
    <x v="1"/>
    <n v="126"/>
    <s v="US"/>
    <s v="USD"/>
    <n v="63.222222222222221"/>
    <x v="522"/>
    <d v="2016-04-07T05:00:00"/>
    <n v="1456293600"/>
    <n v="1460005200"/>
    <b v="0"/>
    <b v="0"/>
    <x v="3"/>
  </r>
  <r>
    <n v="559"/>
    <s v="Brown, Estrada and Jensen"/>
    <s v="Exclusive systematic productivity"/>
    <n v="105300"/>
    <n v="106321"/>
    <n v="100.9696106362773"/>
    <x v="1"/>
    <n v="1022"/>
    <s v="US"/>
    <s v="USD"/>
    <n v="104.03228962818004"/>
    <x v="523"/>
    <d v="2016-08-09T05:00:00"/>
    <n v="1470114000"/>
    <n v="1470718800"/>
    <b v="0"/>
    <b v="0"/>
    <x v="3"/>
  </r>
  <r>
    <n v="560"/>
    <s v="Hunt LLC"/>
    <s v="Re-engineered radical policy"/>
    <n v="20000"/>
    <n v="158832"/>
    <n v="794.16"/>
    <x v="1"/>
    <n v="3177"/>
    <s v="US"/>
    <s v="USD"/>
    <n v="49.994334277620396"/>
    <x v="524"/>
    <d v="2011-12-28T06:00:00"/>
    <n v="1321596000"/>
    <n v="1325052000"/>
    <b v="0"/>
    <b v="0"/>
    <x v="4"/>
  </r>
  <r>
    <n v="561"/>
    <s v="Fowler-Smith"/>
    <s v="Down-sized logistical adapter"/>
    <n v="3000"/>
    <n v="11091"/>
    <n v="369.7"/>
    <x v="1"/>
    <n v="198"/>
    <s v="CH"/>
    <s v="CHF"/>
    <n v="56.015151515151516"/>
    <x v="525"/>
    <d v="2011-10-19T05:00:00"/>
    <n v="1318827600"/>
    <n v="1319000400"/>
    <b v="0"/>
    <b v="0"/>
    <x v="3"/>
  </r>
  <r>
    <n v="562"/>
    <s v="Blair Inc"/>
    <s v="Configurable bandwidth-monitored throughput"/>
    <n v="9900"/>
    <n v="1269"/>
    <n v="12.818181818181817"/>
    <x v="0"/>
    <n v="26"/>
    <s v="CH"/>
    <s v="CHF"/>
    <n v="48.807692307692307"/>
    <x v="188"/>
    <d v="2019-03-14T05:00:00"/>
    <n v="1552366800"/>
    <n v="1552539600"/>
    <b v="0"/>
    <b v="0"/>
    <x v="1"/>
  </r>
  <r>
    <n v="563"/>
    <s v="Kelley, Stanton and Sanchez"/>
    <s v="Optional tangible pricing structure"/>
    <n v="3700"/>
    <n v="5107"/>
    <n v="138.02702702702703"/>
    <x v="1"/>
    <n v="85"/>
    <s v="AU"/>
    <s v="AUD"/>
    <n v="60.082352941176474"/>
    <x v="526"/>
    <d v="2018-12-03T06:00:00"/>
    <n v="1542088800"/>
    <n v="1543816800"/>
    <b v="0"/>
    <b v="0"/>
    <x v="4"/>
  </r>
  <r>
    <n v="564"/>
    <s v="Hernandez-Macdonald"/>
    <s v="Organic high-level implementation"/>
    <n v="168700"/>
    <n v="141393"/>
    <n v="83.813278008298752"/>
    <x v="0"/>
    <n v="1790"/>
    <s v="US"/>
    <s v="USD"/>
    <n v="78.990502793296088"/>
    <x v="527"/>
    <d v="2015-03-23T05:00:00"/>
    <n v="1426395600"/>
    <n v="1427086800"/>
    <b v="0"/>
    <b v="0"/>
    <x v="3"/>
  </r>
  <r>
    <n v="565"/>
    <s v="Joseph LLC"/>
    <s v="Decentralized logistical collaboration"/>
    <n v="94900"/>
    <n v="194166"/>
    <n v="204.60063224446787"/>
    <x v="1"/>
    <n v="3596"/>
    <s v="US"/>
    <s v="USD"/>
    <n v="53.99499443826474"/>
    <x v="528"/>
    <d v="2011-12-05T06:00:00"/>
    <n v="1321336800"/>
    <n v="1323064800"/>
    <b v="0"/>
    <b v="0"/>
    <x v="3"/>
  </r>
  <r>
    <n v="566"/>
    <s v="Webb-Smith"/>
    <s v="Advanced content-based installation"/>
    <n v="9300"/>
    <n v="4124"/>
    <n v="44.344086021505376"/>
    <x v="0"/>
    <n v="37"/>
    <s v="US"/>
    <s v="USD"/>
    <n v="111.45945945945945"/>
    <x v="522"/>
    <d v="2016-03-18T05:00:00"/>
    <n v="1456293600"/>
    <n v="1458277200"/>
    <b v="0"/>
    <b v="1"/>
    <x v="1"/>
  </r>
  <r>
    <n v="567"/>
    <s v="Johns PLC"/>
    <s v="Distributed high-level open architecture"/>
    <n v="6800"/>
    <n v="14865"/>
    <n v="218.60294117647058"/>
    <x v="1"/>
    <n v="244"/>
    <s v="US"/>
    <s v="USD"/>
    <n v="60.922131147540981"/>
    <x v="529"/>
    <d v="2014-07-12T05:00:00"/>
    <n v="1404968400"/>
    <n v="1405141200"/>
    <b v="0"/>
    <b v="0"/>
    <x v="1"/>
  </r>
  <r>
    <n v="568"/>
    <s v="Hardin-Foley"/>
    <s v="Synergized zero tolerance help-desk"/>
    <n v="72400"/>
    <n v="134688"/>
    <n v="186.03314917127071"/>
    <x v="1"/>
    <n v="5180"/>
    <s v="US"/>
    <s v="USD"/>
    <n v="26.0015444015444"/>
    <x v="530"/>
    <d v="2010-08-29T05:00:00"/>
    <n v="1279170000"/>
    <n v="1283058000"/>
    <b v="0"/>
    <b v="0"/>
    <x v="3"/>
  </r>
  <r>
    <n v="569"/>
    <s v="Fischer, Fowler and Arnold"/>
    <s v="Extended multi-tasking definition"/>
    <n v="20100"/>
    <n v="47705"/>
    <n v="237.33830845771143"/>
    <x v="1"/>
    <n v="589"/>
    <s v="IT"/>
    <s v="EUR"/>
    <n v="80.993208828522924"/>
    <x v="531"/>
    <d v="2011-01-23T06:00:00"/>
    <n v="1294725600"/>
    <n v="1295762400"/>
    <b v="0"/>
    <b v="0"/>
    <x v="4"/>
  </r>
  <r>
    <n v="570"/>
    <s v="Martinez-Juarez"/>
    <s v="Realigned uniform knowledge user"/>
    <n v="31200"/>
    <n v="95364"/>
    <n v="305.65384615384613"/>
    <x v="1"/>
    <n v="2725"/>
    <s v="US"/>
    <s v="USD"/>
    <n v="34.995963302752294"/>
    <x v="515"/>
    <d v="2014-12-26T06:00:00"/>
    <n v="1419055200"/>
    <n v="1419573600"/>
    <b v="0"/>
    <b v="1"/>
    <x v="1"/>
  </r>
  <r>
    <n v="571"/>
    <s v="Wilson and Sons"/>
    <s v="Monitored grid-enabled model"/>
    <n v="3500"/>
    <n v="3295"/>
    <n v="94.142857142857139"/>
    <x v="0"/>
    <n v="35"/>
    <s v="IT"/>
    <s v="EUR"/>
    <n v="94.142857142857139"/>
    <x v="532"/>
    <d v="2015-08-05T05:00:00"/>
    <n v="1434690000"/>
    <n v="1438750800"/>
    <b v="0"/>
    <b v="0"/>
    <x v="4"/>
  </r>
  <r>
    <n v="572"/>
    <s v="Clements Group"/>
    <s v="Assimilated actuating policy"/>
    <n v="9000"/>
    <n v="4896"/>
    <n v="54.400000000000006"/>
    <x v="3"/>
    <n v="94"/>
    <s v="US"/>
    <s v="USD"/>
    <n v="52.085106382978722"/>
    <x v="533"/>
    <d v="2015-10-14T05:00:00"/>
    <n v="1443416400"/>
    <n v="1444798800"/>
    <b v="0"/>
    <b v="1"/>
    <x v="1"/>
  </r>
  <r>
    <n v="573"/>
    <s v="Valenzuela-Cook"/>
    <s v="Total incremental productivity"/>
    <n v="6700"/>
    <n v="7496"/>
    <n v="111.88059701492537"/>
    <x v="1"/>
    <n v="300"/>
    <s v="US"/>
    <s v="USD"/>
    <n v="24.986666666666668"/>
    <x v="409"/>
    <d v="2014-05-04T05:00:00"/>
    <n v="1399006800"/>
    <n v="1399179600"/>
    <b v="0"/>
    <b v="0"/>
    <x v="8"/>
  </r>
  <r>
    <n v="574"/>
    <s v="Parker, Haley and Foster"/>
    <s v="Adaptive local task-force"/>
    <n v="2700"/>
    <n v="9967"/>
    <n v="369.14814814814815"/>
    <x v="1"/>
    <n v="144"/>
    <s v="US"/>
    <s v="USD"/>
    <n v="69.215277777777771"/>
    <x v="534"/>
    <d v="2019-12-17T06:00:00"/>
    <n v="1575698400"/>
    <n v="1576562400"/>
    <b v="0"/>
    <b v="1"/>
    <x v="0"/>
  </r>
  <r>
    <n v="575"/>
    <s v="Fuentes LLC"/>
    <s v="Universal zero-defect concept"/>
    <n v="83300"/>
    <n v="52421"/>
    <n v="62.930372148859547"/>
    <x v="0"/>
    <n v="558"/>
    <s v="US"/>
    <s v="USD"/>
    <n v="93.944444444444443"/>
    <x v="53"/>
    <d v="2014-05-23T05:00:00"/>
    <n v="1400562000"/>
    <n v="1400821200"/>
    <b v="0"/>
    <b v="1"/>
    <x v="3"/>
  </r>
  <r>
    <n v="576"/>
    <s v="Moran and Sons"/>
    <s v="Object-based bottom-line superstructure"/>
    <n v="9700"/>
    <n v="6298"/>
    <n v="64.927835051546396"/>
    <x v="0"/>
    <n v="64"/>
    <s v="US"/>
    <s v="USD"/>
    <n v="98.40625"/>
    <x v="535"/>
    <d v="2017-11-18T06:00:00"/>
    <n v="1509512400"/>
    <n v="1510984800"/>
    <b v="0"/>
    <b v="0"/>
    <x v="3"/>
  </r>
  <r>
    <n v="577"/>
    <s v="Stevens Inc"/>
    <s v="Adaptive 24hour projection"/>
    <n v="8200"/>
    <n v="1546"/>
    <n v="18.853658536585368"/>
    <x v="3"/>
    <n v="37"/>
    <s v="US"/>
    <s v="USD"/>
    <n v="41.783783783783782"/>
    <x v="536"/>
    <d v="2011-04-06T05:00:00"/>
    <n v="1299823200"/>
    <n v="1302066000"/>
    <b v="0"/>
    <b v="0"/>
    <x v="1"/>
  </r>
  <r>
    <n v="578"/>
    <s v="Martinez-Johnson"/>
    <s v="Sharable radical toolset"/>
    <n v="96500"/>
    <n v="16168"/>
    <n v="16.754404145077721"/>
    <x v="0"/>
    <n v="245"/>
    <s v="US"/>
    <s v="USD"/>
    <n v="65.991836734693877"/>
    <x v="537"/>
    <d v="2011-12-04T06:00:00"/>
    <n v="1322719200"/>
    <n v="1322978400"/>
    <b v="0"/>
    <b v="0"/>
    <x v="4"/>
  </r>
  <r>
    <n v="579"/>
    <s v="Franklin Inc"/>
    <s v="Focused multimedia knowledgebase"/>
    <n v="6200"/>
    <n v="6269"/>
    <n v="101.11290322580646"/>
    <x v="1"/>
    <n v="87"/>
    <s v="US"/>
    <s v="USD"/>
    <n v="72.05747126436782"/>
    <x v="538"/>
    <d v="2011-08-19T05:00:00"/>
    <n v="1312693200"/>
    <n v="1313730000"/>
    <b v="0"/>
    <b v="0"/>
    <x v="1"/>
  </r>
  <r>
    <n v="580"/>
    <s v="Perez PLC"/>
    <s v="Seamless 6thgeneration extranet"/>
    <n v="43800"/>
    <n v="149578"/>
    <n v="341.5022831050228"/>
    <x v="1"/>
    <n v="3116"/>
    <s v="US"/>
    <s v="USD"/>
    <n v="48.003209242618745"/>
    <x v="539"/>
    <d v="2014-03-06T06:00:00"/>
    <n v="1393394400"/>
    <n v="1394085600"/>
    <b v="0"/>
    <b v="0"/>
    <x v="3"/>
  </r>
  <r>
    <n v="581"/>
    <s v="Sanchez, Cross and Savage"/>
    <s v="Sharable mobile knowledgebase"/>
    <n v="6000"/>
    <n v="3841"/>
    <n v="64.016666666666666"/>
    <x v="0"/>
    <n v="71"/>
    <s v="US"/>
    <s v="USD"/>
    <n v="54.098591549295776"/>
    <x v="540"/>
    <d v="2011-05-14T05:00:00"/>
    <n v="1304053200"/>
    <n v="1305349200"/>
    <b v="0"/>
    <b v="0"/>
    <x v="2"/>
  </r>
  <r>
    <n v="582"/>
    <s v="Pineda Ltd"/>
    <s v="Cross-group global system engine"/>
    <n v="8700"/>
    <n v="4531"/>
    <n v="52.080459770114942"/>
    <x v="0"/>
    <n v="42"/>
    <s v="US"/>
    <s v="USD"/>
    <n v="107.88095238095238"/>
    <x v="505"/>
    <d v="2015-06-15T05:00:00"/>
    <n v="1433912400"/>
    <n v="1434344400"/>
    <b v="0"/>
    <b v="1"/>
    <x v="6"/>
  </r>
  <r>
    <n v="583"/>
    <s v="Powell and Sons"/>
    <s v="Centralized clear-thinking conglomeration"/>
    <n v="18900"/>
    <n v="60934"/>
    <n v="322.40211640211641"/>
    <x v="1"/>
    <n v="909"/>
    <s v="US"/>
    <s v="USD"/>
    <n v="67.034103410341032"/>
    <x v="541"/>
    <d v="2012-03-08T06:00:00"/>
    <n v="1329717600"/>
    <n v="1331186400"/>
    <b v="0"/>
    <b v="0"/>
    <x v="4"/>
  </r>
  <r>
    <n v="584"/>
    <s v="Nunez-Richards"/>
    <s v="De-engineered cohesive system engine"/>
    <n v="86400"/>
    <n v="103255"/>
    <n v="119.50810185185186"/>
    <x v="1"/>
    <n v="1613"/>
    <s v="US"/>
    <s v="USD"/>
    <n v="64.01425914445133"/>
    <x v="542"/>
    <d v="2012-05-09T05:00:00"/>
    <n v="1335330000"/>
    <n v="1336539600"/>
    <b v="0"/>
    <b v="0"/>
    <x v="2"/>
  </r>
  <r>
    <n v="585"/>
    <s v="Pugh LLC"/>
    <s v="Reactive analyzing function"/>
    <n v="8900"/>
    <n v="13065"/>
    <n v="146.79775280898878"/>
    <x v="1"/>
    <n v="136"/>
    <s v="US"/>
    <s v="USD"/>
    <n v="96.066176470588232"/>
    <x v="543"/>
    <d v="2010-03-28T05:00:00"/>
    <n v="1268888400"/>
    <n v="1269752400"/>
    <b v="0"/>
    <b v="0"/>
    <x v="5"/>
  </r>
  <r>
    <n v="586"/>
    <s v="Rowe-Wong"/>
    <s v="Robust hybrid budgetary management"/>
    <n v="700"/>
    <n v="6654"/>
    <n v="950.57142857142856"/>
    <x v="1"/>
    <n v="130"/>
    <s v="US"/>
    <s v="USD"/>
    <n v="51.184615384615384"/>
    <x v="544"/>
    <d v="2010-12-06T06:00:00"/>
    <n v="1289973600"/>
    <n v="1291615200"/>
    <b v="0"/>
    <b v="0"/>
    <x v="1"/>
  </r>
  <r>
    <n v="587"/>
    <s v="Williams-Santos"/>
    <s v="Open-source analyzing monitoring"/>
    <n v="9400"/>
    <n v="6852"/>
    <n v="72.893617021276597"/>
    <x v="0"/>
    <n v="156"/>
    <s v="CA"/>
    <s v="CAD"/>
    <n v="43.92307692307692"/>
    <x v="35"/>
    <d v="2019-03-12T05:00:00"/>
    <n v="1547877600"/>
    <n v="1552366800"/>
    <b v="0"/>
    <b v="1"/>
    <x v="0"/>
  </r>
  <r>
    <n v="588"/>
    <s v="Weber Inc"/>
    <s v="Up-sized discrete firmware"/>
    <n v="157600"/>
    <n v="124517"/>
    <n v="79.008248730964468"/>
    <x v="0"/>
    <n v="1368"/>
    <s v="GB"/>
    <s v="GBP"/>
    <n v="91.021198830409361"/>
    <x v="152"/>
    <d v="2010-04-25T05:00:00"/>
    <n v="1269493200"/>
    <n v="1272171600"/>
    <b v="0"/>
    <b v="0"/>
    <x v="3"/>
  </r>
  <r>
    <n v="589"/>
    <s v="Avery, Brown and Parker"/>
    <s v="Exclusive intangible extranet"/>
    <n v="7900"/>
    <n v="5113"/>
    <n v="64.721518987341781"/>
    <x v="0"/>
    <n v="102"/>
    <s v="US"/>
    <s v="USD"/>
    <n v="50.127450980392155"/>
    <x v="545"/>
    <d v="2015-07-12T05:00:00"/>
    <n v="1436072400"/>
    <n v="1436677200"/>
    <b v="0"/>
    <b v="0"/>
    <x v="4"/>
  </r>
  <r>
    <n v="590"/>
    <s v="Cox Group"/>
    <s v="Synergized analyzing process improvement"/>
    <n v="7100"/>
    <n v="5824"/>
    <n v="82.028169014084511"/>
    <x v="0"/>
    <n v="86"/>
    <s v="AU"/>
    <s v="AUD"/>
    <n v="67.720930232558146"/>
    <x v="546"/>
    <d v="2015-01-01T06:00:00"/>
    <n v="1419141600"/>
    <n v="1420092000"/>
    <b v="0"/>
    <b v="0"/>
    <x v="5"/>
  </r>
  <r>
    <n v="591"/>
    <s v="Jensen LLC"/>
    <s v="Realigned dedicated system engine"/>
    <n v="600"/>
    <n v="6226"/>
    <n v="1037.6666666666667"/>
    <x v="1"/>
    <n v="102"/>
    <s v="US"/>
    <s v="USD"/>
    <n v="61.03921568627451"/>
    <x v="547"/>
    <d v="2010-07-24T05:00:00"/>
    <n v="1279083600"/>
    <n v="1279947600"/>
    <b v="0"/>
    <b v="0"/>
    <x v="6"/>
  </r>
  <r>
    <n v="592"/>
    <s v="Brown Inc"/>
    <s v="Object-based bandwidth-monitored concept"/>
    <n v="156800"/>
    <n v="20243"/>
    <n v="12.910076530612244"/>
    <x v="0"/>
    <n v="253"/>
    <s v="US"/>
    <s v="USD"/>
    <n v="80.011857707509876"/>
    <x v="548"/>
    <d v="2014-06-08T05:00:00"/>
    <n v="1401426000"/>
    <n v="1402203600"/>
    <b v="0"/>
    <b v="0"/>
    <x v="3"/>
  </r>
  <r>
    <n v="593"/>
    <s v="Hale-Hayes"/>
    <s v="Ameliorated client-driven open system"/>
    <n v="121600"/>
    <n v="188288"/>
    <n v="154.84210526315789"/>
    <x v="1"/>
    <n v="4006"/>
    <s v="US"/>
    <s v="USD"/>
    <n v="47.001497753369947"/>
    <x v="549"/>
    <d v="2014-04-08T05:00:00"/>
    <n v="1395810000"/>
    <n v="1396933200"/>
    <b v="0"/>
    <b v="0"/>
    <x v="4"/>
  </r>
  <r>
    <n v="594"/>
    <s v="Mcbride PLC"/>
    <s v="Upgradable leadingedge Local Area Network"/>
    <n v="157300"/>
    <n v="11167"/>
    <n v="7.0991735537190088"/>
    <x v="0"/>
    <n v="157"/>
    <s v="US"/>
    <s v="USD"/>
    <n v="71.127388535031841"/>
    <x v="550"/>
    <d v="2016-06-30T05:00:00"/>
    <n v="1467003600"/>
    <n v="1467262800"/>
    <b v="0"/>
    <b v="1"/>
    <x v="3"/>
  </r>
  <r>
    <n v="595"/>
    <s v="Harris-Jennings"/>
    <s v="Customizable intermediate data-warehouse"/>
    <n v="70300"/>
    <n v="146595"/>
    <n v="208.52773826458036"/>
    <x v="1"/>
    <n v="1629"/>
    <s v="US"/>
    <s v="USD"/>
    <n v="89.99079189686924"/>
    <x v="551"/>
    <d v="2010-04-06T05:00:00"/>
    <n v="1268715600"/>
    <n v="1270530000"/>
    <b v="0"/>
    <b v="1"/>
    <x v="3"/>
  </r>
  <r>
    <n v="596"/>
    <s v="Becker-Scott"/>
    <s v="Managed optimizing archive"/>
    <n v="7900"/>
    <n v="7875"/>
    <n v="99.683544303797461"/>
    <x v="0"/>
    <n v="183"/>
    <s v="US"/>
    <s v="USD"/>
    <n v="43.032786885245905"/>
    <x v="552"/>
    <d v="2016-03-12T06:00:00"/>
    <n v="1457157600"/>
    <n v="1457762400"/>
    <b v="0"/>
    <b v="1"/>
    <x v="4"/>
  </r>
  <r>
    <n v="597"/>
    <s v="Todd, Freeman and Henry"/>
    <s v="Diverse systematic projection"/>
    <n v="73800"/>
    <n v="148779"/>
    <n v="201.59756097560978"/>
    <x v="1"/>
    <n v="2188"/>
    <s v="US"/>
    <s v="USD"/>
    <n v="67.997714808043881"/>
    <x v="462"/>
    <d v="2019-12-05T06:00:00"/>
    <n v="1573970400"/>
    <n v="1575525600"/>
    <b v="0"/>
    <b v="0"/>
    <x v="3"/>
  </r>
  <r>
    <n v="598"/>
    <s v="Martinez, Garza and Young"/>
    <s v="Up-sized web-enabled info-mediaries"/>
    <n v="108500"/>
    <n v="175868"/>
    <n v="162.09032258064516"/>
    <x v="1"/>
    <n v="2409"/>
    <s v="IT"/>
    <s v="EUR"/>
    <n v="73.004566210045667"/>
    <x v="553"/>
    <d v="2010-07-14T05:00:00"/>
    <n v="1276578000"/>
    <n v="1279083600"/>
    <b v="0"/>
    <b v="0"/>
    <x v="1"/>
  </r>
  <r>
    <n v="599"/>
    <s v="Smith-Ramos"/>
    <s v="Persevering optimizing Graphical User Interface"/>
    <n v="140300"/>
    <n v="5112"/>
    <n v="3.6436208125445471"/>
    <x v="0"/>
    <n v="82"/>
    <s v="DK"/>
    <s v="DKK"/>
    <n v="62.341463414634148"/>
    <x v="554"/>
    <d v="2015-02-20T06:00:00"/>
    <n v="1423720800"/>
    <n v="1424412000"/>
    <b v="0"/>
    <b v="0"/>
    <x v="4"/>
  </r>
  <r>
    <n v="600"/>
    <s v="Brown-George"/>
    <s v="Cross-platform tertiary array"/>
    <n v="100"/>
    <n v="5"/>
    <n v="5"/>
    <x v="0"/>
    <n v="1"/>
    <s v="GB"/>
    <s v="GBP"/>
    <n v="5"/>
    <x v="555"/>
    <d v="2013-08-11T05:00:00"/>
    <n v="1375160400"/>
    <n v="1376197200"/>
    <b v="0"/>
    <b v="0"/>
    <x v="0"/>
  </r>
  <r>
    <n v="601"/>
    <s v="Waters and Sons"/>
    <s v="Inverse neutral structure"/>
    <n v="6300"/>
    <n v="13018"/>
    <n v="206.63492063492063"/>
    <x v="1"/>
    <n v="194"/>
    <s v="US"/>
    <s v="USD"/>
    <n v="67.103092783505161"/>
    <x v="548"/>
    <d v="2014-06-16T05:00:00"/>
    <n v="1401426000"/>
    <n v="1402894800"/>
    <b v="1"/>
    <b v="0"/>
    <x v="2"/>
  </r>
  <r>
    <n v="602"/>
    <s v="Brown Ltd"/>
    <s v="Quality-focused system-worthy support"/>
    <n v="71100"/>
    <n v="91176"/>
    <n v="128.23628691983123"/>
    <x v="1"/>
    <n v="1140"/>
    <s v="US"/>
    <s v="USD"/>
    <n v="79.978947368421046"/>
    <x v="62"/>
    <d v="2015-06-16T05:00:00"/>
    <n v="1433480400"/>
    <n v="1434430800"/>
    <b v="0"/>
    <b v="0"/>
    <x v="3"/>
  </r>
  <r>
    <n v="603"/>
    <s v="Christian, Yates and Greer"/>
    <s v="Vision-oriented 5thgeneration array"/>
    <n v="5300"/>
    <n v="6342"/>
    <n v="119.66037735849055"/>
    <x v="1"/>
    <n v="102"/>
    <s v="US"/>
    <s v="USD"/>
    <n v="62.176470588235297"/>
    <x v="556"/>
    <d v="2019-05-15T05:00:00"/>
    <n v="1555563600"/>
    <n v="1557896400"/>
    <b v="0"/>
    <b v="0"/>
    <x v="3"/>
  </r>
  <r>
    <n v="604"/>
    <s v="Cole, Hernandez and Rodriguez"/>
    <s v="Cross-platform logistical circuit"/>
    <n v="88700"/>
    <n v="151438"/>
    <n v="170.73055242390078"/>
    <x v="1"/>
    <n v="2857"/>
    <s v="US"/>
    <s v="USD"/>
    <n v="53.005950297514879"/>
    <x v="557"/>
    <d v="2011-02-12T06:00:00"/>
    <n v="1295676000"/>
    <n v="1297490400"/>
    <b v="0"/>
    <b v="0"/>
    <x v="3"/>
  </r>
  <r>
    <n v="605"/>
    <s v="Ortiz, Valenzuela and Collins"/>
    <s v="Profound solution-oriented matrix"/>
    <n v="3300"/>
    <n v="6178"/>
    <n v="187.21212121212122"/>
    <x v="1"/>
    <n v="107"/>
    <s v="US"/>
    <s v="USD"/>
    <n v="57.738317757009348"/>
    <x v="27"/>
    <d v="2015-11-13T06:00:00"/>
    <n v="1443848400"/>
    <n v="1447394400"/>
    <b v="0"/>
    <b v="0"/>
    <x v="5"/>
  </r>
  <r>
    <n v="606"/>
    <s v="Valencia PLC"/>
    <s v="Extended asynchronous initiative"/>
    <n v="3400"/>
    <n v="6405"/>
    <n v="188.38235294117646"/>
    <x v="1"/>
    <n v="160"/>
    <s v="GB"/>
    <s v="GBP"/>
    <n v="40.03125"/>
    <x v="558"/>
    <d v="2016-03-18T05:00:00"/>
    <n v="1457330400"/>
    <n v="1458277200"/>
    <b v="0"/>
    <b v="0"/>
    <x v="1"/>
  </r>
  <r>
    <n v="607"/>
    <s v="Gordon, Mendez and Johnson"/>
    <s v="Fundamental needs-based frame"/>
    <n v="137600"/>
    <n v="180667"/>
    <n v="131.29869186046511"/>
    <x v="1"/>
    <n v="2230"/>
    <s v="US"/>
    <s v="USD"/>
    <n v="81.016591928251117"/>
    <x v="559"/>
    <d v="2014-03-25T05:00:00"/>
    <n v="1395550800"/>
    <n v="1395723600"/>
    <b v="0"/>
    <b v="0"/>
    <x v="0"/>
  </r>
  <r>
    <n v="608"/>
    <s v="Johnson Group"/>
    <s v="Compatible full-range leverage"/>
    <n v="3900"/>
    <n v="11075"/>
    <n v="283.97435897435901"/>
    <x v="1"/>
    <n v="316"/>
    <s v="US"/>
    <s v="USD"/>
    <n v="35.047468354430379"/>
    <x v="426"/>
    <d v="2019-03-10T06:00:00"/>
    <n v="1551852000"/>
    <n v="1552197600"/>
    <b v="0"/>
    <b v="1"/>
    <x v="1"/>
  </r>
  <r>
    <n v="609"/>
    <s v="Rose-Fuller"/>
    <s v="Upgradable holistic system engine"/>
    <n v="10000"/>
    <n v="12042"/>
    <n v="120.41999999999999"/>
    <x v="1"/>
    <n v="117"/>
    <s v="US"/>
    <s v="USD"/>
    <n v="102.92307692307692"/>
    <x v="560"/>
    <d v="2019-02-02T06:00:00"/>
    <n v="1547618400"/>
    <n v="1549087200"/>
    <b v="0"/>
    <b v="0"/>
    <x v="4"/>
  </r>
  <r>
    <n v="610"/>
    <s v="Hughes, Mendez and Patterson"/>
    <s v="Stand-alone multi-state data-warehouse"/>
    <n v="42800"/>
    <n v="179356"/>
    <n v="419.0560747663551"/>
    <x v="1"/>
    <n v="6406"/>
    <s v="US"/>
    <s v="USD"/>
    <n v="27.998126756166094"/>
    <x v="561"/>
    <d v="2012-12-30T06:00:00"/>
    <n v="1355637600"/>
    <n v="1356847200"/>
    <b v="0"/>
    <b v="0"/>
    <x v="3"/>
  </r>
  <r>
    <n v="611"/>
    <s v="Brady, Cortez and Rodriguez"/>
    <s v="Multi-lateral maximized core"/>
    <n v="8200"/>
    <n v="1136"/>
    <n v="13.853658536585368"/>
    <x v="3"/>
    <n v="15"/>
    <s v="US"/>
    <s v="USD"/>
    <n v="75.733333333333334"/>
    <x v="562"/>
    <d v="2013-08-06T05:00:00"/>
    <n v="1374728400"/>
    <n v="1375765200"/>
    <b v="0"/>
    <b v="0"/>
    <x v="3"/>
  </r>
  <r>
    <n v="612"/>
    <s v="Wang, Nguyen and Horton"/>
    <s v="Innovative holistic hub"/>
    <n v="6200"/>
    <n v="8645"/>
    <n v="139.43548387096774"/>
    <x v="1"/>
    <n v="192"/>
    <s v="US"/>
    <s v="USD"/>
    <n v="45.026041666666664"/>
    <x v="563"/>
    <d v="2010-11-15T06:00:00"/>
    <n v="1287810000"/>
    <n v="1289800800"/>
    <b v="0"/>
    <b v="0"/>
    <x v="1"/>
  </r>
  <r>
    <n v="613"/>
    <s v="Santos, Williams and Brown"/>
    <s v="Reverse-engineered 24/7 methodology"/>
    <n v="1100"/>
    <n v="1914"/>
    <n v="174"/>
    <x v="1"/>
    <n v="26"/>
    <s v="CA"/>
    <s v="CAD"/>
    <n v="73.615384615384613"/>
    <x v="564"/>
    <d v="2017-09-04T05:00:00"/>
    <n v="1503723600"/>
    <n v="1504501200"/>
    <b v="0"/>
    <b v="0"/>
    <x v="3"/>
  </r>
  <r>
    <n v="614"/>
    <s v="Barnett and Sons"/>
    <s v="Business-focused dynamic info-mediaries"/>
    <n v="26500"/>
    <n v="41205"/>
    <n v="155.49056603773585"/>
    <x v="1"/>
    <n v="723"/>
    <s v="US"/>
    <s v="USD"/>
    <n v="56.991701244813278"/>
    <x v="565"/>
    <d v="2017-01-29T06:00:00"/>
    <n v="1484114400"/>
    <n v="1485669600"/>
    <b v="0"/>
    <b v="0"/>
    <x v="3"/>
  </r>
  <r>
    <n v="615"/>
    <s v="Petersen-Rodriguez"/>
    <s v="Digitized clear-thinking installation"/>
    <n v="8500"/>
    <n v="14488"/>
    <n v="170.44705882352943"/>
    <x v="1"/>
    <n v="170"/>
    <s v="IT"/>
    <s v="EUR"/>
    <n v="85.223529411764702"/>
    <x v="566"/>
    <d v="2016-05-09T05:00:00"/>
    <n v="1461906000"/>
    <n v="1462770000"/>
    <b v="0"/>
    <b v="0"/>
    <x v="3"/>
  </r>
  <r>
    <n v="616"/>
    <s v="Burnett-Mora"/>
    <s v="Quality-focused 24/7 superstructure"/>
    <n v="6400"/>
    <n v="12129"/>
    <n v="189.515625"/>
    <x v="1"/>
    <n v="238"/>
    <s v="GB"/>
    <s v="GBP"/>
    <n v="50.962184873949582"/>
    <x v="567"/>
    <d v="2013-09-21T05:00:00"/>
    <n v="1379653200"/>
    <n v="1379739600"/>
    <b v="0"/>
    <b v="1"/>
    <x v="1"/>
  </r>
  <r>
    <n v="617"/>
    <s v="King LLC"/>
    <s v="Multi-channeled local intranet"/>
    <n v="1400"/>
    <n v="3496"/>
    <n v="249.71428571428572"/>
    <x v="1"/>
    <n v="55"/>
    <s v="US"/>
    <s v="USD"/>
    <n v="63.563636363636363"/>
    <x v="568"/>
    <d v="2014-06-14T05:00:00"/>
    <n v="1401858000"/>
    <n v="1402722000"/>
    <b v="0"/>
    <b v="0"/>
    <x v="3"/>
  </r>
  <r>
    <n v="618"/>
    <s v="Miller Ltd"/>
    <s v="Open-architected mobile emulation"/>
    <n v="198600"/>
    <n v="97037"/>
    <n v="48.860523665659613"/>
    <x v="0"/>
    <n v="1198"/>
    <s v="US"/>
    <s v="USD"/>
    <n v="80.999165275459092"/>
    <x v="569"/>
    <d v="2013-05-23T05:00:00"/>
    <n v="1367470800"/>
    <n v="1369285200"/>
    <b v="0"/>
    <b v="0"/>
    <x v="5"/>
  </r>
  <r>
    <n v="619"/>
    <s v="Case LLC"/>
    <s v="Ameliorated foreground methodology"/>
    <n v="195900"/>
    <n v="55757"/>
    <n v="28.461970393057683"/>
    <x v="0"/>
    <n v="648"/>
    <s v="US"/>
    <s v="USD"/>
    <n v="86.044753086419746"/>
    <x v="570"/>
    <d v="2011-05-07T05:00:00"/>
    <n v="1304658000"/>
    <n v="1304744400"/>
    <b v="1"/>
    <b v="1"/>
    <x v="3"/>
  </r>
  <r>
    <n v="620"/>
    <s v="Swanson, Wilson and Baker"/>
    <s v="Synergized well-modulated project"/>
    <n v="4300"/>
    <n v="11525"/>
    <n v="268.02325581395348"/>
    <x v="1"/>
    <n v="128"/>
    <s v="AU"/>
    <s v="AUD"/>
    <n v="90.0390625"/>
    <x v="571"/>
    <d v="2016-07-12T05:00:00"/>
    <n v="1467954000"/>
    <n v="1468299600"/>
    <b v="0"/>
    <b v="0"/>
    <x v="7"/>
  </r>
  <r>
    <n v="621"/>
    <s v="Dean, Fox and Phillips"/>
    <s v="Extended context-sensitive forecast"/>
    <n v="25600"/>
    <n v="158669"/>
    <n v="619.80078125"/>
    <x v="1"/>
    <n v="2144"/>
    <s v="US"/>
    <s v="USD"/>
    <n v="74.006063432835816"/>
    <x v="572"/>
    <d v="2016-09-18T05:00:00"/>
    <n v="1473742800"/>
    <n v="1474174800"/>
    <b v="0"/>
    <b v="0"/>
    <x v="3"/>
  </r>
  <r>
    <n v="622"/>
    <s v="Smith-Smith"/>
    <s v="Total leadingedge neural-net"/>
    <n v="189000"/>
    <n v="5916"/>
    <n v="3.1301587301587301"/>
    <x v="0"/>
    <n v="64"/>
    <s v="US"/>
    <s v="USD"/>
    <n v="92.4375"/>
    <x v="573"/>
    <d v="2018-05-11T05:00:00"/>
    <n v="1523768400"/>
    <n v="1526014800"/>
    <b v="0"/>
    <b v="0"/>
    <x v="1"/>
  </r>
  <r>
    <n v="623"/>
    <s v="Smith, Scott and Rodriguez"/>
    <s v="Organic actuating protocol"/>
    <n v="94300"/>
    <n v="150806"/>
    <n v="159.92152704135739"/>
    <x v="1"/>
    <n v="2693"/>
    <s v="GB"/>
    <s v="GBP"/>
    <n v="55.999257333828446"/>
    <x v="574"/>
    <d v="2015-07-21T05:00:00"/>
    <n v="1437022800"/>
    <n v="1437454800"/>
    <b v="0"/>
    <b v="0"/>
    <x v="3"/>
  </r>
  <r>
    <n v="624"/>
    <s v="White, Robertson and Roberts"/>
    <s v="Down-sized national software"/>
    <n v="5100"/>
    <n v="14249"/>
    <n v="279.39215686274508"/>
    <x v="1"/>
    <n v="432"/>
    <s v="US"/>
    <s v="USD"/>
    <n v="32.983796296296298"/>
    <x v="511"/>
    <d v="2015-01-31T06:00:00"/>
    <n v="1422165600"/>
    <n v="1422684000"/>
    <b v="0"/>
    <b v="0"/>
    <x v="7"/>
  </r>
  <r>
    <n v="625"/>
    <s v="Martinez Inc"/>
    <s v="Organic upward-trending Graphical User Interface"/>
    <n v="7500"/>
    <n v="5803"/>
    <n v="77.373333333333335"/>
    <x v="0"/>
    <n v="62"/>
    <s v="US"/>
    <s v="USD"/>
    <n v="93.596774193548384"/>
    <x v="575"/>
    <d v="2020-02-10T06:00:00"/>
    <n v="1580104800"/>
    <n v="1581314400"/>
    <b v="0"/>
    <b v="0"/>
    <x v="3"/>
  </r>
  <r>
    <n v="626"/>
    <s v="Tucker, Mccoy and Marquez"/>
    <s v="Synergistic tertiary budgetary management"/>
    <n v="6400"/>
    <n v="13205"/>
    <n v="206.32812500000003"/>
    <x v="1"/>
    <n v="189"/>
    <s v="US"/>
    <s v="USD"/>
    <n v="69.867724867724874"/>
    <x v="576"/>
    <d v="2010-10-07T05:00:00"/>
    <n v="1285650000"/>
    <n v="1286427600"/>
    <b v="0"/>
    <b v="1"/>
    <x v="3"/>
  </r>
  <r>
    <n v="627"/>
    <s v="Martin, Lee and Armstrong"/>
    <s v="Open-architected incremental ability"/>
    <n v="1600"/>
    <n v="11108"/>
    <n v="694.25"/>
    <x v="1"/>
    <n v="154"/>
    <s v="GB"/>
    <s v="GBP"/>
    <n v="72.129870129870127"/>
    <x v="577"/>
    <d v="2010-07-10T05:00:00"/>
    <n v="1276664400"/>
    <n v="1278738000"/>
    <b v="1"/>
    <b v="0"/>
    <x v="0"/>
  </r>
  <r>
    <n v="628"/>
    <s v="Dunn, Moreno and Green"/>
    <s v="Intuitive object-oriented task-force"/>
    <n v="1900"/>
    <n v="2884"/>
    <n v="151.78947368421052"/>
    <x v="1"/>
    <n v="96"/>
    <s v="US"/>
    <s v="USD"/>
    <n v="30.041666666666668"/>
    <x v="578"/>
    <d v="2010-10-07T05:00:00"/>
    <n v="1286168400"/>
    <n v="1286427600"/>
    <b v="0"/>
    <b v="0"/>
    <x v="1"/>
  </r>
  <r>
    <n v="629"/>
    <s v="Jackson, Martinez and Ray"/>
    <s v="Multi-tiered executive toolset"/>
    <n v="85900"/>
    <n v="55476"/>
    <n v="64.58207217694995"/>
    <x v="0"/>
    <n v="750"/>
    <s v="US"/>
    <s v="USD"/>
    <n v="73.968000000000004"/>
    <x v="579"/>
    <d v="2016-07-08T05:00:00"/>
    <n v="1467781200"/>
    <n v="1467954000"/>
    <b v="0"/>
    <b v="1"/>
    <x v="3"/>
  </r>
  <r>
    <n v="630"/>
    <s v="Patterson-Johnson"/>
    <s v="Grass-roots directional workforce"/>
    <n v="9500"/>
    <n v="5973"/>
    <n v="62.873684210526314"/>
    <x v="3"/>
    <n v="87"/>
    <s v="US"/>
    <s v="USD"/>
    <n v="68.65517241379311"/>
    <x v="580"/>
    <d v="2019-05-12T05:00:00"/>
    <n v="1556686800"/>
    <n v="1557637200"/>
    <b v="0"/>
    <b v="1"/>
    <x v="3"/>
  </r>
  <r>
    <n v="631"/>
    <s v="Carlson-Hernandez"/>
    <s v="Quality-focused real-time solution"/>
    <n v="59200"/>
    <n v="183756"/>
    <n v="310.39864864864865"/>
    <x v="1"/>
    <n v="3063"/>
    <s v="US"/>
    <s v="USD"/>
    <n v="59.992164544564154"/>
    <x v="581"/>
    <d v="2019-03-30T05:00:00"/>
    <n v="1553576400"/>
    <n v="1553922000"/>
    <b v="0"/>
    <b v="0"/>
    <x v="3"/>
  </r>
  <r>
    <n v="632"/>
    <s v="Parker PLC"/>
    <s v="Reduced interactive matrix"/>
    <n v="72100"/>
    <n v="30902"/>
    <n v="42.859916782246884"/>
    <x v="2"/>
    <n v="278"/>
    <s v="US"/>
    <s v="USD"/>
    <n v="111.15827338129496"/>
    <x v="582"/>
    <d v="2014-11-20T06:00:00"/>
    <n v="1414904400"/>
    <n v="1416463200"/>
    <b v="0"/>
    <b v="0"/>
    <x v="3"/>
  </r>
  <r>
    <n v="633"/>
    <s v="Yu and Sons"/>
    <s v="Adaptive context-sensitive architecture"/>
    <n v="6700"/>
    <n v="5569"/>
    <n v="83.119402985074629"/>
    <x v="0"/>
    <n v="105"/>
    <s v="US"/>
    <s v="USD"/>
    <n v="53.038095238095238"/>
    <x v="336"/>
    <d v="2015-11-11T06:00:00"/>
    <n v="1446876000"/>
    <n v="1447221600"/>
    <b v="0"/>
    <b v="0"/>
    <x v="4"/>
  </r>
  <r>
    <n v="634"/>
    <s v="Taylor, Johnson and Hernandez"/>
    <s v="Polarized incremental portal"/>
    <n v="118200"/>
    <n v="92824"/>
    <n v="78.531302876480552"/>
    <x v="3"/>
    <n v="1658"/>
    <s v="US"/>
    <s v="USD"/>
    <n v="55.985524728588658"/>
    <x v="583"/>
    <d v="2017-04-08T05:00:00"/>
    <n v="1490418000"/>
    <n v="1491627600"/>
    <b v="0"/>
    <b v="0"/>
    <x v="4"/>
  </r>
  <r>
    <n v="635"/>
    <s v="Mack Ltd"/>
    <s v="Reactive regional access"/>
    <n v="139000"/>
    <n v="158590"/>
    <n v="114.09352517985612"/>
    <x v="1"/>
    <n v="2266"/>
    <s v="US"/>
    <s v="USD"/>
    <n v="69.986760812003524"/>
    <x v="584"/>
    <d v="2013-03-13T05:00:00"/>
    <n v="1360389600"/>
    <n v="1363150800"/>
    <b v="0"/>
    <b v="0"/>
    <x v="4"/>
  </r>
  <r>
    <n v="636"/>
    <s v="Lamb-Sanders"/>
    <s v="Stand-alone reciprocal frame"/>
    <n v="197700"/>
    <n v="127591"/>
    <n v="64.537683358624179"/>
    <x v="0"/>
    <n v="2604"/>
    <s v="DK"/>
    <s v="DKK"/>
    <n v="48.998079877112133"/>
    <x v="585"/>
    <d v="2012-03-03T06:00:00"/>
    <n v="1326866400"/>
    <n v="1330754400"/>
    <b v="0"/>
    <b v="1"/>
    <x v="4"/>
  </r>
  <r>
    <n v="637"/>
    <s v="Williams-Ramirez"/>
    <s v="Open-architected 24/7 throughput"/>
    <n v="8500"/>
    <n v="6750"/>
    <n v="79.411764705882348"/>
    <x v="0"/>
    <n v="65"/>
    <s v="US"/>
    <s v="USD"/>
    <n v="103.84615384615384"/>
    <x v="586"/>
    <d v="2016-11-22T06:00:00"/>
    <n v="1479103200"/>
    <n v="1479794400"/>
    <b v="0"/>
    <b v="0"/>
    <x v="3"/>
  </r>
  <r>
    <n v="638"/>
    <s v="Weaver Ltd"/>
    <s v="Monitored 24/7 approach"/>
    <n v="81600"/>
    <n v="9318"/>
    <n v="11.419117647058824"/>
    <x v="0"/>
    <n v="94"/>
    <s v="US"/>
    <s v="USD"/>
    <n v="99.127659574468083"/>
    <x v="587"/>
    <d v="2010-08-08T05:00:00"/>
    <n v="1280206800"/>
    <n v="1281243600"/>
    <b v="0"/>
    <b v="1"/>
    <x v="3"/>
  </r>
  <r>
    <n v="639"/>
    <s v="Barnes-Williams"/>
    <s v="Upgradable explicit forecast"/>
    <n v="8600"/>
    <n v="4832"/>
    <n v="56.186046511627907"/>
    <x v="2"/>
    <n v="45"/>
    <s v="US"/>
    <s v="USD"/>
    <n v="107.37777777777778"/>
    <x v="588"/>
    <d v="2018-07-28T05:00:00"/>
    <n v="1532754000"/>
    <n v="1532754000"/>
    <b v="0"/>
    <b v="1"/>
    <x v="4"/>
  </r>
  <r>
    <n v="640"/>
    <s v="Richardson, Woodward and Hansen"/>
    <s v="Pre-emptive context-sensitive support"/>
    <n v="119800"/>
    <n v="19769"/>
    <n v="16.501669449081803"/>
    <x v="0"/>
    <n v="257"/>
    <s v="US"/>
    <s v="USD"/>
    <n v="76.922178988326849"/>
    <x v="589"/>
    <d v="2016-01-21T06:00:00"/>
    <n v="1453096800"/>
    <n v="1453356000"/>
    <b v="0"/>
    <b v="0"/>
    <x v="3"/>
  </r>
  <r>
    <n v="641"/>
    <s v="Hunt, Barker and Baker"/>
    <s v="Business-focused leadingedge instruction set"/>
    <n v="9400"/>
    <n v="11277"/>
    <n v="119.96808510638297"/>
    <x v="1"/>
    <n v="194"/>
    <s v="CH"/>
    <s v="CHF"/>
    <n v="58.128865979381445"/>
    <x v="590"/>
    <d v="2017-03-20T05:00:00"/>
    <n v="1487570400"/>
    <n v="1489986000"/>
    <b v="0"/>
    <b v="0"/>
    <x v="3"/>
  </r>
  <r>
    <n v="642"/>
    <s v="Ramos, Moreno and Lewis"/>
    <s v="Extended multi-state knowledge user"/>
    <n v="9200"/>
    <n v="13382"/>
    <n v="145.45652173913044"/>
    <x v="1"/>
    <n v="129"/>
    <s v="CA"/>
    <s v="CAD"/>
    <n v="103.73643410852713"/>
    <x v="591"/>
    <d v="2018-12-26T06:00:00"/>
    <n v="1545026400"/>
    <n v="1545804000"/>
    <b v="0"/>
    <b v="0"/>
    <x v="2"/>
  </r>
  <r>
    <n v="643"/>
    <s v="Harris Inc"/>
    <s v="Future-proofed modular groupware"/>
    <n v="14900"/>
    <n v="32986"/>
    <n v="221.38255033557047"/>
    <x v="1"/>
    <n v="375"/>
    <s v="US"/>
    <s v="USD"/>
    <n v="87.962666666666664"/>
    <x v="592"/>
    <d v="2017-03-19T05:00:00"/>
    <n v="1488348000"/>
    <n v="1489899600"/>
    <b v="0"/>
    <b v="0"/>
    <x v="3"/>
  </r>
  <r>
    <n v="644"/>
    <s v="Peters-Nelson"/>
    <s v="Distributed real-time algorithm"/>
    <n v="169400"/>
    <n v="81984"/>
    <n v="48.396694214876035"/>
    <x v="0"/>
    <n v="2928"/>
    <s v="CA"/>
    <s v="CAD"/>
    <n v="28"/>
    <x v="593"/>
    <d v="2019-01-03T06:00:00"/>
    <n v="1545112800"/>
    <n v="1546495200"/>
    <b v="0"/>
    <b v="0"/>
    <x v="3"/>
  </r>
  <r>
    <n v="645"/>
    <s v="Ferguson, Murphy and Bright"/>
    <s v="Multi-lateral heuristic throughput"/>
    <n v="192100"/>
    <n v="178483"/>
    <n v="92.911504424778755"/>
    <x v="0"/>
    <n v="4697"/>
    <s v="US"/>
    <s v="USD"/>
    <n v="37.999361294443261"/>
    <x v="594"/>
    <d v="2018-10-17T05:00:00"/>
    <n v="1537938000"/>
    <n v="1539752400"/>
    <b v="0"/>
    <b v="1"/>
    <x v="1"/>
  </r>
  <r>
    <n v="646"/>
    <s v="Robinson Group"/>
    <s v="Switchable reciprocal middleware"/>
    <n v="98700"/>
    <n v="87448"/>
    <n v="88.599797365754824"/>
    <x v="0"/>
    <n v="2915"/>
    <s v="US"/>
    <s v="USD"/>
    <n v="29.999313893653515"/>
    <x v="595"/>
    <d v="2013-03-24T05:00:00"/>
    <n v="1363150800"/>
    <n v="1364101200"/>
    <b v="0"/>
    <b v="0"/>
    <x v="6"/>
  </r>
  <r>
    <n v="647"/>
    <s v="Jordan-Wolfe"/>
    <s v="Inverse multimedia Graphic Interface"/>
    <n v="4500"/>
    <n v="1863"/>
    <n v="41.4"/>
    <x v="0"/>
    <n v="18"/>
    <s v="US"/>
    <s v="USD"/>
    <n v="103.5"/>
    <x v="596"/>
    <d v="2018-05-03T05:00:00"/>
    <n v="1523250000"/>
    <n v="1525323600"/>
    <b v="0"/>
    <b v="0"/>
    <x v="5"/>
  </r>
  <r>
    <n v="648"/>
    <s v="Vargas-Cox"/>
    <s v="Vision-oriented local contingency"/>
    <n v="98600"/>
    <n v="62174"/>
    <n v="63.056795131845846"/>
    <x v="3"/>
    <n v="723"/>
    <s v="US"/>
    <s v="USD"/>
    <n v="85.994467496542185"/>
    <x v="597"/>
    <d v="2017-07-24T05:00:00"/>
    <n v="1499317200"/>
    <n v="1500872400"/>
    <b v="1"/>
    <b v="0"/>
    <x v="0"/>
  </r>
  <r>
    <n v="649"/>
    <s v="Yang and Sons"/>
    <s v="Reactive 6thgeneration hub"/>
    <n v="121700"/>
    <n v="59003"/>
    <n v="48.482333607230892"/>
    <x v="0"/>
    <n v="602"/>
    <s v="CH"/>
    <s v="CHF"/>
    <n v="98.011627906976742"/>
    <x v="598"/>
    <d v="2010-10-31T05:00:00"/>
    <n v="1287550800"/>
    <n v="1288501200"/>
    <b v="1"/>
    <b v="1"/>
    <x v="3"/>
  </r>
  <r>
    <n v="650"/>
    <s v="Wilson, Wilson and Mathis"/>
    <s v="Optional asymmetric success"/>
    <n v="100"/>
    <n v="2"/>
    <n v="2"/>
    <x v="0"/>
    <n v="1"/>
    <s v="US"/>
    <s v="USD"/>
    <n v="2"/>
    <x v="599"/>
    <d v="2014-08-04T05:00:00"/>
    <n v="1404795600"/>
    <n v="1407128400"/>
    <b v="0"/>
    <b v="0"/>
    <x v="1"/>
  </r>
  <r>
    <n v="651"/>
    <s v="Wang, Koch and Weaver"/>
    <s v="Digitized analyzing capacity"/>
    <n v="196700"/>
    <n v="174039"/>
    <n v="88.47941026944585"/>
    <x v="0"/>
    <n v="3868"/>
    <s v="IT"/>
    <s v="EUR"/>
    <n v="44.994570837642193"/>
    <x v="600"/>
    <d v="2014-03-09T06:00:00"/>
    <n v="1393048800"/>
    <n v="1394344800"/>
    <b v="0"/>
    <b v="0"/>
    <x v="4"/>
  </r>
  <r>
    <n v="652"/>
    <s v="Cisneros Ltd"/>
    <s v="Vision-oriented regional hub"/>
    <n v="10000"/>
    <n v="12684"/>
    <n v="126.84"/>
    <x v="1"/>
    <n v="409"/>
    <s v="US"/>
    <s v="USD"/>
    <n v="31.012224938875306"/>
    <x v="601"/>
    <d v="2016-09-17T05:00:00"/>
    <n v="1470373200"/>
    <n v="1474088400"/>
    <b v="0"/>
    <b v="0"/>
    <x v="2"/>
  </r>
  <r>
    <n v="653"/>
    <s v="Williams-Jones"/>
    <s v="Monitored incremental info-mediaries"/>
    <n v="600"/>
    <n v="14033"/>
    <n v="2338.833333333333"/>
    <x v="1"/>
    <n v="234"/>
    <s v="US"/>
    <s v="USD"/>
    <n v="59.970085470085472"/>
    <x v="602"/>
    <d v="2016-04-10T05:00:00"/>
    <n v="1460091600"/>
    <n v="1460264400"/>
    <b v="0"/>
    <b v="0"/>
    <x v="2"/>
  </r>
  <r>
    <n v="654"/>
    <s v="Roberts, Hinton and Williams"/>
    <s v="Programmable static middleware"/>
    <n v="35000"/>
    <n v="177936"/>
    <n v="508.38857142857148"/>
    <x v="1"/>
    <n v="3016"/>
    <s v="US"/>
    <s v="USD"/>
    <n v="58.9973474801061"/>
    <x v="335"/>
    <d v="2015-08-29T05:00:00"/>
    <n v="1440392400"/>
    <n v="1440824400"/>
    <b v="0"/>
    <b v="0"/>
    <x v="1"/>
  </r>
  <r>
    <n v="655"/>
    <s v="Gonzalez, Williams and Benson"/>
    <s v="Multi-layered bottom-line encryption"/>
    <n v="6900"/>
    <n v="13212"/>
    <n v="191.47826086956522"/>
    <x v="1"/>
    <n v="264"/>
    <s v="US"/>
    <s v="USD"/>
    <n v="50.045454545454547"/>
    <x v="603"/>
    <d v="2017-03-15T05:00:00"/>
    <n v="1488434400"/>
    <n v="1489554000"/>
    <b v="1"/>
    <b v="0"/>
    <x v="7"/>
  </r>
  <r>
    <n v="656"/>
    <s v="Hobbs, Brown and Lee"/>
    <s v="Vision-oriented systematic Graphical User Interface"/>
    <n v="118400"/>
    <n v="49879"/>
    <n v="42.127533783783782"/>
    <x v="0"/>
    <n v="504"/>
    <s v="AU"/>
    <s v="AUD"/>
    <n v="98.966269841269835"/>
    <x v="604"/>
    <d v="2018-01-02T06:00:00"/>
    <n v="1514440800"/>
    <n v="1514872800"/>
    <b v="0"/>
    <b v="0"/>
    <x v="0"/>
  </r>
  <r>
    <n v="657"/>
    <s v="Russo, Kim and Mccoy"/>
    <s v="Balanced optimal hardware"/>
    <n v="10000"/>
    <n v="824"/>
    <n v="8.24"/>
    <x v="0"/>
    <n v="14"/>
    <s v="US"/>
    <s v="USD"/>
    <n v="58.857142857142854"/>
    <x v="605"/>
    <d v="2018-01-12T06:00:00"/>
    <n v="1514354400"/>
    <n v="1515736800"/>
    <b v="0"/>
    <b v="0"/>
    <x v="4"/>
  </r>
  <r>
    <n v="658"/>
    <s v="Howell, Myers and Olson"/>
    <s v="Self-enabling mission-critical success"/>
    <n v="52600"/>
    <n v="31594"/>
    <n v="60.064638783269963"/>
    <x v="3"/>
    <n v="390"/>
    <s v="US"/>
    <s v="USD"/>
    <n v="81.010256410256417"/>
    <x v="606"/>
    <d v="2015-09-22T05:00:00"/>
    <n v="1440910800"/>
    <n v="1442898000"/>
    <b v="0"/>
    <b v="0"/>
    <x v="1"/>
  </r>
  <r>
    <n v="659"/>
    <s v="Bailey and Sons"/>
    <s v="Grass-roots dynamic emulation"/>
    <n v="120700"/>
    <n v="57010"/>
    <n v="47.232808616404313"/>
    <x v="0"/>
    <n v="750"/>
    <s v="GB"/>
    <s v="GBP"/>
    <n v="76.013333333333335"/>
    <x v="65"/>
    <d v="2011-01-28T06:00:00"/>
    <n v="1296108000"/>
    <n v="1296194400"/>
    <b v="0"/>
    <b v="0"/>
    <x v="4"/>
  </r>
  <r>
    <n v="660"/>
    <s v="Jensen-Brown"/>
    <s v="Fundamental disintermediate matrix"/>
    <n v="9100"/>
    <n v="7438"/>
    <n v="81.736263736263737"/>
    <x v="0"/>
    <n v="77"/>
    <s v="US"/>
    <s v="USD"/>
    <n v="96.597402597402592"/>
    <x v="607"/>
    <d v="2015-08-30T05:00:00"/>
    <n v="1440133200"/>
    <n v="1440910800"/>
    <b v="1"/>
    <b v="0"/>
    <x v="3"/>
  </r>
  <r>
    <n v="661"/>
    <s v="Smith Group"/>
    <s v="Right-sized secondary challenge"/>
    <n v="106800"/>
    <n v="57872"/>
    <n v="54.187265917603"/>
    <x v="0"/>
    <n v="752"/>
    <s v="DK"/>
    <s v="DKK"/>
    <n v="76.957446808510639"/>
    <x v="608"/>
    <d v="2012-04-27T05:00:00"/>
    <n v="1332910800"/>
    <n v="1335502800"/>
    <b v="0"/>
    <b v="0"/>
    <x v="1"/>
  </r>
  <r>
    <n v="662"/>
    <s v="Murphy-Farrell"/>
    <s v="Implemented exuding software"/>
    <n v="9100"/>
    <n v="8906"/>
    <n v="97.868131868131869"/>
    <x v="0"/>
    <n v="131"/>
    <s v="US"/>
    <s v="USD"/>
    <n v="67.984732824427482"/>
    <x v="609"/>
    <d v="2018-12-13T06:00:00"/>
    <n v="1544335200"/>
    <n v="1544680800"/>
    <b v="0"/>
    <b v="0"/>
    <x v="3"/>
  </r>
  <r>
    <n v="663"/>
    <s v="Everett-Wolfe"/>
    <s v="Total optimizing software"/>
    <n v="10000"/>
    <n v="7724"/>
    <n v="77.239999999999995"/>
    <x v="0"/>
    <n v="87"/>
    <s v="US"/>
    <s v="USD"/>
    <n v="88.781609195402297"/>
    <x v="610"/>
    <d v="2010-10-30T05:00:00"/>
    <n v="1286427600"/>
    <n v="1288414800"/>
    <b v="0"/>
    <b v="0"/>
    <x v="3"/>
  </r>
  <r>
    <n v="664"/>
    <s v="Young PLC"/>
    <s v="Optional maximized attitude"/>
    <n v="79400"/>
    <n v="26571"/>
    <n v="33.464735516372798"/>
    <x v="0"/>
    <n v="1063"/>
    <s v="US"/>
    <s v="USD"/>
    <n v="24.99623706491063"/>
    <x v="541"/>
    <d v="2012-03-01T06:00:00"/>
    <n v="1329717600"/>
    <n v="1330581600"/>
    <b v="0"/>
    <b v="0"/>
    <x v="1"/>
  </r>
  <r>
    <n v="665"/>
    <s v="Park-Goodman"/>
    <s v="Customer-focused impactful extranet"/>
    <n v="5100"/>
    <n v="12219"/>
    <n v="239.58823529411765"/>
    <x v="1"/>
    <n v="272"/>
    <s v="US"/>
    <s v="USD"/>
    <n v="44.922794117647058"/>
    <x v="611"/>
    <d v="2011-07-23T05:00:00"/>
    <n v="1310187600"/>
    <n v="1311397200"/>
    <b v="0"/>
    <b v="1"/>
    <x v="4"/>
  </r>
  <r>
    <n v="666"/>
    <s v="York, Barr and Grant"/>
    <s v="Cloned bottom-line success"/>
    <n v="3100"/>
    <n v="1985"/>
    <n v="64.032258064516128"/>
    <x v="3"/>
    <n v="25"/>
    <s v="US"/>
    <s v="USD"/>
    <n v="79.400000000000006"/>
    <x v="612"/>
    <d v="2013-09-05T05:00:00"/>
    <n v="1377838800"/>
    <n v="1378357200"/>
    <b v="0"/>
    <b v="1"/>
    <x v="3"/>
  </r>
  <r>
    <n v="667"/>
    <s v="Little Ltd"/>
    <s v="Decentralized bandwidth-monitored ability"/>
    <n v="6900"/>
    <n v="12155"/>
    <n v="176.15942028985506"/>
    <x v="1"/>
    <n v="419"/>
    <s v="US"/>
    <s v="USD"/>
    <n v="29.009546539379475"/>
    <x v="613"/>
    <d v="2014-09-19T05:00:00"/>
    <n v="1410325200"/>
    <n v="1411102800"/>
    <b v="0"/>
    <b v="0"/>
    <x v="8"/>
  </r>
  <r>
    <n v="668"/>
    <s v="Brown and Sons"/>
    <s v="Programmable leadingedge budgetary management"/>
    <n v="27500"/>
    <n v="5593"/>
    <n v="20.33818181818182"/>
    <x v="0"/>
    <n v="76"/>
    <s v="US"/>
    <s v="USD"/>
    <n v="73.59210526315789"/>
    <x v="614"/>
    <d v="2012-08-13T05:00:00"/>
    <n v="1343797200"/>
    <n v="1344834000"/>
    <b v="0"/>
    <b v="0"/>
    <x v="3"/>
  </r>
  <r>
    <n v="669"/>
    <s v="Payne, Garrett and Thomas"/>
    <s v="Upgradable bi-directional concept"/>
    <n v="48800"/>
    <n v="175020"/>
    <n v="358.64754098360658"/>
    <x v="1"/>
    <n v="1621"/>
    <s v="IT"/>
    <s v="EUR"/>
    <n v="107.97038864898211"/>
    <x v="615"/>
    <d v="2017-07-05T05:00:00"/>
    <n v="1498453200"/>
    <n v="1499230800"/>
    <b v="0"/>
    <b v="0"/>
    <x v="3"/>
  </r>
  <r>
    <n v="670"/>
    <s v="Robinson Group"/>
    <s v="Re-contextualized homogeneous flexibility"/>
    <n v="16200"/>
    <n v="75955"/>
    <n v="468.85802469135803"/>
    <x v="1"/>
    <n v="1101"/>
    <s v="US"/>
    <s v="USD"/>
    <n v="68.987284287011803"/>
    <x v="90"/>
    <d v="2016-03-08T06:00:00"/>
    <n v="1456380000"/>
    <n v="1457416800"/>
    <b v="0"/>
    <b v="0"/>
    <x v="1"/>
  </r>
  <r>
    <n v="671"/>
    <s v="Robinson-Kelly"/>
    <s v="Monitored bi-directional standardization"/>
    <n v="97600"/>
    <n v="119127"/>
    <n v="122.05635245901641"/>
    <x v="1"/>
    <n v="1073"/>
    <s v="US"/>
    <s v="USD"/>
    <n v="111.02236719478098"/>
    <x v="616"/>
    <d v="2010-08-04T05:00:00"/>
    <n v="1280552400"/>
    <n v="1280898000"/>
    <b v="0"/>
    <b v="1"/>
    <x v="3"/>
  </r>
  <r>
    <n v="672"/>
    <s v="Kelly-Colon"/>
    <s v="Stand-alone grid-enabled leverage"/>
    <n v="197900"/>
    <n v="110689"/>
    <n v="55.931783729156137"/>
    <x v="0"/>
    <n v="4428"/>
    <s v="AU"/>
    <s v="AUD"/>
    <n v="24.997515808491418"/>
    <x v="617"/>
    <d v="2018-03-31T05:00:00"/>
    <n v="1521608400"/>
    <n v="1522472400"/>
    <b v="0"/>
    <b v="0"/>
    <x v="3"/>
  </r>
  <r>
    <n v="673"/>
    <s v="Turner, Scott and Gentry"/>
    <s v="Assimilated regional groupware"/>
    <n v="5600"/>
    <n v="2445"/>
    <n v="43.660714285714285"/>
    <x v="0"/>
    <n v="58"/>
    <s v="IT"/>
    <s v="EUR"/>
    <n v="42.155172413793103"/>
    <x v="618"/>
    <d v="2016-05-06T05:00:00"/>
    <n v="1460696400"/>
    <n v="1462510800"/>
    <b v="0"/>
    <b v="0"/>
    <x v="1"/>
  </r>
  <r>
    <n v="674"/>
    <s v="Sanchez Ltd"/>
    <s v="Up-sized 24hour instruction set"/>
    <n v="170700"/>
    <n v="57250"/>
    <n v="33.53837141183363"/>
    <x v="3"/>
    <n v="1218"/>
    <s v="US"/>
    <s v="USD"/>
    <n v="47.003284072249592"/>
    <x v="619"/>
    <d v="2011-10-05T05:00:00"/>
    <n v="1313730000"/>
    <n v="1317790800"/>
    <b v="0"/>
    <b v="0"/>
    <x v="7"/>
  </r>
  <r>
    <n v="675"/>
    <s v="Giles-Smith"/>
    <s v="Right-sized web-enabled intranet"/>
    <n v="9700"/>
    <n v="11929"/>
    <n v="122.97938144329896"/>
    <x v="1"/>
    <n v="331"/>
    <s v="US"/>
    <s v="USD"/>
    <n v="36.0392749244713"/>
    <x v="620"/>
    <d v="2019-09-18T05:00:00"/>
    <n v="1568178000"/>
    <n v="1568782800"/>
    <b v="0"/>
    <b v="0"/>
    <x v="8"/>
  </r>
  <r>
    <n v="676"/>
    <s v="Thompson-Moreno"/>
    <s v="Expanded needs-based orchestration"/>
    <n v="62300"/>
    <n v="118214"/>
    <n v="189.74959871589084"/>
    <x v="1"/>
    <n v="1170"/>
    <s v="US"/>
    <s v="USD"/>
    <n v="101.03760683760684"/>
    <x v="621"/>
    <d v="2012-10-05T05:00:00"/>
    <n v="1348635600"/>
    <n v="1349413200"/>
    <b v="0"/>
    <b v="0"/>
    <x v="7"/>
  </r>
  <r>
    <n v="677"/>
    <s v="Murphy-Fox"/>
    <s v="Organic system-worthy orchestration"/>
    <n v="5300"/>
    <n v="4432"/>
    <n v="83.622641509433961"/>
    <x v="0"/>
    <n v="111"/>
    <s v="US"/>
    <s v="USD"/>
    <n v="39.927927927927925"/>
    <x v="622"/>
    <d v="2016-08-29T05:00:00"/>
    <n v="1468126800"/>
    <n v="1472446800"/>
    <b v="0"/>
    <b v="0"/>
    <x v="5"/>
  </r>
  <r>
    <n v="678"/>
    <s v="Rodriguez-Patterson"/>
    <s v="Inverse static standardization"/>
    <n v="99500"/>
    <n v="17879"/>
    <n v="17.968844221105527"/>
    <x v="3"/>
    <n v="215"/>
    <s v="US"/>
    <s v="USD"/>
    <n v="83.158139534883716"/>
    <x v="35"/>
    <d v="2019-01-21T06:00:00"/>
    <n v="1547877600"/>
    <n v="1548050400"/>
    <b v="0"/>
    <b v="0"/>
    <x v="4"/>
  </r>
  <r>
    <n v="679"/>
    <s v="Davis Ltd"/>
    <s v="Synchronized motivating solution"/>
    <n v="1400"/>
    <n v="14511"/>
    <n v="1036.5"/>
    <x v="1"/>
    <n v="363"/>
    <s v="US"/>
    <s v="USD"/>
    <n v="39.97520661157025"/>
    <x v="623"/>
    <d v="2019-10-23T05:00:00"/>
    <n v="1571374800"/>
    <n v="1571806800"/>
    <b v="0"/>
    <b v="1"/>
    <x v="0"/>
  </r>
  <r>
    <n v="680"/>
    <s v="Nelson-Valdez"/>
    <s v="Open-source 4thgeneration open system"/>
    <n v="145600"/>
    <n v="141822"/>
    <n v="97.405219780219781"/>
    <x v="0"/>
    <n v="2955"/>
    <s v="US"/>
    <s v="USD"/>
    <n v="47.993908629441627"/>
    <x v="624"/>
    <d v="2019-12-16T06:00:00"/>
    <n v="1576303200"/>
    <n v="1576476000"/>
    <b v="0"/>
    <b v="1"/>
    <x v="6"/>
  </r>
  <r>
    <n v="681"/>
    <s v="Kelly PLC"/>
    <s v="Decentralized context-sensitive superstructure"/>
    <n v="184100"/>
    <n v="159037"/>
    <n v="86.386203150461711"/>
    <x v="0"/>
    <n v="1657"/>
    <s v="US"/>
    <s v="USD"/>
    <n v="95.978877489438744"/>
    <x v="625"/>
    <d v="2011-12-27T06:00:00"/>
    <n v="1324447200"/>
    <n v="1324965600"/>
    <b v="0"/>
    <b v="0"/>
    <x v="3"/>
  </r>
  <r>
    <n v="682"/>
    <s v="Nguyen and Sons"/>
    <s v="Compatible 5thgeneration concept"/>
    <n v="5400"/>
    <n v="8109"/>
    <n v="150.16666666666666"/>
    <x v="1"/>
    <n v="103"/>
    <s v="US"/>
    <s v="USD"/>
    <n v="78.728155339805824"/>
    <x v="626"/>
    <d v="2013-12-20T06:00:00"/>
    <n v="1386741600"/>
    <n v="1387519200"/>
    <b v="0"/>
    <b v="0"/>
    <x v="3"/>
  </r>
  <r>
    <n v="683"/>
    <s v="Jones PLC"/>
    <s v="Virtual systemic intranet"/>
    <n v="2300"/>
    <n v="8244"/>
    <n v="358.43478260869563"/>
    <x v="1"/>
    <n v="147"/>
    <s v="US"/>
    <s v="USD"/>
    <n v="56.081632653061227"/>
    <x v="627"/>
    <d v="2018-09-18T05:00:00"/>
    <n v="1537074000"/>
    <n v="1537246800"/>
    <b v="0"/>
    <b v="0"/>
    <x v="3"/>
  </r>
  <r>
    <n v="684"/>
    <s v="Gilmore LLC"/>
    <s v="Optimized systemic algorithm"/>
    <n v="1400"/>
    <n v="7600"/>
    <n v="542.85714285714289"/>
    <x v="1"/>
    <n v="110"/>
    <s v="CA"/>
    <s v="CAD"/>
    <n v="69.090909090909093"/>
    <x v="628"/>
    <d v="2010-07-19T05:00:00"/>
    <n v="1277787600"/>
    <n v="1279515600"/>
    <b v="0"/>
    <b v="0"/>
    <x v="5"/>
  </r>
  <r>
    <n v="685"/>
    <s v="Lee-Cobb"/>
    <s v="Customizable homogeneous firmware"/>
    <n v="140000"/>
    <n v="94501"/>
    <n v="67.500714285714281"/>
    <x v="0"/>
    <n v="926"/>
    <s v="CA"/>
    <s v="CAD"/>
    <n v="102.05291576673866"/>
    <x v="629"/>
    <d v="2015-09-16T05:00:00"/>
    <n v="1440306000"/>
    <n v="1442379600"/>
    <b v="0"/>
    <b v="0"/>
    <x v="3"/>
  </r>
  <r>
    <n v="686"/>
    <s v="Jones, Wiley and Robbins"/>
    <s v="Front-line cohesive extranet"/>
    <n v="7500"/>
    <n v="14381"/>
    <n v="191.74666666666667"/>
    <x v="1"/>
    <n v="134"/>
    <s v="US"/>
    <s v="USD"/>
    <n v="107.32089552238806"/>
    <x v="630"/>
    <d v="2018-04-07T05:00:00"/>
    <n v="1522126800"/>
    <n v="1523077200"/>
    <b v="0"/>
    <b v="0"/>
    <x v="2"/>
  </r>
  <r>
    <n v="687"/>
    <s v="Martin, Gates and Holt"/>
    <s v="Distributed holistic neural-net"/>
    <n v="1500"/>
    <n v="13980"/>
    <n v="932"/>
    <x v="1"/>
    <n v="269"/>
    <s v="US"/>
    <s v="USD"/>
    <n v="51.970260223048328"/>
    <x v="631"/>
    <d v="2017-03-15T05:00:00"/>
    <n v="1489298400"/>
    <n v="1489554000"/>
    <b v="0"/>
    <b v="0"/>
    <x v="3"/>
  </r>
  <r>
    <n v="688"/>
    <s v="Bowen, Davies and Burns"/>
    <s v="Devolved client-server monitoring"/>
    <n v="2900"/>
    <n v="12449"/>
    <n v="429.27586206896552"/>
    <x v="1"/>
    <n v="175"/>
    <s v="US"/>
    <s v="USD"/>
    <n v="71.137142857142862"/>
    <x v="632"/>
    <d v="2019-01-26T06:00:00"/>
    <n v="1547100000"/>
    <n v="1548482400"/>
    <b v="0"/>
    <b v="1"/>
    <x v="4"/>
  </r>
  <r>
    <n v="689"/>
    <s v="Nguyen Inc"/>
    <s v="Seamless directional capacity"/>
    <n v="7300"/>
    <n v="7348"/>
    <n v="100.65753424657535"/>
    <x v="1"/>
    <n v="69"/>
    <s v="US"/>
    <s v="USD"/>
    <n v="106.49275362318841"/>
    <x v="633"/>
    <d v="2013-11-10T06:00:00"/>
    <n v="1383022800"/>
    <n v="1384063200"/>
    <b v="0"/>
    <b v="0"/>
    <x v="2"/>
  </r>
  <r>
    <n v="690"/>
    <s v="Walsh-Watts"/>
    <s v="Polarized actuating implementation"/>
    <n v="3600"/>
    <n v="8158"/>
    <n v="226.61111111111109"/>
    <x v="1"/>
    <n v="190"/>
    <s v="US"/>
    <s v="USD"/>
    <n v="42.93684210526316"/>
    <x v="634"/>
    <d v="2011-12-03T06:00:00"/>
    <n v="1322373600"/>
    <n v="1322892000"/>
    <b v="0"/>
    <b v="1"/>
    <x v="4"/>
  </r>
  <r>
    <n v="691"/>
    <s v="Ray, Li and Li"/>
    <s v="Front-line disintermediate hub"/>
    <n v="5000"/>
    <n v="7119"/>
    <n v="142.38"/>
    <x v="1"/>
    <n v="237"/>
    <s v="US"/>
    <s v="USD"/>
    <n v="30.037974683544302"/>
    <x v="635"/>
    <d v="2012-10-20T05:00:00"/>
    <n v="1349240400"/>
    <n v="1350709200"/>
    <b v="1"/>
    <b v="1"/>
    <x v="4"/>
  </r>
  <r>
    <n v="692"/>
    <s v="Murray Ltd"/>
    <s v="Decentralized 4thgeneration challenge"/>
    <n v="6000"/>
    <n v="5438"/>
    <n v="90.633333333333326"/>
    <x v="0"/>
    <n v="77"/>
    <s v="GB"/>
    <s v="GBP"/>
    <n v="70.623376623376629"/>
    <x v="636"/>
    <d v="2019-07-27T05:00:00"/>
    <n v="1562648400"/>
    <n v="1564203600"/>
    <b v="0"/>
    <b v="0"/>
    <x v="1"/>
  </r>
  <r>
    <n v="693"/>
    <s v="Bradford-Silva"/>
    <s v="Reverse-engineered composite hierarchy"/>
    <n v="180400"/>
    <n v="115396"/>
    <n v="63.966740576496676"/>
    <x v="0"/>
    <n v="1748"/>
    <s v="US"/>
    <s v="USD"/>
    <n v="66.016018306636155"/>
    <x v="637"/>
    <d v="2017-11-03T05:00:00"/>
    <n v="1508216400"/>
    <n v="1509685200"/>
    <b v="0"/>
    <b v="0"/>
    <x v="3"/>
  </r>
  <r>
    <n v="694"/>
    <s v="Mora-Bradley"/>
    <s v="Programmable tangible ability"/>
    <n v="9100"/>
    <n v="7656"/>
    <n v="84.131868131868131"/>
    <x v="0"/>
    <n v="79"/>
    <s v="US"/>
    <s v="USD"/>
    <n v="96.911392405063296"/>
    <x v="638"/>
    <d v="2018-01-03T06:00:00"/>
    <n v="1511762400"/>
    <n v="1514959200"/>
    <b v="0"/>
    <b v="0"/>
    <x v="3"/>
  </r>
  <r>
    <n v="695"/>
    <s v="Cardenas, Thompson and Carey"/>
    <s v="Configurable full-range emulation"/>
    <n v="9200"/>
    <n v="12322"/>
    <n v="133.93478260869566"/>
    <x v="1"/>
    <n v="196"/>
    <s v="IT"/>
    <s v="EUR"/>
    <n v="62.867346938775512"/>
    <x v="639"/>
    <d v="2015-11-30T06:00:00"/>
    <n v="1447480800"/>
    <n v="1448863200"/>
    <b v="1"/>
    <b v="0"/>
    <x v="1"/>
  </r>
  <r>
    <n v="696"/>
    <s v="Lopez, Reid and Johnson"/>
    <s v="Total real-time hardware"/>
    <n v="164100"/>
    <n v="96888"/>
    <n v="59.042047531992694"/>
    <x v="0"/>
    <n v="889"/>
    <s v="US"/>
    <s v="USD"/>
    <n v="108.98537682789652"/>
    <x v="640"/>
    <d v="2015-04-21T05:00:00"/>
    <n v="1429506000"/>
    <n v="1429592400"/>
    <b v="0"/>
    <b v="1"/>
    <x v="3"/>
  </r>
  <r>
    <n v="697"/>
    <s v="Fox-Williams"/>
    <s v="Profound system-worthy functionalities"/>
    <n v="128900"/>
    <n v="196960"/>
    <n v="152.80062063615205"/>
    <x v="1"/>
    <n v="7295"/>
    <s v="US"/>
    <s v="USD"/>
    <n v="26.999314599040439"/>
    <x v="641"/>
    <d v="2018-04-02T05:00:00"/>
    <n v="1522472400"/>
    <n v="1522645200"/>
    <b v="0"/>
    <b v="0"/>
    <x v="1"/>
  </r>
  <r>
    <n v="698"/>
    <s v="Taylor, Wood and Taylor"/>
    <s v="Cloned hybrid focus group"/>
    <n v="42100"/>
    <n v="188057"/>
    <n v="446.69121140142522"/>
    <x v="1"/>
    <n v="2893"/>
    <s v="CA"/>
    <s v="CAD"/>
    <n v="65.004147943311438"/>
    <x v="642"/>
    <d v="2011-12-08T06:00:00"/>
    <n v="1322114400"/>
    <n v="1323324000"/>
    <b v="0"/>
    <b v="0"/>
    <x v="2"/>
  </r>
  <r>
    <n v="699"/>
    <s v="King Inc"/>
    <s v="Ergonomic dedicated focus group"/>
    <n v="7400"/>
    <n v="6245"/>
    <n v="84.391891891891888"/>
    <x v="0"/>
    <n v="56"/>
    <s v="US"/>
    <s v="USD"/>
    <n v="111.51785714285714"/>
    <x v="230"/>
    <d v="2019-06-26T05:00:00"/>
    <n v="1561438800"/>
    <n v="1561525200"/>
    <b v="0"/>
    <b v="0"/>
    <x v="4"/>
  </r>
  <r>
    <n v="700"/>
    <s v="Cole, Petty and Cameron"/>
    <s v="Realigned zero administration paradigm"/>
    <n v="100"/>
    <n v="3"/>
    <n v="3"/>
    <x v="0"/>
    <n v="1"/>
    <s v="US"/>
    <s v="USD"/>
    <n v="3"/>
    <x v="67"/>
    <d v="2010-02-09T06:00:00"/>
    <n v="1264399200"/>
    <n v="1265695200"/>
    <b v="0"/>
    <b v="0"/>
    <x v="2"/>
  </r>
  <r>
    <n v="701"/>
    <s v="Mcclain LLC"/>
    <s v="Open-source multi-tasking methodology"/>
    <n v="52000"/>
    <n v="91014"/>
    <n v="175.02692307692308"/>
    <x v="1"/>
    <n v="820"/>
    <s v="US"/>
    <s v="USD"/>
    <n v="110.99268292682927"/>
    <x v="643"/>
    <d v="2011-04-03T05:00:00"/>
    <n v="1301202000"/>
    <n v="1301806800"/>
    <b v="1"/>
    <b v="0"/>
    <x v="3"/>
  </r>
  <r>
    <n v="702"/>
    <s v="Sims-Gross"/>
    <s v="Object-based attitude-oriented analyzer"/>
    <n v="8700"/>
    <n v="4710"/>
    <n v="54.137931034482754"/>
    <x v="0"/>
    <n v="83"/>
    <s v="US"/>
    <s v="USD"/>
    <n v="56.746987951807228"/>
    <x v="644"/>
    <d v="2013-07-27T05:00:00"/>
    <n v="1374469200"/>
    <n v="1374901200"/>
    <b v="0"/>
    <b v="0"/>
    <x v="2"/>
  </r>
  <r>
    <n v="703"/>
    <s v="Perez Group"/>
    <s v="Cross-platform tertiary hub"/>
    <n v="63400"/>
    <n v="197728"/>
    <n v="311.87381703470032"/>
    <x v="1"/>
    <n v="2038"/>
    <s v="US"/>
    <s v="USD"/>
    <n v="97.020608439646708"/>
    <x v="645"/>
    <d v="2012-05-08T05:00:00"/>
    <n v="1334984400"/>
    <n v="1336453200"/>
    <b v="1"/>
    <b v="1"/>
    <x v="5"/>
  </r>
  <r>
    <n v="704"/>
    <s v="Haynes-Williams"/>
    <s v="Seamless clear-thinking artificial intelligence"/>
    <n v="8700"/>
    <n v="10682"/>
    <n v="122.78160919540231"/>
    <x v="1"/>
    <n v="116"/>
    <s v="US"/>
    <s v="USD"/>
    <n v="92.08620689655173"/>
    <x v="646"/>
    <d v="2016-07-19T05:00:00"/>
    <n v="1467608400"/>
    <n v="1468904400"/>
    <b v="0"/>
    <b v="0"/>
    <x v="4"/>
  </r>
  <r>
    <n v="705"/>
    <s v="Ford LLC"/>
    <s v="Centralized tangible success"/>
    <n v="169700"/>
    <n v="168048"/>
    <n v="99.026517383618156"/>
    <x v="0"/>
    <n v="2025"/>
    <s v="GB"/>
    <s v="GBP"/>
    <n v="82.986666666666665"/>
    <x v="626"/>
    <d v="2013-12-15T06:00:00"/>
    <n v="1386741600"/>
    <n v="1387087200"/>
    <b v="0"/>
    <b v="0"/>
    <x v="5"/>
  </r>
  <r>
    <n v="706"/>
    <s v="Moreno Ltd"/>
    <s v="Customer-focused multimedia methodology"/>
    <n v="108400"/>
    <n v="138586"/>
    <n v="127.84686346863469"/>
    <x v="1"/>
    <n v="1345"/>
    <s v="AU"/>
    <s v="AUD"/>
    <n v="103.03791821561339"/>
    <x v="647"/>
    <d v="2019-01-14T06:00:00"/>
    <n v="1546754400"/>
    <n v="1547445600"/>
    <b v="0"/>
    <b v="1"/>
    <x v="2"/>
  </r>
  <r>
    <n v="707"/>
    <s v="Moore, Cook and Wright"/>
    <s v="Visionary maximized Local Area Network"/>
    <n v="7300"/>
    <n v="11579"/>
    <n v="158.61643835616439"/>
    <x v="1"/>
    <n v="168"/>
    <s v="US"/>
    <s v="USD"/>
    <n v="68.922619047619051"/>
    <x v="159"/>
    <d v="2019-01-13T06:00:00"/>
    <n v="1544248800"/>
    <n v="1547359200"/>
    <b v="0"/>
    <b v="0"/>
    <x v="4"/>
  </r>
  <r>
    <n v="708"/>
    <s v="Ortega LLC"/>
    <s v="Secured bifurcated intranet"/>
    <n v="1700"/>
    <n v="12020"/>
    <n v="707.05882352941171"/>
    <x v="1"/>
    <n v="137"/>
    <s v="CH"/>
    <s v="CHF"/>
    <n v="87.737226277372258"/>
    <x v="648"/>
    <d v="2017-06-01T05:00:00"/>
    <n v="1495429200"/>
    <n v="1496293200"/>
    <b v="0"/>
    <b v="0"/>
    <x v="3"/>
  </r>
  <r>
    <n v="709"/>
    <s v="Silva, Walker and Martin"/>
    <s v="Grass-roots 4thgeneration product"/>
    <n v="9800"/>
    <n v="13954"/>
    <n v="142.38775510204081"/>
    <x v="1"/>
    <n v="186"/>
    <s v="IT"/>
    <s v="EUR"/>
    <n v="75.021505376344081"/>
    <x v="267"/>
    <d v="2012-04-26T05:00:00"/>
    <n v="1334811600"/>
    <n v="1335416400"/>
    <b v="0"/>
    <b v="0"/>
    <x v="3"/>
  </r>
  <r>
    <n v="710"/>
    <s v="Huynh, Gallegos and Mills"/>
    <s v="Reduced next generation info-mediaries"/>
    <n v="4300"/>
    <n v="6358"/>
    <n v="147.86046511627907"/>
    <x v="1"/>
    <n v="125"/>
    <s v="US"/>
    <s v="USD"/>
    <n v="50.863999999999997"/>
    <x v="649"/>
    <d v="2018-07-21T05:00:00"/>
    <n v="1531544400"/>
    <n v="1532149200"/>
    <b v="0"/>
    <b v="1"/>
    <x v="3"/>
  </r>
  <r>
    <n v="711"/>
    <s v="Anderson LLC"/>
    <s v="Customizable full-range artificial intelligence"/>
    <n v="6200"/>
    <n v="1260"/>
    <n v="20.322580645161288"/>
    <x v="0"/>
    <n v="14"/>
    <s v="IT"/>
    <s v="EUR"/>
    <n v="90"/>
    <x v="248"/>
    <d v="2016-01-26T06:00:00"/>
    <n v="1453615200"/>
    <n v="1453788000"/>
    <b v="1"/>
    <b v="1"/>
    <x v="3"/>
  </r>
  <r>
    <n v="712"/>
    <s v="Garza-Bryant"/>
    <s v="Programmable leadingedge contingency"/>
    <n v="800"/>
    <n v="14725"/>
    <n v="1840.625"/>
    <x v="1"/>
    <n v="202"/>
    <s v="US"/>
    <s v="USD"/>
    <n v="72.896039603960389"/>
    <x v="571"/>
    <d v="2016-08-18T05:00:00"/>
    <n v="1467954000"/>
    <n v="1471496400"/>
    <b v="0"/>
    <b v="0"/>
    <x v="3"/>
  </r>
  <r>
    <n v="713"/>
    <s v="Mays LLC"/>
    <s v="Multi-layered global groupware"/>
    <n v="6900"/>
    <n v="11174"/>
    <n v="161.94202898550725"/>
    <x v="1"/>
    <n v="103"/>
    <s v="US"/>
    <s v="USD"/>
    <n v="108.48543689320388"/>
    <x v="650"/>
    <d v="2016-09-03T05:00:00"/>
    <n v="1471842000"/>
    <n v="1472878800"/>
    <b v="0"/>
    <b v="0"/>
    <x v="5"/>
  </r>
  <r>
    <n v="714"/>
    <s v="Evans-Jones"/>
    <s v="Switchable methodical superstructure"/>
    <n v="38500"/>
    <n v="182036"/>
    <n v="472.82077922077923"/>
    <x v="1"/>
    <n v="1785"/>
    <s v="US"/>
    <s v="USD"/>
    <n v="101.98095238095237"/>
    <x v="1"/>
    <d v="2014-08-20T05:00:00"/>
    <n v="1408424400"/>
    <n v="1408510800"/>
    <b v="0"/>
    <b v="0"/>
    <x v="1"/>
  </r>
  <r>
    <n v="715"/>
    <s v="Fischer, Torres and Walker"/>
    <s v="Expanded even-keeled portal"/>
    <n v="118000"/>
    <n v="28870"/>
    <n v="24.466101694915253"/>
    <x v="0"/>
    <n v="656"/>
    <s v="US"/>
    <s v="USD"/>
    <n v="44.009146341463413"/>
    <x v="651"/>
    <d v="2010-08-12T05:00:00"/>
    <n v="1281157200"/>
    <n v="1281589200"/>
    <b v="0"/>
    <b v="0"/>
    <x v="6"/>
  </r>
  <r>
    <n v="716"/>
    <s v="Tapia, Kramer and Hicks"/>
    <s v="Advanced modular moderator"/>
    <n v="2000"/>
    <n v="10353"/>
    <n v="517.65"/>
    <x v="1"/>
    <n v="157"/>
    <s v="US"/>
    <s v="USD"/>
    <n v="65.942675159235662"/>
    <x v="652"/>
    <d v="2013-08-07T05:00:00"/>
    <n v="1373432400"/>
    <n v="1375851600"/>
    <b v="0"/>
    <b v="1"/>
    <x v="3"/>
  </r>
  <r>
    <n v="717"/>
    <s v="Barnes, Wilcox and Riley"/>
    <s v="Reverse-engineered well-modulated ability"/>
    <n v="5600"/>
    <n v="13868"/>
    <n v="247.64285714285714"/>
    <x v="1"/>
    <n v="555"/>
    <s v="US"/>
    <s v="USD"/>
    <n v="24.987387387387386"/>
    <x v="653"/>
    <d v="2011-09-12T05:00:00"/>
    <n v="1313989200"/>
    <n v="1315803600"/>
    <b v="0"/>
    <b v="0"/>
    <x v="4"/>
  </r>
  <r>
    <n v="718"/>
    <s v="Reyes PLC"/>
    <s v="Expanded optimal pricing structure"/>
    <n v="8300"/>
    <n v="8317"/>
    <n v="100.20481927710843"/>
    <x v="1"/>
    <n v="297"/>
    <s v="US"/>
    <s v="USD"/>
    <n v="28.003367003367003"/>
    <x v="654"/>
    <d v="2013-07-13T05:00:00"/>
    <n v="1371445200"/>
    <n v="1373691600"/>
    <b v="0"/>
    <b v="0"/>
    <x v="2"/>
  </r>
  <r>
    <n v="719"/>
    <s v="Pace, Simpson and Watkins"/>
    <s v="Down-sized uniform ability"/>
    <n v="6900"/>
    <n v="10557"/>
    <n v="153"/>
    <x v="1"/>
    <n v="123"/>
    <s v="US"/>
    <s v="USD"/>
    <n v="85.829268292682926"/>
    <x v="655"/>
    <d v="2012-06-09T05:00:00"/>
    <n v="1338267600"/>
    <n v="1339218000"/>
    <b v="0"/>
    <b v="0"/>
    <x v="5"/>
  </r>
  <r>
    <n v="720"/>
    <s v="Valenzuela, Davidson and Castro"/>
    <s v="Multi-layered upward-trending conglomeration"/>
    <n v="8700"/>
    <n v="3227"/>
    <n v="37.091954022988503"/>
    <x v="3"/>
    <n v="38"/>
    <s v="DK"/>
    <s v="DKK"/>
    <n v="84.921052631578945"/>
    <x v="656"/>
    <d v="2018-03-07T06:00:00"/>
    <n v="1519192800"/>
    <n v="1520402400"/>
    <b v="0"/>
    <b v="1"/>
    <x v="3"/>
  </r>
  <r>
    <n v="721"/>
    <s v="Dominguez-Owens"/>
    <s v="Open-architected systematic intranet"/>
    <n v="123600"/>
    <n v="5429"/>
    <n v="4.392394822006473"/>
    <x v="3"/>
    <n v="60"/>
    <s v="US"/>
    <s v="USD"/>
    <n v="90.483333333333334"/>
    <x v="657"/>
    <d v="2018-04-10T05:00:00"/>
    <n v="1522818000"/>
    <n v="1523336400"/>
    <b v="0"/>
    <b v="0"/>
    <x v="1"/>
  </r>
  <r>
    <n v="722"/>
    <s v="Thomas-Simmons"/>
    <s v="Proactive 24hour frame"/>
    <n v="48500"/>
    <n v="75906"/>
    <n v="156.50721649484535"/>
    <x v="1"/>
    <n v="3036"/>
    <s v="US"/>
    <s v="USD"/>
    <n v="25.00197628458498"/>
    <x v="265"/>
    <d v="2017-12-03T06:00:00"/>
    <n v="1509948000"/>
    <n v="1512280800"/>
    <b v="0"/>
    <b v="0"/>
    <x v="4"/>
  </r>
  <r>
    <n v="723"/>
    <s v="Beck-Knight"/>
    <s v="Exclusive fresh-thinking model"/>
    <n v="4900"/>
    <n v="13250"/>
    <n v="270.40816326530609"/>
    <x v="1"/>
    <n v="144"/>
    <s v="AU"/>
    <s v="AUD"/>
    <n v="92.013888888888886"/>
    <x v="658"/>
    <d v="2016-03-23T05:00:00"/>
    <n v="1456898400"/>
    <n v="1458709200"/>
    <b v="0"/>
    <b v="0"/>
    <x v="3"/>
  </r>
  <r>
    <n v="724"/>
    <s v="Mccoy Ltd"/>
    <s v="Business-focused encompassing intranet"/>
    <n v="8400"/>
    <n v="11261"/>
    <n v="134.05952380952382"/>
    <x v="1"/>
    <n v="121"/>
    <s v="GB"/>
    <s v="GBP"/>
    <n v="93.066115702479337"/>
    <x v="659"/>
    <d v="2014-10-24T05:00:00"/>
    <n v="1413954000"/>
    <n v="1414126800"/>
    <b v="0"/>
    <b v="1"/>
    <x v="3"/>
  </r>
  <r>
    <n v="725"/>
    <s v="Dawson-Tyler"/>
    <s v="Optional 6thgeneration access"/>
    <n v="193200"/>
    <n v="97369"/>
    <n v="50.398033126293996"/>
    <x v="0"/>
    <n v="1596"/>
    <s v="US"/>
    <s v="USD"/>
    <n v="61.008145363408524"/>
    <x v="660"/>
    <d v="2014-11-17T06:00:00"/>
    <n v="1416031200"/>
    <n v="1416204000"/>
    <b v="0"/>
    <b v="0"/>
    <x v="6"/>
  </r>
  <r>
    <n v="726"/>
    <s v="Johns-Thomas"/>
    <s v="Realigned web-enabled functionalities"/>
    <n v="54300"/>
    <n v="48227"/>
    <n v="88.815837937384899"/>
    <x v="3"/>
    <n v="524"/>
    <s v="US"/>
    <s v="USD"/>
    <n v="92.036259541984734"/>
    <x v="661"/>
    <d v="2010-10-31T05:00:00"/>
    <n v="1287982800"/>
    <n v="1288501200"/>
    <b v="0"/>
    <b v="1"/>
    <x v="3"/>
  </r>
  <r>
    <n v="727"/>
    <s v="Quinn, Cruz and Schmidt"/>
    <s v="Enterprise-wide multimedia software"/>
    <n v="8900"/>
    <n v="14685"/>
    <n v="165"/>
    <x v="1"/>
    <n v="181"/>
    <s v="US"/>
    <s v="USD"/>
    <n v="81.132596685082873"/>
    <x v="4"/>
    <d v="2019-03-19T05:00:00"/>
    <n v="1547964000"/>
    <n v="1552971600"/>
    <b v="0"/>
    <b v="0"/>
    <x v="2"/>
  </r>
  <r>
    <n v="728"/>
    <s v="Stewart Inc"/>
    <s v="Versatile mission-critical knowledgebase"/>
    <n v="4200"/>
    <n v="735"/>
    <n v="17.5"/>
    <x v="0"/>
    <n v="10"/>
    <s v="US"/>
    <s v="USD"/>
    <n v="73.5"/>
    <x v="662"/>
    <d v="2016-06-05T05:00:00"/>
    <n v="1464152400"/>
    <n v="1465102800"/>
    <b v="0"/>
    <b v="0"/>
    <x v="3"/>
  </r>
  <r>
    <n v="729"/>
    <s v="Moore Group"/>
    <s v="Multi-lateral object-oriented open system"/>
    <n v="5600"/>
    <n v="10397"/>
    <n v="185.66071428571428"/>
    <x v="1"/>
    <n v="122"/>
    <s v="US"/>
    <s v="USD"/>
    <n v="85.221311475409834"/>
    <x v="663"/>
    <d v="2013-02-06T06:00:00"/>
    <n v="1359957600"/>
    <n v="1360130400"/>
    <b v="0"/>
    <b v="0"/>
    <x v="4"/>
  </r>
  <r>
    <n v="730"/>
    <s v="Carson PLC"/>
    <s v="Visionary system-worthy attitude"/>
    <n v="28800"/>
    <n v="118847"/>
    <n v="412.6631944444444"/>
    <x v="1"/>
    <n v="1071"/>
    <s v="CA"/>
    <s v="CAD"/>
    <n v="110.96825396825396"/>
    <x v="664"/>
    <d v="2015-05-29T05:00:00"/>
    <n v="1432357200"/>
    <n v="1432875600"/>
    <b v="0"/>
    <b v="0"/>
    <x v="2"/>
  </r>
  <r>
    <n v="731"/>
    <s v="Cruz, Hall and Mason"/>
    <s v="Synergized content-based hierarchy"/>
    <n v="8000"/>
    <n v="7220"/>
    <n v="90.25"/>
    <x v="3"/>
    <n v="219"/>
    <s v="US"/>
    <s v="USD"/>
    <n v="32.968036529680369"/>
    <x v="665"/>
    <d v="2017-07-24T05:00:00"/>
    <n v="1500786000"/>
    <n v="1500872400"/>
    <b v="0"/>
    <b v="0"/>
    <x v="2"/>
  </r>
  <r>
    <n v="732"/>
    <s v="Glass, Baker and Jones"/>
    <s v="Business-focused 24hour access"/>
    <n v="117000"/>
    <n v="107622"/>
    <n v="91.984615384615381"/>
    <x v="0"/>
    <n v="1121"/>
    <s v="US"/>
    <s v="USD"/>
    <n v="96.005352363960753"/>
    <x v="666"/>
    <d v="2017-04-14T05:00:00"/>
    <n v="1490158800"/>
    <n v="1492146000"/>
    <b v="0"/>
    <b v="1"/>
    <x v="1"/>
  </r>
  <r>
    <n v="733"/>
    <s v="Marquez-Kerr"/>
    <s v="Automated hybrid orchestration"/>
    <n v="15800"/>
    <n v="83267"/>
    <n v="527.00632911392404"/>
    <x v="1"/>
    <n v="980"/>
    <s v="US"/>
    <s v="USD"/>
    <n v="84.96632653061225"/>
    <x v="43"/>
    <d v="2014-08-06T05:00:00"/>
    <n v="1406178000"/>
    <n v="1407301200"/>
    <b v="0"/>
    <b v="0"/>
    <x v="1"/>
  </r>
  <r>
    <n v="734"/>
    <s v="Stone PLC"/>
    <s v="Exclusive 5thgeneration leverage"/>
    <n v="4200"/>
    <n v="13404"/>
    <n v="319.14285714285711"/>
    <x v="1"/>
    <n v="536"/>
    <s v="US"/>
    <s v="USD"/>
    <n v="25.007462686567163"/>
    <x v="667"/>
    <d v="2017-02-09T06:00:00"/>
    <n v="1485583200"/>
    <n v="1486620000"/>
    <b v="0"/>
    <b v="1"/>
    <x v="3"/>
  </r>
  <r>
    <n v="735"/>
    <s v="Caldwell PLC"/>
    <s v="Grass-roots zero administration alliance"/>
    <n v="37100"/>
    <n v="131404"/>
    <n v="354.18867924528303"/>
    <x v="1"/>
    <n v="1991"/>
    <s v="US"/>
    <s v="USD"/>
    <n v="65.998995479658461"/>
    <x v="668"/>
    <d v="2016-04-06T05:00:00"/>
    <n v="1459314000"/>
    <n v="1459918800"/>
    <b v="0"/>
    <b v="0"/>
    <x v="7"/>
  </r>
  <r>
    <n v="736"/>
    <s v="Silva-Hawkins"/>
    <s v="Proactive heuristic orchestration"/>
    <n v="7700"/>
    <n v="2533"/>
    <n v="32.896103896103895"/>
    <x v="3"/>
    <n v="29"/>
    <s v="US"/>
    <s v="USD"/>
    <n v="87.34482758620689"/>
    <x v="669"/>
    <d v="2015-02-24T06:00:00"/>
    <n v="1424412000"/>
    <n v="1424757600"/>
    <b v="0"/>
    <b v="0"/>
    <x v="5"/>
  </r>
  <r>
    <n v="737"/>
    <s v="Gardner Inc"/>
    <s v="Function-based systematic Graphical User Interface"/>
    <n v="3700"/>
    <n v="5028"/>
    <n v="135.8918918918919"/>
    <x v="1"/>
    <n v="180"/>
    <s v="US"/>
    <s v="USD"/>
    <n v="27.933333333333334"/>
    <x v="670"/>
    <d v="2016-11-23T06:00:00"/>
    <n v="1478844000"/>
    <n v="1479880800"/>
    <b v="0"/>
    <b v="0"/>
    <x v="1"/>
  </r>
  <r>
    <n v="738"/>
    <s v="Garcia Group"/>
    <s v="Extended zero administration software"/>
    <n v="74700"/>
    <n v="1557"/>
    <n v="2.0843373493975905"/>
    <x v="0"/>
    <n v="15"/>
    <s v="US"/>
    <s v="USD"/>
    <n v="103.8"/>
    <x v="671"/>
    <d v="2014-12-08T06:00:00"/>
    <n v="1416117600"/>
    <n v="1418018400"/>
    <b v="0"/>
    <b v="1"/>
    <x v="3"/>
  </r>
  <r>
    <n v="739"/>
    <s v="Meyer-Avila"/>
    <s v="Multi-tiered discrete support"/>
    <n v="10000"/>
    <n v="6100"/>
    <n v="61"/>
    <x v="0"/>
    <n v="191"/>
    <s v="US"/>
    <s v="USD"/>
    <n v="31.937172774869111"/>
    <x v="672"/>
    <d v="2012-06-30T05:00:00"/>
    <n v="1340946000"/>
    <n v="1341032400"/>
    <b v="0"/>
    <b v="0"/>
    <x v="1"/>
  </r>
  <r>
    <n v="740"/>
    <s v="Nelson, Smith and Graham"/>
    <s v="Phased system-worthy conglomeration"/>
    <n v="5300"/>
    <n v="1592"/>
    <n v="30.037735849056602"/>
    <x v="0"/>
    <n v="16"/>
    <s v="US"/>
    <s v="USD"/>
    <n v="99.5"/>
    <x v="673"/>
    <d v="2017-02-06T06:00:00"/>
    <n v="1486101600"/>
    <n v="1486360800"/>
    <b v="0"/>
    <b v="0"/>
    <x v="3"/>
  </r>
  <r>
    <n v="741"/>
    <s v="Garcia Ltd"/>
    <s v="Balanced mobile alliance"/>
    <n v="1200"/>
    <n v="14150"/>
    <n v="1179.1666666666665"/>
    <x v="1"/>
    <n v="130"/>
    <s v="US"/>
    <s v="USD"/>
    <n v="108.84615384615384"/>
    <x v="674"/>
    <d v="2010-05-24T05:00:00"/>
    <n v="1274590800"/>
    <n v="1274677200"/>
    <b v="0"/>
    <b v="0"/>
    <x v="3"/>
  </r>
  <r>
    <n v="742"/>
    <s v="West-Stevens"/>
    <s v="Reactive solution-oriented groupware"/>
    <n v="1200"/>
    <n v="13513"/>
    <n v="1126.0833333333335"/>
    <x v="1"/>
    <n v="122"/>
    <s v="US"/>
    <s v="USD"/>
    <n v="110.76229508196721"/>
    <x v="675"/>
    <d v="2010-03-02T06:00:00"/>
    <n v="1263880800"/>
    <n v="1267509600"/>
    <b v="0"/>
    <b v="0"/>
    <x v="1"/>
  </r>
  <r>
    <n v="743"/>
    <s v="Clark-Conrad"/>
    <s v="Exclusive bandwidth-monitored orchestration"/>
    <n v="3900"/>
    <n v="504"/>
    <n v="12.923076923076923"/>
    <x v="0"/>
    <n v="17"/>
    <s v="US"/>
    <s v="USD"/>
    <n v="29.647058823529413"/>
    <x v="676"/>
    <d v="2015-10-27T05:00:00"/>
    <n v="1445403600"/>
    <n v="1445922000"/>
    <b v="0"/>
    <b v="1"/>
    <x v="3"/>
  </r>
  <r>
    <n v="744"/>
    <s v="Fitzgerald Group"/>
    <s v="Intuitive exuding initiative"/>
    <n v="2000"/>
    <n v="14240"/>
    <n v="712"/>
    <x v="1"/>
    <n v="140"/>
    <s v="US"/>
    <s v="USD"/>
    <n v="101.71428571428571"/>
    <x v="342"/>
    <d v="2018-08-12T05:00:00"/>
    <n v="1533877200"/>
    <n v="1534050000"/>
    <b v="0"/>
    <b v="1"/>
    <x v="3"/>
  </r>
  <r>
    <n v="745"/>
    <s v="Hill, Mccann and Moore"/>
    <s v="Streamlined needs-based knowledge user"/>
    <n v="6900"/>
    <n v="2091"/>
    <n v="30.304347826086957"/>
    <x v="0"/>
    <n v="34"/>
    <s v="US"/>
    <s v="USD"/>
    <n v="61.5"/>
    <x v="677"/>
    <d v="2010-06-26T05:00:00"/>
    <n v="1275195600"/>
    <n v="1277528400"/>
    <b v="0"/>
    <b v="0"/>
    <x v="2"/>
  </r>
  <r>
    <n v="746"/>
    <s v="Edwards LLC"/>
    <s v="Automated system-worthy structure"/>
    <n v="55800"/>
    <n v="118580"/>
    <n v="212.50896057347671"/>
    <x v="1"/>
    <n v="3388"/>
    <s v="US"/>
    <s v="USD"/>
    <n v="35"/>
    <x v="678"/>
    <d v="2011-10-14T05:00:00"/>
    <n v="1318136400"/>
    <n v="1318568400"/>
    <b v="0"/>
    <b v="0"/>
    <x v="2"/>
  </r>
  <r>
    <n v="747"/>
    <s v="Greer and Sons"/>
    <s v="Secured clear-thinking intranet"/>
    <n v="4900"/>
    <n v="11214"/>
    <n v="228.85714285714286"/>
    <x v="1"/>
    <n v="280"/>
    <s v="US"/>
    <s v="USD"/>
    <n v="40.049999999999997"/>
    <x v="679"/>
    <d v="2010-09-13T05:00:00"/>
    <n v="1283403600"/>
    <n v="1284354000"/>
    <b v="0"/>
    <b v="0"/>
    <x v="3"/>
  </r>
  <r>
    <n v="748"/>
    <s v="Martinez PLC"/>
    <s v="Cloned actuating architecture"/>
    <n v="194900"/>
    <n v="68137"/>
    <n v="34.959979476654695"/>
    <x v="3"/>
    <n v="614"/>
    <s v="US"/>
    <s v="USD"/>
    <n v="110.97231270358306"/>
    <x v="680"/>
    <d v="2010-03-26T05:00:00"/>
    <n v="1267423200"/>
    <n v="1269579600"/>
    <b v="0"/>
    <b v="1"/>
    <x v="4"/>
  </r>
  <r>
    <n v="749"/>
    <s v="Hunter-Logan"/>
    <s v="Down-sized needs-based task-force"/>
    <n v="8600"/>
    <n v="13527"/>
    <n v="157.29069767441862"/>
    <x v="1"/>
    <n v="366"/>
    <s v="IT"/>
    <s v="EUR"/>
    <n v="36.959016393442624"/>
    <x v="681"/>
    <d v="2014-10-20T05:00:00"/>
    <n v="1412744400"/>
    <n v="1413781200"/>
    <b v="0"/>
    <b v="1"/>
    <x v="2"/>
  </r>
  <r>
    <n v="750"/>
    <s v="Ramos and Sons"/>
    <s v="Extended responsive Internet solution"/>
    <n v="100"/>
    <n v="1"/>
    <n v="1"/>
    <x v="0"/>
    <n v="1"/>
    <s v="GB"/>
    <s v="GBP"/>
    <n v="1"/>
    <x v="682"/>
    <d v="2010-07-26T05:00:00"/>
    <n v="1277960400"/>
    <n v="1280120400"/>
    <b v="0"/>
    <b v="0"/>
    <x v="1"/>
  </r>
  <r>
    <n v="751"/>
    <s v="Lane-Barber"/>
    <s v="Universal value-added moderator"/>
    <n v="3600"/>
    <n v="8363"/>
    <n v="232.30555555555554"/>
    <x v="1"/>
    <n v="270"/>
    <s v="US"/>
    <s v="USD"/>
    <n v="30.974074074074075"/>
    <x v="683"/>
    <d v="2016-04-01T05:00:00"/>
    <n v="1458190800"/>
    <n v="1459486800"/>
    <b v="1"/>
    <b v="1"/>
    <x v="5"/>
  </r>
  <r>
    <n v="752"/>
    <s v="Lowery Group"/>
    <s v="Sharable motivating emulation"/>
    <n v="5800"/>
    <n v="5362"/>
    <n v="92.448275862068968"/>
    <x v="3"/>
    <n v="114"/>
    <s v="US"/>
    <s v="USD"/>
    <n v="47.035087719298247"/>
    <x v="684"/>
    <d v="2010-08-23T05:00:00"/>
    <n v="1280984400"/>
    <n v="1282539600"/>
    <b v="0"/>
    <b v="1"/>
    <x v="3"/>
  </r>
  <r>
    <n v="753"/>
    <s v="Guerrero-Griffin"/>
    <s v="Networked web-enabled product"/>
    <n v="4700"/>
    <n v="12065"/>
    <n v="256.70212765957444"/>
    <x v="1"/>
    <n v="137"/>
    <s v="US"/>
    <s v="USD"/>
    <n v="88.065693430656935"/>
    <x v="674"/>
    <d v="2010-06-07T05:00:00"/>
    <n v="1274590800"/>
    <n v="1275886800"/>
    <b v="0"/>
    <b v="0"/>
    <x v="7"/>
  </r>
  <r>
    <n v="754"/>
    <s v="Perez, Reed and Lee"/>
    <s v="Advanced dedicated encoding"/>
    <n v="70400"/>
    <n v="118603"/>
    <n v="168.47017045454547"/>
    <x v="1"/>
    <n v="3205"/>
    <s v="US"/>
    <s v="USD"/>
    <n v="37.005616224648989"/>
    <x v="685"/>
    <d v="2012-12-20T06:00:00"/>
    <n v="1351400400"/>
    <n v="1355983200"/>
    <b v="0"/>
    <b v="0"/>
    <x v="3"/>
  </r>
  <r>
    <n v="755"/>
    <s v="Chen, Pollard and Clarke"/>
    <s v="Stand-alone multi-state project"/>
    <n v="4500"/>
    <n v="7496"/>
    <n v="166.57777777777778"/>
    <x v="1"/>
    <n v="288"/>
    <s v="DK"/>
    <s v="DKK"/>
    <n v="26.027777777777779"/>
    <x v="605"/>
    <d v="2018-01-08T06:00:00"/>
    <n v="1514354400"/>
    <n v="1515391200"/>
    <b v="0"/>
    <b v="1"/>
    <x v="3"/>
  </r>
  <r>
    <n v="756"/>
    <s v="Serrano, Gallagher and Griffith"/>
    <s v="Customizable bi-directional monitoring"/>
    <n v="1300"/>
    <n v="10037"/>
    <n v="772.07692307692309"/>
    <x v="1"/>
    <n v="148"/>
    <s v="US"/>
    <s v="USD"/>
    <n v="67.817567567567565"/>
    <x v="686"/>
    <d v="2015-01-26T06:00:00"/>
    <n v="1421733600"/>
    <n v="1422252000"/>
    <b v="0"/>
    <b v="0"/>
    <x v="3"/>
  </r>
  <r>
    <n v="757"/>
    <s v="Callahan-Gilbert"/>
    <s v="Profit-focused motivating function"/>
    <n v="1400"/>
    <n v="5696"/>
    <n v="406.85714285714283"/>
    <x v="1"/>
    <n v="114"/>
    <s v="US"/>
    <s v="USD"/>
    <n v="49.964912280701753"/>
    <x v="687"/>
    <d v="2011-05-16T05:00:00"/>
    <n v="1305176400"/>
    <n v="1305522000"/>
    <b v="0"/>
    <b v="0"/>
    <x v="4"/>
  </r>
  <r>
    <n v="758"/>
    <s v="Logan-Miranda"/>
    <s v="Proactive systemic firmware"/>
    <n v="29600"/>
    <n v="167005"/>
    <n v="564.20608108108115"/>
    <x v="1"/>
    <n v="1518"/>
    <s v="CA"/>
    <s v="CAD"/>
    <n v="110.01646903820817"/>
    <x v="688"/>
    <d v="2014-11-02T05:00:00"/>
    <n v="1414126800"/>
    <n v="1414904400"/>
    <b v="0"/>
    <b v="0"/>
    <x v="1"/>
  </r>
  <r>
    <n v="759"/>
    <s v="Rodriguez PLC"/>
    <s v="Grass-roots upward-trending installation"/>
    <n v="167500"/>
    <n v="114615"/>
    <n v="68.426865671641792"/>
    <x v="0"/>
    <n v="1274"/>
    <s v="US"/>
    <s v="USD"/>
    <n v="89.964678178963894"/>
    <x v="689"/>
    <d v="2018-03-07T06:00:00"/>
    <n v="1517810400"/>
    <n v="1520402400"/>
    <b v="0"/>
    <b v="0"/>
    <x v="1"/>
  </r>
  <r>
    <n v="760"/>
    <s v="Smith-Kennedy"/>
    <s v="Virtual heuristic hub"/>
    <n v="48300"/>
    <n v="16592"/>
    <n v="34.351966873706004"/>
    <x v="0"/>
    <n v="210"/>
    <s v="IT"/>
    <s v="EUR"/>
    <n v="79.009523809523813"/>
    <x v="690"/>
    <d v="2019-08-30T05:00:00"/>
    <n v="1564635600"/>
    <n v="1567141200"/>
    <b v="0"/>
    <b v="1"/>
    <x v="6"/>
  </r>
  <r>
    <n v="761"/>
    <s v="Mitchell-Lee"/>
    <s v="Customizable leadingedge model"/>
    <n v="2200"/>
    <n v="14420"/>
    <n v="655.4545454545455"/>
    <x v="1"/>
    <n v="166"/>
    <s v="US"/>
    <s v="USD"/>
    <n v="86.867469879518069"/>
    <x v="691"/>
    <d v="2017-07-27T05:00:00"/>
    <n v="1500699600"/>
    <n v="1501131600"/>
    <b v="0"/>
    <b v="0"/>
    <x v="1"/>
  </r>
  <r>
    <n v="762"/>
    <s v="Davis Ltd"/>
    <s v="Upgradable uniform service-desk"/>
    <n v="3500"/>
    <n v="6204"/>
    <n v="177.25714285714284"/>
    <x v="1"/>
    <n v="100"/>
    <s v="AU"/>
    <s v="AUD"/>
    <n v="62.04"/>
    <x v="692"/>
    <d v="2012-12-09T06:00:00"/>
    <n v="1354082400"/>
    <n v="1355032800"/>
    <b v="0"/>
    <b v="0"/>
    <x v="1"/>
  </r>
  <r>
    <n v="763"/>
    <s v="Rowland PLC"/>
    <s v="Inverse client-driven product"/>
    <n v="5600"/>
    <n v="6338"/>
    <n v="113.17857142857144"/>
    <x v="1"/>
    <n v="235"/>
    <s v="US"/>
    <s v="USD"/>
    <n v="26.970212765957445"/>
    <x v="693"/>
    <d v="2012-06-12T05:00:00"/>
    <n v="1336453200"/>
    <n v="1339477200"/>
    <b v="0"/>
    <b v="1"/>
    <x v="3"/>
  </r>
  <r>
    <n v="764"/>
    <s v="Shaffer-Mason"/>
    <s v="Managed bandwidth-monitored system engine"/>
    <n v="1100"/>
    <n v="8010"/>
    <n v="728.18181818181824"/>
    <x v="1"/>
    <n v="148"/>
    <s v="US"/>
    <s v="USD"/>
    <n v="54.121621621621621"/>
    <x v="694"/>
    <d v="2011-05-21T05:00:00"/>
    <n v="1305262800"/>
    <n v="1305954000"/>
    <b v="0"/>
    <b v="0"/>
    <x v="1"/>
  </r>
  <r>
    <n v="765"/>
    <s v="Matthews LLC"/>
    <s v="Advanced transitional help-desk"/>
    <n v="3900"/>
    <n v="8125"/>
    <n v="208.33333333333334"/>
    <x v="1"/>
    <n v="198"/>
    <s v="US"/>
    <s v="USD"/>
    <n v="41.035353535353536"/>
    <x v="695"/>
    <d v="2017-05-10T05:00:00"/>
    <n v="1492232400"/>
    <n v="1494392400"/>
    <b v="1"/>
    <b v="1"/>
    <x v="1"/>
  </r>
  <r>
    <n v="766"/>
    <s v="Montgomery-Castro"/>
    <s v="De-engineered disintermediate encryption"/>
    <n v="43800"/>
    <n v="13653"/>
    <n v="31.171232876712331"/>
    <x v="0"/>
    <n v="248"/>
    <s v="AU"/>
    <s v="AUD"/>
    <n v="55.052419354838712"/>
    <x v="123"/>
    <d v="2018-09-20T05:00:00"/>
    <n v="1537333200"/>
    <n v="1537419600"/>
    <b v="0"/>
    <b v="0"/>
    <x v="4"/>
  </r>
  <r>
    <n v="767"/>
    <s v="Hale, Pearson and Jenkins"/>
    <s v="Upgradable attitude-oriented project"/>
    <n v="97200"/>
    <n v="55372"/>
    <n v="56.967078189300416"/>
    <x v="0"/>
    <n v="513"/>
    <s v="US"/>
    <s v="USD"/>
    <n v="107.93762183235867"/>
    <x v="696"/>
    <d v="2015-11-20T06:00:00"/>
    <n v="1444107600"/>
    <n v="1447999200"/>
    <b v="0"/>
    <b v="0"/>
    <x v="5"/>
  </r>
  <r>
    <n v="768"/>
    <s v="Ramirez-Calderon"/>
    <s v="Fundamental zero tolerance alliance"/>
    <n v="4800"/>
    <n v="11088"/>
    <n v="231"/>
    <x v="1"/>
    <n v="150"/>
    <s v="US"/>
    <s v="USD"/>
    <n v="73.92"/>
    <x v="626"/>
    <d v="2013-12-26T06:00:00"/>
    <n v="1386741600"/>
    <n v="1388037600"/>
    <b v="0"/>
    <b v="0"/>
    <x v="3"/>
  </r>
  <r>
    <n v="769"/>
    <s v="Johnson-Morales"/>
    <s v="Devolved 24hour forecast"/>
    <n v="125600"/>
    <n v="109106"/>
    <n v="86.867834394904463"/>
    <x v="0"/>
    <n v="3410"/>
    <s v="US"/>
    <s v="USD"/>
    <n v="31.995894428152493"/>
    <x v="697"/>
    <d v="2013-09-10T05:00:00"/>
    <n v="1376542800"/>
    <n v="1378789200"/>
    <b v="0"/>
    <b v="0"/>
    <x v="6"/>
  </r>
  <r>
    <n v="770"/>
    <s v="Mathis-Rodriguez"/>
    <s v="User-centric attitude-oriented intranet"/>
    <n v="4300"/>
    <n v="11642"/>
    <n v="270.74418604651163"/>
    <x v="1"/>
    <n v="216"/>
    <s v="IT"/>
    <s v="EUR"/>
    <n v="53.898148148148145"/>
    <x v="698"/>
    <d v="2014-04-21T05:00:00"/>
    <n v="1397451600"/>
    <n v="1398056400"/>
    <b v="0"/>
    <b v="1"/>
    <x v="3"/>
  </r>
  <r>
    <n v="771"/>
    <s v="Smith, Mack and Williams"/>
    <s v="Self-enabling 5thgeneration paradigm"/>
    <n v="5600"/>
    <n v="2769"/>
    <n v="49.446428571428569"/>
    <x v="3"/>
    <n v="26"/>
    <s v="US"/>
    <s v="USD"/>
    <n v="106.5"/>
    <x v="699"/>
    <d v="2019-02-22T06:00:00"/>
    <n v="1548482400"/>
    <n v="1550815200"/>
    <b v="0"/>
    <b v="0"/>
    <x v="3"/>
  </r>
  <r>
    <n v="772"/>
    <s v="Johnson-Pace"/>
    <s v="Persistent 3rdgeneration moratorium"/>
    <n v="149600"/>
    <n v="169586"/>
    <n v="113.3596256684492"/>
    <x v="1"/>
    <n v="5139"/>
    <s v="US"/>
    <s v="USD"/>
    <n v="32.999805409612762"/>
    <x v="700"/>
    <d v="2019-02-13T06:00:00"/>
    <n v="1549692000"/>
    <n v="1550037600"/>
    <b v="0"/>
    <b v="0"/>
    <x v="1"/>
  </r>
  <r>
    <n v="773"/>
    <s v="Meza, Kirby and Patel"/>
    <s v="Cross-platform empowering project"/>
    <n v="53100"/>
    <n v="101185"/>
    <n v="190.55555555555554"/>
    <x v="1"/>
    <n v="2353"/>
    <s v="US"/>
    <s v="USD"/>
    <n v="43.00254993625159"/>
    <x v="701"/>
    <d v="2017-04-23T05:00:00"/>
    <n v="1492059600"/>
    <n v="1492923600"/>
    <b v="0"/>
    <b v="0"/>
    <x v="3"/>
  </r>
  <r>
    <n v="774"/>
    <s v="Gonzalez-Snow"/>
    <s v="Polarized user-facing interface"/>
    <n v="5000"/>
    <n v="6775"/>
    <n v="135.5"/>
    <x v="1"/>
    <n v="78"/>
    <s v="IT"/>
    <s v="EUR"/>
    <n v="86.858974358974365"/>
    <x v="702"/>
    <d v="2016-07-03T05:00:00"/>
    <n v="1463979600"/>
    <n v="1467522000"/>
    <b v="0"/>
    <b v="0"/>
    <x v="2"/>
  </r>
  <r>
    <n v="775"/>
    <s v="Murphy LLC"/>
    <s v="Customer-focused non-volatile framework"/>
    <n v="9400"/>
    <n v="968"/>
    <n v="10.297872340425531"/>
    <x v="0"/>
    <n v="10"/>
    <s v="US"/>
    <s v="USD"/>
    <n v="96.8"/>
    <x v="703"/>
    <d v="2014-11-16T06:00:00"/>
    <n v="1415253600"/>
    <n v="1416117600"/>
    <b v="0"/>
    <b v="0"/>
    <x v="1"/>
  </r>
  <r>
    <n v="776"/>
    <s v="Taylor-Rowe"/>
    <s v="Synchronized multimedia frame"/>
    <n v="110800"/>
    <n v="72623"/>
    <n v="65.544223826714799"/>
    <x v="0"/>
    <n v="2201"/>
    <s v="US"/>
    <s v="USD"/>
    <n v="32.995456610631528"/>
    <x v="704"/>
    <d v="2019-07-22T05:00:00"/>
    <n v="1562216400"/>
    <n v="1563771600"/>
    <b v="0"/>
    <b v="0"/>
    <x v="3"/>
  </r>
  <r>
    <n v="777"/>
    <s v="Henderson Ltd"/>
    <s v="Open-architected stable algorithm"/>
    <n v="93800"/>
    <n v="45987"/>
    <n v="49.026652452025587"/>
    <x v="0"/>
    <n v="676"/>
    <s v="US"/>
    <s v="USD"/>
    <n v="68.028106508875737"/>
    <x v="431"/>
    <d v="2011-10-22T05:00:00"/>
    <n v="1316754000"/>
    <n v="1319259600"/>
    <b v="0"/>
    <b v="0"/>
    <x v="3"/>
  </r>
  <r>
    <n v="778"/>
    <s v="Moss-Guzman"/>
    <s v="Cross-platform optimizing website"/>
    <n v="1300"/>
    <n v="10243"/>
    <n v="787.92307692307691"/>
    <x v="1"/>
    <n v="174"/>
    <s v="CH"/>
    <s v="CHF"/>
    <n v="58.867816091954026"/>
    <x v="705"/>
    <d v="2011-08-18T05:00:00"/>
    <n v="1313211600"/>
    <n v="1313643600"/>
    <b v="0"/>
    <b v="0"/>
    <x v="4"/>
  </r>
  <r>
    <n v="779"/>
    <s v="Webb Group"/>
    <s v="Public-key actuating projection"/>
    <n v="108700"/>
    <n v="87293"/>
    <n v="80.306347746090154"/>
    <x v="0"/>
    <n v="831"/>
    <s v="US"/>
    <s v="USD"/>
    <n v="105.04572803850782"/>
    <x v="706"/>
    <d v="2015-08-23T05:00:00"/>
    <n v="1439528400"/>
    <n v="1440306000"/>
    <b v="0"/>
    <b v="1"/>
    <x v="3"/>
  </r>
  <r>
    <n v="780"/>
    <s v="Brooks-Rodriguez"/>
    <s v="Implemented intangible instruction set"/>
    <n v="5100"/>
    <n v="5421"/>
    <n v="106.29411764705883"/>
    <x v="1"/>
    <n v="164"/>
    <s v="US"/>
    <s v="USD"/>
    <n v="33.054878048780488"/>
    <x v="707"/>
    <d v="2016-08-10T05:00:00"/>
    <n v="1469163600"/>
    <n v="1470805200"/>
    <b v="0"/>
    <b v="1"/>
    <x v="4"/>
  </r>
  <r>
    <n v="781"/>
    <s v="Thomas Ltd"/>
    <s v="Cross-group interactive architecture"/>
    <n v="8700"/>
    <n v="4414"/>
    <n v="50.735632183908038"/>
    <x v="3"/>
    <n v="56"/>
    <s v="CH"/>
    <s v="CHF"/>
    <n v="78.821428571428569"/>
    <x v="708"/>
    <d v="2010-12-21T06:00:00"/>
    <n v="1288501200"/>
    <n v="1292911200"/>
    <b v="0"/>
    <b v="0"/>
    <x v="3"/>
  </r>
  <r>
    <n v="782"/>
    <s v="Williams and Sons"/>
    <s v="Centralized asymmetric framework"/>
    <n v="5100"/>
    <n v="10981"/>
    <n v="215.31372549019611"/>
    <x v="1"/>
    <n v="161"/>
    <s v="US"/>
    <s v="USD"/>
    <n v="68.204968944099377"/>
    <x v="709"/>
    <d v="2011-03-29T05:00:00"/>
    <n v="1298959200"/>
    <n v="1301374800"/>
    <b v="0"/>
    <b v="1"/>
    <x v="4"/>
  </r>
  <r>
    <n v="783"/>
    <s v="Vega, Chan and Carney"/>
    <s v="Down-sized systematic utilization"/>
    <n v="7400"/>
    <n v="10451"/>
    <n v="141.22972972972974"/>
    <x v="1"/>
    <n v="138"/>
    <s v="US"/>
    <s v="USD"/>
    <n v="75.731884057971016"/>
    <x v="710"/>
    <d v="2013-12-24T06:00:00"/>
    <n v="1387260000"/>
    <n v="1387864800"/>
    <b v="0"/>
    <b v="0"/>
    <x v="1"/>
  </r>
  <r>
    <n v="784"/>
    <s v="Byrd Group"/>
    <s v="Profound fault-tolerant model"/>
    <n v="88900"/>
    <n v="102535"/>
    <n v="115.33745781777279"/>
    <x v="1"/>
    <n v="3308"/>
    <s v="US"/>
    <s v="USD"/>
    <n v="30.996070133010882"/>
    <x v="711"/>
    <d v="2016-03-17T05:00:00"/>
    <n v="1457244000"/>
    <n v="1458190800"/>
    <b v="0"/>
    <b v="0"/>
    <x v="2"/>
  </r>
  <r>
    <n v="785"/>
    <s v="Peterson, Fletcher and Sanchez"/>
    <s v="Multi-channeled bi-directional moratorium"/>
    <n v="6700"/>
    <n v="12939"/>
    <n v="193.11940298507463"/>
    <x v="1"/>
    <n v="127"/>
    <s v="AU"/>
    <s v="AUD"/>
    <n v="101.88188976377953"/>
    <x v="157"/>
    <d v="2019-05-31T05:00:00"/>
    <n v="1556341200"/>
    <n v="1559278800"/>
    <b v="0"/>
    <b v="1"/>
    <x v="4"/>
  </r>
  <r>
    <n v="786"/>
    <s v="Smith-Brown"/>
    <s v="Object-based content-based ability"/>
    <n v="1500"/>
    <n v="10946"/>
    <n v="729.73333333333335"/>
    <x v="1"/>
    <n v="207"/>
    <s v="IT"/>
    <s v="EUR"/>
    <n v="52.879227053140099"/>
    <x v="630"/>
    <d v="2018-04-03T05:00:00"/>
    <n v="1522126800"/>
    <n v="1522731600"/>
    <b v="0"/>
    <b v="1"/>
    <x v="1"/>
  </r>
  <r>
    <n v="787"/>
    <s v="Vance-Glover"/>
    <s v="Progressive coherent secured line"/>
    <n v="61200"/>
    <n v="60994"/>
    <n v="99.66339869281046"/>
    <x v="0"/>
    <n v="859"/>
    <s v="CA"/>
    <s v="CAD"/>
    <n v="71.005820721769496"/>
    <x v="712"/>
    <d v="2011-05-30T05:00:00"/>
    <n v="1305954000"/>
    <n v="1306731600"/>
    <b v="0"/>
    <b v="0"/>
    <x v="1"/>
  </r>
  <r>
    <n v="788"/>
    <s v="Joyce PLC"/>
    <s v="Synchronized directional capability"/>
    <n v="3600"/>
    <n v="3174"/>
    <n v="88.166666666666671"/>
    <x v="2"/>
    <n v="31"/>
    <s v="US"/>
    <s v="USD"/>
    <n v="102.38709677419355"/>
    <x v="93"/>
    <d v="2012-11-10T06:00:00"/>
    <n v="1350709200"/>
    <n v="1352527200"/>
    <b v="0"/>
    <b v="0"/>
    <x v="4"/>
  </r>
  <r>
    <n v="789"/>
    <s v="Kennedy-Miller"/>
    <s v="Cross-platform composite migration"/>
    <n v="9000"/>
    <n v="3351"/>
    <n v="37.233333333333334"/>
    <x v="0"/>
    <n v="45"/>
    <s v="US"/>
    <s v="USD"/>
    <n v="74.466666666666669"/>
    <x v="713"/>
    <d v="2014-07-03T05:00:00"/>
    <n v="1401166800"/>
    <n v="1404363600"/>
    <b v="0"/>
    <b v="0"/>
    <x v="3"/>
  </r>
  <r>
    <n v="790"/>
    <s v="White-Obrien"/>
    <s v="Operative local pricing structure"/>
    <n v="185900"/>
    <n v="56774"/>
    <n v="30.540075309306079"/>
    <x v="3"/>
    <n v="1113"/>
    <s v="US"/>
    <s v="USD"/>
    <n v="51.009883198562441"/>
    <x v="714"/>
    <d v="2010-02-20T06:00:00"/>
    <n v="1266127200"/>
    <n v="1266645600"/>
    <b v="0"/>
    <b v="0"/>
    <x v="3"/>
  </r>
  <r>
    <n v="791"/>
    <s v="Stafford, Hess and Raymond"/>
    <s v="Optional web-enabled extranet"/>
    <n v="2100"/>
    <n v="540"/>
    <n v="25.714285714285712"/>
    <x v="0"/>
    <n v="6"/>
    <s v="US"/>
    <s v="USD"/>
    <n v="90"/>
    <x v="715"/>
    <d v="2016-12-27T06:00:00"/>
    <n v="1481436000"/>
    <n v="1482818400"/>
    <b v="0"/>
    <b v="0"/>
    <x v="0"/>
  </r>
  <r>
    <n v="792"/>
    <s v="Jordan, Schneider and Hall"/>
    <s v="Reduced 6thgeneration intranet"/>
    <n v="2000"/>
    <n v="680"/>
    <n v="34"/>
    <x v="0"/>
    <n v="7"/>
    <s v="US"/>
    <s v="USD"/>
    <n v="97.142857142857139"/>
    <x v="716"/>
    <d v="2013-07-24T05:00:00"/>
    <n v="1372222800"/>
    <n v="1374642000"/>
    <b v="0"/>
    <b v="1"/>
    <x v="3"/>
  </r>
  <r>
    <n v="793"/>
    <s v="Rodriguez, Cox and Rodriguez"/>
    <s v="Networked disintermediate leverage"/>
    <n v="1100"/>
    <n v="13045"/>
    <n v="1185.909090909091"/>
    <x v="1"/>
    <n v="181"/>
    <s v="CH"/>
    <s v="CHF"/>
    <n v="72.071823204419886"/>
    <x v="448"/>
    <d v="2013-06-29T05:00:00"/>
    <n v="1372136400"/>
    <n v="1372482000"/>
    <b v="0"/>
    <b v="0"/>
    <x v="5"/>
  </r>
  <r>
    <n v="794"/>
    <s v="Welch Inc"/>
    <s v="Optional optimal website"/>
    <n v="6600"/>
    <n v="8276"/>
    <n v="125.39393939393939"/>
    <x v="1"/>
    <n v="110"/>
    <s v="US"/>
    <s v="USD"/>
    <n v="75.236363636363635"/>
    <x v="717"/>
    <d v="2018-01-03T06:00:00"/>
    <n v="1513922400"/>
    <n v="1514959200"/>
    <b v="0"/>
    <b v="0"/>
    <x v="1"/>
  </r>
  <r>
    <n v="795"/>
    <s v="Vasquez Inc"/>
    <s v="Stand-alone asynchronous functionalities"/>
    <n v="7100"/>
    <n v="1022"/>
    <n v="14.394366197183098"/>
    <x v="0"/>
    <n v="31"/>
    <s v="US"/>
    <s v="USD"/>
    <n v="32.967741935483872"/>
    <x v="718"/>
    <d v="2016-11-04T05:00:00"/>
    <n v="1477976400"/>
    <n v="1478235600"/>
    <b v="0"/>
    <b v="0"/>
    <x v="4"/>
  </r>
  <r>
    <n v="796"/>
    <s v="Freeman-Ferguson"/>
    <s v="Profound full-range open system"/>
    <n v="7800"/>
    <n v="4275"/>
    <n v="54.807692307692314"/>
    <x v="0"/>
    <n v="78"/>
    <s v="US"/>
    <s v="USD"/>
    <n v="54.807692307692307"/>
    <x v="719"/>
    <d v="2014-08-15T05:00:00"/>
    <n v="1407474000"/>
    <n v="1408078800"/>
    <b v="0"/>
    <b v="1"/>
    <x v="6"/>
  </r>
  <r>
    <n v="797"/>
    <s v="Houston, Moore and Rogers"/>
    <s v="Optional tangible utilization"/>
    <n v="7600"/>
    <n v="8332"/>
    <n v="109.63157894736841"/>
    <x v="1"/>
    <n v="185"/>
    <s v="US"/>
    <s v="USD"/>
    <n v="45.037837837837834"/>
    <x v="720"/>
    <d v="2019-01-22T06:00:00"/>
    <n v="1546149600"/>
    <n v="1548136800"/>
    <b v="0"/>
    <b v="0"/>
    <x v="2"/>
  </r>
  <r>
    <n v="798"/>
    <s v="Small-Fuentes"/>
    <s v="Seamless maximized product"/>
    <n v="3400"/>
    <n v="6408"/>
    <n v="188.47058823529412"/>
    <x v="1"/>
    <n v="121"/>
    <s v="US"/>
    <s v="USD"/>
    <n v="52.958677685950413"/>
    <x v="721"/>
    <d v="2012-06-28T05:00:00"/>
    <n v="1338440400"/>
    <n v="1340859600"/>
    <b v="0"/>
    <b v="1"/>
    <x v="3"/>
  </r>
  <r>
    <n v="799"/>
    <s v="Reid-Day"/>
    <s v="Devolved tertiary time-frame"/>
    <n v="84500"/>
    <n v="73522"/>
    <n v="87.008284023668637"/>
    <x v="0"/>
    <n v="1225"/>
    <s v="GB"/>
    <s v="GBP"/>
    <n v="60.017959183673469"/>
    <x v="722"/>
    <d v="2016-02-03T06:00:00"/>
    <n v="1454133600"/>
    <n v="1454479200"/>
    <b v="0"/>
    <b v="0"/>
    <x v="3"/>
  </r>
  <r>
    <n v="800"/>
    <s v="Wallace LLC"/>
    <s v="Centralized regional function"/>
    <n v="100"/>
    <n v="1"/>
    <n v="1"/>
    <x v="0"/>
    <n v="1"/>
    <s v="CH"/>
    <s v="CHF"/>
    <n v="1"/>
    <x v="139"/>
    <d v="2015-06-16T05:00:00"/>
    <n v="1434085200"/>
    <n v="1434430800"/>
    <b v="0"/>
    <b v="0"/>
    <x v="1"/>
  </r>
  <r>
    <n v="801"/>
    <s v="Olson-Bishop"/>
    <s v="User-friendly high-level initiative"/>
    <n v="2300"/>
    <n v="4667"/>
    <n v="202.9130434782609"/>
    <x v="1"/>
    <n v="106"/>
    <s v="US"/>
    <s v="USD"/>
    <n v="44.028301886792455"/>
    <x v="723"/>
    <d v="2020-01-22T06:00:00"/>
    <n v="1577772000"/>
    <n v="1579672800"/>
    <b v="0"/>
    <b v="1"/>
    <x v="7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86.028169014084511"/>
    <x v="704"/>
    <d v="2019-07-06T05:00:00"/>
    <n v="1562216400"/>
    <n v="1562389200"/>
    <b v="0"/>
    <b v="0"/>
    <x v="7"/>
  </r>
  <r>
    <n v="803"/>
    <s v="Perez, Brown and Meyers"/>
    <s v="Stand-alone background customer loyalty"/>
    <n v="6100"/>
    <n v="6527"/>
    <n v="107"/>
    <x v="1"/>
    <n v="233"/>
    <s v="US"/>
    <s v="USD"/>
    <n v="28.012875536480685"/>
    <x v="724"/>
    <d v="2019-03-02T06:00:00"/>
    <n v="1548568800"/>
    <n v="1551506400"/>
    <b v="0"/>
    <b v="0"/>
    <x v="3"/>
  </r>
  <r>
    <n v="804"/>
    <s v="English-Mccullough"/>
    <s v="Business-focused discrete software"/>
    <n v="2600"/>
    <n v="6987"/>
    <n v="268.73076923076923"/>
    <x v="1"/>
    <n v="218"/>
    <s v="US"/>
    <s v="USD"/>
    <n v="32.050458715596328"/>
    <x v="725"/>
    <d v="2018-01-22T06:00:00"/>
    <n v="1514872800"/>
    <n v="1516600800"/>
    <b v="0"/>
    <b v="0"/>
    <x v="1"/>
  </r>
  <r>
    <n v="805"/>
    <s v="Smith-Nguyen"/>
    <s v="Advanced intermediate Graphic Interface"/>
    <n v="9700"/>
    <n v="4932"/>
    <n v="50.845360824742272"/>
    <x v="0"/>
    <n v="67"/>
    <s v="AU"/>
    <s v="AUD"/>
    <n v="73.611940298507463"/>
    <x v="660"/>
    <d v="2015-01-05T06:00:00"/>
    <n v="1416031200"/>
    <n v="1420437600"/>
    <b v="0"/>
    <b v="0"/>
    <x v="4"/>
  </r>
  <r>
    <n v="806"/>
    <s v="Harmon-Madden"/>
    <s v="Adaptive holistic hub"/>
    <n v="700"/>
    <n v="8262"/>
    <n v="1180.2857142857142"/>
    <x v="1"/>
    <n v="76"/>
    <s v="US"/>
    <s v="USD"/>
    <n v="108.71052631578948"/>
    <x v="726"/>
    <d v="2012-03-29T05:00:00"/>
    <n v="1330927200"/>
    <n v="1332997200"/>
    <b v="0"/>
    <b v="1"/>
    <x v="4"/>
  </r>
  <r>
    <n v="807"/>
    <s v="Walker-Taylor"/>
    <s v="Automated uniform concept"/>
    <n v="700"/>
    <n v="1848"/>
    <n v="264"/>
    <x v="1"/>
    <n v="43"/>
    <s v="US"/>
    <s v="USD"/>
    <n v="42.97674418604651"/>
    <x v="727"/>
    <d v="2019-11-28T06:00:00"/>
    <n v="1571115600"/>
    <n v="1574920800"/>
    <b v="0"/>
    <b v="1"/>
    <x v="3"/>
  </r>
  <r>
    <n v="808"/>
    <s v="Harris, Medina and Mitchell"/>
    <s v="Enhanced regional flexibility"/>
    <n v="5200"/>
    <n v="1583"/>
    <n v="30.44230769230769"/>
    <x v="0"/>
    <n v="19"/>
    <s v="US"/>
    <s v="USD"/>
    <n v="83.315789473684205"/>
    <x v="728"/>
    <d v="2016-06-03T05:00:00"/>
    <n v="1463461200"/>
    <n v="1464930000"/>
    <b v="0"/>
    <b v="0"/>
    <x v="0"/>
  </r>
  <r>
    <n v="809"/>
    <s v="Williams and Sons"/>
    <s v="Public-key bottom-line algorithm"/>
    <n v="140800"/>
    <n v="88536"/>
    <n v="62.880681818181813"/>
    <x v="0"/>
    <n v="2108"/>
    <s v="CH"/>
    <s v="CHF"/>
    <n v="42"/>
    <x v="729"/>
    <d v="2012-08-15T05:00:00"/>
    <n v="1344920400"/>
    <n v="1345006800"/>
    <b v="0"/>
    <b v="0"/>
    <x v="4"/>
  </r>
  <r>
    <n v="810"/>
    <s v="Ball-Fisher"/>
    <s v="Multi-layered intangible instruction set"/>
    <n v="6400"/>
    <n v="12360"/>
    <n v="193.125"/>
    <x v="1"/>
    <n v="221"/>
    <s v="US"/>
    <s v="USD"/>
    <n v="55.927601809954751"/>
    <x v="730"/>
    <d v="2017-12-08T06:00:00"/>
    <n v="1511848800"/>
    <n v="1512712800"/>
    <b v="0"/>
    <b v="1"/>
    <x v="3"/>
  </r>
  <r>
    <n v="811"/>
    <s v="Page, Holt and Mack"/>
    <s v="Fundamental methodical emulation"/>
    <n v="92500"/>
    <n v="71320"/>
    <n v="77.102702702702715"/>
    <x v="0"/>
    <n v="679"/>
    <s v="US"/>
    <s v="USD"/>
    <n v="105.03681885125184"/>
    <x v="731"/>
    <d v="2016-01-11T06:00:00"/>
    <n v="1452319200"/>
    <n v="1452492000"/>
    <b v="0"/>
    <b v="1"/>
    <x v="6"/>
  </r>
  <r>
    <n v="812"/>
    <s v="Landry Group"/>
    <s v="Expanded value-added hardware"/>
    <n v="59700"/>
    <n v="134640"/>
    <n v="225.52763819095478"/>
    <x v="1"/>
    <n v="2805"/>
    <s v="CA"/>
    <s v="CAD"/>
    <n v="48"/>
    <x v="78"/>
    <d v="2018-04-21T05:00:00"/>
    <n v="1523854800"/>
    <n v="1524286800"/>
    <b v="0"/>
    <b v="0"/>
    <x v="5"/>
  </r>
  <r>
    <n v="813"/>
    <s v="Buckley Group"/>
    <s v="Diverse high-level attitude"/>
    <n v="3200"/>
    <n v="7661"/>
    <n v="239.40625"/>
    <x v="1"/>
    <n v="68"/>
    <s v="US"/>
    <s v="USD"/>
    <n v="112.66176470588235"/>
    <x v="732"/>
    <d v="2012-09-06T05:00:00"/>
    <n v="1346043600"/>
    <n v="1346907600"/>
    <b v="0"/>
    <b v="0"/>
    <x v="6"/>
  </r>
  <r>
    <n v="814"/>
    <s v="Vincent PLC"/>
    <s v="Visionary 24hour analyzer"/>
    <n v="3200"/>
    <n v="2950"/>
    <n v="92.1875"/>
    <x v="0"/>
    <n v="36"/>
    <s v="DK"/>
    <s v="DKK"/>
    <n v="81.944444444444443"/>
    <x v="733"/>
    <d v="2016-05-29T05:00:00"/>
    <n v="1464325200"/>
    <n v="1464498000"/>
    <b v="0"/>
    <b v="1"/>
    <x v="1"/>
  </r>
  <r>
    <n v="815"/>
    <s v="Watson-Douglas"/>
    <s v="Centralized bandwidth-monitored leverage"/>
    <n v="9000"/>
    <n v="11721"/>
    <n v="130.23333333333335"/>
    <x v="1"/>
    <n v="183"/>
    <s v="CA"/>
    <s v="CAD"/>
    <n v="64.049180327868854"/>
    <x v="734"/>
    <d v="2017-12-25T06:00:00"/>
    <n v="1511935200"/>
    <n v="1514181600"/>
    <b v="0"/>
    <b v="0"/>
    <x v="1"/>
  </r>
  <r>
    <n v="816"/>
    <s v="Jones, Casey and Jones"/>
    <s v="Ergonomic mission-critical moratorium"/>
    <n v="2300"/>
    <n v="14150"/>
    <n v="615.21739130434787"/>
    <x v="1"/>
    <n v="133"/>
    <s v="US"/>
    <s v="USD"/>
    <n v="106.39097744360902"/>
    <x v="406"/>
    <d v="2014-02-12T06:00:00"/>
    <n v="1392012000"/>
    <n v="1392184800"/>
    <b v="1"/>
    <b v="1"/>
    <x v="3"/>
  </r>
  <r>
    <n v="817"/>
    <s v="Alvarez-Bauer"/>
    <s v="Front-line intermediate moderator"/>
    <n v="51300"/>
    <n v="189192"/>
    <n v="368.79532163742692"/>
    <x v="1"/>
    <n v="2489"/>
    <s v="IT"/>
    <s v="EUR"/>
    <n v="76.011249497790274"/>
    <x v="735"/>
    <d v="2019-06-01T05:00:00"/>
    <n v="1556946000"/>
    <n v="1559365200"/>
    <b v="0"/>
    <b v="1"/>
    <x v="5"/>
  </r>
  <r>
    <n v="818"/>
    <s v="Martinez LLC"/>
    <s v="Automated local secured line"/>
    <n v="700"/>
    <n v="7664"/>
    <n v="1094.8571428571429"/>
    <x v="1"/>
    <n v="69"/>
    <s v="US"/>
    <s v="USD"/>
    <n v="111.07246376811594"/>
    <x v="736"/>
    <d v="2019-02-03T06:00:00"/>
    <n v="1548050400"/>
    <n v="1549173600"/>
    <b v="0"/>
    <b v="1"/>
    <x v="3"/>
  </r>
  <r>
    <n v="819"/>
    <s v="Buck-Khan"/>
    <s v="Integrated bandwidth-monitored alliance"/>
    <n v="8900"/>
    <n v="4509"/>
    <n v="50.662921348314605"/>
    <x v="0"/>
    <n v="47"/>
    <s v="US"/>
    <s v="USD"/>
    <n v="95.936170212765958"/>
    <x v="737"/>
    <d v="2012-12-09T06:00:00"/>
    <n v="1353736800"/>
    <n v="1355032800"/>
    <b v="1"/>
    <b v="0"/>
    <x v="6"/>
  </r>
  <r>
    <n v="820"/>
    <s v="Valdez, Williams and Meyer"/>
    <s v="Cross-group heuristic forecast"/>
    <n v="1500"/>
    <n v="12009"/>
    <n v="800.6"/>
    <x v="1"/>
    <n v="279"/>
    <s v="GB"/>
    <s v="GBP"/>
    <n v="43.043010752688176"/>
    <x v="192"/>
    <d v="2018-08-11T05:00:00"/>
    <n v="1532840400"/>
    <n v="1533963600"/>
    <b v="0"/>
    <b v="1"/>
    <x v="1"/>
  </r>
  <r>
    <n v="821"/>
    <s v="Alvarez-Andrews"/>
    <s v="Extended impactful secured line"/>
    <n v="4900"/>
    <n v="14273"/>
    <n v="291.28571428571428"/>
    <x v="1"/>
    <n v="210"/>
    <s v="US"/>
    <s v="USD"/>
    <n v="67.966666666666669"/>
    <x v="738"/>
    <d v="2017-03-13T05:00:00"/>
    <n v="1488261600"/>
    <n v="1489381200"/>
    <b v="0"/>
    <b v="0"/>
    <x v="4"/>
  </r>
  <r>
    <n v="822"/>
    <s v="Stewart and Sons"/>
    <s v="Distributed optimizing protocol"/>
    <n v="54000"/>
    <n v="188982"/>
    <n v="349.9666666666667"/>
    <x v="1"/>
    <n v="2100"/>
    <s v="US"/>
    <s v="USD"/>
    <n v="89.991428571428571"/>
    <x v="739"/>
    <d v="2014-03-17T05:00:00"/>
    <n v="1393567200"/>
    <n v="1395032400"/>
    <b v="0"/>
    <b v="0"/>
    <x v="1"/>
  </r>
  <r>
    <n v="823"/>
    <s v="Dyer Inc"/>
    <s v="Secured well-modulated system engine"/>
    <n v="4100"/>
    <n v="14640"/>
    <n v="357.07317073170731"/>
    <x v="1"/>
    <n v="252"/>
    <s v="US"/>
    <s v="USD"/>
    <n v="58.095238095238095"/>
    <x v="613"/>
    <d v="2014-10-05T05:00:00"/>
    <n v="1410325200"/>
    <n v="1412485200"/>
    <b v="1"/>
    <b v="1"/>
    <x v="1"/>
  </r>
  <r>
    <n v="824"/>
    <s v="Anderson, Williams and Cox"/>
    <s v="Streamlined national benchmark"/>
    <n v="85000"/>
    <n v="107516"/>
    <n v="126.48941176470588"/>
    <x v="1"/>
    <n v="1280"/>
    <s v="US"/>
    <s v="USD"/>
    <n v="83.996875000000003"/>
    <x v="740"/>
    <d v="2010-07-21T05:00:00"/>
    <n v="1276923600"/>
    <n v="1279688400"/>
    <b v="0"/>
    <b v="1"/>
    <x v="5"/>
  </r>
  <r>
    <n v="825"/>
    <s v="Solomon PLC"/>
    <s v="Open-architected 24/7 infrastructure"/>
    <n v="3600"/>
    <n v="13950"/>
    <n v="387.5"/>
    <x v="1"/>
    <n v="157"/>
    <s v="GB"/>
    <s v="GBP"/>
    <n v="88.853503184713375"/>
    <x v="145"/>
    <d v="2017-08-06T05:00:00"/>
    <n v="1500958800"/>
    <n v="1501995600"/>
    <b v="0"/>
    <b v="0"/>
    <x v="4"/>
  </r>
  <r>
    <n v="826"/>
    <s v="Miller-Hubbard"/>
    <s v="Digitized 6thgeneration Local Area Network"/>
    <n v="2800"/>
    <n v="12797"/>
    <n v="457.03571428571428"/>
    <x v="1"/>
    <n v="194"/>
    <s v="US"/>
    <s v="USD"/>
    <n v="65.963917525773198"/>
    <x v="741"/>
    <d v="2011-01-10T06:00:00"/>
    <n v="1292220000"/>
    <n v="1294639200"/>
    <b v="0"/>
    <b v="1"/>
    <x v="3"/>
  </r>
  <r>
    <n v="827"/>
    <s v="Miranda, Martinez and Lowery"/>
    <s v="Innovative actuating artificial intelligence"/>
    <n v="2300"/>
    <n v="6134"/>
    <n v="266.69565217391306"/>
    <x v="1"/>
    <n v="82"/>
    <s v="AU"/>
    <s v="AUD"/>
    <n v="74.804878048780495"/>
    <x v="742"/>
    <d v="2011-05-15T05:00:00"/>
    <n v="1304398800"/>
    <n v="1305435600"/>
    <b v="0"/>
    <b v="1"/>
    <x v="4"/>
  </r>
  <r>
    <n v="828"/>
    <s v="Munoz, Cherry and Bell"/>
    <s v="Cross-platform reciprocal budgetary management"/>
    <n v="7100"/>
    <n v="4899"/>
    <n v="69"/>
    <x v="0"/>
    <n v="70"/>
    <s v="US"/>
    <s v="USD"/>
    <n v="69.98571428571428"/>
    <x v="202"/>
    <d v="2018-09-22T05:00:00"/>
    <n v="1535432400"/>
    <n v="1537592400"/>
    <b v="0"/>
    <b v="0"/>
    <x v="3"/>
  </r>
  <r>
    <n v="829"/>
    <s v="Baker-Higgins"/>
    <s v="Vision-oriented scalable portal"/>
    <n v="9600"/>
    <n v="4929"/>
    <n v="51.34375"/>
    <x v="0"/>
    <n v="154"/>
    <s v="US"/>
    <s v="USD"/>
    <n v="32.006493506493506"/>
    <x v="743"/>
    <d v="2015-06-24T05:00:00"/>
    <n v="1433826000"/>
    <n v="1435122000"/>
    <b v="0"/>
    <b v="0"/>
    <x v="3"/>
  </r>
  <r>
    <n v="830"/>
    <s v="Johnson, Turner and Carroll"/>
    <s v="Persevering zero administration knowledge user"/>
    <n v="121600"/>
    <n v="1424"/>
    <n v="1.1710526315789473"/>
    <x v="0"/>
    <n v="22"/>
    <s v="US"/>
    <s v="USD"/>
    <n v="64.727272727272734"/>
    <x v="744"/>
    <d v="2018-03-03T06:00:00"/>
    <n v="1514959200"/>
    <n v="1520056800"/>
    <b v="0"/>
    <b v="0"/>
    <x v="3"/>
  </r>
  <r>
    <n v="831"/>
    <s v="Ward PLC"/>
    <s v="Front-line bottom-line Graphic Interface"/>
    <n v="97100"/>
    <n v="105817"/>
    <n v="108.97734294541709"/>
    <x v="1"/>
    <n v="4233"/>
    <s v="US"/>
    <s v="USD"/>
    <n v="24.998110087408456"/>
    <x v="745"/>
    <d v="2012-04-29T05:00:00"/>
    <n v="1332738000"/>
    <n v="1335675600"/>
    <b v="0"/>
    <b v="0"/>
    <x v="7"/>
  </r>
  <r>
    <n v="832"/>
    <s v="Bradley, Beck and Mayo"/>
    <s v="Synergized fault-tolerant hierarchy"/>
    <n v="43200"/>
    <n v="136156"/>
    <n v="315.17592592592592"/>
    <x v="1"/>
    <n v="1297"/>
    <s v="DK"/>
    <s v="DKK"/>
    <n v="104.97764070932922"/>
    <x v="746"/>
    <d v="2015-11-25T06:00:00"/>
    <n v="1445490000"/>
    <n v="1448431200"/>
    <b v="1"/>
    <b v="0"/>
    <x v="5"/>
  </r>
  <r>
    <n v="833"/>
    <s v="Levine, Martin and Hernandez"/>
    <s v="Expanded asynchronous groupware"/>
    <n v="6800"/>
    <n v="10723"/>
    <n v="157.69117647058823"/>
    <x v="1"/>
    <n v="165"/>
    <s v="DK"/>
    <s v="DKK"/>
    <n v="64.987878787878785"/>
    <x v="747"/>
    <d v="2011-02-25T06:00:00"/>
    <n v="1297663200"/>
    <n v="1298613600"/>
    <b v="0"/>
    <b v="0"/>
    <x v="5"/>
  </r>
  <r>
    <n v="834"/>
    <s v="Gallegos, Wagner and Gaines"/>
    <s v="Expanded fault-tolerant emulation"/>
    <n v="7300"/>
    <n v="11228"/>
    <n v="153.8082191780822"/>
    <x v="1"/>
    <n v="119"/>
    <s v="US"/>
    <s v="USD"/>
    <n v="94.352941176470594"/>
    <x v="362"/>
    <d v="2013-06-29T05:00:00"/>
    <n v="1371963600"/>
    <n v="1372482000"/>
    <b v="0"/>
    <b v="0"/>
    <x v="3"/>
  </r>
  <r>
    <n v="835"/>
    <s v="Hodges, Smith and Kelly"/>
    <s v="Future-proofed 24hour model"/>
    <n v="86200"/>
    <n v="77355"/>
    <n v="89.738979118329468"/>
    <x v="0"/>
    <n v="1758"/>
    <s v="US"/>
    <s v="USD"/>
    <n v="44.001706484641637"/>
    <x v="748"/>
    <d v="2015-03-06T06:00:00"/>
    <n v="1425103200"/>
    <n v="1425621600"/>
    <b v="0"/>
    <b v="0"/>
    <x v="2"/>
  </r>
  <r>
    <n v="836"/>
    <s v="Macias Inc"/>
    <s v="Optimized didactic intranet"/>
    <n v="8100"/>
    <n v="6086"/>
    <n v="75.135802469135797"/>
    <x v="0"/>
    <n v="94"/>
    <s v="US"/>
    <s v="USD"/>
    <n v="64.744680851063833"/>
    <x v="749"/>
    <d v="2010-02-16T06:00:00"/>
    <n v="1265349600"/>
    <n v="1266300000"/>
    <b v="0"/>
    <b v="0"/>
    <x v="1"/>
  </r>
  <r>
    <n v="837"/>
    <s v="Cook-Ortiz"/>
    <s v="Right-sized dedicated standardization"/>
    <n v="17700"/>
    <n v="150960"/>
    <n v="852.88135593220341"/>
    <x v="1"/>
    <n v="1797"/>
    <s v="US"/>
    <s v="USD"/>
    <n v="84.00667779632721"/>
    <x v="643"/>
    <d v="2011-05-20T05:00:00"/>
    <n v="1301202000"/>
    <n v="1305867600"/>
    <b v="0"/>
    <b v="0"/>
    <x v="1"/>
  </r>
  <r>
    <n v="838"/>
    <s v="Jordan-Fischer"/>
    <s v="Vision-oriented high-level extranet"/>
    <n v="6400"/>
    <n v="8890"/>
    <n v="138.90625"/>
    <x v="1"/>
    <n v="261"/>
    <s v="US"/>
    <s v="USD"/>
    <n v="34.061302681992338"/>
    <x v="750"/>
    <d v="2018-10-06T05:00:00"/>
    <n v="1538024400"/>
    <n v="1538802000"/>
    <b v="0"/>
    <b v="0"/>
    <x v="3"/>
  </r>
  <r>
    <n v="839"/>
    <s v="Pierce-Ramirez"/>
    <s v="Organized scalable initiative"/>
    <n v="7700"/>
    <n v="14644"/>
    <n v="190.18181818181819"/>
    <x v="1"/>
    <n v="157"/>
    <s v="US"/>
    <s v="USD"/>
    <n v="93.273885350318466"/>
    <x v="751"/>
    <d v="2014-05-01T05:00:00"/>
    <n v="1395032400"/>
    <n v="1398920400"/>
    <b v="0"/>
    <b v="1"/>
    <x v="4"/>
  </r>
  <r>
    <n v="840"/>
    <s v="Howell and Sons"/>
    <s v="Enhanced regional moderator"/>
    <n v="116300"/>
    <n v="116583"/>
    <n v="100.24333619948409"/>
    <x v="1"/>
    <n v="3533"/>
    <s v="US"/>
    <s v="USD"/>
    <n v="32.998301726577978"/>
    <x v="752"/>
    <d v="2014-07-18T05:00:00"/>
    <n v="1405486800"/>
    <n v="1405659600"/>
    <b v="0"/>
    <b v="1"/>
    <x v="3"/>
  </r>
  <r>
    <n v="841"/>
    <s v="Garcia, Dunn and Richardson"/>
    <s v="Automated even-keeled emulation"/>
    <n v="9100"/>
    <n v="12991"/>
    <n v="142.75824175824175"/>
    <x v="1"/>
    <n v="155"/>
    <s v="US"/>
    <s v="USD"/>
    <n v="83.812903225806451"/>
    <x v="753"/>
    <d v="2016-03-06T06:00:00"/>
    <n v="1455861600"/>
    <n v="1457244000"/>
    <b v="0"/>
    <b v="0"/>
    <x v="2"/>
  </r>
  <r>
    <n v="842"/>
    <s v="Lawson and Sons"/>
    <s v="Reverse-engineered multi-tasking product"/>
    <n v="1500"/>
    <n v="8447"/>
    <n v="563.13333333333333"/>
    <x v="1"/>
    <n v="132"/>
    <s v="IT"/>
    <s v="EUR"/>
    <n v="63.992424242424242"/>
    <x v="754"/>
    <d v="2018-06-18T05:00:00"/>
    <n v="1529038800"/>
    <n v="1529298000"/>
    <b v="0"/>
    <b v="0"/>
    <x v="2"/>
  </r>
  <r>
    <n v="843"/>
    <s v="Porter-Hicks"/>
    <s v="De-engineered next generation parallelism"/>
    <n v="8800"/>
    <n v="2703"/>
    <n v="30.715909090909086"/>
    <x v="0"/>
    <n v="33"/>
    <s v="US"/>
    <s v="USD"/>
    <n v="81.909090909090907"/>
    <x v="755"/>
    <d v="2018-09-01T05:00:00"/>
    <n v="1535259600"/>
    <n v="1535778000"/>
    <b v="0"/>
    <b v="0"/>
    <x v="7"/>
  </r>
  <r>
    <n v="844"/>
    <s v="Rodriguez-Hansen"/>
    <s v="Intuitive cohesive groupware"/>
    <n v="8800"/>
    <n v="8747"/>
    <n v="99.39772727272728"/>
    <x v="3"/>
    <n v="94"/>
    <s v="US"/>
    <s v="USD"/>
    <n v="93.053191489361708"/>
    <x v="756"/>
    <d v="2012-01-25T06:00:00"/>
    <n v="1327212000"/>
    <n v="1327471200"/>
    <b v="0"/>
    <b v="0"/>
    <x v="4"/>
  </r>
  <r>
    <n v="845"/>
    <s v="Williams LLC"/>
    <s v="Up-sized high-level access"/>
    <n v="69900"/>
    <n v="138087"/>
    <n v="197.54935622317598"/>
    <x v="1"/>
    <n v="1354"/>
    <s v="GB"/>
    <s v="GBP"/>
    <n v="101.98449039881831"/>
    <x v="757"/>
    <d v="2018-06-21T05:00:00"/>
    <n v="1526360400"/>
    <n v="1529557200"/>
    <b v="0"/>
    <b v="0"/>
    <x v="2"/>
  </r>
  <r>
    <n v="846"/>
    <s v="Cooper, Stanley and Bryant"/>
    <s v="Phased empowering success"/>
    <n v="1000"/>
    <n v="5085"/>
    <n v="508.5"/>
    <x v="1"/>
    <n v="48"/>
    <s v="US"/>
    <s v="USD"/>
    <n v="105.9375"/>
    <x v="758"/>
    <d v="2018-08-26T05:00:00"/>
    <n v="1532149200"/>
    <n v="1535259600"/>
    <b v="1"/>
    <b v="1"/>
    <x v="2"/>
  </r>
  <r>
    <n v="847"/>
    <s v="Miller, Glenn and Adams"/>
    <s v="Distributed actuating project"/>
    <n v="4700"/>
    <n v="11174"/>
    <n v="237.74468085106383"/>
    <x v="1"/>
    <n v="110"/>
    <s v="US"/>
    <s v="USD"/>
    <n v="101.58181818181818"/>
    <x v="759"/>
    <d v="2018-01-10T06:00:00"/>
    <n v="1515304800"/>
    <n v="1515564000"/>
    <b v="0"/>
    <b v="0"/>
    <x v="0"/>
  </r>
  <r>
    <n v="848"/>
    <s v="Cole, Salazar and Moreno"/>
    <s v="Robust motivating orchestration"/>
    <n v="3200"/>
    <n v="10831"/>
    <n v="338.46875"/>
    <x v="1"/>
    <n v="172"/>
    <s v="US"/>
    <s v="USD"/>
    <n v="62.970930232558139"/>
    <x v="760"/>
    <d v="2010-06-21T05:00:00"/>
    <n v="1276318800"/>
    <n v="1277096400"/>
    <b v="0"/>
    <b v="0"/>
    <x v="4"/>
  </r>
  <r>
    <n v="849"/>
    <s v="Jones-Ryan"/>
    <s v="Vision-oriented uniform instruction set"/>
    <n v="6700"/>
    <n v="8917"/>
    <n v="133.08955223880596"/>
    <x v="1"/>
    <n v="307"/>
    <s v="US"/>
    <s v="USD"/>
    <n v="29.045602605863191"/>
    <x v="761"/>
    <d v="2012-02-12T06:00:00"/>
    <n v="1328767200"/>
    <n v="1329026400"/>
    <b v="0"/>
    <b v="1"/>
    <x v="1"/>
  </r>
  <r>
    <n v="850"/>
    <s v="Hood, Perez and Meadows"/>
    <s v="Cross-group upward-trending hierarchy"/>
    <n v="100"/>
    <n v="1"/>
    <n v="1"/>
    <x v="0"/>
    <n v="1"/>
    <s v="US"/>
    <s v="USD"/>
    <n v="1"/>
    <x v="762"/>
    <d v="2011-12-04T06:00:00"/>
    <n v="1321682400"/>
    <n v="1322978400"/>
    <b v="1"/>
    <b v="0"/>
    <x v="1"/>
  </r>
  <r>
    <n v="851"/>
    <s v="Bright and Sons"/>
    <s v="Object-based needs-based info-mediaries"/>
    <n v="6000"/>
    <n v="12468"/>
    <n v="207.79999999999998"/>
    <x v="1"/>
    <n v="160"/>
    <s v="US"/>
    <s v="USD"/>
    <n v="77.924999999999997"/>
    <x v="444"/>
    <d v="2012-06-04T05:00:00"/>
    <n v="1335934800"/>
    <n v="1338786000"/>
    <b v="0"/>
    <b v="0"/>
    <x v="1"/>
  </r>
  <r>
    <n v="852"/>
    <s v="Brady Ltd"/>
    <s v="Open-source reciprocal standardization"/>
    <n v="4900"/>
    <n v="2505"/>
    <n v="51.122448979591837"/>
    <x v="0"/>
    <n v="31"/>
    <s v="US"/>
    <s v="USD"/>
    <n v="80.806451612903231"/>
    <x v="763"/>
    <d v="2011-07-26T05:00:00"/>
    <n v="1310792400"/>
    <n v="1311656400"/>
    <b v="0"/>
    <b v="1"/>
    <x v="6"/>
  </r>
  <r>
    <n v="853"/>
    <s v="Collier LLC"/>
    <s v="Secured well-modulated projection"/>
    <n v="17100"/>
    <n v="111502"/>
    <n v="652.05847953216369"/>
    <x v="1"/>
    <n v="1467"/>
    <s v="CA"/>
    <s v="CAD"/>
    <n v="76.006816632583508"/>
    <x v="764"/>
    <d v="2011-06-25T05:00:00"/>
    <n v="1308546000"/>
    <n v="1308978000"/>
    <b v="0"/>
    <b v="1"/>
    <x v="1"/>
  </r>
  <r>
    <n v="854"/>
    <s v="Campbell, Thomas and Obrien"/>
    <s v="Multi-channeled secondary middleware"/>
    <n v="171000"/>
    <n v="194309"/>
    <n v="113.63099415204678"/>
    <x v="1"/>
    <n v="2662"/>
    <s v="CA"/>
    <s v="CAD"/>
    <n v="72.993613824192337"/>
    <x v="765"/>
    <d v="2019-12-15T06:00:00"/>
    <n v="1574056800"/>
    <n v="1576389600"/>
    <b v="0"/>
    <b v="0"/>
    <x v="5"/>
  </r>
  <r>
    <n v="855"/>
    <s v="Moses-Terry"/>
    <s v="Horizontal clear-thinking framework"/>
    <n v="23400"/>
    <n v="23956"/>
    <n v="102.37606837606839"/>
    <x v="1"/>
    <n v="452"/>
    <s v="AU"/>
    <s v="AUD"/>
    <n v="53"/>
    <x v="766"/>
    <d v="2011-07-19T05:00:00"/>
    <n v="1308373200"/>
    <n v="1311051600"/>
    <b v="0"/>
    <b v="0"/>
    <x v="3"/>
  </r>
  <r>
    <n v="856"/>
    <s v="Williams and Sons"/>
    <s v="Profound composite core"/>
    <n v="2400"/>
    <n v="8558"/>
    <n v="356.58333333333331"/>
    <x v="1"/>
    <n v="158"/>
    <s v="US"/>
    <s v="USD"/>
    <n v="54.164556962025316"/>
    <x v="767"/>
    <d v="2012-05-11T05:00:00"/>
    <n v="1335243600"/>
    <n v="1336712400"/>
    <b v="0"/>
    <b v="0"/>
    <x v="0"/>
  </r>
  <r>
    <n v="857"/>
    <s v="Miranda, Gray and Hale"/>
    <s v="Programmable disintermediate matrices"/>
    <n v="5300"/>
    <n v="7413"/>
    <n v="139.86792452830187"/>
    <x v="1"/>
    <n v="225"/>
    <s v="CH"/>
    <s v="CHF"/>
    <n v="32.946666666666665"/>
    <x v="768"/>
    <d v="2012-02-28T06:00:00"/>
    <n v="1328421600"/>
    <n v="1330408800"/>
    <b v="1"/>
    <b v="0"/>
    <x v="4"/>
  </r>
  <r>
    <n v="858"/>
    <s v="Ayala, Crawford and Taylor"/>
    <s v="Realigned 5thgeneration knowledge user"/>
    <n v="4000"/>
    <n v="2778"/>
    <n v="69.45"/>
    <x v="0"/>
    <n v="35"/>
    <s v="US"/>
    <s v="USD"/>
    <n v="79.371428571428567"/>
    <x v="769"/>
    <d v="2018-04-28T05:00:00"/>
    <n v="1524286800"/>
    <n v="1524891600"/>
    <b v="1"/>
    <b v="0"/>
    <x v="0"/>
  </r>
  <r>
    <n v="859"/>
    <s v="Martinez Ltd"/>
    <s v="Multi-layered upward-trending groupware"/>
    <n v="7300"/>
    <n v="2594"/>
    <n v="35.534246575342465"/>
    <x v="0"/>
    <n v="63"/>
    <s v="US"/>
    <s v="USD"/>
    <n v="41.174603174603178"/>
    <x v="770"/>
    <d v="2013-03-19T05:00:00"/>
    <n v="1362117600"/>
    <n v="1363669200"/>
    <b v="0"/>
    <b v="1"/>
    <x v="3"/>
  </r>
  <r>
    <n v="860"/>
    <s v="Lee PLC"/>
    <s v="Re-contextualized leadingedge firmware"/>
    <n v="2000"/>
    <n v="5033"/>
    <n v="251.65"/>
    <x v="1"/>
    <n v="65"/>
    <s v="US"/>
    <s v="USD"/>
    <n v="77.430769230769229"/>
    <x v="771"/>
    <d v="2019-03-01T06:00:00"/>
    <n v="1550556000"/>
    <n v="1551420000"/>
    <b v="0"/>
    <b v="1"/>
    <x v="2"/>
  </r>
  <r>
    <n v="861"/>
    <s v="Young, Ramsey and Powell"/>
    <s v="Devolved disintermediate analyzer"/>
    <n v="8800"/>
    <n v="9317"/>
    <n v="105.87500000000001"/>
    <x v="1"/>
    <n v="163"/>
    <s v="US"/>
    <s v="USD"/>
    <n v="57.159509202453989"/>
    <x v="772"/>
    <d v="2010-03-29T05:00:00"/>
    <n v="1269147600"/>
    <n v="1269838800"/>
    <b v="0"/>
    <b v="0"/>
    <x v="3"/>
  </r>
  <r>
    <n v="862"/>
    <s v="Lewis and Sons"/>
    <s v="Profound disintermediate open system"/>
    <n v="3500"/>
    <n v="6560"/>
    <n v="187.42857142857144"/>
    <x v="1"/>
    <n v="85"/>
    <s v="US"/>
    <s v="USD"/>
    <n v="77.17647058823529"/>
    <x v="773"/>
    <d v="2011-08-05T05:00:00"/>
    <n v="1312174800"/>
    <n v="1312520400"/>
    <b v="0"/>
    <b v="0"/>
    <x v="3"/>
  </r>
  <r>
    <n v="863"/>
    <s v="Davis-Johnson"/>
    <s v="Automated reciprocal protocol"/>
    <n v="1400"/>
    <n v="5415"/>
    <n v="386.78571428571428"/>
    <x v="1"/>
    <n v="217"/>
    <s v="US"/>
    <s v="USD"/>
    <n v="24.953917050691246"/>
    <x v="774"/>
    <d v="2015-07-10T05:00:00"/>
    <n v="1434517200"/>
    <n v="1436504400"/>
    <b v="0"/>
    <b v="1"/>
    <x v="4"/>
  </r>
  <r>
    <n v="864"/>
    <s v="Stevenson-Thompson"/>
    <s v="Automated static workforce"/>
    <n v="4200"/>
    <n v="14577"/>
    <n v="347.07142857142856"/>
    <x v="1"/>
    <n v="150"/>
    <s v="US"/>
    <s v="USD"/>
    <n v="97.18"/>
    <x v="775"/>
    <d v="2016-08-24T05:00:00"/>
    <n v="1471582800"/>
    <n v="1472014800"/>
    <b v="0"/>
    <b v="0"/>
    <x v="4"/>
  </r>
  <r>
    <n v="865"/>
    <s v="Ellis, Smith and Armstrong"/>
    <s v="Horizontal attitude-oriented help-desk"/>
    <n v="81000"/>
    <n v="150515"/>
    <n v="185.82098765432099"/>
    <x v="1"/>
    <n v="3272"/>
    <s v="US"/>
    <s v="USD"/>
    <n v="46.000916870415651"/>
    <x v="776"/>
    <d v="2014-09-24T05:00:00"/>
    <n v="1410757200"/>
    <n v="1411534800"/>
    <b v="0"/>
    <b v="0"/>
    <x v="3"/>
  </r>
  <r>
    <n v="866"/>
    <s v="Jackson-Brown"/>
    <s v="Versatile 5thgeneration matrices"/>
    <n v="182800"/>
    <n v="79045"/>
    <n v="43.241247264770237"/>
    <x v="3"/>
    <n v="898"/>
    <s v="US"/>
    <s v="USD"/>
    <n v="88.023385300668153"/>
    <x v="777"/>
    <d v="2011-05-09T05:00:00"/>
    <n v="1304830800"/>
    <n v="1304917200"/>
    <b v="0"/>
    <b v="0"/>
    <x v="7"/>
  </r>
  <r>
    <n v="867"/>
    <s v="Kane, Pruitt and Rivera"/>
    <s v="Cross-platform next generation service-desk"/>
    <n v="4800"/>
    <n v="7797"/>
    <n v="162.4375"/>
    <x v="1"/>
    <n v="300"/>
    <s v="US"/>
    <s v="USD"/>
    <n v="25.99"/>
    <x v="778"/>
    <d v="2018-10-15T05:00:00"/>
    <n v="1539061200"/>
    <n v="1539579600"/>
    <b v="0"/>
    <b v="0"/>
    <x v="0"/>
  </r>
  <r>
    <n v="868"/>
    <s v="Wood, Buckley and Meza"/>
    <s v="Front-line web-enabled installation"/>
    <n v="7000"/>
    <n v="12939"/>
    <n v="184.84285714285716"/>
    <x v="1"/>
    <n v="126"/>
    <s v="US"/>
    <s v="USD"/>
    <n v="102.69047619047619"/>
    <x v="779"/>
    <d v="2013-10-23T05:00:00"/>
    <n v="1381554000"/>
    <n v="1382504400"/>
    <b v="0"/>
    <b v="0"/>
    <x v="3"/>
  </r>
  <r>
    <n v="869"/>
    <s v="Brown-Williams"/>
    <s v="Multi-channeled responsive product"/>
    <n v="161900"/>
    <n v="38376"/>
    <n v="23.703520691785052"/>
    <x v="0"/>
    <n v="526"/>
    <s v="US"/>
    <s v="USD"/>
    <n v="72.958174904942965"/>
    <x v="780"/>
    <d v="2010-07-05T05:00:00"/>
    <n v="1277096400"/>
    <n v="1278306000"/>
    <b v="0"/>
    <b v="0"/>
    <x v="4"/>
  </r>
  <r>
    <n v="870"/>
    <s v="Hansen-Austin"/>
    <s v="Adaptive demand-driven encryption"/>
    <n v="7700"/>
    <n v="6920"/>
    <n v="89.870129870129873"/>
    <x v="0"/>
    <n v="121"/>
    <s v="US"/>
    <s v="USD"/>
    <n v="57.190082644628099"/>
    <x v="335"/>
    <d v="2015-09-18T05:00:00"/>
    <n v="1440392400"/>
    <n v="1442552400"/>
    <b v="0"/>
    <b v="0"/>
    <x v="3"/>
  </r>
  <r>
    <n v="871"/>
    <s v="Santana-George"/>
    <s v="Re-engineered client-driven knowledge user"/>
    <n v="71500"/>
    <n v="194912"/>
    <n v="272.6041958041958"/>
    <x v="1"/>
    <n v="2320"/>
    <s v="US"/>
    <s v="USD"/>
    <n v="84.013793103448279"/>
    <x v="535"/>
    <d v="2017-11-19T06:00:00"/>
    <n v="1509512400"/>
    <n v="1511071200"/>
    <b v="0"/>
    <b v="1"/>
    <x v="3"/>
  </r>
  <r>
    <n v="872"/>
    <s v="Davis LLC"/>
    <s v="Compatible logistical paradigm"/>
    <n v="4700"/>
    <n v="7992"/>
    <n v="170.04255319148936"/>
    <x v="1"/>
    <n v="81"/>
    <s v="AU"/>
    <s v="AUD"/>
    <n v="98.666666666666671"/>
    <x v="270"/>
    <d v="2018-09-08T05:00:00"/>
    <n v="1535950800"/>
    <n v="1536382800"/>
    <b v="0"/>
    <b v="0"/>
    <x v="4"/>
  </r>
  <r>
    <n v="873"/>
    <s v="Vazquez, Ochoa and Clark"/>
    <s v="Intuitive value-added installation"/>
    <n v="42100"/>
    <n v="79268"/>
    <n v="188.28503562945369"/>
    <x v="1"/>
    <n v="1887"/>
    <s v="US"/>
    <s v="USD"/>
    <n v="42.007419183889773"/>
    <x v="781"/>
    <d v="2014-01-13T06:00:00"/>
    <n v="1389160800"/>
    <n v="1389592800"/>
    <b v="0"/>
    <b v="0"/>
    <x v="7"/>
  </r>
  <r>
    <n v="874"/>
    <s v="Chung-Nguyen"/>
    <s v="Managed discrete parallelism"/>
    <n v="40200"/>
    <n v="139468"/>
    <n v="346.93532338308455"/>
    <x v="1"/>
    <n v="4358"/>
    <s v="US"/>
    <s v="USD"/>
    <n v="32.002753556677376"/>
    <x v="782"/>
    <d v="2010-05-31T05:00:00"/>
    <n v="1271998800"/>
    <n v="1275282000"/>
    <b v="0"/>
    <b v="1"/>
    <x v="7"/>
  </r>
  <r>
    <n v="875"/>
    <s v="Mueller-Harmon"/>
    <s v="Implemented tangible approach"/>
    <n v="7900"/>
    <n v="5465"/>
    <n v="69.177215189873422"/>
    <x v="0"/>
    <n v="67"/>
    <s v="US"/>
    <s v="USD"/>
    <n v="81.567164179104481"/>
    <x v="783"/>
    <d v="2011-01-14T06:00:00"/>
    <n v="1294898400"/>
    <n v="1294984800"/>
    <b v="0"/>
    <b v="0"/>
    <x v="1"/>
  </r>
  <r>
    <n v="876"/>
    <s v="Dixon, Perez and Banks"/>
    <s v="Re-engineered encompassing definition"/>
    <n v="8300"/>
    <n v="2111"/>
    <n v="25.433734939759034"/>
    <x v="0"/>
    <n v="57"/>
    <s v="CA"/>
    <s v="CAD"/>
    <n v="37.035087719298247"/>
    <x v="784"/>
    <d v="2019-07-02T05:00:00"/>
    <n v="1559970000"/>
    <n v="1562043600"/>
    <b v="0"/>
    <b v="0"/>
    <x v="7"/>
  </r>
  <r>
    <n v="877"/>
    <s v="Estrada Group"/>
    <s v="Multi-lateral uniform collaboration"/>
    <n v="163600"/>
    <n v="126628"/>
    <n v="77.400977995110026"/>
    <x v="0"/>
    <n v="1229"/>
    <s v="US"/>
    <s v="USD"/>
    <n v="103.033360455655"/>
    <x v="785"/>
    <d v="2016-07-27T05:00:00"/>
    <n v="1469509200"/>
    <n v="1469595600"/>
    <b v="0"/>
    <b v="0"/>
    <x v="0"/>
  </r>
  <r>
    <n v="878"/>
    <s v="Lutz Group"/>
    <s v="Enterprise-wide foreground paradigm"/>
    <n v="2700"/>
    <n v="1012"/>
    <n v="37.481481481481481"/>
    <x v="0"/>
    <n v="12"/>
    <s v="IT"/>
    <s v="EUR"/>
    <n v="84.333333333333329"/>
    <x v="786"/>
    <d v="2020-02-08T06:00:00"/>
    <n v="1579068000"/>
    <n v="1581141600"/>
    <b v="0"/>
    <b v="0"/>
    <x v="1"/>
  </r>
  <r>
    <n v="879"/>
    <s v="Ortiz Inc"/>
    <s v="Stand-alone incremental parallelism"/>
    <n v="1000"/>
    <n v="5438"/>
    <n v="543.79999999999995"/>
    <x v="1"/>
    <n v="53"/>
    <s v="US"/>
    <s v="USD"/>
    <n v="102.60377358490567"/>
    <x v="787"/>
    <d v="2017-03-03T06:00:00"/>
    <n v="1487743200"/>
    <n v="1488520800"/>
    <b v="0"/>
    <b v="0"/>
    <x v="5"/>
  </r>
  <r>
    <n v="880"/>
    <s v="Craig, Ellis and Miller"/>
    <s v="Persevering 5thgeneration throughput"/>
    <n v="84500"/>
    <n v="193101"/>
    <n v="228.52189349112427"/>
    <x v="1"/>
    <n v="2414"/>
    <s v="US"/>
    <s v="USD"/>
    <n v="79.992129246064621"/>
    <x v="788"/>
    <d v="2019-07-23T05:00:00"/>
    <n v="1563685200"/>
    <n v="1563858000"/>
    <b v="0"/>
    <b v="0"/>
    <x v="1"/>
  </r>
  <r>
    <n v="881"/>
    <s v="Charles Inc"/>
    <s v="Implemented object-oriented synergy"/>
    <n v="81300"/>
    <n v="31665"/>
    <n v="38.948339483394832"/>
    <x v="0"/>
    <n v="452"/>
    <s v="US"/>
    <s v="USD"/>
    <n v="70.055309734513273"/>
    <x v="330"/>
    <d v="2015-08-07T05:00:00"/>
    <n v="1436418000"/>
    <n v="1438923600"/>
    <b v="0"/>
    <b v="1"/>
    <x v="3"/>
  </r>
  <r>
    <n v="882"/>
    <s v="White-Rosario"/>
    <s v="Balanced demand-driven definition"/>
    <n v="800"/>
    <n v="2960"/>
    <n v="370"/>
    <x v="1"/>
    <n v="80"/>
    <s v="US"/>
    <s v="USD"/>
    <n v="37"/>
    <x v="789"/>
    <d v="2015-01-25T06:00:00"/>
    <n v="1421820000"/>
    <n v="1422165600"/>
    <b v="0"/>
    <b v="0"/>
    <x v="3"/>
  </r>
  <r>
    <n v="883"/>
    <s v="Simmons-Villarreal"/>
    <s v="Customer-focused mobile Graphic Interface"/>
    <n v="3400"/>
    <n v="8089"/>
    <n v="237.91176470588232"/>
    <x v="1"/>
    <n v="193"/>
    <s v="US"/>
    <s v="USD"/>
    <n v="41.911917098445599"/>
    <x v="790"/>
    <d v="2010-06-30T05:00:00"/>
    <n v="1274763600"/>
    <n v="1277874000"/>
    <b v="0"/>
    <b v="0"/>
    <x v="4"/>
  </r>
  <r>
    <n v="884"/>
    <s v="Strickland Group"/>
    <s v="Horizontal secondary interface"/>
    <n v="170800"/>
    <n v="109374"/>
    <n v="64.036299765807954"/>
    <x v="0"/>
    <n v="1886"/>
    <s v="US"/>
    <s v="USD"/>
    <n v="57.992576882290564"/>
    <x v="791"/>
    <d v="2014-05-06T05:00:00"/>
    <n v="1399179600"/>
    <n v="1399352400"/>
    <b v="0"/>
    <b v="1"/>
    <x v="3"/>
  </r>
  <r>
    <n v="885"/>
    <s v="Lynch Ltd"/>
    <s v="Virtual analyzing collaboration"/>
    <n v="1800"/>
    <n v="2129"/>
    <n v="118.27777777777777"/>
    <x v="1"/>
    <n v="52"/>
    <s v="US"/>
    <s v="USD"/>
    <n v="40.942307692307693"/>
    <x v="792"/>
    <d v="2010-07-14T05:00:00"/>
    <n v="1275800400"/>
    <n v="1279083600"/>
    <b v="0"/>
    <b v="0"/>
    <x v="3"/>
  </r>
  <r>
    <n v="886"/>
    <s v="Sanders LLC"/>
    <s v="Multi-tiered explicit focus group"/>
    <n v="150600"/>
    <n v="127745"/>
    <n v="84.824037184594957"/>
    <x v="0"/>
    <n v="1825"/>
    <s v="US"/>
    <s v="USD"/>
    <n v="69.9972602739726"/>
    <x v="793"/>
    <d v="2010-09-13T05:00:00"/>
    <n v="1282798800"/>
    <n v="1284354000"/>
    <b v="0"/>
    <b v="0"/>
    <x v="1"/>
  </r>
  <r>
    <n v="887"/>
    <s v="Cooper LLC"/>
    <s v="Multi-layered systematic knowledgebase"/>
    <n v="7800"/>
    <n v="2289"/>
    <n v="29.346153846153843"/>
    <x v="0"/>
    <n v="31"/>
    <s v="US"/>
    <s v="USD"/>
    <n v="73.838709677419359"/>
    <x v="794"/>
    <d v="2015-09-02T05:00:00"/>
    <n v="1437109200"/>
    <n v="1441170000"/>
    <b v="0"/>
    <b v="1"/>
    <x v="3"/>
  </r>
  <r>
    <n v="888"/>
    <s v="Palmer Ltd"/>
    <s v="Reverse-engineered uniform knowledge user"/>
    <n v="5800"/>
    <n v="12174"/>
    <n v="209.89655172413794"/>
    <x v="1"/>
    <n v="290"/>
    <s v="US"/>
    <s v="USD"/>
    <n v="41.979310344827589"/>
    <x v="795"/>
    <d v="2017-04-30T05:00:00"/>
    <n v="1491886800"/>
    <n v="1493528400"/>
    <b v="0"/>
    <b v="0"/>
    <x v="3"/>
  </r>
  <r>
    <n v="889"/>
    <s v="Santos Group"/>
    <s v="Secured dynamic capacity"/>
    <n v="5600"/>
    <n v="9508"/>
    <n v="169.78571428571431"/>
    <x v="1"/>
    <n v="122"/>
    <s v="US"/>
    <s v="USD"/>
    <n v="77.93442622950819"/>
    <x v="796"/>
    <d v="2014-03-19T05:00:00"/>
    <n v="1394600400"/>
    <n v="1395205200"/>
    <b v="0"/>
    <b v="1"/>
    <x v="1"/>
  </r>
  <r>
    <n v="890"/>
    <s v="Christian, Kim and Jimenez"/>
    <s v="Devolved foreground throughput"/>
    <n v="134400"/>
    <n v="155849"/>
    <n v="115.95907738095239"/>
    <x v="1"/>
    <n v="1470"/>
    <s v="US"/>
    <s v="USD"/>
    <n v="106.01972789115646"/>
    <x v="797"/>
    <d v="2019-06-25T05:00:00"/>
    <n v="1561352400"/>
    <n v="1561438800"/>
    <b v="0"/>
    <b v="0"/>
    <x v="1"/>
  </r>
  <r>
    <n v="891"/>
    <s v="Williams, Price and Hurley"/>
    <s v="Synchronized demand-driven infrastructure"/>
    <n v="3000"/>
    <n v="7758"/>
    <n v="258.59999999999997"/>
    <x v="1"/>
    <n v="165"/>
    <s v="CA"/>
    <s v="CAD"/>
    <n v="47.018181818181816"/>
    <x v="798"/>
    <d v="2012-01-16T06:00:00"/>
    <n v="1322892000"/>
    <n v="1326693600"/>
    <b v="0"/>
    <b v="0"/>
    <x v="4"/>
  </r>
  <r>
    <n v="892"/>
    <s v="Anderson, Parks and Estrada"/>
    <s v="Realigned discrete structure"/>
    <n v="6000"/>
    <n v="13835"/>
    <n v="230.58333333333331"/>
    <x v="1"/>
    <n v="182"/>
    <s v="US"/>
    <s v="USD"/>
    <n v="76.016483516483518"/>
    <x v="799"/>
    <d v="2010-07-01T05:00:00"/>
    <n v="1274418000"/>
    <n v="1277960400"/>
    <b v="0"/>
    <b v="0"/>
    <x v="5"/>
  </r>
  <r>
    <n v="893"/>
    <s v="Collins-Martinez"/>
    <s v="Progressive grid-enabled website"/>
    <n v="8400"/>
    <n v="10770"/>
    <n v="128.21428571428572"/>
    <x v="1"/>
    <n v="199"/>
    <s v="IT"/>
    <s v="EUR"/>
    <n v="54.120603015075375"/>
    <x v="800"/>
    <d v="2015-06-19T05:00:00"/>
    <n v="1434344400"/>
    <n v="1434690000"/>
    <b v="0"/>
    <b v="1"/>
    <x v="4"/>
  </r>
  <r>
    <n v="894"/>
    <s v="Barrett Inc"/>
    <s v="Organic cohesive neural-net"/>
    <n v="1700"/>
    <n v="3208"/>
    <n v="188.70588235294116"/>
    <x v="1"/>
    <n v="56"/>
    <s v="GB"/>
    <s v="GBP"/>
    <n v="57.285714285714285"/>
    <x v="801"/>
    <d v="2013-08-10T05:00:00"/>
    <n v="1373518800"/>
    <n v="1376110800"/>
    <b v="0"/>
    <b v="1"/>
    <x v="4"/>
  </r>
  <r>
    <n v="895"/>
    <s v="Adams-Rollins"/>
    <s v="Integrated demand-driven info-mediaries"/>
    <n v="159800"/>
    <n v="11108"/>
    <n v="6.9511889862327907"/>
    <x v="0"/>
    <n v="107"/>
    <s v="US"/>
    <s v="USD"/>
    <n v="103.81308411214954"/>
    <x v="802"/>
    <d v="2018-02-12T06:00:00"/>
    <n v="1517637600"/>
    <n v="1518415200"/>
    <b v="0"/>
    <b v="0"/>
    <x v="3"/>
  </r>
  <r>
    <n v="896"/>
    <s v="Wright-Bryant"/>
    <s v="Reverse-engineered client-server extranet"/>
    <n v="19800"/>
    <n v="153338"/>
    <n v="774.43434343434342"/>
    <x v="1"/>
    <n v="1460"/>
    <s v="AU"/>
    <s v="AUD"/>
    <n v="105.02602739726028"/>
    <x v="803"/>
    <d v="2011-07-17T05:00:00"/>
    <n v="1310619600"/>
    <n v="1310878800"/>
    <b v="0"/>
    <b v="1"/>
    <x v="0"/>
  </r>
  <r>
    <n v="897"/>
    <s v="Berry-Cannon"/>
    <s v="Organized discrete encoding"/>
    <n v="8800"/>
    <n v="2437"/>
    <n v="27.693181818181817"/>
    <x v="0"/>
    <n v="27"/>
    <s v="US"/>
    <s v="USD"/>
    <n v="90.259259259259252"/>
    <x v="212"/>
    <d v="2019-04-30T05:00:00"/>
    <n v="1556427600"/>
    <n v="1556600400"/>
    <b v="0"/>
    <b v="0"/>
    <x v="3"/>
  </r>
  <r>
    <n v="898"/>
    <s v="Davis-Gonzalez"/>
    <s v="Balanced regional flexibility"/>
    <n v="179100"/>
    <n v="93991"/>
    <n v="52.479620323841424"/>
    <x v="0"/>
    <n v="1221"/>
    <s v="US"/>
    <s v="USD"/>
    <n v="76.978705978705975"/>
    <x v="804"/>
    <d v="2019-12-22T06:00:00"/>
    <n v="1576476000"/>
    <n v="1576994400"/>
    <b v="0"/>
    <b v="0"/>
    <x v="4"/>
  </r>
  <r>
    <n v="899"/>
    <s v="Best-Young"/>
    <s v="Implemented multimedia time-frame"/>
    <n v="3100"/>
    <n v="12620"/>
    <n v="407.09677419354841"/>
    <x v="1"/>
    <n v="123"/>
    <s v="CH"/>
    <s v="CHF"/>
    <n v="102.60162601626017"/>
    <x v="805"/>
    <d v="2013-10-25T05:00:00"/>
    <n v="1381122000"/>
    <n v="1382677200"/>
    <b v="0"/>
    <b v="0"/>
    <x v="1"/>
  </r>
  <r>
    <n v="900"/>
    <s v="Powers, Smith and Deleon"/>
    <s v="Enhanced uniform service-desk"/>
    <n v="100"/>
    <n v="2"/>
    <n v="2"/>
    <x v="0"/>
    <n v="1"/>
    <s v="US"/>
    <s v="USD"/>
    <n v="2"/>
    <x v="806"/>
    <d v="2014-09-20T05:00:00"/>
    <n v="1411102800"/>
    <n v="1411189200"/>
    <b v="0"/>
    <b v="1"/>
    <x v="2"/>
  </r>
  <r>
    <n v="901"/>
    <s v="Hogan Group"/>
    <s v="Versatile bottom-line definition"/>
    <n v="5600"/>
    <n v="8746"/>
    <n v="156.17857142857144"/>
    <x v="1"/>
    <n v="159"/>
    <s v="US"/>
    <s v="USD"/>
    <n v="55.0062893081761"/>
    <x v="807"/>
    <d v="2018-08-19T05:00:00"/>
    <n v="1531803600"/>
    <n v="1534654800"/>
    <b v="0"/>
    <b v="1"/>
    <x v="1"/>
  </r>
  <r>
    <n v="902"/>
    <s v="Wang, Silva and Byrd"/>
    <s v="Integrated bifurcated software"/>
    <n v="1400"/>
    <n v="3534"/>
    <n v="252.42857142857144"/>
    <x v="1"/>
    <n v="110"/>
    <s v="US"/>
    <s v="USD"/>
    <n v="32.127272727272725"/>
    <x v="722"/>
    <d v="2016-03-12T06:00:00"/>
    <n v="1454133600"/>
    <n v="1457762400"/>
    <b v="0"/>
    <b v="0"/>
    <x v="2"/>
  </r>
  <r>
    <n v="903"/>
    <s v="Parker-Morris"/>
    <s v="Assimilated next generation instruction set"/>
    <n v="41000"/>
    <n v="709"/>
    <n v="1.729268292682927"/>
    <x v="2"/>
    <n v="14"/>
    <s v="US"/>
    <s v="USD"/>
    <n v="50.642857142857146"/>
    <x v="477"/>
    <d v="2012-05-20T05:00:00"/>
    <n v="1336194000"/>
    <n v="1337490000"/>
    <b v="0"/>
    <b v="1"/>
    <x v="5"/>
  </r>
  <r>
    <n v="904"/>
    <s v="Rodriguez, Johnson and Jackson"/>
    <s v="Digitized foreground array"/>
    <n v="6500"/>
    <n v="795"/>
    <n v="12.230769230769232"/>
    <x v="0"/>
    <n v="16"/>
    <s v="US"/>
    <s v="USD"/>
    <n v="49.6875"/>
    <x v="259"/>
    <d v="2012-10-08T05:00:00"/>
    <n v="1349326800"/>
    <n v="1349672400"/>
    <b v="0"/>
    <b v="0"/>
    <x v="5"/>
  </r>
  <r>
    <n v="905"/>
    <s v="Haynes PLC"/>
    <s v="Re-engineered clear-thinking project"/>
    <n v="7900"/>
    <n v="12955"/>
    <n v="163.98734177215189"/>
    <x v="1"/>
    <n v="236"/>
    <s v="US"/>
    <s v="USD"/>
    <n v="54.894067796610166"/>
    <x v="9"/>
    <d v="2013-09-22T05:00:00"/>
    <n v="1379566800"/>
    <n v="1379826000"/>
    <b v="0"/>
    <b v="0"/>
    <x v="3"/>
  </r>
  <r>
    <n v="906"/>
    <s v="Hayes Group"/>
    <s v="Implemented even-keeled standardization"/>
    <n v="5500"/>
    <n v="8964"/>
    <n v="162.98181818181817"/>
    <x v="1"/>
    <n v="191"/>
    <s v="US"/>
    <s v="USD"/>
    <n v="46.931937172774866"/>
    <x v="808"/>
    <d v="2017-06-18T05:00:00"/>
    <n v="1494651600"/>
    <n v="1497762000"/>
    <b v="1"/>
    <b v="1"/>
    <x v="4"/>
  </r>
  <r>
    <n v="907"/>
    <s v="White, Pena and Calhoun"/>
    <s v="Quality-focused asymmetric adapter"/>
    <n v="9100"/>
    <n v="1843"/>
    <n v="20.252747252747252"/>
    <x v="0"/>
    <n v="41"/>
    <s v="US"/>
    <s v="USD"/>
    <n v="44.951219512195124"/>
    <x v="809"/>
    <d v="2011-05-04T05:00:00"/>
    <n v="1303880400"/>
    <n v="1304485200"/>
    <b v="0"/>
    <b v="0"/>
    <x v="3"/>
  </r>
  <r>
    <n v="908"/>
    <s v="Bryant-Pope"/>
    <s v="Networked intangible help-desk"/>
    <n v="38200"/>
    <n v="121950"/>
    <n v="319.24083769633506"/>
    <x v="1"/>
    <n v="3934"/>
    <s v="US"/>
    <s v="USD"/>
    <n v="30.99898322318251"/>
    <x v="444"/>
    <d v="2012-05-13T05:00:00"/>
    <n v="1335934800"/>
    <n v="1336885200"/>
    <b v="0"/>
    <b v="0"/>
    <x v="6"/>
  </r>
  <r>
    <n v="909"/>
    <s v="Gates, Li and Thompson"/>
    <s v="Synchronized attitude-oriented frame"/>
    <n v="1800"/>
    <n v="8621"/>
    <n v="478.94444444444446"/>
    <x v="1"/>
    <n v="80"/>
    <s v="CA"/>
    <s v="CAD"/>
    <n v="107.7625"/>
    <x v="384"/>
    <d v="2018-07-01T05:00:00"/>
    <n v="1528088400"/>
    <n v="1530421200"/>
    <b v="0"/>
    <b v="1"/>
    <x v="3"/>
  </r>
  <r>
    <n v="910"/>
    <s v="King-Morris"/>
    <s v="Proactive incremental architecture"/>
    <n v="154500"/>
    <n v="30215"/>
    <n v="19.556634304207122"/>
    <x v="3"/>
    <n v="296"/>
    <s v="US"/>
    <s v="USD"/>
    <n v="102.07770270270271"/>
    <x v="810"/>
    <d v="2015-01-23T06:00:00"/>
    <n v="1421906400"/>
    <n v="1421992800"/>
    <b v="0"/>
    <b v="0"/>
    <x v="3"/>
  </r>
  <r>
    <n v="911"/>
    <s v="Carter, Cole and Curtis"/>
    <s v="Cloned responsive standardization"/>
    <n v="5800"/>
    <n v="11539"/>
    <n v="198.94827586206895"/>
    <x v="1"/>
    <n v="462"/>
    <s v="US"/>
    <s v="USD"/>
    <n v="24.976190476190474"/>
    <x v="811"/>
    <d v="2019-09-11T05:00:00"/>
    <n v="1568005200"/>
    <n v="1568178000"/>
    <b v="1"/>
    <b v="0"/>
    <x v="2"/>
  </r>
  <r>
    <n v="912"/>
    <s v="Sanchez-Parsons"/>
    <s v="Reduced bifurcated pricing structure"/>
    <n v="1800"/>
    <n v="14310"/>
    <n v="795"/>
    <x v="1"/>
    <n v="179"/>
    <s v="US"/>
    <s v="USD"/>
    <n v="79.944134078212286"/>
    <x v="812"/>
    <d v="2012-09-18T05:00:00"/>
    <n v="1346821200"/>
    <n v="1347944400"/>
    <b v="1"/>
    <b v="0"/>
    <x v="4"/>
  </r>
  <r>
    <n v="913"/>
    <s v="Rivera-Pearson"/>
    <s v="Re-engineered asymmetric challenge"/>
    <n v="70200"/>
    <n v="35536"/>
    <n v="50.621082621082621"/>
    <x v="0"/>
    <n v="523"/>
    <s v="AU"/>
    <s v="AUD"/>
    <n v="67.946462715105156"/>
    <x v="813"/>
    <d v="2019-05-25T05:00:00"/>
    <n v="1557637200"/>
    <n v="1558760400"/>
    <b v="0"/>
    <b v="0"/>
    <x v="4"/>
  </r>
  <r>
    <n v="914"/>
    <s v="Ramirez, Padilla and Barrera"/>
    <s v="Diverse client-driven conglomeration"/>
    <n v="6400"/>
    <n v="3676"/>
    <n v="57.4375"/>
    <x v="0"/>
    <n v="141"/>
    <s v="GB"/>
    <s v="GBP"/>
    <n v="26.070921985815602"/>
    <x v="814"/>
    <d v="2013-08-16T05:00:00"/>
    <n v="1375592400"/>
    <n v="1376629200"/>
    <b v="0"/>
    <b v="0"/>
    <x v="3"/>
  </r>
  <r>
    <n v="915"/>
    <s v="Riggs Group"/>
    <s v="Configurable upward-trending solution"/>
    <n v="125900"/>
    <n v="195936"/>
    <n v="155.62827640984909"/>
    <x v="1"/>
    <n v="1866"/>
    <s v="GB"/>
    <s v="GBP"/>
    <n v="105.0032154340836"/>
    <x v="80"/>
    <d v="2017-09-07T05:00:00"/>
    <n v="1503982800"/>
    <n v="1504760400"/>
    <b v="0"/>
    <b v="0"/>
    <x v="4"/>
  </r>
  <r>
    <n v="916"/>
    <s v="Clements Ltd"/>
    <s v="Persistent bandwidth-monitored framework"/>
    <n v="3700"/>
    <n v="1343"/>
    <n v="36.297297297297298"/>
    <x v="0"/>
    <n v="52"/>
    <s v="US"/>
    <s v="USD"/>
    <n v="25.826923076923077"/>
    <x v="815"/>
    <d v="2014-12-27T06:00:00"/>
    <n v="1418882400"/>
    <n v="1419660000"/>
    <b v="0"/>
    <b v="0"/>
    <x v="7"/>
  </r>
  <r>
    <n v="917"/>
    <s v="Cooper Inc"/>
    <s v="Polarized discrete product"/>
    <n v="3600"/>
    <n v="2097"/>
    <n v="58.25"/>
    <x v="2"/>
    <n v="27"/>
    <s v="GB"/>
    <s v="GBP"/>
    <n v="77.666666666666671"/>
    <x v="816"/>
    <d v="2011-07-22T05:00:00"/>
    <n v="1309237200"/>
    <n v="1311310800"/>
    <b v="0"/>
    <b v="1"/>
    <x v="4"/>
  </r>
  <r>
    <n v="918"/>
    <s v="Jones-Gonzalez"/>
    <s v="Seamless dynamic website"/>
    <n v="3800"/>
    <n v="9021"/>
    <n v="237.39473684210526"/>
    <x v="1"/>
    <n v="156"/>
    <s v="CH"/>
    <s v="CHF"/>
    <n v="57.82692307692308"/>
    <x v="474"/>
    <d v="2012-08-07T05:00:00"/>
    <n v="1343365200"/>
    <n v="1344315600"/>
    <b v="0"/>
    <b v="0"/>
    <x v="5"/>
  </r>
  <r>
    <n v="919"/>
    <s v="Fox Ltd"/>
    <s v="Extended multimedia firmware"/>
    <n v="35600"/>
    <n v="20915"/>
    <n v="58.75"/>
    <x v="0"/>
    <n v="225"/>
    <s v="AU"/>
    <s v="AUD"/>
    <n v="92.955555555555549"/>
    <x v="817"/>
    <d v="2017-11-15T06:00:00"/>
    <n v="1507957200"/>
    <n v="1510725600"/>
    <b v="0"/>
    <b v="1"/>
    <x v="3"/>
  </r>
  <r>
    <n v="920"/>
    <s v="Green, Murphy and Webb"/>
    <s v="Versatile directional project"/>
    <n v="5300"/>
    <n v="9676"/>
    <n v="182.56603773584905"/>
    <x v="1"/>
    <n v="255"/>
    <s v="US"/>
    <s v="USD"/>
    <n v="37.945098039215686"/>
    <x v="818"/>
    <d v="2019-02-27T06:00:00"/>
    <n v="1549519200"/>
    <n v="1551247200"/>
    <b v="1"/>
    <b v="0"/>
    <x v="4"/>
  </r>
  <r>
    <n v="921"/>
    <s v="Stevenson PLC"/>
    <s v="Profound directional knowledge user"/>
    <n v="160400"/>
    <n v="1210"/>
    <n v="0.75436408977556113"/>
    <x v="0"/>
    <n v="38"/>
    <s v="US"/>
    <s v="USD"/>
    <n v="31.842105263157894"/>
    <x v="819"/>
    <d v="2012-02-26T06:00:00"/>
    <n v="1329026400"/>
    <n v="1330236000"/>
    <b v="0"/>
    <b v="0"/>
    <x v="2"/>
  </r>
  <r>
    <n v="922"/>
    <s v="Soto-Anthony"/>
    <s v="Ameliorated logistical capability"/>
    <n v="51400"/>
    <n v="90440"/>
    <n v="175.95330739299609"/>
    <x v="1"/>
    <n v="2261"/>
    <s v="US"/>
    <s v="USD"/>
    <n v="40"/>
    <x v="609"/>
    <d v="2018-12-18T06:00:00"/>
    <n v="1544335200"/>
    <n v="1545112800"/>
    <b v="0"/>
    <b v="1"/>
    <x v="1"/>
  </r>
  <r>
    <n v="923"/>
    <s v="Wise and Sons"/>
    <s v="Sharable discrete definition"/>
    <n v="1700"/>
    <n v="4044"/>
    <n v="237.88235294117646"/>
    <x v="1"/>
    <n v="40"/>
    <s v="US"/>
    <s v="USD"/>
    <n v="101.1"/>
    <x v="547"/>
    <d v="2010-07-15T05:00:00"/>
    <n v="1279083600"/>
    <n v="1279170000"/>
    <b v="0"/>
    <b v="0"/>
    <x v="3"/>
  </r>
  <r>
    <n v="924"/>
    <s v="Butler-Barr"/>
    <s v="User-friendly next generation core"/>
    <n v="39400"/>
    <n v="192292"/>
    <n v="488.05076142131981"/>
    <x v="1"/>
    <n v="2289"/>
    <s v="IT"/>
    <s v="EUR"/>
    <n v="84.006989951944078"/>
    <x v="820"/>
    <d v="2019-11-11T06:00:00"/>
    <n v="1572498000"/>
    <n v="1573452000"/>
    <b v="0"/>
    <b v="0"/>
    <x v="3"/>
  </r>
  <r>
    <n v="925"/>
    <s v="Wilson, Jefferson and Anderson"/>
    <s v="Profit-focused empowering system engine"/>
    <n v="3000"/>
    <n v="6722"/>
    <n v="224.06666666666669"/>
    <x v="1"/>
    <n v="65"/>
    <s v="US"/>
    <s v="USD"/>
    <n v="103.41538461538461"/>
    <x v="821"/>
    <d v="2017-10-04T05:00:00"/>
    <n v="1506056400"/>
    <n v="1507093200"/>
    <b v="0"/>
    <b v="0"/>
    <x v="3"/>
  </r>
  <r>
    <n v="926"/>
    <s v="Brown-Oliver"/>
    <s v="Synchronized cohesive encoding"/>
    <n v="8700"/>
    <n v="1577"/>
    <n v="18.126436781609197"/>
    <x v="0"/>
    <n v="15"/>
    <s v="US"/>
    <s v="USD"/>
    <n v="105.13333333333334"/>
    <x v="151"/>
    <d v="2016-05-16T05:00:00"/>
    <n v="1463029200"/>
    <n v="1463374800"/>
    <b v="0"/>
    <b v="0"/>
    <x v="0"/>
  </r>
  <r>
    <n v="927"/>
    <s v="Davis-Gardner"/>
    <s v="Synergistic dynamic utilization"/>
    <n v="7200"/>
    <n v="3301"/>
    <n v="45.847222222222221"/>
    <x v="0"/>
    <n v="37"/>
    <s v="US"/>
    <s v="USD"/>
    <n v="89.21621621621621"/>
    <x v="822"/>
    <d v="2012-08-10T05:00:00"/>
    <n v="1342069200"/>
    <n v="1344574800"/>
    <b v="0"/>
    <b v="0"/>
    <x v="3"/>
  </r>
  <r>
    <n v="928"/>
    <s v="Dawson Group"/>
    <s v="Triple-buffered bi-directional model"/>
    <n v="167400"/>
    <n v="196386"/>
    <n v="117.31541218637993"/>
    <x v="1"/>
    <n v="3777"/>
    <s v="IT"/>
    <s v="EUR"/>
    <n v="51.995234312946785"/>
    <x v="823"/>
    <d v="2014-01-07T06:00:00"/>
    <n v="1388296800"/>
    <n v="1389074400"/>
    <b v="0"/>
    <b v="0"/>
    <x v="2"/>
  </r>
  <r>
    <n v="929"/>
    <s v="Turner-Terrell"/>
    <s v="Polarized tertiary function"/>
    <n v="5500"/>
    <n v="11952"/>
    <n v="217.30909090909088"/>
    <x v="1"/>
    <n v="184"/>
    <s v="GB"/>
    <s v="GBP"/>
    <n v="64.956521739130437"/>
    <x v="824"/>
    <d v="2017-05-17T05:00:00"/>
    <n v="1493787600"/>
    <n v="1494997200"/>
    <b v="0"/>
    <b v="0"/>
    <x v="3"/>
  </r>
  <r>
    <n v="930"/>
    <s v="Hall, Buchanan and Benton"/>
    <s v="Configurable fault-tolerant structure"/>
    <n v="3500"/>
    <n v="3930"/>
    <n v="112.28571428571428"/>
    <x v="1"/>
    <n v="85"/>
    <s v="US"/>
    <s v="USD"/>
    <n v="46.235294117647058"/>
    <x v="825"/>
    <d v="2015-03-04T06:00:00"/>
    <n v="1424844000"/>
    <n v="1425448800"/>
    <b v="0"/>
    <b v="1"/>
    <x v="3"/>
  </r>
  <r>
    <n v="931"/>
    <s v="Lowery, Hayden and Cruz"/>
    <s v="Digitized 24/7 budgetary management"/>
    <n v="7900"/>
    <n v="5729"/>
    <n v="72.51898734177216"/>
    <x v="0"/>
    <n v="112"/>
    <s v="US"/>
    <s v="USD"/>
    <n v="51.151785714285715"/>
    <x v="826"/>
    <d v="2014-06-30T05:00:00"/>
    <n v="1403931600"/>
    <n v="1404104400"/>
    <b v="0"/>
    <b v="1"/>
    <x v="3"/>
  </r>
  <r>
    <n v="932"/>
    <s v="Mora, Miller and Harper"/>
    <s v="Stand-alone zero tolerance algorithm"/>
    <n v="2300"/>
    <n v="4883"/>
    <n v="212.30434782608697"/>
    <x v="1"/>
    <n v="144"/>
    <s v="US"/>
    <s v="USD"/>
    <n v="33.909722222222221"/>
    <x v="827"/>
    <d v="2014-03-14T05:00:00"/>
    <n v="1394514000"/>
    <n v="1394773200"/>
    <b v="0"/>
    <b v="0"/>
    <x v="1"/>
  </r>
  <r>
    <n v="933"/>
    <s v="Espinoza Group"/>
    <s v="Implemented tangible support"/>
    <n v="73000"/>
    <n v="175015"/>
    <n v="239.74657534246577"/>
    <x v="1"/>
    <n v="1902"/>
    <s v="US"/>
    <s v="USD"/>
    <n v="92.016298633017882"/>
    <x v="828"/>
    <d v="2013-04-21T05:00:00"/>
    <n v="1365397200"/>
    <n v="1366520400"/>
    <b v="0"/>
    <b v="0"/>
    <x v="3"/>
  </r>
  <r>
    <n v="934"/>
    <s v="Davis, Crawford and Lopez"/>
    <s v="Reactive radical framework"/>
    <n v="6200"/>
    <n v="11280"/>
    <n v="181.93548387096774"/>
    <x v="1"/>
    <n v="105"/>
    <s v="US"/>
    <s v="USD"/>
    <n v="107.42857142857143"/>
    <x v="829"/>
    <d v="2016-02-28T06:00:00"/>
    <n v="1456120800"/>
    <n v="1456639200"/>
    <b v="0"/>
    <b v="0"/>
    <x v="3"/>
  </r>
  <r>
    <n v="935"/>
    <s v="Richards, Stevens and Fleming"/>
    <s v="Object-based full-range knowledge user"/>
    <n v="6100"/>
    <n v="10012"/>
    <n v="164.13114754098362"/>
    <x v="1"/>
    <n v="132"/>
    <s v="US"/>
    <s v="USD"/>
    <n v="75.848484848484844"/>
    <x v="830"/>
    <d v="2015-07-31T05:00:00"/>
    <n v="1437714000"/>
    <n v="1438318800"/>
    <b v="0"/>
    <b v="0"/>
    <x v="3"/>
  </r>
  <r>
    <n v="936"/>
    <s v="Brown Ltd"/>
    <s v="Enhanced composite contingency"/>
    <n v="103200"/>
    <n v="1690"/>
    <n v="1.6375968992248062"/>
    <x v="0"/>
    <n v="21"/>
    <s v="US"/>
    <s v="USD"/>
    <n v="80.476190476190482"/>
    <x v="831"/>
    <d v="2019-07-25T05:00:00"/>
    <n v="1563771600"/>
    <n v="1564030800"/>
    <b v="1"/>
    <b v="0"/>
    <x v="3"/>
  </r>
  <r>
    <n v="937"/>
    <s v="Tapia, Sandoval and Hurley"/>
    <s v="Cloned fresh-thinking model"/>
    <n v="171000"/>
    <n v="84891"/>
    <n v="49.64385964912281"/>
    <x v="3"/>
    <n v="976"/>
    <s v="US"/>
    <s v="USD"/>
    <n v="86.978483606557376"/>
    <x v="832"/>
    <d v="2015-12-05T06:00:00"/>
    <n v="1448517600"/>
    <n v="1449295200"/>
    <b v="0"/>
    <b v="0"/>
    <x v="4"/>
  </r>
  <r>
    <n v="938"/>
    <s v="Allen Inc"/>
    <s v="Total dedicated benchmark"/>
    <n v="9200"/>
    <n v="10093"/>
    <n v="109.70652173913042"/>
    <x v="1"/>
    <n v="96"/>
    <s v="US"/>
    <s v="USD"/>
    <n v="105.13541666666667"/>
    <x v="833"/>
    <d v="2018-07-18T05:00:00"/>
    <n v="1528779600"/>
    <n v="1531890000"/>
    <b v="0"/>
    <b v="1"/>
    <x v="5"/>
  </r>
  <r>
    <n v="939"/>
    <s v="Williams, Johnson and Campbell"/>
    <s v="Streamlined human-resource Graphic Interface"/>
    <n v="7800"/>
    <n v="3839"/>
    <n v="49.217948717948715"/>
    <x v="0"/>
    <n v="67"/>
    <s v="US"/>
    <s v="USD"/>
    <n v="57.298507462686565"/>
    <x v="834"/>
    <d v="2011-05-24T05:00:00"/>
    <n v="1304744400"/>
    <n v="1306213200"/>
    <b v="0"/>
    <b v="1"/>
    <x v="6"/>
  </r>
  <r>
    <n v="940"/>
    <s v="Wiggins Ltd"/>
    <s v="Upgradable analyzing core"/>
    <n v="9900"/>
    <n v="6161"/>
    <n v="62.232323232323225"/>
    <x v="2"/>
    <n v="66"/>
    <s v="CA"/>
    <s v="CAD"/>
    <n v="93.348484848484844"/>
    <x v="835"/>
    <d v="2012-12-23T06:00:00"/>
    <n v="1354341600"/>
    <n v="1356242400"/>
    <b v="0"/>
    <b v="0"/>
    <x v="2"/>
  </r>
  <r>
    <n v="941"/>
    <s v="Luna-Horne"/>
    <s v="Profound exuding pricing structure"/>
    <n v="43000"/>
    <n v="5615"/>
    <n v="13.05813953488372"/>
    <x v="0"/>
    <n v="78"/>
    <s v="US"/>
    <s v="USD"/>
    <n v="71.987179487179489"/>
    <x v="836"/>
    <d v="2011-02-13T06:00:00"/>
    <n v="1294552800"/>
    <n v="1297576800"/>
    <b v="1"/>
    <b v="0"/>
    <x v="3"/>
  </r>
  <r>
    <n v="942"/>
    <s v="Allen Inc"/>
    <s v="Horizontal optimizing model"/>
    <n v="9600"/>
    <n v="6205"/>
    <n v="64.635416666666671"/>
    <x v="0"/>
    <n v="67"/>
    <s v="AU"/>
    <s v="AUD"/>
    <n v="92.611940298507463"/>
    <x v="837"/>
    <d v="2011-01-28T06:00:00"/>
    <n v="1295935200"/>
    <n v="1296194400"/>
    <b v="0"/>
    <b v="0"/>
    <x v="3"/>
  </r>
  <r>
    <n v="943"/>
    <s v="Peterson, Gonzalez and Spencer"/>
    <s v="Synchronized fault-tolerant algorithm"/>
    <n v="7500"/>
    <n v="11969"/>
    <n v="159.58666666666667"/>
    <x v="1"/>
    <n v="114"/>
    <s v="US"/>
    <s v="USD"/>
    <n v="104.99122807017544"/>
    <x v="219"/>
    <d v="2014-10-29T05:00:00"/>
    <n v="1411534800"/>
    <n v="1414558800"/>
    <b v="0"/>
    <b v="0"/>
    <x v="0"/>
  </r>
  <r>
    <n v="944"/>
    <s v="Walter Inc"/>
    <s v="Streamlined 5thgeneration intranet"/>
    <n v="10000"/>
    <n v="8142"/>
    <n v="81.42"/>
    <x v="0"/>
    <n v="263"/>
    <s v="AU"/>
    <s v="AUD"/>
    <n v="30.958174904942965"/>
    <x v="365"/>
    <d v="2017-03-01T06:00:00"/>
    <n v="1486706400"/>
    <n v="1488348000"/>
    <b v="0"/>
    <b v="0"/>
    <x v="7"/>
  </r>
  <r>
    <n v="945"/>
    <s v="Sanders, Farley and Huffman"/>
    <s v="Cross-group clear-thinking task-force"/>
    <n v="172000"/>
    <n v="55805"/>
    <n v="32.444767441860463"/>
    <x v="0"/>
    <n v="1691"/>
    <s v="US"/>
    <s v="USD"/>
    <n v="33.001182732111175"/>
    <x v="838"/>
    <d v="2012-04-20T05:00:00"/>
    <n v="1333602000"/>
    <n v="1334898000"/>
    <b v="1"/>
    <b v="0"/>
    <x v="7"/>
  </r>
  <r>
    <n v="946"/>
    <s v="Hall, Holmes and Walker"/>
    <s v="Public-key bandwidth-monitored intranet"/>
    <n v="153700"/>
    <n v="15238"/>
    <n v="9.9141184124918666"/>
    <x v="0"/>
    <n v="181"/>
    <s v="US"/>
    <s v="USD"/>
    <n v="84.187845303867405"/>
    <x v="839"/>
    <d v="2011-06-18T05:00:00"/>
    <n v="1308200400"/>
    <n v="1308373200"/>
    <b v="0"/>
    <b v="0"/>
    <x v="3"/>
  </r>
  <r>
    <n v="947"/>
    <s v="Smith-Powell"/>
    <s v="Upgradable clear-thinking hardware"/>
    <n v="3600"/>
    <n v="961"/>
    <n v="26.694444444444443"/>
    <x v="0"/>
    <n v="13"/>
    <s v="US"/>
    <s v="USD"/>
    <n v="73.92307692307692"/>
    <x v="840"/>
    <d v="2014-10-03T05:00:00"/>
    <n v="1411707600"/>
    <n v="1412312400"/>
    <b v="0"/>
    <b v="0"/>
    <x v="3"/>
  </r>
  <r>
    <n v="948"/>
    <s v="Smith-Hill"/>
    <s v="Integrated holistic paradigm"/>
    <n v="9400"/>
    <n v="5918"/>
    <n v="62.957446808510639"/>
    <x v="3"/>
    <n v="160"/>
    <s v="US"/>
    <s v="USD"/>
    <n v="36.987499999999997"/>
    <x v="841"/>
    <d v="2014-12-22T06:00:00"/>
    <n v="1418364000"/>
    <n v="1419228000"/>
    <b v="1"/>
    <b v="1"/>
    <x v="4"/>
  </r>
  <r>
    <n v="949"/>
    <s v="Wright LLC"/>
    <s v="Seamless clear-thinking conglomeration"/>
    <n v="5900"/>
    <n v="9520"/>
    <n v="161.35593220338984"/>
    <x v="1"/>
    <n v="203"/>
    <s v="US"/>
    <s v="USD"/>
    <n v="46.896551724137929"/>
    <x v="842"/>
    <d v="2015-05-07T05:00:00"/>
    <n v="1429333200"/>
    <n v="1430974800"/>
    <b v="0"/>
    <b v="0"/>
    <x v="2"/>
  </r>
  <r>
    <n v="950"/>
    <s v="Williams, Orozco and Gomez"/>
    <s v="Persistent content-based methodology"/>
    <n v="100"/>
    <n v="5"/>
    <n v="5"/>
    <x v="0"/>
    <n v="1"/>
    <s v="US"/>
    <s v="USD"/>
    <n v="5"/>
    <x v="843"/>
    <d v="2019-04-21T05:00:00"/>
    <n v="1555390800"/>
    <n v="1555822800"/>
    <b v="0"/>
    <b v="1"/>
    <x v="3"/>
  </r>
  <r>
    <n v="951"/>
    <s v="Peterson Ltd"/>
    <s v="Re-engineered 24hour matrix"/>
    <n v="14500"/>
    <n v="159056"/>
    <n v="1096.9379310344827"/>
    <x v="1"/>
    <n v="1559"/>
    <s v="US"/>
    <s v="USD"/>
    <n v="102.02437459910199"/>
    <x v="844"/>
    <d v="2016-12-27T06:00:00"/>
    <n v="1482732000"/>
    <n v="1482818400"/>
    <b v="0"/>
    <b v="1"/>
    <x v="1"/>
  </r>
  <r>
    <n v="952"/>
    <s v="Cummings-Hayes"/>
    <s v="Virtual multi-tasking core"/>
    <n v="145500"/>
    <n v="101987"/>
    <n v="70.094158075601371"/>
    <x v="3"/>
    <n v="2266"/>
    <s v="US"/>
    <s v="USD"/>
    <n v="45.007502206531335"/>
    <x v="845"/>
    <d v="2016-08-23T05:00:00"/>
    <n v="1470718800"/>
    <n v="1471928400"/>
    <b v="0"/>
    <b v="0"/>
    <x v="4"/>
  </r>
  <r>
    <n v="953"/>
    <s v="Boyle Ltd"/>
    <s v="Streamlined fault-tolerant conglomeration"/>
    <n v="3300"/>
    <n v="1980"/>
    <n v="60"/>
    <x v="0"/>
    <n v="21"/>
    <s v="US"/>
    <s v="USD"/>
    <n v="94.285714285714292"/>
    <x v="846"/>
    <d v="2016-01-25T06:00:00"/>
    <n v="1450591200"/>
    <n v="1453701600"/>
    <b v="0"/>
    <b v="1"/>
    <x v="4"/>
  </r>
  <r>
    <n v="954"/>
    <s v="Henderson, Parker and Diaz"/>
    <s v="Enterprise-wide client-driven policy"/>
    <n v="42600"/>
    <n v="156384"/>
    <n v="367.0985915492958"/>
    <x v="1"/>
    <n v="1548"/>
    <s v="AU"/>
    <s v="AUD"/>
    <n v="101.02325581395348"/>
    <x v="110"/>
    <d v="2012-10-16T05:00:00"/>
    <n v="1348290000"/>
    <n v="1350363600"/>
    <b v="0"/>
    <b v="0"/>
    <x v="2"/>
  </r>
  <r>
    <n v="955"/>
    <s v="Moss-Obrien"/>
    <s v="Function-based next generation emulation"/>
    <n v="700"/>
    <n v="7763"/>
    <n v="1109"/>
    <x v="1"/>
    <n v="80"/>
    <s v="US"/>
    <s v="USD"/>
    <n v="97.037499999999994"/>
    <x v="847"/>
    <d v="2012-11-27T06:00:00"/>
    <n v="1353823200"/>
    <n v="1353996000"/>
    <b v="0"/>
    <b v="0"/>
    <x v="3"/>
  </r>
  <r>
    <n v="956"/>
    <s v="Wood Inc"/>
    <s v="Re-engineered composite focus group"/>
    <n v="187600"/>
    <n v="35698"/>
    <n v="19.028784648187631"/>
    <x v="0"/>
    <n v="830"/>
    <s v="US"/>
    <s v="USD"/>
    <n v="43.00963855421687"/>
    <x v="848"/>
    <d v="2015-12-26T06:00:00"/>
    <n v="1450764000"/>
    <n v="1451109600"/>
    <b v="0"/>
    <b v="0"/>
    <x v="4"/>
  </r>
  <r>
    <n v="957"/>
    <s v="Riley, Cohen and Goodman"/>
    <s v="Profound mission-critical function"/>
    <n v="9800"/>
    <n v="12434"/>
    <n v="126.87755102040816"/>
    <x v="1"/>
    <n v="131"/>
    <s v="US"/>
    <s v="USD"/>
    <n v="94.916030534351151"/>
    <x v="849"/>
    <d v="2012-02-19T06:00:00"/>
    <n v="1329372000"/>
    <n v="1329631200"/>
    <b v="0"/>
    <b v="0"/>
    <x v="3"/>
  </r>
  <r>
    <n v="958"/>
    <s v="Green, Robinson and Ho"/>
    <s v="De-engineered zero-defect open system"/>
    <n v="1100"/>
    <n v="8081"/>
    <n v="734.63636363636363"/>
    <x v="1"/>
    <n v="112"/>
    <s v="US"/>
    <s v="USD"/>
    <n v="72.151785714285708"/>
    <x v="780"/>
    <d v="2010-07-13T05:00:00"/>
    <n v="1277096400"/>
    <n v="1278997200"/>
    <b v="0"/>
    <b v="0"/>
    <x v="4"/>
  </r>
  <r>
    <n v="959"/>
    <s v="Black-Graham"/>
    <s v="Operative hybrid utilization"/>
    <n v="145000"/>
    <n v="6631"/>
    <n v="4.5731034482758623"/>
    <x v="0"/>
    <n v="130"/>
    <s v="US"/>
    <s v="USD"/>
    <n v="51.007692307692309"/>
    <x v="140"/>
    <d v="2010-07-26T05:00:00"/>
    <n v="1277701200"/>
    <n v="1280120400"/>
    <b v="0"/>
    <b v="0"/>
    <x v="5"/>
  </r>
  <r>
    <n v="960"/>
    <s v="Robbins Group"/>
    <s v="Function-based interactive matrix"/>
    <n v="5500"/>
    <n v="4678"/>
    <n v="85.054545454545448"/>
    <x v="0"/>
    <n v="55"/>
    <s v="US"/>
    <s v="USD"/>
    <n v="85.054545454545448"/>
    <x v="850"/>
    <d v="2016-03-16T05:00:00"/>
    <n v="1454911200"/>
    <n v="1458104400"/>
    <b v="0"/>
    <b v="0"/>
    <x v="2"/>
  </r>
  <r>
    <n v="961"/>
    <s v="Mason, Case and May"/>
    <s v="Optimized content-based collaboration"/>
    <n v="5700"/>
    <n v="6800"/>
    <n v="119.29824561403508"/>
    <x v="1"/>
    <n v="155"/>
    <s v="US"/>
    <s v="USD"/>
    <n v="43.87096774193548"/>
    <x v="851"/>
    <d v="2011-02-21T06:00:00"/>
    <n v="1297922400"/>
    <n v="1298268000"/>
    <b v="0"/>
    <b v="0"/>
    <x v="5"/>
  </r>
  <r>
    <n v="962"/>
    <s v="Harris, Russell and Mitchell"/>
    <s v="User-centric cohesive policy"/>
    <n v="3600"/>
    <n v="10657"/>
    <n v="296.02777777777777"/>
    <x v="1"/>
    <n v="266"/>
    <s v="US"/>
    <s v="USD"/>
    <n v="40.063909774436091"/>
    <x v="852"/>
    <d v="2013-12-05T06:00:00"/>
    <n v="1384408800"/>
    <n v="1386223200"/>
    <b v="0"/>
    <b v="0"/>
    <x v="0"/>
  </r>
  <r>
    <n v="963"/>
    <s v="Rodriguez-Robinson"/>
    <s v="Ergonomic methodical hub"/>
    <n v="5900"/>
    <n v="4997"/>
    <n v="84.694915254237287"/>
    <x v="0"/>
    <n v="114"/>
    <s v="IT"/>
    <s v="EUR"/>
    <n v="43.833333333333336"/>
    <x v="853"/>
    <d v="2011-03-11T06:00:00"/>
    <n v="1299304800"/>
    <n v="1299823200"/>
    <b v="0"/>
    <b v="1"/>
    <x v="7"/>
  </r>
  <r>
    <n v="964"/>
    <s v="Peck, Higgins and Smith"/>
    <s v="Devolved disintermediate encryption"/>
    <n v="3700"/>
    <n v="13164"/>
    <n v="355.7837837837838"/>
    <x v="1"/>
    <n v="155"/>
    <s v="US"/>
    <s v="USD"/>
    <n v="84.92903225806451"/>
    <x v="854"/>
    <d v="2015-05-16T05:00:00"/>
    <n v="1431320400"/>
    <n v="1431752400"/>
    <b v="0"/>
    <b v="0"/>
    <x v="3"/>
  </r>
  <r>
    <n v="965"/>
    <s v="Nunez-King"/>
    <s v="Phased clear-thinking policy"/>
    <n v="2200"/>
    <n v="8501"/>
    <n v="386.40909090909093"/>
    <x v="1"/>
    <n v="207"/>
    <s v="GB"/>
    <s v="GBP"/>
    <n v="41.067632850241544"/>
    <x v="67"/>
    <d v="2010-03-06T06:00:00"/>
    <n v="1264399200"/>
    <n v="1267855200"/>
    <b v="0"/>
    <b v="0"/>
    <x v="1"/>
  </r>
  <r>
    <n v="966"/>
    <s v="Davis and Sons"/>
    <s v="Seamless solution-oriented capacity"/>
    <n v="1700"/>
    <n v="13468"/>
    <n v="792.23529411764707"/>
    <x v="1"/>
    <n v="245"/>
    <s v="US"/>
    <s v="USD"/>
    <n v="54.971428571428568"/>
    <x v="855"/>
    <d v="2017-06-17T05:00:00"/>
    <n v="1497502800"/>
    <n v="1497675600"/>
    <b v="0"/>
    <b v="0"/>
    <x v="3"/>
  </r>
  <r>
    <n v="967"/>
    <s v="Howard-Douglas"/>
    <s v="Organized human-resource attitude"/>
    <n v="88400"/>
    <n v="121138"/>
    <n v="137.03393665158373"/>
    <x v="1"/>
    <n v="1573"/>
    <s v="US"/>
    <s v="USD"/>
    <n v="77.010807374443743"/>
    <x v="107"/>
    <d v="2012-05-13T05:00:00"/>
    <n v="1333688400"/>
    <n v="1336885200"/>
    <b v="0"/>
    <b v="0"/>
    <x v="1"/>
  </r>
  <r>
    <n v="968"/>
    <s v="Gonzalez-White"/>
    <s v="Open-architected disintermediate budgetary management"/>
    <n v="2400"/>
    <n v="8117"/>
    <n v="338.20833333333337"/>
    <x v="1"/>
    <n v="114"/>
    <s v="US"/>
    <s v="USD"/>
    <n v="71.201754385964918"/>
    <x v="344"/>
    <d v="2011-01-16T06:00:00"/>
    <n v="1293861600"/>
    <n v="1295157600"/>
    <b v="0"/>
    <b v="0"/>
    <x v="0"/>
  </r>
  <r>
    <n v="969"/>
    <s v="Lopez-King"/>
    <s v="Multi-lateral radical solution"/>
    <n v="7900"/>
    <n v="8550"/>
    <n v="108.22784810126582"/>
    <x v="1"/>
    <n v="93"/>
    <s v="US"/>
    <s v="USD"/>
    <n v="91.935483870967744"/>
    <x v="856"/>
    <d v="2019-12-29T06:00:00"/>
    <n v="1576994400"/>
    <n v="1577599200"/>
    <b v="0"/>
    <b v="0"/>
    <x v="3"/>
  </r>
  <r>
    <n v="970"/>
    <s v="Glover-Nelson"/>
    <s v="Inverse context-sensitive info-mediaries"/>
    <n v="94900"/>
    <n v="57659"/>
    <n v="60.757639620653315"/>
    <x v="0"/>
    <n v="594"/>
    <s v="US"/>
    <s v="USD"/>
    <n v="97.069023569023571"/>
    <x v="857"/>
    <d v="2011-05-10T05:00:00"/>
    <n v="1304917200"/>
    <n v="1305003600"/>
    <b v="0"/>
    <b v="0"/>
    <x v="3"/>
  </r>
  <r>
    <n v="971"/>
    <s v="Garner and Sons"/>
    <s v="Versatile neutral workforce"/>
    <n v="5100"/>
    <n v="1414"/>
    <n v="27.725490196078432"/>
    <x v="0"/>
    <n v="24"/>
    <s v="US"/>
    <s v="USD"/>
    <n v="58.916666666666664"/>
    <x v="858"/>
    <d v="2013-10-14T05:00:00"/>
    <n v="1381208400"/>
    <n v="1381726800"/>
    <b v="0"/>
    <b v="0"/>
    <x v="4"/>
  </r>
  <r>
    <n v="972"/>
    <s v="Sellers, Roach and Garrison"/>
    <s v="Multi-tiered systematic knowledge user"/>
    <n v="42700"/>
    <n v="97524"/>
    <n v="228.3934426229508"/>
    <x v="1"/>
    <n v="1681"/>
    <s v="US"/>
    <s v="USD"/>
    <n v="58.015466983938133"/>
    <x v="859"/>
    <d v="2014-06-11T05:00:00"/>
    <n v="1401685200"/>
    <n v="1402462800"/>
    <b v="0"/>
    <b v="1"/>
    <x v="2"/>
  </r>
  <r>
    <n v="973"/>
    <s v="Herrera, Bennett and Silva"/>
    <s v="Programmable multi-state algorithm"/>
    <n v="121100"/>
    <n v="26176"/>
    <n v="21.615194054500414"/>
    <x v="0"/>
    <n v="252"/>
    <s v="US"/>
    <s v="USD"/>
    <n v="103.87301587301587"/>
    <x v="860"/>
    <d v="2010-12-12T06:00:00"/>
    <n v="1291960800"/>
    <n v="1292133600"/>
    <b v="0"/>
    <b v="1"/>
    <x v="3"/>
  </r>
  <r>
    <n v="974"/>
    <s v="Thomas, Clay and Mendoza"/>
    <s v="Multi-channeled reciprocal interface"/>
    <n v="800"/>
    <n v="2991"/>
    <n v="373.875"/>
    <x v="1"/>
    <n v="32"/>
    <s v="US"/>
    <s v="USD"/>
    <n v="93.46875"/>
    <x v="170"/>
    <d v="2013-05-19T05:00:00"/>
    <n v="1368853200"/>
    <n v="1368939600"/>
    <b v="0"/>
    <b v="0"/>
    <x v="1"/>
  </r>
  <r>
    <n v="975"/>
    <s v="Ayala Group"/>
    <s v="Right-sized maximized migration"/>
    <n v="5400"/>
    <n v="8366"/>
    <n v="154.92592592592592"/>
    <x v="1"/>
    <n v="135"/>
    <s v="US"/>
    <s v="USD"/>
    <n v="61.970370370370368"/>
    <x v="861"/>
    <d v="2016-01-07T06:00:00"/>
    <n v="1448776800"/>
    <n v="1452146400"/>
    <b v="0"/>
    <b v="1"/>
    <x v="3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92.042857142857144"/>
    <x v="862"/>
    <d v="2011-02-03T06:00:00"/>
    <n v="1296194400"/>
    <n v="1296712800"/>
    <b v="0"/>
    <b v="1"/>
    <x v="3"/>
  </r>
  <r>
    <n v="977"/>
    <s v="Johnson Group"/>
    <s v="Vision-oriented interactive solution"/>
    <n v="7000"/>
    <n v="5177"/>
    <n v="73.957142857142856"/>
    <x v="0"/>
    <n v="67"/>
    <s v="US"/>
    <s v="USD"/>
    <n v="77.268656716417908"/>
    <x v="863"/>
    <d v="2018-03-11T06:00:00"/>
    <n v="1517983200"/>
    <n v="1520748000"/>
    <b v="0"/>
    <b v="0"/>
    <x v="0"/>
  </r>
  <r>
    <n v="978"/>
    <s v="Bailey, Nguyen and Martinez"/>
    <s v="Fundamental user-facing productivity"/>
    <n v="1000"/>
    <n v="8641"/>
    <n v="864.1"/>
    <x v="1"/>
    <n v="92"/>
    <s v="US"/>
    <s v="USD"/>
    <n v="93.923913043478265"/>
    <x v="864"/>
    <d v="2016-12-04T06:00:00"/>
    <n v="1478930400"/>
    <n v="1480831200"/>
    <b v="0"/>
    <b v="0"/>
    <x v="6"/>
  </r>
  <r>
    <n v="979"/>
    <s v="Williams, Martin and Meyer"/>
    <s v="Innovative well-modulated capability"/>
    <n v="60200"/>
    <n v="86244"/>
    <n v="143.26245847176079"/>
    <x v="1"/>
    <n v="1015"/>
    <s v="GB"/>
    <s v="GBP"/>
    <n v="84.969458128078813"/>
    <x v="527"/>
    <d v="2015-03-21T05:00:00"/>
    <n v="1426395600"/>
    <n v="1426914000"/>
    <b v="0"/>
    <b v="0"/>
    <x v="3"/>
  </r>
  <r>
    <n v="980"/>
    <s v="Huff-Johnson"/>
    <s v="Universal fault-tolerant orchestration"/>
    <n v="195200"/>
    <n v="78630"/>
    <n v="40.281762295081968"/>
    <x v="0"/>
    <n v="742"/>
    <s v="US"/>
    <s v="USD"/>
    <n v="105.97035040431267"/>
    <x v="865"/>
    <d v="2015-11-04T06:00:00"/>
    <n v="1446181200"/>
    <n v="1446616800"/>
    <b v="1"/>
    <b v="0"/>
    <x v="5"/>
  </r>
  <r>
    <n v="981"/>
    <s v="Diaz-Little"/>
    <s v="Grass-roots executive synergy"/>
    <n v="6700"/>
    <n v="11941"/>
    <n v="178.22388059701493"/>
    <x v="1"/>
    <n v="323"/>
    <s v="US"/>
    <s v="USD"/>
    <n v="36.969040247678016"/>
    <x v="866"/>
    <d v="2018-01-27T06:00:00"/>
    <n v="1514181600"/>
    <n v="1517032800"/>
    <b v="0"/>
    <b v="0"/>
    <x v="2"/>
  </r>
  <r>
    <n v="982"/>
    <s v="Freeman-French"/>
    <s v="Multi-layered optimal application"/>
    <n v="7200"/>
    <n v="6115"/>
    <n v="84.930555555555557"/>
    <x v="0"/>
    <n v="75"/>
    <s v="US"/>
    <s v="USD"/>
    <n v="81.533333333333331"/>
    <x v="867"/>
    <d v="2011-07-21T05:00:00"/>
    <n v="1311051600"/>
    <n v="1311224400"/>
    <b v="0"/>
    <b v="1"/>
    <x v="4"/>
  </r>
  <r>
    <n v="983"/>
    <s v="Beck-Weber"/>
    <s v="Business-focused full-range core"/>
    <n v="129100"/>
    <n v="188404"/>
    <n v="145.93648334624322"/>
    <x v="1"/>
    <n v="2326"/>
    <s v="US"/>
    <s v="USD"/>
    <n v="80.999140154772135"/>
    <x v="868"/>
    <d v="2019-08-19T05:00:00"/>
    <n v="1564894800"/>
    <n v="1566190800"/>
    <b v="0"/>
    <b v="0"/>
    <x v="4"/>
  </r>
  <r>
    <n v="984"/>
    <s v="Lewis-Jacobson"/>
    <s v="Exclusive system-worthy Graphic Interface"/>
    <n v="6500"/>
    <n v="9910"/>
    <n v="152.46153846153848"/>
    <x v="1"/>
    <n v="381"/>
    <s v="US"/>
    <s v="USD"/>
    <n v="26.010498687664043"/>
    <x v="105"/>
    <d v="2019-10-04T05:00:00"/>
    <n v="1567918800"/>
    <n v="1570165200"/>
    <b v="0"/>
    <b v="0"/>
    <x v="3"/>
  </r>
  <r>
    <n v="985"/>
    <s v="Logan-Curtis"/>
    <s v="Enhanced optimal ability"/>
    <n v="170600"/>
    <n v="114523"/>
    <n v="67.129542790152414"/>
    <x v="0"/>
    <n v="4405"/>
    <s v="US"/>
    <s v="USD"/>
    <n v="25.998410896708286"/>
    <x v="481"/>
    <d v="2014-01-01T06:00:00"/>
    <n v="1386309600"/>
    <n v="1388556000"/>
    <b v="0"/>
    <b v="1"/>
    <x v="1"/>
  </r>
  <r>
    <n v="986"/>
    <s v="Chan, Washington and Callahan"/>
    <s v="Optional zero administration neural-net"/>
    <n v="7800"/>
    <n v="3144"/>
    <n v="40.307692307692307"/>
    <x v="0"/>
    <n v="92"/>
    <s v="US"/>
    <s v="USD"/>
    <n v="34.173913043478258"/>
    <x v="253"/>
    <d v="2011-04-19T05:00:00"/>
    <n v="1301979600"/>
    <n v="1303189200"/>
    <b v="0"/>
    <b v="0"/>
    <x v="1"/>
  </r>
  <r>
    <n v="987"/>
    <s v="Wilson Group"/>
    <s v="Ameliorated foreground focus group"/>
    <n v="6200"/>
    <n v="13441"/>
    <n v="216.79032258064518"/>
    <x v="1"/>
    <n v="480"/>
    <s v="US"/>
    <s v="USD"/>
    <n v="28.002083333333335"/>
    <x v="869"/>
    <d v="2017-05-11T05:00:00"/>
    <n v="1493269200"/>
    <n v="1494478800"/>
    <b v="0"/>
    <b v="0"/>
    <x v="4"/>
  </r>
  <r>
    <n v="988"/>
    <s v="Gardner, Ryan and Gutierrez"/>
    <s v="Triple-buffered multi-tasking matrices"/>
    <n v="9400"/>
    <n v="4899"/>
    <n v="52.117021276595743"/>
    <x v="0"/>
    <n v="64"/>
    <s v="US"/>
    <s v="USD"/>
    <n v="76.546875"/>
    <x v="864"/>
    <d v="2016-12-03T06:00:00"/>
    <n v="1478930400"/>
    <n v="1480744800"/>
    <b v="0"/>
    <b v="0"/>
    <x v="5"/>
  </r>
  <r>
    <n v="989"/>
    <s v="Hernandez Inc"/>
    <s v="Versatile dedicated migration"/>
    <n v="2400"/>
    <n v="11990"/>
    <n v="499.58333333333337"/>
    <x v="1"/>
    <n v="226"/>
    <s v="US"/>
    <s v="USD"/>
    <n v="53.053097345132741"/>
    <x v="843"/>
    <d v="2019-04-21T05:00:00"/>
    <n v="1555390800"/>
    <n v="1555822800"/>
    <b v="0"/>
    <b v="0"/>
    <x v="5"/>
  </r>
  <r>
    <n v="990"/>
    <s v="Ortiz-Roberts"/>
    <s v="Devolved foreground customer loyalty"/>
    <n v="7800"/>
    <n v="6839"/>
    <n v="87.679487179487182"/>
    <x v="0"/>
    <n v="64"/>
    <s v="US"/>
    <s v="USD"/>
    <n v="106.859375"/>
    <x v="289"/>
    <d v="2016-03-25T05:00:00"/>
    <n v="1456984800"/>
    <n v="1458882000"/>
    <b v="0"/>
    <b v="1"/>
    <x v="4"/>
  </r>
  <r>
    <n v="991"/>
    <s v="Ramirez LLC"/>
    <s v="Reduced reciprocal focus group"/>
    <n v="9800"/>
    <n v="11091"/>
    <n v="113.17346938775511"/>
    <x v="1"/>
    <n v="241"/>
    <s v="US"/>
    <s v="USD"/>
    <n v="46.020746887966808"/>
    <x v="870"/>
    <d v="2014-09-29T05:00:00"/>
    <n v="1411621200"/>
    <n v="1411966800"/>
    <b v="0"/>
    <b v="1"/>
    <x v="1"/>
  </r>
  <r>
    <n v="992"/>
    <s v="Morrow Inc"/>
    <s v="Networked global migration"/>
    <n v="3100"/>
    <n v="13223"/>
    <n v="426.54838709677421"/>
    <x v="1"/>
    <n v="132"/>
    <s v="US"/>
    <s v="USD"/>
    <n v="100.17424242424242"/>
    <x v="871"/>
    <d v="2018-05-21T05:00:00"/>
    <n v="1525669200"/>
    <n v="1526878800"/>
    <b v="0"/>
    <b v="1"/>
    <x v="4"/>
  </r>
  <r>
    <n v="993"/>
    <s v="Erickson-Rogers"/>
    <s v="De-engineered even-keeled definition"/>
    <n v="9800"/>
    <n v="7608"/>
    <n v="77.632653061224488"/>
    <x v="3"/>
    <n v="75"/>
    <s v="IT"/>
    <s v="EUR"/>
    <n v="101.44"/>
    <x v="872"/>
    <d v="2016-01-10T06:00:00"/>
    <n v="1450936800"/>
    <n v="1452405600"/>
    <b v="0"/>
    <b v="1"/>
    <x v="7"/>
  </r>
  <r>
    <n v="994"/>
    <s v="Leach, Rich and Price"/>
    <s v="Implemented bi-directional flexibility"/>
    <n v="141100"/>
    <n v="74073"/>
    <n v="52.496810772501767"/>
    <x v="0"/>
    <n v="842"/>
    <s v="US"/>
    <s v="USD"/>
    <n v="87.972684085510693"/>
    <x v="873"/>
    <d v="2014-10-23T05:00:00"/>
    <n v="1413522000"/>
    <n v="1414040400"/>
    <b v="0"/>
    <b v="1"/>
    <x v="5"/>
  </r>
  <r>
    <n v="995"/>
    <s v="Manning-Hamilton"/>
    <s v="Vision-oriented scalable definition"/>
    <n v="97300"/>
    <n v="153216"/>
    <n v="157.46762589928059"/>
    <x v="1"/>
    <n v="2043"/>
    <s v="US"/>
    <s v="USD"/>
    <n v="74.995594713656388"/>
    <x v="874"/>
    <d v="2018-12-03T06:00:00"/>
    <n v="1541307600"/>
    <n v="1543816800"/>
    <b v="0"/>
    <b v="1"/>
    <x v="0"/>
  </r>
  <r>
    <n v="996"/>
    <s v="Butler LLC"/>
    <s v="Future-proofed upward-trending migration"/>
    <n v="6600"/>
    <n v="4814"/>
    <n v="72.939393939393938"/>
    <x v="0"/>
    <n v="112"/>
    <s v="US"/>
    <s v="USD"/>
    <n v="42.982142857142854"/>
    <x v="875"/>
    <d v="2013-02-01T06:00:00"/>
    <n v="1357106400"/>
    <n v="1359698400"/>
    <b v="0"/>
    <b v="0"/>
    <x v="3"/>
  </r>
  <r>
    <n v="997"/>
    <s v="Ball LLC"/>
    <s v="Right-sized full-range throughput"/>
    <n v="7600"/>
    <n v="4603"/>
    <n v="60.565789473684205"/>
    <x v="3"/>
    <n v="139"/>
    <s v="IT"/>
    <s v="EUR"/>
    <n v="33.115107913669064"/>
    <x v="876"/>
    <d v="2014-01-25T06:00:00"/>
    <n v="1390197600"/>
    <n v="1390629600"/>
    <b v="0"/>
    <b v="0"/>
    <x v="3"/>
  </r>
  <r>
    <n v="998"/>
    <s v="Taylor, Santiago and Flores"/>
    <s v="Polarized composite customer loyalty"/>
    <n v="66600"/>
    <n v="37823"/>
    <n v="56.791291291291287"/>
    <x v="0"/>
    <n v="374"/>
    <s v="US"/>
    <s v="USD"/>
    <n v="101.13101604278074"/>
    <x v="877"/>
    <d v="2010-02-25T06:00:00"/>
    <n v="1265868000"/>
    <n v="1267077600"/>
    <b v="0"/>
    <b v="1"/>
    <x v="1"/>
  </r>
  <r>
    <n v="999"/>
    <s v="Hernandez, Norton and Kelley"/>
    <s v="Expanded eco-centric policy"/>
    <n v="111100"/>
    <n v="62819"/>
    <n v="56.542754275427541"/>
    <x v="3"/>
    <n v="1122"/>
    <s v="US"/>
    <s v="USD"/>
    <n v="55.98841354723708"/>
    <x v="878"/>
    <d v="2016-07-06T05:00:00"/>
    <n v="1467176400"/>
    <n v="1467781200"/>
    <b v="0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8CC51-73AC-4722-8E4B-C8623F1588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D557D-9375-44F6-A99D-C9501FF78E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02A796-8E6B-4E7F-84DC-D36A350A6231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1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1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0000"/>
      </a:accent2>
      <a:accent3>
        <a:srgbClr val="FFC000"/>
      </a:accent3>
      <a:accent4>
        <a:srgbClr val="00B05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G2" sqref="G2:G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11" max="11" width="16.125" bestFit="1" customWidth="1"/>
    <col min="12" max="12" width="22" bestFit="1" customWidth="1"/>
    <col min="13" max="13" width="22" customWidth="1"/>
    <col min="14" max="15" width="11.125" bestFit="1" customWidth="1"/>
    <col min="18" max="18" width="14.75" bestFit="1" customWidth="1"/>
    <col min="19" max="19" width="12" bestFit="1" customWidth="1"/>
    <col min="20" max="20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2030</v>
      </c>
      <c r="L1" s="1" t="s">
        <v>2071</v>
      </c>
      <c r="M1" s="1" t="s">
        <v>2072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2031</v>
      </c>
      <c r="S1" s="1" t="s">
        <v>2032</v>
      </c>
      <c r="T1" s="1" t="s">
        <v>2028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t="s">
        <v>15</v>
      </c>
      <c r="J2" t="s">
        <v>16</v>
      </c>
      <c r="K2" s="5">
        <v>0</v>
      </c>
      <c r="L2" s="8">
        <f>(N2/86400)+DATE(1970,1,1)</f>
        <v>42336.25</v>
      </c>
      <c r="M2" s="8">
        <f>(O2/86400)+DATE(1970,1,1)</f>
        <v>42353.25</v>
      </c>
      <c r="N2">
        <v>1448690400</v>
      </c>
      <c r="O2">
        <v>1450159200</v>
      </c>
      <c r="P2" t="b">
        <v>0</v>
      </c>
      <c r="Q2" t="b">
        <v>0</v>
      </c>
      <c r="R2" t="str">
        <f>LEFT(T2,FIND("/",T2)-1)</f>
        <v>food</v>
      </c>
      <c r="S2" t="str">
        <f>RIGHT(T2,LEN(T2)-FIND("/",T2))</f>
        <v>food trucks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</f>
        <v>1040</v>
      </c>
      <c r="G3" t="s">
        <v>20</v>
      </c>
      <c r="H3">
        <v>158</v>
      </c>
      <c r="I3" t="s">
        <v>21</v>
      </c>
      <c r="J3" t="s">
        <v>22</v>
      </c>
      <c r="K3" s="5">
        <f>E3/H3</f>
        <v>92.151898734177209</v>
      </c>
      <c r="L3" s="8">
        <f>(N3/86400)+DATE(1970,1,1)</f>
        <v>41870.208333333336</v>
      </c>
      <c r="M3" s="8">
        <f>(O3/86400)+DATE(1970,1,1)</f>
        <v>41872.208333333336</v>
      </c>
      <c r="N3">
        <v>1408424400</v>
      </c>
      <c r="O3">
        <v>1408597200</v>
      </c>
      <c r="P3" t="b">
        <v>0</v>
      </c>
      <c r="Q3" t="b">
        <v>1</v>
      </c>
      <c r="R3" t="str">
        <f>LEFT(T3,FIND("/",T3)-1)</f>
        <v>music</v>
      </c>
      <c r="S3" t="str">
        <f>RIGHT(T3,LEN(T3)-FIND("/",T3))</f>
        <v>rock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E4/D4*100</f>
        <v>131.4787822878229</v>
      </c>
      <c r="G4" t="s">
        <v>20</v>
      </c>
      <c r="H4">
        <v>1425</v>
      </c>
      <c r="I4" t="s">
        <v>26</v>
      </c>
      <c r="J4" t="s">
        <v>27</v>
      </c>
      <c r="K4" s="5">
        <f>E4/H4</f>
        <v>100.01614035087719</v>
      </c>
      <c r="L4" s="8">
        <f>(N4/86400)+DATE(1970,1,1)</f>
        <v>41595.25</v>
      </c>
      <c r="M4" s="8">
        <f>(O4/86400)+DATE(1970,1,1)</f>
        <v>41597.25</v>
      </c>
      <c r="N4">
        <v>1384668000</v>
      </c>
      <c r="O4">
        <v>1384840800</v>
      </c>
      <c r="P4" t="b">
        <v>0</v>
      </c>
      <c r="Q4" t="b">
        <v>0</v>
      </c>
      <c r="R4" t="str">
        <f>LEFT(T4,FIND("/",T4)-1)</f>
        <v>technology</v>
      </c>
      <c r="S4" t="str">
        <f>RIGHT(T4,LEN(T4)-FIND("/",T4))</f>
        <v>web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E5/D5*100</f>
        <v>58.976190476190467</v>
      </c>
      <c r="G5" t="s">
        <v>14</v>
      </c>
      <c r="H5">
        <v>24</v>
      </c>
      <c r="I5" t="s">
        <v>21</v>
      </c>
      <c r="J5" t="s">
        <v>22</v>
      </c>
      <c r="K5" s="5">
        <f>E5/H5</f>
        <v>103.20833333333333</v>
      </c>
      <c r="L5" s="8">
        <f>(N5/86400)+DATE(1970,1,1)</f>
        <v>43688.208333333328</v>
      </c>
      <c r="M5" s="8">
        <f>(O5/86400)+DATE(1970,1,1)</f>
        <v>43728.208333333328</v>
      </c>
      <c r="N5">
        <v>1565499600</v>
      </c>
      <c r="O5">
        <v>1568955600</v>
      </c>
      <c r="P5" t="b">
        <v>0</v>
      </c>
      <c r="Q5" t="b">
        <v>0</v>
      </c>
      <c r="R5" t="str">
        <f>LEFT(T5,FIND("/",T5)-1)</f>
        <v>music</v>
      </c>
      <c r="S5" t="str">
        <f>RIGHT(T5,LEN(T5)-FIND("/",T5))</f>
        <v>rock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E6/D6*100</f>
        <v>69.276315789473685</v>
      </c>
      <c r="G6" t="s">
        <v>14</v>
      </c>
      <c r="H6">
        <v>53</v>
      </c>
      <c r="I6" t="s">
        <v>21</v>
      </c>
      <c r="J6" t="s">
        <v>22</v>
      </c>
      <c r="K6" s="5">
        <f>E6/H6</f>
        <v>99.339622641509436</v>
      </c>
      <c r="L6" s="8">
        <f>(N6/86400)+DATE(1970,1,1)</f>
        <v>43485.25</v>
      </c>
      <c r="M6" s="8">
        <f>(O6/86400)+DATE(1970,1,1)</f>
        <v>43489.25</v>
      </c>
      <c r="N6">
        <v>1547964000</v>
      </c>
      <c r="O6">
        <v>1548309600</v>
      </c>
      <c r="P6" t="b">
        <v>0</v>
      </c>
      <c r="Q6" t="b">
        <v>0</v>
      </c>
      <c r="R6" t="str">
        <f>LEFT(T6,FIND("/",T6)-1)</f>
        <v>theater</v>
      </c>
      <c r="S6" t="str">
        <f>RIGHT(T6,LEN(T6)-FIND("/",T6))</f>
        <v>plays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E7/D7*100</f>
        <v>173.61842105263159</v>
      </c>
      <c r="G7" t="s">
        <v>20</v>
      </c>
      <c r="H7">
        <v>174</v>
      </c>
      <c r="I7" t="s">
        <v>36</v>
      </c>
      <c r="J7" t="s">
        <v>37</v>
      </c>
      <c r="K7" s="5">
        <f>E7/H7</f>
        <v>75.833333333333329</v>
      </c>
      <c r="L7" s="8">
        <f>(N7/86400)+DATE(1970,1,1)</f>
        <v>41149.208333333336</v>
      </c>
      <c r="M7" s="8">
        <f>(O7/86400)+DATE(1970,1,1)</f>
        <v>41160.208333333336</v>
      </c>
      <c r="N7">
        <v>1346130000</v>
      </c>
      <c r="O7">
        <v>1347080400</v>
      </c>
      <c r="P7" t="b">
        <v>0</v>
      </c>
      <c r="Q7" t="b">
        <v>0</v>
      </c>
      <c r="R7" t="str">
        <f>LEFT(T7,FIND("/",T7)-1)</f>
        <v>theater</v>
      </c>
      <c r="S7" t="str">
        <f>RIGHT(T7,LEN(T7)-FIND("/",T7))</f>
        <v>plays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E8/D8*100</f>
        <v>20.961538461538463</v>
      </c>
      <c r="G8" t="s">
        <v>14</v>
      </c>
      <c r="H8">
        <v>18</v>
      </c>
      <c r="I8" t="s">
        <v>40</v>
      </c>
      <c r="J8" t="s">
        <v>41</v>
      </c>
      <c r="K8" s="5">
        <f>E8/H8</f>
        <v>60.555555555555557</v>
      </c>
      <c r="L8" s="8">
        <f>(N8/86400)+DATE(1970,1,1)</f>
        <v>42991.208333333328</v>
      </c>
      <c r="M8" s="8">
        <f>(O8/86400)+DATE(1970,1,1)</f>
        <v>42992.208333333328</v>
      </c>
      <c r="N8">
        <v>1505278800</v>
      </c>
      <c r="O8">
        <v>1505365200</v>
      </c>
      <c r="P8" t="b">
        <v>0</v>
      </c>
      <c r="Q8" t="b">
        <v>0</v>
      </c>
      <c r="R8" t="str">
        <f>LEFT(T8,FIND("/",T8)-1)</f>
        <v>film &amp; video</v>
      </c>
      <c r="S8" t="str">
        <f>RIGHT(T8,LEN(T8)-FIND("/",T8))</f>
        <v>documentary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E9/D9*100</f>
        <v>327.57777777777778</v>
      </c>
      <c r="G9" t="s">
        <v>20</v>
      </c>
      <c r="H9">
        <v>227</v>
      </c>
      <c r="I9" t="s">
        <v>36</v>
      </c>
      <c r="J9" t="s">
        <v>37</v>
      </c>
      <c r="K9" s="5">
        <f>E9/H9</f>
        <v>64.93832599118943</v>
      </c>
      <c r="L9" s="8">
        <f>(N9/86400)+DATE(1970,1,1)</f>
        <v>42229.208333333328</v>
      </c>
      <c r="M9" s="8">
        <f>(O9/86400)+DATE(1970,1,1)</f>
        <v>42231.208333333328</v>
      </c>
      <c r="N9">
        <v>1439442000</v>
      </c>
      <c r="O9">
        <v>1439614800</v>
      </c>
      <c r="P9" t="b">
        <v>0</v>
      </c>
      <c r="Q9" t="b">
        <v>0</v>
      </c>
      <c r="R9" t="str">
        <f>LEFT(T9,FIND("/",T9)-1)</f>
        <v>theater</v>
      </c>
      <c r="S9" t="str">
        <f>RIGHT(T9,LEN(T9)-FIND("/",T9))</f>
        <v>plays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E10/D10*100</f>
        <v>19.932788374205266</v>
      </c>
      <c r="G10" t="s">
        <v>47</v>
      </c>
      <c r="H10">
        <v>708</v>
      </c>
      <c r="I10" t="s">
        <v>36</v>
      </c>
      <c r="J10" t="s">
        <v>37</v>
      </c>
      <c r="K10" s="5">
        <f>E10/H10</f>
        <v>30.997175141242938</v>
      </c>
      <c r="L10" s="8">
        <f>(N10/86400)+DATE(1970,1,1)</f>
        <v>40399.208333333336</v>
      </c>
      <c r="M10" s="8">
        <f>(O10/86400)+DATE(1970,1,1)</f>
        <v>40401.208333333336</v>
      </c>
      <c r="N10">
        <v>1281330000</v>
      </c>
      <c r="O10">
        <v>1281502800</v>
      </c>
      <c r="P10" t="b">
        <v>0</v>
      </c>
      <c r="Q10" t="b">
        <v>0</v>
      </c>
      <c r="R10" t="str">
        <f>LEFT(T10,FIND("/",T10)-1)</f>
        <v>theater</v>
      </c>
      <c r="S10" t="str">
        <f>RIGHT(T10,LEN(T10)-FIND("/",T10))</f>
        <v>plays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E11/D11*100</f>
        <v>51.741935483870968</v>
      </c>
      <c r="G11" t="s">
        <v>14</v>
      </c>
      <c r="H11">
        <v>44</v>
      </c>
      <c r="I11" t="s">
        <v>21</v>
      </c>
      <c r="J11" t="s">
        <v>22</v>
      </c>
      <c r="K11" s="5">
        <f>E11/H11</f>
        <v>72.909090909090907</v>
      </c>
      <c r="L11" s="8">
        <f>(N11/86400)+DATE(1970,1,1)</f>
        <v>41536.208333333336</v>
      </c>
      <c r="M11" s="8">
        <f>(O11/86400)+DATE(1970,1,1)</f>
        <v>41585.25</v>
      </c>
      <c r="N11">
        <v>1379566800</v>
      </c>
      <c r="O11">
        <v>1383804000</v>
      </c>
      <c r="P11" t="b">
        <v>0</v>
      </c>
      <c r="Q11" t="b">
        <v>0</v>
      </c>
      <c r="R11" t="str">
        <f>LEFT(T11,FIND("/",T11)-1)</f>
        <v>music</v>
      </c>
      <c r="S11" t="str">
        <f>RIGHT(T11,LEN(T11)-FIND("/",T11))</f>
        <v>electric music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E12/D12*100</f>
        <v>266.11538461538464</v>
      </c>
      <c r="G12" t="s">
        <v>20</v>
      </c>
      <c r="H12">
        <v>220</v>
      </c>
      <c r="I12" t="s">
        <v>21</v>
      </c>
      <c r="J12" t="s">
        <v>22</v>
      </c>
      <c r="K12" s="5">
        <f>E12/H12</f>
        <v>62.9</v>
      </c>
      <c r="L12" s="8">
        <f>(N12/86400)+DATE(1970,1,1)</f>
        <v>40404.208333333336</v>
      </c>
      <c r="M12" s="8">
        <f>(O12/86400)+DATE(1970,1,1)</f>
        <v>40452.208333333336</v>
      </c>
      <c r="N12">
        <v>1281762000</v>
      </c>
      <c r="O12">
        <v>1285909200</v>
      </c>
      <c r="P12" t="b">
        <v>0</v>
      </c>
      <c r="Q12" t="b">
        <v>0</v>
      </c>
      <c r="R12" t="str">
        <f>LEFT(T12,FIND("/",T12)-1)</f>
        <v>film &amp; video</v>
      </c>
      <c r="S12" t="str">
        <f>RIGHT(T12,LEN(T12)-FIND("/",T12))</f>
        <v>drama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E13/D13*100</f>
        <v>48.095238095238095</v>
      </c>
      <c r="G13" t="s">
        <v>14</v>
      </c>
      <c r="H13">
        <v>27</v>
      </c>
      <c r="I13" t="s">
        <v>21</v>
      </c>
      <c r="J13" t="s">
        <v>22</v>
      </c>
      <c r="K13" s="5">
        <f>E13/H13</f>
        <v>112.22222222222223</v>
      </c>
      <c r="L13" s="8">
        <f>(N13/86400)+DATE(1970,1,1)</f>
        <v>40442.208333333336</v>
      </c>
      <c r="M13" s="8">
        <f>(O13/86400)+DATE(1970,1,1)</f>
        <v>40448.208333333336</v>
      </c>
      <c r="N13">
        <v>1285045200</v>
      </c>
      <c r="O13">
        <v>1285563600</v>
      </c>
      <c r="P13" t="b">
        <v>0</v>
      </c>
      <c r="Q13" t="b">
        <v>1</v>
      </c>
      <c r="R13" t="str">
        <f>LEFT(T13,FIND("/",T13)-1)</f>
        <v>theater</v>
      </c>
      <c r="S13" t="str">
        <f>RIGHT(T13,LEN(T13)-FIND("/",T13))</f>
        <v>plays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E14/D14*100</f>
        <v>89.349206349206341</v>
      </c>
      <c r="G14" t="s">
        <v>14</v>
      </c>
      <c r="H14">
        <v>55</v>
      </c>
      <c r="I14" t="s">
        <v>21</v>
      </c>
      <c r="J14" t="s">
        <v>22</v>
      </c>
      <c r="K14" s="5">
        <f>E14/H14</f>
        <v>102.34545454545454</v>
      </c>
      <c r="L14" s="8">
        <f>(N14/86400)+DATE(1970,1,1)</f>
        <v>43760.208333333328</v>
      </c>
      <c r="M14" s="8">
        <f>(O14/86400)+DATE(1970,1,1)</f>
        <v>43768.208333333328</v>
      </c>
      <c r="N14">
        <v>1571720400</v>
      </c>
      <c r="O14">
        <v>1572411600</v>
      </c>
      <c r="P14" t="b">
        <v>0</v>
      </c>
      <c r="Q14" t="b">
        <v>0</v>
      </c>
      <c r="R14" t="str">
        <f>LEFT(T14,FIND("/",T14)-1)</f>
        <v>film &amp; video</v>
      </c>
      <c r="S14" t="str">
        <f>RIGHT(T14,LEN(T14)-FIND("/",T14))</f>
        <v>drama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E15/D15*100</f>
        <v>245.11904761904765</v>
      </c>
      <c r="G15" t="s">
        <v>20</v>
      </c>
      <c r="H15">
        <v>98</v>
      </c>
      <c r="I15" t="s">
        <v>21</v>
      </c>
      <c r="J15" t="s">
        <v>22</v>
      </c>
      <c r="K15" s="5">
        <f>E15/H15</f>
        <v>105.05102040816327</v>
      </c>
      <c r="L15" s="8">
        <f>(N15/86400)+DATE(1970,1,1)</f>
        <v>42532.208333333328</v>
      </c>
      <c r="M15" s="8">
        <f>(O15/86400)+DATE(1970,1,1)</f>
        <v>42544.208333333328</v>
      </c>
      <c r="N15">
        <v>1465621200</v>
      </c>
      <c r="O15">
        <v>1466658000</v>
      </c>
      <c r="P15" t="b">
        <v>0</v>
      </c>
      <c r="Q15" t="b">
        <v>0</v>
      </c>
      <c r="R15" t="str">
        <f>LEFT(T15,FIND("/",T15)-1)</f>
        <v>music</v>
      </c>
      <c r="S15" t="str">
        <f>RIGHT(T15,LEN(T15)-FIND("/",T15))</f>
        <v>indie rock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E16/D16*100</f>
        <v>66.769503546099301</v>
      </c>
      <c r="G16" t="s">
        <v>14</v>
      </c>
      <c r="H16">
        <v>200</v>
      </c>
      <c r="I16" t="s">
        <v>21</v>
      </c>
      <c r="J16" t="s">
        <v>22</v>
      </c>
      <c r="K16" s="5">
        <f>E16/H16</f>
        <v>94.144999999999996</v>
      </c>
      <c r="L16" s="8">
        <f>(N16/86400)+DATE(1970,1,1)</f>
        <v>40974.25</v>
      </c>
      <c r="M16" s="8">
        <f>(O16/86400)+DATE(1970,1,1)</f>
        <v>41001.208333333336</v>
      </c>
      <c r="N16">
        <v>1331013600</v>
      </c>
      <c r="O16">
        <v>1333342800</v>
      </c>
      <c r="P16" t="b">
        <v>0</v>
      </c>
      <c r="Q16" t="b">
        <v>0</v>
      </c>
      <c r="R16" t="str">
        <f>LEFT(T16,FIND("/",T16)-1)</f>
        <v>music</v>
      </c>
      <c r="S16" t="str">
        <f>RIGHT(T16,LEN(T16)-FIND("/",T16))</f>
        <v>indie rock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E17/D17*100</f>
        <v>47.307881773399011</v>
      </c>
      <c r="G17" t="s">
        <v>14</v>
      </c>
      <c r="H17">
        <v>452</v>
      </c>
      <c r="I17" t="s">
        <v>21</v>
      </c>
      <c r="J17" t="s">
        <v>22</v>
      </c>
      <c r="K17" s="5">
        <f>E17/H17</f>
        <v>84.986725663716811</v>
      </c>
      <c r="L17" s="8">
        <f>(N17/86400)+DATE(1970,1,1)</f>
        <v>43809.25</v>
      </c>
      <c r="M17" s="8">
        <f>(O17/86400)+DATE(1970,1,1)</f>
        <v>43813.25</v>
      </c>
      <c r="N17">
        <v>1575957600</v>
      </c>
      <c r="O17">
        <v>1576303200</v>
      </c>
      <c r="P17" t="b">
        <v>0</v>
      </c>
      <c r="Q17" t="b">
        <v>0</v>
      </c>
      <c r="R17" t="str">
        <f>LEFT(T17,FIND("/",T17)-1)</f>
        <v>technology</v>
      </c>
      <c r="S17" t="str">
        <f>RIGHT(T17,LEN(T17)-FIND("/",T17))</f>
        <v>wearables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E18/D18*100</f>
        <v>649.47058823529414</v>
      </c>
      <c r="G18" t="s">
        <v>20</v>
      </c>
      <c r="H18">
        <v>100</v>
      </c>
      <c r="I18" t="s">
        <v>21</v>
      </c>
      <c r="J18" t="s">
        <v>22</v>
      </c>
      <c r="K18" s="5">
        <f>E18/H18</f>
        <v>110.41</v>
      </c>
      <c r="L18" s="8">
        <f>(N18/86400)+DATE(1970,1,1)</f>
        <v>41661.25</v>
      </c>
      <c r="M18" s="8">
        <f>(O18/86400)+DATE(1970,1,1)</f>
        <v>41683.25</v>
      </c>
      <c r="N18">
        <v>1390370400</v>
      </c>
      <c r="O18">
        <v>1392271200</v>
      </c>
      <c r="P18" t="b">
        <v>0</v>
      </c>
      <c r="Q18" t="b">
        <v>0</v>
      </c>
      <c r="R18" t="str">
        <f>LEFT(T18,FIND("/",T18)-1)</f>
        <v>publishing</v>
      </c>
      <c r="S18" t="str">
        <f>RIGHT(T18,LEN(T18)-FIND("/",T18))</f>
        <v>nonfiction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E19/D19*100</f>
        <v>159.39125295508273</v>
      </c>
      <c r="G19" t="s">
        <v>20</v>
      </c>
      <c r="H19">
        <v>1249</v>
      </c>
      <c r="I19" t="s">
        <v>21</v>
      </c>
      <c r="J19" t="s">
        <v>22</v>
      </c>
      <c r="K19" s="5">
        <f>E19/H19</f>
        <v>107.96236989591674</v>
      </c>
      <c r="L19" s="8">
        <f>(N19/86400)+DATE(1970,1,1)</f>
        <v>40555.25</v>
      </c>
      <c r="M19" s="8">
        <f>(O19/86400)+DATE(1970,1,1)</f>
        <v>40556.25</v>
      </c>
      <c r="N19">
        <v>1294812000</v>
      </c>
      <c r="O19">
        <v>1294898400</v>
      </c>
      <c r="P19" t="b">
        <v>0</v>
      </c>
      <c r="Q19" t="b">
        <v>0</v>
      </c>
      <c r="R19" t="str">
        <f>LEFT(T19,FIND("/",T19)-1)</f>
        <v>film &amp; video</v>
      </c>
      <c r="S19" t="str">
        <f>RIGHT(T19,LEN(T19)-FIND("/",T19))</f>
        <v>animation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E20/D20*100</f>
        <v>66.912087912087912</v>
      </c>
      <c r="G20" t="s">
        <v>74</v>
      </c>
      <c r="H20">
        <v>135</v>
      </c>
      <c r="I20" t="s">
        <v>21</v>
      </c>
      <c r="J20" t="s">
        <v>22</v>
      </c>
      <c r="K20" s="5">
        <f>E20/H20</f>
        <v>45.103703703703701</v>
      </c>
      <c r="L20" s="8">
        <f>(N20/86400)+DATE(1970,1,1)</f>
        <v>43351.208333333328</v>
      </c>
      <c r="M20" s="8">
        <f>(O20/86400)+DATE(1970,1,1)</f>
        <v>43359.208333333328</v>
      </c>
      <c r="N20">
        <v>1536382800</v>
      </c>
      <c r="O20">
        <v>1537074000</v>
      </c>
      <c r="P20" t="b">
        <v>0</v>
      </c>
      <c r="Q20" t="b">
        <v>0</v>
      </c>
      <c r="R20" t="str">
        <f>LEFT(T20,FIND("/",T20)-1)</f>
        <v>theater</v>
      </c>
      <c r="S20" t="str">
        <f>RIGHT(T20,LEN(T20)-FIND("/",T20))</f>
        <v>plays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E21/D21*100</f>
        <v>48.529600000000002</v>
      </c>
      <c r="G21" t="s">
        <v>14</v>
      </c>
      <c r="H21">
        <v>674</v>
      </c>
      <c r="I21" t="s">
        <v>21</v>
      </c>
      <c r="J21" t="s">
        <v>22</v>
      </c>
      <c r="K21" s="5">
        <f>E21/H21</f>
        <v>45.001483679525222</v>
      </c>
      <c r="L21" s="8">
        <f>(N21/86400)+DATE(1970,1,1)</f>
        <v>43528.25</v>
      </c>
      <c r="M21" s="8">
        <f>(O21/86400)+DATE(1970,1,1)</f>
        <v>43549.208333333328</v>
      </c>
      <c r="N21">
        <v>1551679200</v>
      </c>
      <c r="O21">
        <v>1553490000</v>
      </c>
      <c r="P21" t="b">
        <v>0</v>
      </c>
      <c r="Q21" t="b">
        <v>1</v>
      </c>
      <c r="R21" t="str">
        <f>LEFT(T21,FIND("/",T21)-1)</f>
        <v>theater</v>
      </c>
      <c r="S21" t="str">
        <f>RIGHT(T21,LEN(T21)-FIND("/",T21))</f>
        <v>plays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E22/D22*100</f>
        <v>112.24279210925646</v>
      </c>
      <c r="G22" t="s">
        <v>20</v>
      </c>
      <c r="H22">
        <v>1396</v>
      </c>
      <c r="I22" t="s">
        <v>21</v>
      </c>
      <c r="J22" t="s">
        <v>22</v>
      </c>
      <c r="K22" s="5">
        <f>E22/H22</f>
        <v>105.97134670487107</v>
      </c>
      <c r="L22" s="8">
        <f>(N22/86400)+DATE(1970,1,1)</f>
        <v>41848.208333333336</v>
      </c>
      <c r="M22" s="8">
        <f>(O22/86400)+DATE(1970,1,1)</f>
        <v>41848.208333333336</v>
      </c>
      <c r="N22">
        <v>1406523600</v>
      </c>
      <c r="O22">
        <v>1406523600</v>
      </c>
      <c r="P22" t="b">
        <v>0</v>
      </c>
      <c r="Q22" t="b">
        <v>0</v>
      </c>
      <c r="R22" t="str">
        <f>LEFT(T22,FIND("/",T22)-1)</f>
        <v>film &amp; video</v>
      </c>
      <c r="S22" t="str">
        <f>RIGHT(T22,LEN(T22)-FIND("/",T22))</f>
        <v>drama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E23/D23*100</f>
        <v>40.992553191489364</v>
      </c>
      <c r="G23" t="s">
        <v>14</v>
      </c>
      <c r="H23">
        <v>558</v>
      </c>
      <c r="I23" t="s">
        <v>21</v>
      </c>
      <c r="J23" t="s">
        <v>22</v>
      </c>
      <c r="K23" s="5">
        <f>E23/H23</f>
        <v>69.055555555555557</v>
      </c>
      <c r="L23" s="8">
        <f>(N23/86400)+DATE(1970,1,1)</f>
        <v>40770.208333333336</v>
      </c>
      <c r="M23" s="8">
        <f>(O23/86400)+DATE(1970,1,1)</f>
        <v>40804.208333333336</v>
      </c>
      <c r="N23">
        <v>1313384400</v>
      </c>
      <c r="O23">
        <v>1316322000</v>
      </c>
      <c r="P23" t="b">
        <v>0</v>
      </c>
      <c r="Q23" t="b">
        <v>0</v>
      </c>
      <c r="R23" t="str">
        <f>LEFT(T23,FIND("/",T23)-1)</f>
        <v>theater</v>
      </c>
      <c r="S23" t="str">
        <f>RIGHT(T23,LEN(T23)-FIND("/",T23))</f>
        <v>plays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E24/D24*100</f>
        <v>128.07106598984771</v>
      </c>
      <c r="G24" t="s">
        <v>20</v>
      </c>
      <c r="H24">
        <v>890</v>
      </c>
      <c r="I24" t="s">
        <v>21</v>
      </c>
      <c r="J24" t="s">
        <v>22</v>
      </c>
      <c r="K24" s="5">
        <f>E24/H24</f>
        <v>85.044943820224717</v>
      </c>
      <c r="L24" s="8">
        <f>(N24/86400)+DATE(1970,1,1)</f>
        <v>43193.208333333328</v>
      </c>
      <c r="M24" s="8">
        <f>(O24/86400)+DATE(1970,1,1)</f>
        <v>43208.208333333328</v>
      </c>
      <c r="N24">
        <v>1522731600</v>
      </c>
      <c r="O24">
        <v>1524027600</v>
      </c>
      <c r="P24" t="b">
        <v>0</v>
      </c>
      <c r="Q24" t="b">
        <v>0</v>
      </c>
      <c r="R24" t="str">
        <f>LEFT(T24,FIND("/",T24)-1)</f>
        <v>theater</v>
      </c>
      <c r="S24" t="str">
        <f>RIGHT(T24,LEN(T24)-FIND("/",T24))</f>
        <v>plays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E25/D25*100</f>
        <v>332.04444444444448</v>
      </c>
      <c r="G25" t="s">
        <v>20</v>
      </c>
      <c r="H25">
        <v>142</v>
      </c>
      <c r="I25" t="s">
        <v>40</v>
      </c>
      <c r="J25" t="s">
        <v>41</v>
      </c>
      <c r="K25" s="5">
        <f>E25/H25</f>
        <v>105.22535211267606</v>
      </c>
      <c r="L25" s="8">
        <f>(N25/86400)+DATE(1970,1,1)</f>
        <v>43510.25</v>
      </c>
      <c r="M25" s="8">
        <f>(O25/86400)+DATE(1970,1,1)</f>
        <v>43563.208333333328</v>
      </c>
      <c r="N25">
        <v>1550124000</v>
      </c>
      <c r="O25">
        <v>1554699600</v>
      </c>
      <c r="P25" t="b">
        <v>0</v>
      </c>
      <c r="Q25" t="b">
        <v>0</v>
      </c>
      <c r="R25" t="str">
        <f>LEFT(T25,FIND("/",T25)-1)</f>
        <v>film &amp; video</v>
      </c>
      <c r="S25" t="str">
        <f>RIGHT(T25,LEN(T25)-FIND("/",T25))</f>
        <v>documentary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E26/D26*100</f>
        <v>112.83225108225108</v>
      </c>
      <c r="G26" t="s">
        <v>20</v>
      </c>
      <c r="H26">
        <v>2673</v>
      </c>
      <c r="I26" t="s">
        <v>21</v>
      </c>
      <c r="J26" t="s">
        <v>22</v>
      </c>
      <c r="K26" s="5">
        <f>E26/H26</f>
        <v>39.003741114852225</v>
      </c>
      <c r="L26" s="8">
        <f>(N26/86400)+DATE(1970,1,1)</f>
        <v>41811.208333333336</v>
      </c>
      <c r="M26" s="8">
        <f>(O26/86400)+DATE(1970,1,1)</f>
        <v>41813.208333333336</v>
      </c>
      <c r="N26">
        <v>1403326800</v>
      </c>
      <c r="O26">
        <v>1403499600</v>
      </c>
      <c r="P26" t="b">
        <v>0</v>
      </c>
      <c r="Q26" t="b">
        <v>0</v>
      </c>
      <c r="R26" t="str">
        <f>LEFT(T26,FIND("/",T26)-1)</f>
        <v>technology</v>
      </c>
      <c r="S26" t="str">
        <f>RIGHT(T26,LEN(T26)-FIND("/",T26))</f>
        <v>wearables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E27/D27*100</f>
        <v>216.43636363636364</v>
      </c>
      <c r="G27" t="s">
        <v>20</v>
      </c>
      <c r="H27">
        <v>163</v>
      </c>
      <c r="I27" t="s">
        <v>21</v>
      </c>
      <c r="J27" t="s">
        <v>22</v>
      </c>
      <c r="K27" s="5">
        <f>E27/H27</f>
        <v>73.030674846625772</v>
      </c>
      <c r="L27" s="8">
        <f>(N27/86400)+DATE(1970,1,1)</f>
        <v>40681.208333333336</v>
      </c>
      <c r="M27" s="8">
        <f>(O27/86400)+DATE(1970,1,1)</f>
        <v>40701.208333333336</v>
      </c>
      <c r="N27">
        <v>1305694800</v>
      </c>
      <c r="O27">
        <v>1307422800</v>
      </c>
      <c r="P27" t="b">
        <v>0</v>
      </c>
      <c r="Q27" t="b">
        <v>1</v>
      </c>
      <c r="R27" t="str">
        <f>LEFT(T27,FIND("/",T27)-1)</f>
        <v>games</v>
      </c>
      <c r="S27" t="str">
        <f>RIGHT(T27,LEN(T27)-FIND("/",T27))</f>
        <v>video games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E28/D28*100</f>
        <v>48.199069767441863</v>
      </c>
      <c r="G28" t="s">
        <v>74</v>
      </c>
      <c r="H28">
        <v>1480</v>
      </c>
      <c r="I28" t="s">
        <v>21</v>
      </c>
      <c r="J28" t="s">
        <v>22</v>
      </c>
      <c r="K28" s="5">
        <f>E28/H28</f>
        <v>35.009459459459457</v>
      </c>
      <c r="L28" s="8">
        <f>(N28/86400)+DATE(1970,1,1)</f>
        <v>43312.208333333328</v>
      </c>
      <c r="M28" s="8">
        <f>(O28/86400)+DATE(1970,1,1)</f>
        <v>43339.208333333328</v>
      </c>
      <c r="N28">
        <v>1533013200</v>
      </c>
      <c r="O28">
        <v>1535346000</v>
      </c>
      <c r="P28" t="b">
        <v>0</v>
      </c>
      <c r="Q28" t="b">
        <v>0</v>
      </c>
      <c r="R28" t="str">
        <f>LEFT(T28,FIND("/",T28)-1)</f>
        <v>theater</v>
      </c>
      <c r="S28" t="str">
        <f>RIGHT(T28,LEN(T28)-FIND("/",T28))</f>
        <v>plays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E29/D29*100</f>
        <v>79.95</v>
      </c>
      <c r="G29" t="s">
        <v>14</v>
      </c>
      <c r="H29">
        <v>15</v>
      </c>
      <c r="I29" t="s">
        <v>21</v>
      </c>
      <c r="J29" t="s">
        <v>22</v>
      </c>
      <c r="K29" s="5">
        <f>E29/H29</f>
        <v>106.6</v>
      </c>
      <c r="L29" s="8">
        <f>(N29/86400)+DATE(1970,1,1)</f>
        <v>42280.208333333328</v>
      </c>
      <c r="M29" s="8">
        <f>(O29/86400)+DATE(1970,1,1)</f>
        <v>42288.208333333328</v>
      </c>
      <c r="N29">
        <v>1443848400</v>
      </c>
      <c r="O29">
        <v>1444539600</v>
      </c>
      <c r="P29" t="b">
        <v>0</v>
      </c>
      <c r="Q29" t="b">
        <v>0</v>
      </c>
      <c r="R29" t="str">
        <f>LEFT(T29,FIND("/",T29)-1)</f>
        <v>music</v>
      </c>
      <c r="S29" t="str">
        <f>RIGHT(T29,LEN(T29)-FIND("/",T29))</f>
        <v>rock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E30/D30*100</f>
        <v>105.22553516819573</v>
      </c>
      <c r="G30" t="s">
        <v>20</v>
      </c>
      <c r="H30">
        <v>2220</v>
      </c>
      <c r="I30" t="s">
        <v>21</v>
      </c>
      <c r="J30" t="s">
        <v>22</v>
      </c>
      <c r="K30" s="5">
        <f>E30/H30</f>
        <v>61.997747747747745</v>
      </c>
      <c r="L30" s="8">
        <f>(N30/86400)+DATE(1970,1,1)</f>
        <v>40218.25</v>
      </c>
      <c r="M30" s="8">
        <f>(O30/86400)+DATE(1970,1,1)</f>
        <v>40241.25</v>
      </c>
      <c r="N30">
        <v>1265695200</v>
      </c>
      <c r="O30">
        <v>1267682400</v>
      </c>
      <c r="P30" t="b">
        <v>0</v>
      </c>
      <c r="Q30" t="b">
        <v>1</v>
      </c>
      <c r="R30" t="str">
        <f>LEFT(T30,FIND("/",T30)-1)</f>
        <v>theater</v>
      </c>
      <c r="S30" t="str">
        <f>RIGHT(T30,LEN(T30)-FIND("/",T30))</f>
        <v>plays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E31/D31*100</f>
        <v>328.89978213507629</v>
      </c>
      <c r="G31" t="s">
        <v>20</v>
      </c>
      <c r="H31">
        <v>1606</v>
      </c>
      <c r="I31" t="s">
        <v>98</v>
      </c>
      <c r="J31" t="s">
        <v>99</v>
      </c>
      <c r="K31" s="5">
        <f>E31/H31</f>
        <v>94.000622665006233</v>
      </c>
      <c r="L31" s="8">
        <f>(N31/86400)+DATE(1970,1,1)</f>
        <v>43301.208333333328</v>
      </c>
      <c r="M31" s="8">
        <f>(O31/86400)+DATE(1970,1,1)</f>
        <v>43341.208333333328</v>
      </c>
      <c r="N31">
        <v>1532062800</v>
      </c>
      <c r="O31">
        <v>1535518800</v>
      </c>
      <c r="P31" t="b">
        <v>0</v>
      </c>
      <c r="Q31" t="b">
        <v>0</v>
      </c>
      <c r="R31" t="str">
        <f>LEFT(T31,FIND("/",T31)-1)</f>
        <v>film &amp; video</v>
      </c>
      <c r="S31" t="str">
        <f>RIGHT(T31,LEN(T31)-FIND("/",T31))</f>
        <v>shorts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E32/D32*100</f>
        <v>160.61111111111111</v>
      </c>
      <c r="G32" t="s">
        <v>20</v>
      </c>
      <c r="H32">
        <v>129</v>
      </c>
      <c r="I32" t="s">
        <v>21</v>
      </c>
      <c r="J32" t="s">
        <v>22</v>
      </c>
      <c r="K32" s="5">
        <f>E32/H32</f>
        <v>112.05426356589147</v>
      </c>
      <c r="L32" s="8">
        <f>(N32/86400)+DATE(1970,1,1)</f>
        <v>43609.208333333328</v>
      </c>
      <c r="M32" s="8">
        <f>(O32/86400)+DATE(1970,1,1)</f>
        <v>43614.208333333328</v>
      </c>
      <c r="N32">
        <v>1558674000</v>
      </c>
      <c r="O32">
        <v>1559106000</v>
      </c>
      <c r="P32" t="b">
        <v>0</v>
      </c>
      <c r="Q32" t="b">
        <v>0</v>
      </c>
      <c r="R32" t="str">
        <f>LEFT(T32,FIND("/",T32)-1)</f>
        <v>film &amp; video</v>
      </c>
      <c r="S32" t="str">
        <f>RIGHT(T32,LEN(T32)-FIND("/",T32))</f>
        <v>animation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E33/D33*100</f>
        <v>310</v>
      </c>
      <c r="G33" t="s">
        <v>20</v>
      </c>
      <c r="H33">
        <v>226</v>
      </c>
      <c r="I33" t="s">
        <v>40</v>
      </c>
      <c r="J33" t="s">
        <v>41</v>
      </c>
      <c r="K33" s="5">
        <f>E33/H33</f>
        <v>48.008849557522126</v>
      </c>
      <c r="L33" s="8">
        <f>(N33/86400)+DATE(1970,1,1)</f>
        <v>42374.25</v>
      </c>
      <c r="M33" s="8">
        <f>(O33/86400)+DATE(1970,1,1)</f>
        <v>42402.25</v>
      </c>
      <c r="N33">
        <v>1451973600</v>
      </c>
      <c r="O33">
        <v>1454392800</v>
      </c>
      <c r="P33" t="b">
        <v>0</v>
      </c>
      <c r="Q33" t="b">
        <v>0</v>
      </c>
      <c r="R33" t="str">
        <f>LEFT(T33,FIND("/",T33)-1)</f>
        <v>games</v>
      </c>
      <c r="S33" t="str">
        <f>RIGHT(T33,LEN(T33)-FIND("/",T33))</f>
        <v>video games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E34/D34*100</f>
        <v>86.807920792079202</v>
      </c>
      <c r="G34" t="s">
        <v>14</v>
      </c>
      <c r="H34">
        <v>2307</v>
      </c>
      <c r="I34" t="s">
        <v>107</v>
      </c>
      <c r="J34" t="s">
        <v>108</v>
      </c>
      <c r="K34" s="5">
        <f>E34/H34</f>
        <v>38.004334633723452</v>
      </c>
      <c r="L34" s="8">
        <f>(N34/86400)+DATE(1970,1,1)</f>
        <v>43110.25</v>
      </c>
      <c r="M34" s="8">
        <f>(O34/86400)+DATE(1970,1,1)</f>
        <v>43137.25</v>
      </c>
      <c r="N34">
        <v>1515564000</v>
      </c>
      <c r="O34">
        <v>1517896800</v>
      </c>
      <c r="P34" t="b">
        <v>0</v>
      </c>
      <c r="Q34" t="b">
        <v>0</v>
      </c>
      <c r="R34" t="str">
        <f>LEFT(T34,FIND("/",T34)-1)</f>
        <v>film &amp; video</v>
      </c>
      <c r="S34" t="str">
        <f>RIGHT(T34,LEN(T34)-FIND("/",T34))</f>
        <v>documentary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E35/D35*100</f>
        <v>377.82071713147411</v>
      </c>
      <c r="G35" t="s">
        <v>20</v>
      </c>
      <c r="H35">
        <v>5419</v>
      </c>
      <c r="I35" t="s">
        <v>21</v>
      </c>
      <c r="J35" t="s">
        <v>22</v>
      </c>
      <c r="K35" s="5">
        <f>E35/H35</f>
        <v>35.000184535892231</v>
      </c>
      <c r="L35" s="8">
        <f>(N35/86400)+DATE(1970,1,1)</f>
        <v>41917.208333333336</v>
      </c>
      <c r="M35" s="8">
        <f>(O35/86400)+DATE(1970,1,1)</f>
        <v>41954.25</v>
      </c>
      <c r="N35">
        <v>1412485200</v>
      </c>
      <c r="O35">
        <v>1415685600</v>
      </c>
      <c r="P35" t="b">
        <v>0</v>
      </c>
      <c r="Q35" t="b">
        <v>0</v>
      </c>
      <c r="R35" t="str">
        <f>LEFT(T35,FIND("/",T35)-1)</f>
        <v>theater</v>
      </c>
      <c r="S35" t="str">
        <f>RIGHT(T35,LEN(T35)-FIND("/",T35))</f>
        <v>plays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E36/D36*100</f>
        <v>150.80645161290323</v>
      </c>
      <c r="G36" t="s">
        <v>20</v>
      </c>
      <c r="H36">
        <v>165</v>
      </c>
      <c r="I36" t="s">
        <v>21</v>
      </c>
      <c r="J36" t="s">
        <v>22</v>
      </c>
      <c r="K36" s="5">
        <f>E36/H36</f>
        <v>85</v>
      </c>
      <c r="L36" s="8">
        <f>(N36/86400)+DATE(1970,1,1)</f>
        <v>42817.208333333328</v>
      </c>
      <c r="M36" s="8">
        <f>(O36/86400)+DATE(1970,1,1)</f>
        <v>42822.208333333328</v>
      </c>
      <c r="N36">
        <v>1490245200</v>
      </c>
      <c r="O36">
        <v>1490677200</v>
      </c>
      <c r="P36" t="b">
        <v>0</v>
      </c>
      <c r="Q36" t="b">
        <v>0</v>
      </c>
      <c r="R36" t="str">
        <f>LEFT(T36,FIND("/",T36)-1)</f>
        <v>film &amp; video</v>
      </c>
      <c r="S36" t="str">
        <f>RIGHT(T36,LEN(T36)-FIND("/",T36))</f>
        <v>documentary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E37/D37*100</f>
        <v>150.30119521912351</v>
      </c>
      <c r="G37" t="s">
        <v>20</v>
      </c>
      <c r="H37">
        <v>1965</v>
      </c>
      <c r="I37" t="s">
        <v>36</v>
      </c>
      <c r="J37" t="s">
        <v>37</v>
      </c>
      <c r="K37" s="5">
        <f>E37/H37</f>
        <v>95.993893129770996</v>
      </c>
      <c r="L37" s="8">
        <f>(N37/86400)+DATE(1970,1,1)</f>
        <v>43484.25</v>
      </c>
      <c r="M37" s="8">
        <f>(O37/86400)+DATE(1970,1,1)</f>
        <v>43526.25</v>
      </c>
      <c r="N37">
        <v>1547877600</v>
      </c>
      <c r="O37">
        <v>1551506400</v>
      </c>
      <c r="P37" t="b">
        <v>0</v>
      </c>
      <c r="Q37" t="b">
        <v>1</v>
      </c>
      <c r="R37" t="str">
        <f>LEFT(T37,FIND("/",T37)-1)</f>
        <v>film &amp; video</v>
      </c>
      <c r="S37" t="str">
        <f>RIGHT(T37,LEN(T37)-FIND("/",T37))</f>
        <v>drama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E38/D38*100</f>
        <v>157.28571428571431</v>
      </c>
      <c r="G38" t="s">
        <v>20</v>
      </c>
      <c r="H38">
        <v>16</v>
      </c>
      <c r="I38" t="s">
        <v>21</v>
      </c>
      <c r="J38" t="s">
        <v>22</v>
      </c>
      <c r="K38" s="5">
        <f>E38/H38</f>
        <v>68.8125</v>
      </c>
      <c r="L38" s="8">
        <f>(N38/86400)+DATE(1970,1,1)</f>
        <v>40600.25</v>
      </c>
      <c r="M38" s="8">
        <f>(O38/86400)+DATE(1970,1,1)</f>
        <v>40625.208333333336</v>
      </c>
      <c r="N38">
        <v>1298700000</v>
      </c>
      <c r="O38">
        <v>1300856400</v>
      </c>
      <c r="P38" t="b">
        <v>0</v>
      </c>
      <c r="Q38" t="b">
        <v>0</v>
      </c>
      <c r="R38" t="str">
        <f>LEFT(T38,FIND("/",T38)-1)</f>
        <v>theater</v>
      </c>
      <c r="S38" t="str">
        <f>RIGHT(T38,LEN(T38)-FIND("/",T38))</f>
        <v>plays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E39/D39*100</f>
        <v>139.98765432098764</v>
      </c>
      <c r="G39" t="s">
        <v>20</v>
      </c>
      <c r="H39">
        <v>107</v>
      </c>
      <c r="I39" t="s">
        <v>21</v>
      </c>
      <c r="J39" t="s">
        <v>22</v>
      </c>
      <c r="K39" s="5">
        <f>E39/H39</f>
        <v>105.97196261682242</v>
      </c>
      <c r="L39" s="8">
        <f>(N39/86400)+DATE(1970,1,1)</f>
        <v>43744.208333333328</v>
      </c>
      <c r="M39" s="8">
        <f>(O39/86400)+DATE(1970,1,1)</f>
        <v>43777.25</v>
      </c>
      <c r="N39">
        <v>1570338000</v>
      </c>
      <c r="O39">
        <v>1573192800</v>
      </c>
      <c r="P39" t="b">
        <v>0</v>
      </c>
      <c r="Q39" t="b">
        <v>1</v>
      </c>
      <c r="R39" t="str">
        <f>LEFT(T39,FIND("/",T39)-1)</f>
        <v>publishing</v>
      </c>
      <c r="S39" t="str">
        <f>RIGHT(T39,LEN(T39)-FIND("/",T39))</f>
        <v>fiction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E40/D40*100</f>
        <v>325.32258064516128</v>
      </c>
      <c r="G40" t="s">
        <v>20</v>
      </c>
      <c r="H40">
        <v>134</v>
      </c>
      <c r="I40" t="s">
        <v>21</v>
      </c>
      <c r="J40" t="s">
        <v>22</v>
      </c>
      <c r="K40" s="5">
        <f>E40/H40</f>
        <v>75.261194029850742</v>
      </c>
      <c r="L40" s="8">
        <f>(N40/86400)+DATE(1970,1,1)</f>
        <v>40469.208333333336</v>
      </c>
      <c r="M40" s="8">
        <f>(O40/86400)+DATE(1970,1,1)</f>
        <v>40474.208333333336</v>
      </c>
      <c r="N40">
        <v>1287378000</v>
      </c>
      <c r="O40">
        <v>1287810000</v>
      </c>
      <c r="P40" t="b">
        <v>0</v>
      </c>
      <c r="Q40" t="b">
        <v>0</v>
      </c>
      <c r="R40" t="str">
        <f>LEFT(T40,FIND("/",T40)-1)</f>
        <v>photography</v>
      </c>
      <c r="S40" t="str">
        <f>RIGHT(T40,LEN(T40)-FIND("/",T40))</f>
        <v>photography books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E41/D41*100</f>
        <v>50.777777777777779</v>
      </c>
      <c r="G41" t="s">
        <v>14</v>
      </c>
      <c r="H41">
        <v>88</v>
      </c>
      <c r="I41" t="s">
        <v>36</v>
      </c>
      <c r="J41" t="s">
        <v>37</v>
      </c>
      <c r="K41" s="5">
        <f>E41/H41</f>
        <v>57.125</v>
      </c>
      <c r="L41" s="8">
        <f>(N41/86400)+DATE(1970,1,1)</f>
        <v>41330.25</v>
      </c>
      <c r="M41" s="8">
        <f>(O41/86400)+DATE(1970,1,1)</f>
        <v>41344.208333333336</v>
      </c>
      <c r="N41">
        <v>1361772000</v>
      </c>
      <c r="O41">
        <v>1362978000</v>
      </c>
      <c r="P41" t="b">
        <v>0</v>
      </c>
      <c r="Q41" t="b">
        <v>0</v>
      </c>
      <c r="R41" t="str">
        <f>LEFT(T41,FIND("/",T41)-1)</f>
        <v>theater</v>
      </c>
      <c r="S41" t="str">
        <f>RIGHT(T41,LEN(T41)-FIND("/",T41))</f>
        <v>plays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E42/D42*100</f>
        <v>169.06818181818181</v>
      </c>
      <c r="G42" t="s">
        <v>20</v>
      </c>
      <c r="H42">
        <v>198</v>
      </c>
      <c r="I42" t="s">
        <v>21</v>
      </c>
      <c r="J42" t="s">
        <v>22</v>
      </c>
      <c r="K42" s="5">
        <f>E42/H42</f>
        <v>75.141414141414145</v>
      </c>
      <c r="L42" s="8">
        <f>(N42/86400)+DATE(1970,1,1)</f>
        <v>40334.208333333336</v>
      </c>
      <c r="M42" s="8">
        <f>(O42/86400)+DATE(1970,1,1)</f>
        <v>40353.208333333336</v>
      </c>
      <c r="N42">
        <v>1275714000</v>
      </c>
      <c r="O42">
        <v>1277355600</v>
      </c>
      <c r="P42" t="b">
        <v>0</v>
      </c>
      <c r="Q42" t="b">
        <v>1</v>
      </c>
      <c r="R42" t="str">
        <f>LEFT(T42,FIND("/",T42)-1)</f>
        <v>technology</v>
      </c>
      <c r="S42" t="str">
        <f>RIGHT(T42,LEN(T42)-FIND("/",T42))</f>
        <v>wearables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E43/D43*100</f>
        <v>212.92857142857144</v>
      </c>
      <c r="G43" t="s">
        <v>20</v>
      </c>
      <c r="H43">
        <v>111</v>
      </c>
      <c r="I43" t="s">
        <v>107</v>
      </c>
      <c r="J43" t="s">
        <v>108</v>
      </c>
      <c r="K43" s="5">
        <f>E43/H43</f>
        <v>107.42342342342343</v>
      </c>
      <c r="L43" s="8">
        <f>(N43/86400)+DATE(1970,1,1)</f>
        <v>41156.208333333336</v>
      </c>
      <c r="M43" s="8">
        <f>(O43/86400)+DATE(1970,1,1)</f>
        <v>41182.208333333336</v>
      </c>
      <c r="N43">
        <v>1346734800</v>
      </c>
      <c r="O43">
        <v>1348981200</v>
      </c>
      <c r="P43" t="b">
        <v>0</v>
      </c>
      <c r="Q43" t="b">
        <v>1</v>
      </c>
      <c r="R43" t="str">
        <f>LEFT(T43,FIND("/",T43)-1)</f>
        <v>music</v>
      </c>
      <c r="S43" t="str">
        <f>RIGHT(T43,LEN(T43)-FIND("/",T43))</f>
        <v>rock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E44/D44*100</f>
        <v>443.94444444444446</v>
      </c>
      <c r="G44" t="s">
        <v>20</v>
      </c>
      <c r="H44">
        <v>222</v>
      </c>
      <c r="I44" t="s">
        <v>21</v>
      </c>
      <c r="J44" t="s">
        <v>22</v>
      </c>
      <c r="K44" s="5">
        <f>E44/H44</f>
        <v>35.995495495495497</v>
      </c>
      <c r="L44" s="8">
        <f>(N44/86400)+DATE(1970,1,1)</f>
        <v>40728.208333333336</v>
      </c>
      <c r="M44" s="8">
        <f>(O44/86400)+DATE(1970,1,1)</f>
        <v>40737.208333333336</v>
      </c>
      <c r="N44">
        <v>1309755600</v>
      </c>
      <c r="O44">
        <v>1310533200</v>
      </c>
      <c r="P44" t="b">
        <v>0</v>
      </c>
      <c r="Q44" t="b">
        <v>0</v>
      </c>
      <c r="R44" t="str">
        <f>LEFT(T44,FIND("/",T44)-1)</f>
        <v>food</v>
      </c>
      <c r="S44" t="str">
        <f>RIGHT(T44,LEN(T44)-FIND("/",T44))</f>
        <v>food trucks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E45/D45*100</f>
        <v>185.9390243902439</v>
      </c>
      <c r="G45" t="s">
        <v>20</v>
      </c>
      <c r="H45">
        <v>6212</v>
      </c>
      <c r="I45" t="s">
        <v>21</v>
      </c>
      <c r="J45" t="s">
        <v>22</v>
      </c>
      <c r="K45" s="5">
        <f>E45/H45</f>
        <v>26.998873148744366</v>
      </c>
      <c r="L45" s="8">
        <f>(N45/86400)+DATE(1970,1,1)</f>
        <v>41844.208333333336</v>
      </c>
      <c r="M45" s="8">
        <f>(O45/86400)+DATE(1970,1,1)</f>
        <v>41860.208333333336</v>
      </c>
      <c r="N45">
        <v>1406178000</v>
      </c>
      <c r="O45">
        <v>1407560400</v>
      </c>
      <c r="P45" t="b">
        <v>0</v>
      </c>
      <c r="Q45" t="b">
        <v>0</v>
      </c>
      <c r="R45" t="str">
        <f>LEFT(T45,FIND("/",T45)-1)</f>
        <v>publishing</v>
      </c>
      <c r="S45" t="str">
        <f>RIGHT(T45,LEN(T45)-FIND("/",T45))</f>
        <v>radio &amp; podcasts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E46/D46*100</f>
        <v>658.8125</v>
      </c>
      <c r="G46" t="s">
        <v>20</v>
      </c>
      <c r="H46">
        <v>98</v>
      </c>
      <c r="I46" t="s">
        <v>36</v>
      </c>
      <c r="J46" t="s">
        <v>37</v>
      </c>
      <c r="K46" s="5">
        <f>E46/H46</f>
        <v>107.56122448979592</v>
      </c>
      <c r="L46" s="8">
        <f>(N46/86400)+DATE(1970,1,1)</f>
        <v>43541.208333333328</v>
      </c>
      <c r="M46" s="8">
        <f>(O46/86400)+DATE(1970,1,1)</f>
        <v>43542.208333333328</v>
      </c>
      <c r="N46">
        <v>1552798800</v>
      </c>
      <c r="O46">
        <v>1552885200</v>
      </c>
      <c r="P46" t="b">
        <v>0</v>
      </c>
      <c r="Q46" t="b">
        <v>0</v>
      </c>
      <c r="R46" t="str">
        <f>LEFT(T46,FIND("/",T46)-1)</f>
        <v>publishing</v>
      </c>
      <c r="S46" t="str">
        <f>RIGHT(T46,LEN(T46)-FIND("/",T46))</f>
        <v>fiction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E47/D47*100</f>
        <v>47.684210526315788</v>
      </c>
      <c r="G47" t="s">
        <v>14</v>
      </c>
      <c r="H47">
        <v>48</v>
      </c>
      <c r="I47" t="s">
        <v>21</v>
      </c>
      <c r="J47" t="s">
        <v>22</v>
      </c>
      <c r="K47" s="5">
        <f>E47/H47</f>
        <v>94.375</v>
      </c>
      <c r="L47" s="8">
        <f>(N47/86400)+DATE(1970,1,1)</f>
        <v>42676.208333333328</v>
      </c>
      <c r="M47" s="8">
        <f>(O47/86400)+DATE(1970,1,1)</f>
        <v>42691.25</v>
      </c>
      <c r="N47">
        <v>1478062800</v>
      </c>
      <c r="O47">
        <v>1479362400</v>
      </c>
      <c r="P47" t="b">
        <v>0</v>
      </c>
      <c r="Q47" t="b">
        <v>1</v>
      </c>
      <c r="R47" t="str">
        <f>LEFT(T47,FIND("/",T47)-1)</f>
        <v>theater</v>
      </c>
      <c r="S47" t="str">
        <f>RIGHT(T47,LEN(T47)-FIND("/",T47))</f>
        <v>plays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E48/D48*100</f>
        <v>114.78378378378378</v>
      </c>
      <c r="G48" t="s">
        <v>20</v>
      </c>
      <c r="H48">
        <v>92</v>
      </c>
      <c r="I48" t="s">
        <v>21</v>
      </c>
      <c r="J48" t="s">
        <v>22</v>
      </c>
      <c r="K48" s="5">
        <f>E48/H48</f>
        <v>46.163043478260867</v>
      </c>
      <c r="L48" s="8">
        <f>(N48/86400)+DATE(1970,1,1)</f>
        <v>40367.208333333336</v>
      </c>
      <c r="M48" s="8">
        <f>(O48/86400)+DATE(1970,1,1)</f>
        <v>40390.208333333336</v>
      </c>
      <c r="N48">
        <v>1278565200</v>
      </c>
      <c r="O48">
        <v>1280552400</v>
      </c>
      <c r="P48" t="b">
        <v>0</v>
      </c>
      <c r="Q48" t="b">
        <v>0</v>
      </c>
      <c r="R48" t="str">
        <f>LEFT(T48,FIND("/",T48)-1)</f>
        <v>music</v>
      </c>
      <c r="S48" t="str">
        <f>RIGHT(T48,LEN(T48)-FIND("/",T48))</f>
        <v>rock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E49/D49*100</f>
        <v>475.26666666666665</v>
      </c>
      <c r="G49" t="s">
        <v>20</v>
      </c>
      <c r="H49">
        <v>149</v>
      </c>
      <c r="I49" t="s">
        <v>21</v>
      </c>
      <c r="J49" t="s">
        <v>22</v>
      </c>
      <c r="K49" s="5">
        <f>E49/H49</f>
        <v>47.845637583892618</v>
      </c>
      <c r="L49" s="8">
        <f>(N49/86400)+DATE(1970,1,1)</f>
        <v>41727.208333333336</v>
      </c>
      <c r="M49" s="8">
        <f>(O49/86400)+DATE(1970,1,1)</f>
        <v>41757.208333333336</v>
      </c>
      <c r="N49">
        <v>1396069200</v>
      </c>
      <c r="O49">
        <v>1398661200</v>
      </c>
      <c r="P49" t="b">
        <v>0</v>
      </c>
      <c r="Q49" t="b">
        <v>0</v>
      </c>
      <c r="R49" t="str">
        <f>LEFT(T49,FIND("/",T49)-1)</f>
        <v>theater</v>
      </c>
      <c r="S49" t="str">
        <f>RIGHT(T49,LEN(T49)-FIND("/",T49))</f>
        <v>plays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E50/D50*100</f>
        <v>386.97297297297297</v>
      </c>
      <c r="G50" t="s">
        <v>20</v>
      </c>
      <c r="H50">
        <v>2431</v>
      </c>
      <c r="I50" t="s">
        <v>21</v>
      </c>
      <c r="J50" t="s">
        <v>22</v>
      </c>
      <c r="K50" s="5">
        <f>E50/H50</f>
        <v>53.007815713698065</v>
      </c>
      <c r="L50" s="8">
        <f>(N50/86400)+DATE(1970,1,1)</f>
        <v>42180.208333333328</v>
      </c>
      <c r="M50" s="8">
        <f>(O50/86400)+DATE(1970,1,1)</f>
        <v>42192.208333333328</v>
      </c>
      <c r="N50">
        <v>1435208400</v>
      </c>
      <c r="O50">
        <v>1436245200</v>
      </c>
      <c r="P50" t="b">
        <v>0</v>
      </c>
      <c r="Q50" t="b">
        <v>0</v>
      </c>
      <c r="R50" t="str">
        <f>LEFT(T50,FIND("/",T50)-1)</f>
        <v>theater</v>
      </c>
      <c r="S50" t="str">
        <f>RIGHT(T50,LEN(T50)-FIND("/",T50))</f>
        <v>plays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E51/D51*100</f>
        <v>189.625</v>
      </c>
      <c r="G51" t="s">
        <v>20</v>
      </c>
      <c r="H51">
        <v>303</v>
      </c>
      <c r="I51" t="s">
        <v>21</v>
      </c>
      <c r="J51" t="s">
        <v>22</v>
      </c>
      <c r="K51" s="5">
        <f>E51/H51</f>
        <v>45.059405940594061</v>
      </c>
      <c r="L51" s="8">
        <f>(N51/86400)+DATE(1970,1,1)</f>
        <v>43758.208333333328</v>
      </c>
      <c r="M51" s="8">
        <f>(O51/86400)+DATE(1970,1,1)</f>
        <v>43803.25</v>
      </c>
      <c r="N51">
        <v>1571547600</v>
      </c>
      <c r="O51">
        <v>1575439200</v>
      </c>
      <c r="P51" t="b">
        <v>0</v>
      </c>
      <c r="Q51" t="b">
        <v>0</v>
      </c>
      <c r="R51" t="str">
        <f>LEFT(T51,FIND("/",T51)-1)</f>
        <v>music</v>
      </c>
      <c r="S51" t="str">
        <f>RIGHT(T51,LEN(T51)-FIND("/",T51))</f>
        <v>rock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E52/D52*100</f>
        <v>2</v>
      </c>
      <c r="G52" t="s">
        <v>14</v>
      </c>
      <c r="H52">
        <v>1</v>
      </c>
      <c r="I52" t="s">
        <v>107</v>
      </c>
      <c r="J52" t="s">
        <v>108</v>
      </c>
      <c r="K52" s="5">
        <f>E52/H52</f>
        <v>2</v>
      </c>
      <c r="L52" s="8">
        <f>(N52/86400)+DATE(1970,1,1)</f>
        <v>41487.208333333336</v>
      </c>
      <c r="M52" s="8">
        <f>(O52/86400)+DATE(1970,1,1)</f>
        <v>41515.208333333336</v>
      </c>
      <c r="N52">
        <v>1375333200</v>
      </c>
      <c r="O52">
        <v>1377752400</v>
      </c>
      <c r="P52" t="b">
        <v>0</v>
      </c>
      <c r="Q52" t="b">
        <v>0</v>
      </c>
      <c r="R52" t="str">
        <f>LEFT(T52,FIND("/",T52)-1)</f>
        <v>music</v>
      </c>
      <c r="S52" t="str">
        <f>RIGHT(T52,LEN(T52)-FIND("/",T52))</f>
        <v>metal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E53/D53*100</f>
        <v>91.867805186590772</v>
      </c>
      <c r="G53" t="s">
        <v>14</v>
      </c>
      <c r="H53">
        <v>1467</v>
      </c>
      <c r="I53" t="s">
        <v>40</v>
      </c>
      <c r="J53" t="s">
        <v>41</v>
      </c>
      <c r="K53" s="5">
        <f>E53/H53</f>
        <v>99.006816632583508</v>
      </c>
      <c r="L53" s="8">
        <f>(N53/86400)+DATE(1970,1,1)</f>
        <v>40995.208333333336</v>
      </c>
      <c r="M53" s="8">
        <f>(O53/86400)+DATE(1970,1,1)</f>
        <v>41011.208333333336</v>
      </c>
      <c r="N53">
        <v>1332824400</v>
      </c>
      <c r="O53">
        <v>1334206800</v>
      </c>
      <c r="P53" t="b">
        <v>0</v>
      </c>
      <c r="Q53" t="b">
        <v>1</v>
      </c>
      <c r="R53" t="str">
        <f>LEFT(T53,FIND("/",T53)-1)</f>
        <v>technology</v>
      </c>
      <c r="S53" t="str">
        <f>RIGHT(T53,LEN(T53)-FIND("/",T53))</f>
        <v>wearables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E54/D54*100</f>
        <v>34.152777777777779</v>
      </c>
      <c r="G54" t="s">
        <v>14</v>
      </c>
      <c r="H54">
        <v>75</v>
      </c>
      <c r="I54" t="s">
        <v>21</v>
      </c>
      <c r="J54" t="s">
        <v>22</v>
      </c>
      <c r="K54" s="5">
        <f>E54/H54</f>
        <v>32.786666666666669</v>
      </c>
      <c r="L54" s="8">
        <f>(N54/86400)+DATE(1970,1,1)</f>
        <v>40436.208333333336</v>
      </c>
      <c r="M54" s="8">
        <f>(O54/86400)+DATE(1970,1,1)</f>
        <v>40440.208333333336</v>
      </c>
      <c r="N54">
        <v>1284526800</v>
      </c>
      <c r="O54">
        <v>1284872400</v>
      </c>
      <c r="P54" t="b">
        <v>0</v>
      </c>
      <c r="Q54" t="b">
        <v>0</v>
      </c>
      <c r="R54" t="str">
        <f>LEFT(T54,FIND("/",T54)-1)</f>
        <v>theater</v>
      </c>
      <c r="S54" t="str">
        <f>RIGHT(T54,LEN(T54)-FIND("/",T54))</f>
        <v>plays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E55/D55*100</f>
        <v>140.40909090909091</v>
      </c>
      <c r="G55" t="s">
        <v>20</v>
      </c>
      <c r="H55">
        <v>209</v>
      </c>
      <c r="I55" t="s">
        <v>21</v>
      </c>
      <c r="J55" t="s">
        <v>22</v>
      </c>
      <c r="K55" s="5">
        <f>E55/H55</f>
        <v>59.119617224880386</v>
      </c>
      <c r="L55" s="8">
        <f>(N55/86400)+DATE(1970,1,1)</f>
        <v>41779.208333333336</v>
      </c>
      <c r="M55" s="8">
        <f>(O55/86400)+DATE(1970,1,1)</f>
        <v>41818.208333333336</v>
      </c>
      <c r="N55">
        <v>1400562000</v>
      </c>
      <c r="O55">
        <v>1403931600</v>
      </c>
      <c r="P55" t="b">
        <v>0</v>
      </c>
      <c r="Q55" t="b">
        <v>0</v>
      </c>
      <c r="R55" t="str">
        <f>LEFT(T55,FIND("/",T55)-1)</f>
        <v>film &amp; video</v>
      </c>
      <c r="S55" t="str">
        <f>RIGHT(T55,LEN(T55)-FIND("/",T55))</f>
        <v>drama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E56/D56*100</f>
        <v>89.86666666666666</v>
      </c>
      <c r="G56" t="s">
        <v>14</v>
      </c>
      <c r="H56">
        <v>120</v>
      </c>
      <c r="I56" t="s">
        <v>21</v>
      </c>
      <c r="J56" t="s">
        <v>22</v>
      </c>
      <c r="K56" s="5">
        <f>E56/H56</f>
        <v>44.93333333333333</v>
      </c>
      <c r="L56" s="8">
        <f>(N56/86400)+DATE(1970,1,1)</f>
        <v>43170.25</v>
      </c>
      <c r="M56" s="8">
        <f>(O56/86400)+DATE(1970,1,1)</f>
        <v>43176.208333333328</v>
      </c>
      <c r="N56">
        <v>1520748000</v>
      </c>
      <c r="O56">
        <v>1521262800</v>
      </c>
      <c r="P56" t="b">
        <v>0</v>
      </c>
      <c r="Q56" t="b">
        <v>0</v>
      </c>
      <c r="R56" t="str">
        <f>LEFT(T56,FIND("/",T56)-1)</f>
        <v>technology</v>
      </c>
      <c r="S56" t="str">
        <f>RIGHT(T56,LEN(T56)-FIND("/",T56))</f>
        <v>wearables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E57/D57*100</f>
        <v>177.96969696969697</v>
      </c>
      <c r="G57" t="s">
        <v>20</v>
      </c>
      <c r="H57">
        <v>131</v>
      </c>
      <c r="I57" t="s">
        <v>21</v>
      </c>
      <c r="J57" t="s">
        <v>22</v>
      </c>
      <c r="K57" s="5">
        <f>E57/H57</f>
        <v>89.664122137404576</v>
      </c>
      <c r="L57" s="8">
        <f>(N57/86400)+DATE(1970,1,1)</f>
        <v>43311.208333333328</v>
      </c>
      <c r="M57" s="8">
        <f>(O57/86400)+DATE(1970,1,1)</f>
        <v>43316.208333333328</v>
      </c>
      <c r="N57">
        <v>1532926800</v>
      </c>
      <c r="O57">
        <v>1533358800</v>
      </c>
      <c r="P57" t="b">
        <v>0</v>
      </c>
      <c r="Q57" t="b">
        <v>0</v>
      </c>
      <c r="R57" t="str">
        <f>LEFT(T57,FIND("/",T57)-1)</f>
        <v>music</v>
      </c>
      <c r="S57" t="str">
        <f>RIGHT(T57,LEN(T57)-FIND("/",T57))</f>
        <v>jazz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E58/D58*100</f>
        <v>143.66249999999999</v>
      </c>
      <c r="G58" t="s">
        <v>20</v>
      </c>
      <c r="H58">
        <v>164</v>
      </c>
      <c r="I58" t="s">
        <v>21</v>
      </c>
      <c r="J58" t="s">
        <v>22</v>
      </c>
      <c r="K58" s="5">
        <f>E58/H58</f>
        <v>70.079268292682926</v>
      </c>
      <c r="L58" s="8">
        <f>(N58/86400)+DATE(1970,1,1)</f>
        <v>42014.25</v>
      </c>
      <c r="M58" s="8">
        <f>(O58/86400)+DATE(1970,1,1)</f>
        <v>42021.25</v>
      </c>
      <c r="N58">
        <v>1420869600</v>
      </c>
      <c r="O58">
        <v>1421474400</v>
      </c>
      <c r="P58" t="b">
        <v>0</v>
      </c>
      <c r="Q58" t="b">
        <v>0</v>
      </c>
      <c r="R58" t="str">
        <f>LEFT(T58,FIND("/",T58)-1)</f>
        <v>technology</v>
      </c>
      <c r="S58" t="str">
        <f>RIGHT(T58,LEN(T58)-FIND("/",T58))</f>
        <v>wearables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E59/D59*100</f>
        <v>215.27586206896552</v>
      </c>
      <c r="G59" t="s">
        <v>20</v>
      </c>
      <c r="H59">
        <v>201</v>
      </c>
      <c r="I59" t="s">
        <v>21</v>
      </c>
      <c r="J59" t="s">
        <v>22</v>
      </c>
      <c r="K59" s="5">
        <f>E59/H59</f>
        <v>31.059701492537314</v>
      </c>
      <c r="L59" s="8">
        <f>(N59/86400)+DATE(1970,1,1)</f>
        <v>42979.208333333328</v>
      </c>
      <c r="M59" s="8">
        <f>(O59/86400)+DATE(1970,1,1)</f>
        <v>42991.208333333328</v>
      </c>
      <c r="N59">
        <v>1504242000</v>
      </c>
      <c r="O59">
        <v>1505278800</v>
      </c>
      <c r="P59" t="b">
        <v>0</v>
      </c>
      <c r="Q59" t="b">
        <v>0</v>
      </c>
      <c r="R59" t="str">
        <f>LEFT(T59,FIND("/",T59)-1)</f>
        <v>games</v>
      </c>
      <c r="S59" t="str">
        <f>RIGHT(T59,LEN(T59)-FIND("/",T59))</f>
        <v>video games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E60/D60*100</f>
        <v>227.11111111111114</v>
      </c>
      <c r="G60" t="s">
        <v>20</v>
      </c>
      <c r="H60">
        <v>211</v>
      </c>
      <c r="I60" t="s">
        <v>21</v>
      </c>
      <c r="J60" t="s">
        <v>22</v>
      </c>
      <c r="K60" s="5">
        <f>E60/H60</f>
        <v>29.061611374407583</v>
      </c>
      <c r="L60" s="8">
        <f>(N60/86400)+DATE(1970,1,1)</f>
        <v>42268.208333333328</v>
      </c>
      <c r="M60" s="8">
        <f>(O60/86400)+DATE(1970,1,1)</f>
        <v>42281.208333333328</v>
      </c>
      <c r="N60">
        <v>1442811600</v>
      </c>
      <c r="O60">
        <v>1443934800</v>
      </c>
      <c r="P60" t="b">
        <v>0</v>
      </c>
      <c r="Q60" t="b">
        <v>0</v>
      </c>
      <c r="R60" t="str">
        <f>LEFT(T60,FIND("/",T60)-1)</f>
        <v>theater</v>
      </c>
      <c r="S60" t="str">
        <f>RIGHT(T60,LEN(T60)-FIND("/",T60))</f>
        <v>plays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E61/D61*100</f>
        <v>275.07142857142861</v>
      </c>
      <c r="G61" t="s">
        <v>20</v>
      </c>
      <c r="H61">
        <v>128</v>
      </c>
      <c r="I61" t="s">
        <v>21</v>
      </c>
      <c r="J61" t="s">
        <v>22</v>
      </c>
      <c r="K61" s="5">
        <f>E61/H61</f>
        <v>30.0859375</v>
      </c>
      <c r="L61" s="8">
        <f>(N61/86400)+DATE(1970,1,1)</f>
        <v>42898.208333333328</v>
      </c>
      <c r="M61" s="8">
        <f>(O61/86400)+DATE(1970,1,1)</f>
        <v>42913.208333333328</v>
      </c>
      <c r="N61">
        <v>1497243600</v>
      </c>
      <c r="O61">
        <v>1498539600</v>
      </c>
      <c r="P61" t="b">
        <v>0</v>
      </c>
      <c r="Q61" t="b">
        <v>1</v>
      </c>
      <c r="R61" t="str">
        <f>LEFT(T61,FIND("/",T61)-1)</f>
        <v>theater</v>
      </c>
      <c r="S61" t="str">
        <f>RIGHT(T61,LEN(T61)-FIND("/",T61))</f>
        <v>plays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E62/D62*100</f>
        <v>144.37048832271762</v>
      </c>
      <c r="G62" t="s">
        <v>20</v>
      </c>
      <c r="H62">
        <v>1600</v>
      </c>
      <c r="I62" t="s">
        <v>15</v>
      </c>
      <c r="J62" t="s">
        <v>16</v>
      </c>
      <c r="K62" s="5">
        <f>E62/H62</f>
        <v>84.998125000000002</v>
      </c>
      <c r="L62" s="8">
        <f>(N62/86400)+DATE(1970,1,1)</f>
        <v>41107.208333333336</v>
      </c>
      <c r="M62" s="8">
        <f>(O62/86400)+DATE(1970,1,1)</f>
        <v>41110.208333333336</v>
      </c>
      <c r="N62">
        <v>1342501200</v>
      </c>
      <c r="O62">
        <v>1342760400</v>
      </c>
      <c r="P62" t="b">
        <v>0</v>
      </c>
      <c r="Q62" t="b">
        <v>0</v>
      </c>
      <c r="R62" t="str">
        <f>LEFT(T62,FIND("/",T62)-1)</f>
        <v>theater</v>
      </c>
      <c r="S62" t="str">
        <f>RIGHT(T62,LEN(T62)-FIND("/",T62))</f>
        <v>plays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E63/D63*100</f>
        <v>92.74598393574297</v>
      </c>
      <c r="G63" t="s">
        <v>14</v>
      </c>
      <c r="H63">
        <v>2253</v>
      </c>
      <c r="I63" t="s">
        <v>15</v>
      </c>
      <c r="J63" t="s">
        <v>16</v>
      </c>
      <c r="K63" s="5">
        <f>E63/H63</f>
        <v>82.001775410563695</v>
      </c>
      <c r="L63" s="8">
        <f>(N63/86400)+DATE(1970,1,1)</f>
        <v>40595.25</v>
      </c>
      <c r="M63" s="8">
        <f>(O63/86400)+DATE(1970,1,1)</f>
        <v>40635.208333333336</v>
      </c>
      <c r="N63">
        <v>1298268000</v>
      </c>
      <c r="O63">
        <v>1301720400</v>
      </c>
      <c r="P63" t="b">
        <v>0</v>
      </c>
      <c r="Q63" t="b">
        <v>0</v>
      </c>
      <c r="R63" t="str">
        <f>LEFT(T63,FIND("/",T63)-1)</f>
        <v>theater</v>
      </c>
      <c r="S63" t="str">
        <f>RIGHT(T63,LEN(T63)-FIND("/",T63))</f>
        <v>plays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E64/D64*100</f>
        <v>722.6</v>
      </c>
      <c r="G64" t="s">
        <v>20</v>
      </c>
      <c r="H64">
        <v>249</v>
      </c>
      <c r="I64" t="s">
        <v>21</v>
      </c>
      <c r="J64" t="s">
        <v>22</v>
      </c>
      <c r="K64" s="5">
        <f>E64/H64</f>
        <v>58.040160642570278</v>
      </c>
      <c r="L64" s="8">
        <f>(N64/86400)+DATE(1970,1,1)</f>
        <v>42160.208333333328</v>
      </c>
      <c r="M64" s="8">
        <f>(O64/86400)+DATE(1970,1,1)</f>
        <v>42161.208333333328</v>
      </c>
      <c r="N64">
        <v>1433480400</v>
      </c>
      <c r="O64">
        <v>1433566800</v>
      </c>
      <c r="P64" t="b">
        <v>0</v>
      </c>
      <c r="Q64" t="b">
        <v>0</v>
      </c>
      <c r="R64" t="str">
        <f>LEFT(T64,FIND("/",T64)-1)</f>
        <v>technology</v>
      </c>
      <c r="S64" t="str">
        <f>RIGHT(T64,LEN(T64)-FIND("/",T64))</f>
        <v>web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E65/D65*100</f>
        <v>11.851063829787234</v>
      </c>
      <c r="G65" t="s">
        <v>14</v>
      </c>
      <c r="H65">
        <v>5</v>
      </c>
      <c r="I65" t="s">
        <v>21</v>
      </c>
      <c r="J65" t="s">
        <v>22</v>
      </c>
      <c r="K65" s="5">
        <f>E65/H65</f>
        <v>111.4</v>
      </c>
      <c r="L65" s="8">
        <f>(N65/86400)+DATE(1970,1,1)</f>
        <v>42853.208333333328</v>
      </c>
      <c r="M65" s="8">
        <f>(O65/86400)+DATE(1970,1,1)</f>
        <v>42859.208333333328</v>
      </c>
      <c r="N65">
        <v>1493355600</v>
      </c>
      <c r="O65">
        <v>1493874000</v>
      </c>
      <c r="P65" t="b">
        <v>0</v>
      </c>
      <c r="Q65" t="b">
        <v>0</v>
      </c>
      <c r="R65" t="str">
        <f>LEFT(T65,FIND("/",T65)-1)</f>
        <v>theater</v>
      </c>
      <c r="S65" t="str">
        <f>RIGHT(T65,LEN(T65)-FIND("/",T65))</f>
        <v>plays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E66/D66*100</f>
        <v>97.642857142857139</v>
      </c>
      <c r="G66" t="s">
        <v>14</v>
      </c>
      <c r="H66">
        <v>38</v>
      </c>
      <c r="I66" t="s">
        <v>21</v>
      </c>
      <c r="J66" t="s">
        <v>22</v>
      </c>
      <c r="K66" s="5">
        <f>E66/H66</f>
        <v>71.94736842105263</v>
      </c>
      <c r="L66" s="8">
        <f>(N66/86400)+DATE(1970,1,1)</f>
        <v>43283.208333333328</v>
      </c>
      <c r="M66" s="8">
        <f>(O66/86400)+DATE(1970,1,1)</f>
        <v>43298.208333333328</v>
      </c>
      <c r="N66">
        <v>1530507600</v>
      </c>
      <c r="O66">
        <v>1531803600</v>
      </c>
      <c r="P66" t="b">
        <v>0</v>
      </c>
      <c r="Q66" t="b">
        <v>1</v>
      </c>
      <c r="R66" t="str">
        <f>LEFT(T66,FIND("/",T66)-1)</f>
        <v>technology</v>
      </c>
      <c r="S66" t="str">
        <f>RIGHT(T66,LEN(T66)-FIND("/",T66))</f>
        <v>web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E67/D67*100</f>
        <v>236.14754098360655</v>
      </c>
      <c r="G67" t="s">
        <v>20</v>
      </c>
      <c r="H67">
        <v>236</v>
      </c>
      <c r="I67" t="s">
        <v>21</v>
      </c>
      <c r="J67" t="s">
        <v>22</v>
      </c>
      <c r="K67" s="5">
        <f>E67/H67</f>
        <v>61.038135593220339</v>
      </c>
      <c r="L67" s="8">
        <f>(N67/86400)+DATE(1970,1,1)</f>
        <v>40570.25</v>
      </c>
      <c r="M67" s="8">
        <f>(O67/86400)+DATE(1970,1,1)</f>
        <v>40577.25</v>
      </c>
      <c r="N67">
        <v>1296108000</v>
      </c>
      <c r="O67">
        <v>1296712800</v>
      </c>
      <c r="P67" t="b">
        <v>0</v>
      </c>
      <c r="Q67" t="b">
        <v>0</v>
      </c>
      <c r="R67" t="str">
        <f>LEFT(T67,FIND("/",T67)-1)</f>
        <v>theater</v>
      </c>
      <c r="S67" t="str">
        <f>RIGHT(T67,LEN(T67)-FIND("/",T67))</f>
        <v>plays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E68/D68*100</f>
        <v>45.068965517241381</v>
      </c>
      <c r="G68" t="s">
        <v>14</v>
      </c>
      <c r="H68">
        <v>12</v>
      </c>
      <c r="I68" t="s">
        <v>21</v>
      </c>
      <c r="J68" t="s">
        <v>22</v>
      </c>
      <c r="K68" s="5">
        <f>E68/H68</f>
        <v>108.91666666666667</v>
      </c>
      <c r="L68" s="8">
        <f>(N68/86400)+DATE(1970,1,1)</f>
        <v>42102.208333333328</v>
      </c>
      <c r="M68" s="8">
        <f>(O68/86400)+DATE(1970,1,1)</f>
        <v>42107.208333333328</v>
      </c>
      <c r="N68">
        <v>1428469200</v>
      </c>
      <c r="O68">
        <v>1428901200</v>
      </c>
      <c r="P68" t="b">
        <v>0</v>
      </c>
      <c r="Q68" t="b">
        <v>1</v>
      </c>
      <c r="R68" t="str">
        <f>LEFT(T68,FIND("/",T68)-1)</f>
        <v>theater</v>
      </c>
      <c r="S68" t="str">
        <f>RIGHT(T68,LEN(T68)-FIND("/",T68))</f>
        <v>plays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E69/D69*100</f>
        <v>162.38567493112947</v>
      </c>
      <c r="G69" t="s">
        <v>20</v>
      </c>
      <c r="H69">
        <v>4065</v>
      </c>
      <c r="I69" t="s">
        <v>40</v>
      </c>
      <c r="J69" t="s">
        <v>41</v>
      </c>
      <c r="K69" s="5">
        <f>E69/H69</f>
        <v>29.001722017220171</v>
      </c>
      <c r="L69" s="8">
        <f>(N69/86400)+DATE(1970,1,1)</f>
        <v>40203.25</v>
      </c>
      <c r="M69" s="8">
        <f>(O69/86400)+DATE(1970,1,1)</f>
        <v>40208.25</v>
      </c>
      <c r="N69">
        <v>1264399200</v>
      </c>
      <c r="O69">
        <v>1264831200</v>
      </c>
      <c r="P69" t="b">
        <v>0</v>
      </c>
      <c r="Q69" t="b">
        <v>1</v>
      </c>
      <c r="R69" t="str">
        <f>LEFT(T69,FIND("/",T69)-1)</f>
        <v>technology</v>
      </c>
      <c r="S69" t="str">
        <f>RIGHT(T69,LEN(T69)-FIND("/",T69))</f>
        <v>wearables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E70/D70*100</f>
        <v>254.52631578947367</v>
      </c>
      <c r="G70" t="s">
        <v>20</v>
      </c>
      <c r="H70">
        <v>246</v>
      </c>
      <c r="I70" t="s">
        <v>107</v>
      </c>
      <c r="J70" t="s">
        <v>108</v>
      </c>
      <c r="K70" s="5">
        <f>E70/H70</f>
        <v>58.975609756097562</v>
      </c>
      <c r="L70" s="8">
        <f>(N70/86400)+DATE(1970,1,1)</f>
        <v>42943.208333333328</v>
      </c>
      <c r="M70" s="8">
        <f>(O70/86400)+DATE(1970,1,1)</f>
        <v>42990.208333333328</v>
      </c>
      <c r="N70">
        <v>1501131600</v>
      </c>
      <c r="O70">
        <v>1505192400</v>
      </c>
      <c r="P70" t="b">
        <v>0</v>
      </c>
      <c r="Q70" t="b">
        <v>1</v>
      </c>
      <c r="R70" t="str">
        <f>LEFT(T70,FIND("/",T70)-1)</f>
        <v>theater</v>
      </c>
      <c r="S70" t="str">
        <f>RIGHT(T70,LEN(T70)-FIND("/",T70))</f>
        <v>plays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E71/D71*100</f>
        <v>24.063291139240505</v>
      </c>
      <c r="G71" t="s">
        <v>74</v>
      </c>
      <c r="H71">
        <v>17</v>
      </c>
      <c r="I71" t="s">
        <v>21</v>
      </c>
      <c r="J71" t="s">
        <v>22</v>
      </c>
      <c r="K71" s="5">
        <f>E71/H71</f>
        <v>111.82352941176471</v>
      </c>
      <c r="L71" s="8">
        <f>(N71/86400)+DATE(1970,1,1)</f>
        <v>40531.25</v>
      </c>
      <c r="M71" s="8">
        <f>(O71/86400)+DATE(1970,1,1)</f>
        <v>40565.25</v>
      </c>
      <c r="N71">
        <v>1292738400</v>
      </c>
      <c r="O71">
        <v>1295676000</v>
      </c>
      <c r="P71" t="b">
        <v>0</v>
      </c>
      <c r="Q71" t="b">
        <v>0</v>
      </c>
      <c r="R71" t="str">
        <f>LEFT(T71,FIND("/",T71)-1)</f>
        <v>theater</v>
      </c>
      <c r="S71" t="str">
        <f>RIGHT(T71,LEN(T71)-FIND("/",T71))</f>
        <v>plays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E72/D72*100</f>
        <v>123.74140625000001</v>
      </c>
      <c r="G72" t="s">
        <v>20</v>
      </c>
      <c r="H72">
        <v>2475</v>
      </c>
      <c r="I72" t="s">
        <v>107</v>
      </c>
      <c r="J72" t="s">
        <v>108</v>
      </c>
      <c r="K72" s="5">
        <f>E72/H72</f>
        <v>63.995555555555555</v>
      </c>
      <c r="L72" s="8">
        <f>(N72/86400)+DATE(1970,1,1)</f>
        <v>40484.208333333336</v>
      </c>
      <c r="M72" s="8">
        <f>(O72/86400)+DATE(1970,1,1)</f>
        <v>40533.25</v>
      </c>
      <c r="N72">
        <v>1288674000</v>
      </c>
      <c r="O72">
        <v>1292911200</v>
      </c>
      <c r="P72" t="b">
        <v>0</v>
      </c>
      <c r="Q72" t="b">
        <v>1</v>
      </c>
      <c r="R72" t="str">
        <f>LEFT(T72,FIND("/",T72)-1)</f>
        <v>theater</v>
      </c>
      <c r="S72" t="str">
        <f>RIGHT(T72,LEN(T72)-FIND("/",T72))</f>
        <v>plays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E73/D73*100</f>
        <v>108.06666666666666</v>
      </c>
      <c r="G73" t="s">
        <v>20</v>
      </c>
      <c r="H73">
        <v>76</v>
      </c>
      <c r="I73" t="s">
        <v>21</v>
      </c>
      <c r="J73" t="s">
        <v>22</v>
      </c>
      <c r="K73" s="5">
        <f>E73/H73</f>
        <v>85.315789473684205</v>
      </c>
      <c r="L73" s="8">
        <f>(N73/86400)+DATE(1970,1,1)</f>
        <v>43799.25</v>
      </c>
      <c r="M73" s="8">
        <f>(O73/86400)+DATE(1970,1,1)</f>
        <v>43803.25</v>
      </c>
      <c r="N73">
        <v>1575093600</v>
      </c>
      <c r="O73">
        <v>1575439200</v>
      </c>
      <c r="P73" t="b">
        <v>0</v>
      </c>
      <c r="Q73" t="b">
        <v>0</v>
      </c>
      <c r="R73" t="str">
        <f>LEFT(T73,FIND("/",T73)-1)</f>
        <v>theater</v>
      </c>
      <c r="S73" t="str">
        <f>RIGHT(T73,LEN(T73)-FIND("/",T73))</f>
        <v>plays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E74/D74*100</f>
        <v>670.33333333333326</v>
      </c>
      <c r="G74" t="s">
        <v>20</v>
      </c>
      <c r="H74">
        <v>54</v>
      </c>
      <c r="I74" t="s">
        <v>21</v>
      </c>
      <c r="J74" t="s">
        <v>22</v>
      </c>
      <c r="K74" s="5">
        <f>E74/H74</f>
        <v>74.481481481481481</v>
      </c>
      <c r="L74" s="8">
        <f>(N74/86400)+DATE(1970,1,1)</f>
        <v>42186.208333333328</v>
      </c>
      <c r="M74" s="8">
        <f>(O74/86400)+DATE(1970,1,1)</f>
        <v>42222.208333333328</v>
      </c>
      <c r="N74">
        <v>1435726800</v>
      </c>
      <c r="O74">
        <v>1438837200</v>
      </c>
      <c r="P74" t="b">
        <v>0</v>
      </c>
      <c r="Q74" t="b">
        <v>0</v>
      </c>
      <c r="R74" t="str">
        <f>LEFT(T74,FIND("/",T74)-1)</f>
        <v>film &amp; video</v>
      </c>
      <c r="S74" t="str">
        <f>RIGHT(T74,LEN(T74)-FIND("/",T74))</f>
        <v>animation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E75/D75*100</f>
        <v>660.92857142857144</v>
      </c>
      <c r="G75" t="s">
        <v>20</v>
      </c>
      <c r="H75">
        <v>88</v>
      </c>
      <c r="I75" t="s">
        <v>21</v>
      </c>
      <c r="J75" t="s">
        <v>22</v>
      </c>
      <c r="K75" s="5">
        <f>E75/H75</f>
        <v>105.14772727272727</v>
      </c>
      <c r="L75" s="8">
        <f>(N75/86400)+DATE(1970,1,1)</f>
        <v>42701.25</v>
      </c>
      <c r="M75" s="8">
        <f>(O75/86400)+DATE(1970,1,1)</f>
        <v>42704.25</v>
      </c>
      <c r="N75">
        <v>1480226400</v>
      </c>
      <c r="O75">
        <v>1480485600</v>
      </c>
      <c r="P75" t="b">
        <v>0</v>
      </c>
      <c r="Q75" t="b">
        <v>0</v>
      </c>
      <c r="R75" t="str">
        <f>LEFT(T75,FIND("/",T75)-1)</f>
        <v>music</v>
      </c>
      <c r="S75" t="str">
        <f>RIGHT(T75,LEN(T75)-FIND("/",T75))</f>
        <v>jazz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E76/D76*100</f>
        <v>122.46153846153847</v>
      </c>
      <c r="G76" t="s">
        <v>20</v>
      </c>
      <c r="H76">
        <v>85</v>
      </c>
      <c r="I76" t="s">
        <v>40</v>
      </c>
      <c r="J76" t="s">
        <v>41</v>
      </c>
      <c r="K76" s="5">
        <f>E76/H76</f>
        <v>56.188235294117646</v>
      </c>
      <c r="L76" s="8">
        <f>(N76/86400)+DATE(1970,1,1)</f>
        <v>42456.208333333328</v>
      </c>
      <c r="M76" s="8">
        <f>(O76/86400)+DATE(1970,1,1)</f>
        <v>42457.208333333328</v>
      </c>
      <c r="N76">
        <v>1459054800</v>
      </c>
      <c r="O76">
        <v>1459141200</v>
      </c>
      <c r="P76" t="b">
        <v>0</v>
      </c>
      <c r="Q76" t="b">
        <v>0</v>
      </c>
      <c r="R76" t="str">
        <f>LEFT(T76,FIND("/",T76)-1)</f>
        <v>music</v>
      </c>
      <c r="S76" t="str">
        <f>RIGHT(T76,LEN(T76)-FIND("/",T76))</f>
        <v>metal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E77/D77*100</f>
        <v>150.57731958762886</v>
      </c>
      <c r="G77" t="s">
        <v>20</v>
      </c>
      <c r="H77">
        <v>170</v>
      </c>
      <c r="I77" t="s">
        <v>21</v>
      </c>
      <c r="J77" t="s">
        <v>22</v>
      </c>
      <c r="K77" s="5">
        <f>E77/H77</f>
        <v>85.917647058823533</v>
      </c>
      <c r="L77" s="8">
        <f>(N77/86400)+DATE(1970,1,1)</f>
        <v>43296.208333333328</v>
      </c>
      <c r="M77" s="8">
        <f>(O77/86400)+DATE(1970,1,1)</f>
        <v>43304.208333333328</v>
      </c>
      <c r="N77">
        <v>1531630800</v>
      </c>
      <c r="O77">
        <v>1532322000</v>
      </c>
      <c r="P77" t="b">
        <v>0</v>
      </c>
      <c r="Q77" t="b">
        <v>0</v>
      </c>
      <c r="R77" t="str">
        <f>LEFT(T77,FIND("/",T77)-1)</f>
        <v>photography</v>
      </c>
      <c r="S77" t="str">
        <f>RIGHT(T77,LEN(T77)-FIND("/",T77))</f>
        <v>photography books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E78/D78*100</f>
        <v>78.106590724165997</v>
      </c>
      <c r="G78" t="s">
        <v>14</v>
      </c>
      <c r="H78">
        <v>1684</v>
      </c>
      <c r="I78" t="s">
        <v>21</v>
      </c>
      <c r="J78" t="s">
        <v>22</v>
      </c>
      <c r="K78" s="5">
        <f>E78/H78</f>
        <v>57.00296912114014</v>
      </c>
      <c r="L78" s="8">
        <f>(N78/86400)+DATE(1970,1,1)</f>
        <v>42027.25</v>
      </c>
      <c r="M78" s="8">
        <f>(O78/86400)+DATE(1970,1,1)</f>
        <v>42076.208333333328</v>
      </c>
      <c r="N78">
        <v>1421992800</v>
      </c>
      <c r="O78">
        <v>1426222800</v>
      </c>
      <c r="P78" t="b">
        <v>1</v>
      </c>
      <c r="Q78" t="b">
        <v>1</v>
      </c>
      <c r="R78" t="str">
        <f>LEFT(T78,FIND("/",T78)-1)</f>
        <v>theater</v>
      </c>
      <c r="S78" t="str">
        <f>RIGHT(T78,LEN(T78)-FIND("/",T78))</f>
        <v>plays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E79/D79*100</f>
        <v>46.94736842105263</v>
      </c>
      <c r="G79" t="s">
        <v>14</v>
      </c>
      <c r="H79">
        <v>56</v>
      </c>
      <c r="I79" t="s">
        <v>21</v>
      </c>
      <c r="J79" t="s">
        <v>22</v>
      </c>
      <c r="K79" s="5">
        <f>E79/H79</f>
        <v>79.642857142857139</v>
      </c>
      <c r="L79" s="8">
        <f>(N79/86400)+DATE(1970,1,1)</f>
        <v>40448.208333333336</v>
      </c>
      <c r="M79" s="8">
        <f>(O79/86400)+DATE(1970,1,1)</f>
        <v>40462.208333333336</v>
      </c>
      <c r="N79">
        <v>1285563600</v>
      </c>
      <c r="O79">
        <v>1286773200</v>
      </c>
      <c r="P79" t="b">
        <v>0</v>
      </c>
      <c r="Q79" t="b">
        <v>1</v>
      </c>
      <c r="R79" t="str">
        <f>LEFT(T79,FIND("/",T79)-1)</f>
        <v>film &amp; video</v>
      </c>
      <c r="S79" t="str">
        <f>RIGHT(T79,LEN(T79)-FIND("/",T79))</f>
        <v>animation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E80/D80*100</f>
        <v>300.8</v>
      </c>
      <c r="G80" t="s">
        <v>20</v>
      </c>
      <c r="H80">
        <v>330</v>
      </c>
      <c r="I80" t="s">
        <v>21</v>
      </c>
      <c r="J80" t="s">
        <v>22</v>
      </c>
      <c r="K80" s="5">
        <f>E80/H80</f>
        <v>41.018181818181816</v>
      </c>
      <c r="L80" s="8">
        <f>(N80/86400)+DATE(1970,1,1)</f>
        <v>43206.208333333328</v>
      </c>
      <c r="M80" s="8">
        <f>(O80/86400)+DATE(1970,1,1)</f>
        <v>43207.208333333328</v>
      </c>
      <c r="N80">
        <v>1523854800</v>
      </c>
      <c r="O80">
        <v>1523941200</v>
      </c>
      <c r="P80" t="b">
        <v>0</v>
      </c>
      <c r="Q80" t="b">
        <v>0</v>
      </c>
      <c r="R80" t="str">
        <f>LEFT(T80,FIND("/",T80)-1)</f>
        <v>publishing</v>
      </c>
      <c r="S80" t="str">
        <f>RIGHT(T80,LEN(T80)-FIND("/",T80))</f>
        <v>translations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E81/D81*100</f>
        <v>69.598615916955026</v>
      </c>
      <c r="G81" t="s">
        <v>14</v>
      </c>
      <c r="H81">
        <v>838</v>
      </c>
      <c r="I81" t="s">
        <v>21</v>
      </c>
      <c r="J81" t="s">
        <v>22</v>
      </c>
      <c r="K81" s="5">
        <f>E81/H81</f>
        <v>48.004773269689736</v>
      </c>
      <c r="L81" s="8">
        <f>(N81/86400)+DATE(1970,1,1)</f>
        <v>43267.208333333328</v>
      </c>
      <c r="M81" s="8">
        <f>(O81/86400)+DATE(1970,1,1)</f>
        <v>43272.208333333328</v>
      </c>
      <c r="N81">
        <v>1529125200</v>
      </c>
      <c r="O81">
        <v>1529557200</v>
      </c>
      <c r="P81" t="b">
        <v>0</v>
      </c>
      <c r="Q81" t="b">
        <v>0</v>
      </c>
      <c r="R81" t="str">
        <f>LEFT(T81,FIND("/",T81)-1)</f>
        <v>theater</v>
      </c>
      <c r="S81" t="str">
        <f>RIGHT(T81,LEN(T81)-FIND("/",T81))</f>
        <v>plays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E82/D82*100</f>
        <v>637.4545454545455</v>
      </c>
      <c r="G82" t="s">
        <v>20</v>
      </c>
      <c r="H82">
        <v>127</v>
      </c>
      <c r="I82" t="s">
        <v>21</v>
      </c>
      <c r="J82" t="s">
        <v>22</v>
      </c>
      <c r="K82" s="5">
        <f>E82/H82</f>
        <v>55.212598425196852</v>
      </c>
      <c r="L82" s="8">
        <f>(N82/86400)+DATE(1970,1,1)</f>
        <v>42976.208333333328</v>
      </c>
      <c r="M82" s="8">
        <f>(O82/86400)+DATE(1970,1,1)</f>
        <v>43006.208333333328</v>
      </c>
      <c r="N82">
        <v>1503982800</v>
      </c>
      <c r="O82">
        <v>1506574800</v>
      </c>
      <c r="P82" t="b">
        <v>0</v>
      </c>
      <c r="Q82" t="b">
        <v>0</v>
      </c>
      <c r="R82" t="str">
        <f>LEFT(T82,FIND("/",T82)-1)</f>
        <v>games</v>
      </c>
      <c r="S82" t="str">
        <f>RIGHT(T82,LEN(T82)-FIND("/",T82))</f>
        <v>video games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E83/D83*100</f>
        <v>225.33928571428569</v>
      </c>
      <c r="G83" t="s">
        <v>20</v>
      </c>
      <c r="H83">
        <v>411</v>
      </c>
      <c r="I83" t="s">
        <v>21</v>
      </c>
      <c r="J83" t="s">
        <v>22</v>
      </c>
      <c r="K83" s="5">
        <f>E83/H83</f>
        <v>92.109489051094897</v>
      </c>
      <c r="L83" s="8">
        <f>(N83/86400)+DATE(1970,1,1)</f>
        <v>43062.25</v>
      </c>
      <c r="M83" s="8">
        <f>(O83/86400)+DATE(1970,1,1)</f>
        <v>43087.25</v>
      </c>
      <c r="N83">
        <v>1511416800</v>
      </c>
      <c r="O83">
        <v>1513576800</v>
      </c>
      <c r="P83" t="b">
        <v>0</v>
      </c>
      <c r="Q83" t="b">
        <v>0</v>
      </c>
      <c r="R83" t="str">
        <f>LEFT(T83,FIND("/",T83)-1)</f>
        <v>music</v>
      </c>
      <c r="S83" t="str">
        <f>RIGHT(T83,LEN(T83)-FIND("/",T83))</f>
        <v>rock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E84/D84*100</f>
        <v>1497.3000000000002</v>
      </c>
      <c r="G84" t="s">
        <v>20</v>
      </c>
      <c r="H84">
        <v>180</v>
      </c>
      <c r="I84" t="s">
        <v>40</v>
      </c>
      <c r="J84" t="s">
        <v>41</v>
      </c>
      <c r="K84" s="5">
        <f>E84/H84</f>
        <v>83.183333333333337</v>
      </c>
      <c r="L84" s="8">
        <f>(N84/86400)+DATE(1970,1,1)</f>
        <v>43482.25</v>
      </c>
      <c r="M84" s="8">
        <f>(O84/86400)+DATE(1970,1,1)</f>
        <v>43489.25</v>
      </c>
      <c r="N84">
        <v>1547704800</v>
      </c>
      <c r="O84">
        <v>1548309600</v>
      </c>
      <c r="P84" t="b">
        <v>0</v>
      </c>
      <c r="Q84" t="b">
        <v>1</v>
      </c>
      <c r="R84" t="str">
        <f>LEFT(T84,FIND("/",T84)-1)</f>
        <v>games</v>
      </c>
      <c r="S84" t="str">
        <f>RIGHT(T84,LEN(T84)-FIND("/",T84))</f>
        <v>video games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E85/D85*100</f>
        <v>37.590225563909776</v>
      </c>
      <c r="G85" t="s">
        <v>14</v>
      </c>
      <c r="H85">
        <v>1000</v>
      </c>
      <c r="I85" t="s">
        <v>21</v>
      </c>
      <c r="J85" t="s">
        <v>22</v>
      </c>
      <c r="K85" s="5">
        <f>E85/H85</f>
        <v>39.996000000000002</v>
      </c>
      <c r="L85" s="8">
        <f>(N85/86400)+DATE(1970,1,1)</f>
        <v>42579.208333333328</v>
      </c>
      <c r="M85" s="8">
        <f>(O85/86400)+DATE(1970,1,1)</f>
        <v>42601.208333333328</v>
      </c>
      <c r="N85">
        <v>1469682000</v>
      </c>
      <c r="O85">
        <v>1471582800</v>
      </c>
      <c r="P85" t="b">
        <v>0</v>
      </c>
      <c r="Q85" t="b">
        <v>0</v>
      </c>
      <c r="R85" t="str">
        <f>LEFT(T85,FIND("/",T85)-1)</f>
        <v>music</v>
      </c>
      <c r="S85" t="str">
        <f>RIGHT(T85,LEN(T85)-FIND("/",T85))</f>
        <v>electric music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E86/D86*100</f>
        <v>132.36942675159236</v>
      </c>
      <c r="G86" t="s">
        <v>20</v>
      </c>
      <c r="H86">
        <v>374</v>
      </c>
      <c r="I86" t="s">
        <v>21</v>
      </c>
      <c r="J86" t="s">
        <v>22</v>
      </c>
      <c r="K86" s="5">
        <f>E86/H86</f>
        <v>111.1336898395722</v>
      </c>
      <c r="L86" s="8">
        <f>(N86/86400)+DATE(1970,1,1)</f>
        <v>41118.208333333336</v>
      </c>
      <c r="M86" s="8">
        <f>(O86/86400)+DATE(1970,1,1)</f>
        <v>41128.208333333336</v>
      </c>
      <c r="N86">
        <v>1343451600</v>
      </c>
      <c r="O86">
        <v>1344315600</v>
      </c>
      <c r="P86" t="b">
        <v>0</v>
      </c>
      <c r="Q86" t="b">
        <v>0</v>
      </c>
      <c r="R86" t="str">
        <f>LEFT(T86,FIND("/",T86)-1)</f>
        <v>technology</v>
      </c>
      <c r="S86" t="str">
        <f>RIGHT(T86,LEN(T86)-FIND("/",T86))</f>
        <v>wearables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E87/D87*100</f>
        <v>131.22448979591837</v>
      </c>
      <c r="G87" t="s">
        <v>20</v>
      </c>
      <c r="H87">
        <v>71</v>
      </c>
      <c r="I87" t="s">
        <v>26</v>
      </c>
      <c r="J87" t="s">
        <v>27</v>
      </c>
      <c r="K87" s="5">
        <f>E87/H87</f>
        <v>90.563380281690144</v>
      </c>
      <c r="L87" s="8">
        <f>(N87/86400)+DATE(1970,1,1)</f>
        <v>40797.208333333336</v>
      </c>
      <c r="M87" s="8">
        <f>(O87/86400)+DATE(1970,1,1)</f>
        <v>40805.208333333336</v>
      </c>
      <c r="N87">
        <v>1315717200</v>
      </c>
      <c r="O87">
        <v>1316408400</v>
      </c>
      <c r="P87" t="b">
        <v>0</v>
      </c>
      <c r="Q87" t="b">
        <v>0</v>
      </c>
      <c r="R87" t="str">
        <f>LEFT(T87,FIND("/",T87)-1)</f>
        <v>music</v>
      </c>
      <c r="S87" t="str">
        <f>RIGHT(T87,LEN(T87)-FIND("/",T87))</f>
        <v>indie rock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E88/D88*100</f>
        <v>167.63513513513513</v>
      </c>
      <c r="G88" t="s">
        <v>20</v>
      </c>
      <c r="H88">
        <v>203</v>
      </c>
      <c r="I88" t="s">
        <v>21</v>
      </c>
      <c r="J88" t="s">
        <v>22</v>
      </c>
      <c r="K88" s="5">
        <f>E88/H88</f>
        <v>61.108374384236456</v>
      </c>
      <c r="L88" s="8">
        <f>(N88/86400)+DATE(1970,1,1)</f>
        <v>42128.208333333328</v>
      </c>
      <c r="M88" s="8">
        <f>(O88/86400)+DATE(1970,1,1)</f>
        <v>42141.208333333328</v>
      </c>
      <c r="N88">
        <v>1430715600</v>
      </c>
      <c r="O88">
        <v>1431838800</v>
      </c>
      <c r="P88" t="b">
        <v>1</v>
      </c>
      <c r="Q88" t="b">
        <v>0</v>
      </c>
      <c r="R88" t="str">
        <f>LEFT(T88,FIND("/",T88)-1)</f>
        <v>theater</v>
      </c>
      <c r="S88" t="str">
        <f>RIGHT(T88,LEN(T88)-FIND("/",T88))</f>
        <v>plays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E89/D89*100</f>
        <v>61.984886649874063</v>
      </c>
      <c r="G89" t="s">
        <v>14</v>
      </c>
      <c r="H89">
        <v>1482</v>
      </c>
      <c r="I89" t="s">
        <v>26</v>
      </c>
      <c r="J89" t="s">
        <v>27</v>
      </c>
      <c r="K89" s="5">
        <f>E89/H89</f>
        <v>83.022941970310384</v>
      </c>
      <c r="L89" s="8">
        <f>(N89/86400)+DATE(1970,1,1)</f>
        <v>40610.25</v>
      </c>
      <c r="M89" s="8">
        <f>(O89/86400)+DATE(1970,1,1)</f>
        <v>40621.208333333336</v>
      </c>
      <c r="N89">
        <v>1299564000</v>
      </c>
      <c r="O89">
        <v>1300510800</v>
      </c>
      <c r="P89" t="b">
        <v>0</v>
      </c>
      <c r="Q89" t="b">
        <v>1</v>
      </c>
      <c r="R89" t="str">
        <f>LEFT(T89,FIND("/",T89)-1)</f>
        <v>music</v>
      </c>
      <c r="S89" t="str">
        <f>RIGHT(T89,LEN(T89)-FIND("/",T89))</f>
        <v>rock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E90/D90*100</f>
        <v>260.75</v>
      </c>
      <c r="G90" t="s">
        <v>20</v>
      </c>
      <c r="H90">
        <v>113</v>
      </c>
      <c r="I90" t="s">
        <v>21</v>
      </c>
      <c r="J90" t="s">
        <v>22</v>
      </c>
      <c r="K90" s="5">
        <f>E90/H90</f>
        <v>110.76106194690266</v>
      </c>
      <c r="L90" s="8">
        <f>(N90/86400)+DATE(1970,1,1)</f>
        <v>42110.208333333328</v>
      </c>
      <c r="M90" s="8">
        <f>(O90/86400)+DATE(1970,1,1)</f>
        <v>42132.208333333328</v>
      </c>
      <c r="N90">
        <v>1429160400</v>
      </c>
      <c r="O90">
        <v>1431061200</v>
      </c>
      <c r="P90" t="b">
        <v>0</v>
      </c>
      <c r="Q90" t="b">
        <v>0</v>
      </c>
      <c r="R90" t="str">
        <f>LEFT(T90,FIND("/",T90)-1)</f>
        <v>publishing</v>
      </c>
      <c r="S90" t="str">
        <f>RIGHT(T90,LEN(T90)-FIND("/",T90))</f>
        <v>translations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E91/D91*100</f>
        <v>252.58823529411765</v>
      </c>
      <c r="G91" t="s">
        <v>20</v>
      </c>
      <c r="H91">
        <v>96</v>
      </c>
      <c r="I91" t="s">
        <v>21</v>
      </c>
      <c r="J91" t="s">
        <v>22</v>
      </c>
      <c r="K91" s="5">
        <f>E91/H91</f>
        <v>89.458333333333329</v>
      </c>
      <c r="L91" s="8">
        <f>(N91/86400)+DATE(1970,1,1)</f>
        <v>40283.208333333336</v>
      </c>
      <c r="M91" s="8">
        <f>(O91/86400)+DATE(1970,1,1)</f>
        <v>40285.208333333336</v>
      </c>
      <c r="N91">
        <v>1271307600</v>
      </c>
      <c r="O91">
        <v>1271480400</v>
      </c>
      <c r="P91" t="b">
        <v>0</v>
      </c>
      <c r="Q91" t="b">
        <v>0</v>
      </c>
      <c r="R91" t="str">
        <f>LEFT(T91,FIND("/",T91)-1)</f>
        <v>theater</v>
      </c>
      <c r="S91" t="str">
        <f>RIGHT(T91,LEN(T91)-FIND("/",T91))</f>
        <v>plays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E92/D92*100</f>
        <v>78.615384615384613</v>
      </c>
      <c r="G92" t="s">
        <v>14</v>
      </c>
      <c r="H92">
        <v>106</v>
      </c>
      <c r="I92" t="s">
        <v>21</v>
      </c>
      <c r="J92" t="s">
        <v>22</v>
      </c>
      <c r="K92" s="5">
        <f>E92/H92</f>
        <v>57.849056603773583</v>
      </c>
      <c r="L92" s="8">
        <f>(N92/86400)+DATE(1970,1,1)</f>
        <v>42425.25</v>
      </c>
      <c r="M92" s="8">
        <f>(O92/86400)+DATE(1970,1,1)</f>
        <v>42425.25</v>
      </c>
      <c r="N92">
        <v>1456380000</v>
      </c>
      <c r="O92">
        <v>1456380000</v>
      </c>
      <c r="P92" t="b">
        <v>0</v>
      </c>
      <c r="Q92" t="b">
        <v>1</v>
      </c>
      <c r="R92" t="str">
        <f>LEFT(T92,FIND("/",T92)-1)</f>
        <v>theater</v>
      </c>
      <c r="S92" t="str">
        <f>RIGHT(T92,LEN(T92)-FIND("/",T92))</f>
        <v>plays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E93/D93*100</f>
        <v>48.404406999351913</v>
      </c>
      <c r="G93" t="s">
        <v>14</v>
      </c>
      <c r="H93">
        <v>679</v>
      </c>
      <c r="I93" t="s">
        <v>107</v>
      </c>
      <c r="J93" t="s">
        <v>108</v>
      </c>
      <c r="K93" s="5">
        <f>E93/H93</f>
        <v>109.99705449189985</v>
      </c>
      <c r="L93" s="8">
        <f>(N93/86400)+DATE(1970,1,1)</f>
        <v>42588.208333333328</v>
      </c>
      <c r="M93" s="8">
        <f>(O93/86400)+DATE(1970,1,1)</f>
        <v>42616.208333333328</v>
      </c>
      <c r="N93">
        <v>1470459600</v>
      </c>
      <c r="O93">
        <v>1472878800</v>
      </c>
      <c r="P93" t="b">
        <v>0</v>
      </c>
      <c r="Q93" t="b">
        <v>0</v>
      </c>
      <c r="R93" t="str">
        <f>LEFT(T93,FIND("/",T93)-1)</f>
        <v>publishing</v>
      </c>
      <c r="S93" t="str">
        <f>RIGHT(T93,LEN(T93)-FIND("/",T93))</f>
        <v>translations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E94/D94*100</f>
        <v>258.875</v>
      </c>
      <c r="G94" t="s">
        <v>20</v>
      </c>
      <c r="H94">
        <v>498</v>
      </c>
      <c r="I94" t="s">
        <v>98</v>
      </c>
      <c r="J94" t="s">
        <v>99</v>
      </c>
      <c r="K94" s="5">
        <f>E94/H94</f>
        <v>103.96586345381526</v>
      </c>
      <c r="L94" s="8">
        <f>(N94/86400)+DATE(1970,1,1)</f>
        <v>40352.208333333336</v>
      </c>
      <c r="M94" s="8">
        <f>(O94/86400)+DATE(1970,1,1)</f>
        <v>40353.208333333336</v>
      </c>
      <c r="N94">
        <v>1277269200</v>
      </c>
      <c r="O94">
        <v>1277355600</v>
      </c>
      <c r="P94" t="b">
        <v>0</v>
      </c>
      <c r="Q94" t="b">
        <v>1</v>
      </c>
      <c r="R94" t="str">
        <f>LEFT(T94,FIND("/",T94)-1)</f>
        <v>games</v>
      </c>
      <c r="S94" t="str">
        <f>RIGHT(T94,LEN(T94)-FIND("/",T94))</f>
        <v>video games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E95/D95*100</f>
        <v>60.548713235294116</v>
      </c>
      <c r="G95" t="s">
        <v>74</v>
      </c>
      <c r="H95">
        <v>610</v>
      </c>
      <c r="I95" t="s">
        <v>21</v>
      </c>
      <c r="J95" t="s">
        <v>22</v>
      </c>
      <c r="K95" s="5">
        <f>E95/H95</f>
        <v>107.99508196721311</v>
      </c>
      <c r="L95" s="8">
        <f>(N95/86400)+DATE(1970,1,1)</f>
        <v>41202.208333333336</v>
      </c>
      <c r="M95" s="8">
        <f>(O95/86400)+DATE(1970,1,1)</f>
        <v>41206.208333333336</v>
      </c>
      <c r="N95">
        <v>1350709200</v>
      </c>
      <c r="O95">
        <v>1351054800</v>
      </c>
      <c r="P95" t="b">
        <v>0</v>
      </c>
      <c r="Q95" t="b">
        <v>1</v>
      </c>
      <c r="R95" t="str">
        <f>LEFT(T95,FIND("/",T95)-1)</f>
        <v>theater</v>
      </c>
      <c r="S95" t="str">
        <f>RIGHT(T95,LEN(T95)-FIND("/",T95))</f>
        <v>plays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E96/D96*100</f>
        <v>303.68965517241378</v>
      </c>
      <c r="G96" t="s">
        <v>20</v>
      </c>
      <c r="H96">
        <v>180</v>
      </c>
      <c r="I96" t="s">
        <v>40</v>
      </c>
      <c r="J96" t="s">
        <v>41</v>
      </c>
      <c r="K96" s="5">
        <f>E96/H96</f>
        <v>48.927777777777777</v>
      </c>
      <c r="L96" s="8">
        <f>(N96/86400)+DATE(1970,1,1)</f>
        <v>43562.208333333328</v>
      </c>
      <c r="M96" s="8">
        <f>(O96/86400)+DATE(1970,1,1)</f>
        <v>43573.208333333328</v>
      </c>
      <c r="N96">
        <v>1554613200</v>
      </c>
      <c r="O96">
        <v>1555563600</v>
      </c>
      <c r="P96" t="b">
        <v>0</v>
      </c>
      <c r="Q96" t="b">
        <v>0</v>
      </c>
      <c r="R96" t="str">
        <f>LEFT(T96,FIND("/",T96)-1)</f>
        <v>technology</v>
      </c>
      <c r="S96" t="str">
        <f>RIGHT(T96,LEN(T96)-FIND("/",T96))</f>
        <v>web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E97/D97*100</f>
        <v>112.99999999999999</v>
      </c>
      <c r="G97" t="s">
        <v>20</v>
      </c>
      <c r="H97">
        <v>27</v>
      </c>
      <c r="I97" t="s">
        <v>21</v>
      </c>
      <c r="J97" t="s">
        <v>22</v>
      </c>
      <c r="K97" s="5">
        <f>E97/H97</f>
        <v>37.666666666666664</v>
      </c>
      <c r="L97" s="8">
        <f>(N97/86400)+DATE(1970,1,1)</f>
        <v>43752.208333333328</v>
      </c>
      <c r="M97" s="8">
        <f>(O97/86400)+DATE(1970,1,1)</f>
        <v>43759.208333333328</v>
      </c>
      <c r="N97">
        <v>1571029200</v>
      </c>
      <c r="O97">
        <v>1571634000</v>
      </c>
      <c r="P97" t="b">
        <v>0</v>
      </c>
      <c r="Q97" t="b">
        <v>0</v>
      </c>
      <c r="R97" t="str">
        <f>LEFT(T97,FIND("/",T97)-1)</f>
        <v>film &amp; video</v>
      </c>
      <c r="S97" t="str">
        <f>RIGHT(T97,LEN(T97)-FIND("/",T97))</f>
        <v>documentary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E98/D98*100</f>
        <v>217.37876614060258</v>
      </c>
      <c r="G98" t="s">
        <v>20</v>
      </c>
      <c r="H98">
        <v>2331</v>
      </c>
      <c r="I98" t="s">
        <v>21</v>
      </c>
      <c r="J98" t="s">
        <v>22</v>
      </c>
      <c r="K98" s="5">
        <f>E98/H98</f>
        <v>64.999141999141997</v>
      </c>
      <c r="L98" s="8">
        <f>(N98/86400)+DATE(1970,1,1)</f>
        <v>40612.25</v>
      </c>
      <c r="M98" s="8">
        <f>(O98/86400)+DATE(1970,1,1)</f>
        <v>40625.208333333336</v>
      </c>
      <c r="N98">
        <v>1299736800</v>
      </c>
      <c r="O98">
        <v>1300856400</v>
      </c>
      <c r="P98" t="b">
        <v>0</v>
      </c>
      <c r="Q98" t="b">
        <v>0</v>
      </c>
      <c r="R98" t="str">
        <f>LEFT(T98,FIND("/",T98)-1)</f>
        <v>theater</v>
      </c>
      <c r="S98" t="str">
        <f>RIGHT(T98,LEN(T98)-FIND("/",T98))</f>
        <v>plays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E99/D99*100</f>
        <v>926.69230769230762</v>
      </c>
      <c r="G99" t="s">
        <v>20</v>
      </c>
      <c r="H99">
        <v>113</v>
      </c>
      <c r="I99" t="s">
        <v>21</v>
      </c>
      <c r="J99" t="s">
        <v>22</v>
      </c>
      <c r="K99" s="5">
        <f>E99/H99</f>
        <v>106.61061946902655</v>
      </c>
      <c r="L99" s="8">
        <f>(N99/86400)+DATE(1970,1,1)</f>
        <v>42180.208333333328</v>
      </c>
      <c r="M99" s="8">
        <f>(O99/86400)+DATE(1970,1,1)</f>
        <v>42234.208333333328</v>
      </c>
      <c r="N99">
        <v>1435208400</v>
      </c>
      <c r="O99">
        <v>1439874000</v>
      </c>
      <c r="P99" t="b">
        <v>0</v>
      </c>
      <c r="Q99" t="b">
        <v>0</v>
      </c>
      <c r="R99" t="str">
        <f>LEFT(T99,FIND("/",T99)-1)</f>
        <v>food</v>
      </c>
      <c r="S99" t="str">
        <f>RIGHT(T99,LEN(T99)-FIND("/",T99))</f>
        <v>food trucks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E100/D100*100</f>
        <v>33.692229038854805</v>
      </c>
      <c r="G100" t="s">
        <v>14</v>
      </c>
      <c r="H100">
        <v>1220</v>
      </c>
      <c r="I100" t="s">
        <v>26</v>
      </c>
      <c r="J100" t="s">
        <v>27</v>
      </c>
      <c r="K100" s="5">
        <f>E100/H100</f>
        <v>27.009016393442622</v>
      </c>
      <c r="L100" s="8">
        <f>(N100/86400)+DATE(1970,1,1)</f>
        <v>42212.208333333328</v>
      </c>
      <c r="M100" s="8">
        <f>(O100/86400)+DATE(1970,1,1)</f>
        <v>42216.208333333328</v>
      </c>
      <c r="N100">
        <v>1437973200</v>
      </c>
      <c r="O100">
        <v>1438318800</v>
      </c>
      <c r="P100" t="b">
        <v>0</v>
      </c>
      <c r="Q100" t="b">
        <v>0</v>
      </c>
      <c r="R100" t="str">
        <f>LEFT(T100,FIND("/",T100)-1)</f>
        <v>games</v>
      </c>
      <c r="S100" t="str">
        <f>RIGHT(T100,LEN(T100)-FIND("/",T100))</f>
        <v>video games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E101/D101*100</f>
        <v>196.7236842105263</v>
      </c>
      <c r="G101" t="s">
        <v>20</v>
      </c>
      <c r="H101">
        <v>164</v>
      </c>
      <c r="I101" t="s">
        <v>21</v>
      </c>
      <c r="J101" t="s">
        <v>22</v>
      </c>
      <c r="K101" s="5">
        <f>E101/H101</f>
        <v>91.16463414634147</v>
      </c>
      <c r="L101" s="8">
        <f>(N101/86400)+DATE(1970,1,1)</f>
        <v>41968.25</v>
      </c>
      <c r="M101" s="8">
        <f>(O101/86400)+DATE(1970,1,1)</f>
        <v>41997.25</v>
      </c>
      <c r="N101">
        <v>1416895200</v>
      </c>
      <c r="O101">
        <v>1419400800</v>
      </c>
      <c r="P101" t="b">
        <v>0</v>
      </c>
      <c r="Q101" t="b">
        <v>0</v>
      </c>
      <c r="R101" t="str">
        <f>LEFT(T101,FIND("/",T101)-1)</f>
        <v>theater</v>
      </c>
      <c r="S101" t="str">
        <f>RIGHT(T101,LEN(T101)-FIND("/",T101))</f>
        <v>plays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E102/D102*100</f>
        <v>1</v>
      </c>
      <c r="G102" t="s">
        <v>14</v>
      </c>
      <c r="H102">
        <v>1</v>
      </c>
      <c r="I102" t="s">
        <v>21</v>
      </c>
      <c r="J102" t="s">
        <v>22</v>
      </c>
      <c r="K102" s="5">
        <f>E102/H102</f>
        <v>1</v>
      </c>
      <c r="L102" s="8">
        <f>(N102/86400)+DATE(1970,1,1)</f>
        <v>40835.208333333336</v>
      </c>
      <c r="M102" s="8">
        <f>(O102/86400)+DATE(1970,1,1)</f>
        <v>40853.208333333336</v>
      </c>
      <c r="N102">
        <v>1319000400</v>
      </c>
      <c r="O102">
        <v>1320555600</v>
      </c>
      <c r="P102" t="b">
        <v>0</v>
      </c>
      <c r="Q102" t="b">
        <v>0</v>
      </c>
      <c r="R102" t="str">
        <f>LEFT(T102,FIND("/",T102)-1)</f>
        <v>theater</v>
      </c>
      <c r="S102" t="str">
        <f>RIGHT(T102,LEN(T102)-FIND("/",T102))</f>
        <v>plays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E103/D103*100</f>
        <v>1021.4444444444445</v>
      </c>
      <c r="G103" t="s">
        <v>20</v>
      </c>
      <c r="H103">
        <v>164</v>
      </c>
      <c r="I103" t="s">
        <v>21</v>
      </c>
      <c r="J103" t="s">
        <v>22</v>
      </c>
      <c r="K103" s="5">
        <f>E103/H103</f>
        <v>56.054878048780488</v>
      </c>
      <c r="L103" s="8">
        <f>(N103/86400)+DATE(1970,1,1)</f>
        <v>42056.25</v>
      </c>
      <c r="M103" s="8">
        <f>(O103/86400)+DATE(1970,1,1)</f>
        <v>42063.25</v>
      </c>
      <c r="N103">
        <v>1424498400</v>
      </c>
      <c r="O103">
        <v>1425103200</v>
      </c>
      <c r="P103" t="b">
        <v>0</v>
      </c>
      <c r="Q103" t="b">
        <v>1</v>
      </c>
      <c r="R103" t="str">
        <f>LEFT(T103,FIND("/",T103)-1)</f>
        <v>music</v>
      </c>
      <c r="S103" t="str">
        <f>RIGHT(T103,LEN(T103)-FIND("/",T103))</f>
        <v>electric music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E104/D104*100</f>
        <v>281.67567567567568</v>
      </c>
      <c r="G104" t="s">
        <v>20</v>
      </c>
      <c r="H104">
        <v>336</v>
      </c>
      <c r="I104" t="s">
        <v>21</v>
      </c>
      <c r="J104" t="s">
        <v>22</v>
      </c>
      <c r="K104" s="5">
        <f>E104/H104</f>
        <v>31.017857142857142</v>
      </c>
      <c r="L104" s="8">
        <f>(N104/86400)+DATE(1970,1,1)</f>
        <v>43234.208333333328</v>
      </c>
      <c r="M104" s="8">
        <f>(O104/86400)+DATE(1970,1,1)</f>
        <v>43241.208333333328</v>
      </c>
      <c r="N104">
        <v>1526274000</v>
      </c>
      <c r="O104">
        <v>1526878800</v>
      </c>
      <c r="P104" t="b">
        <v>0</v>
      </c>
      <c r="Q104" t="b">
        <v>1</v>
      </c>
      <c r="R104" t="str">
        <f>LEFT(T104,FIND("/",T104)-1)</f>
        <v>technology</v>
      </c>
      <c r="S104" t="str">
        <f>RIGHT(T104,LEN(T104)-FIND("/",T104))</f>
        <v>wearables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E105/D105*100</f>
        <v>24.610000000000003</v>
      </c>
      <c r="G105" t="s">
        <v>14</v>
      </c>
      <c r="H105">
        <v>37</v>
      </c>
      <c r="I105" t="s">
        <v>107</v>
      </c>
      <c r="J105" t="s">
        <v>108</v>
      </c>
      <c r="K105" s="5">
        <f>E105/H105</f>
        <v>66.513513513513516</v>
      </c>
      <c r="L105" s="8">
        <f>(N105/86400)+DATE(1970,1,1)</f>
        <v>40475.208333333336</v>
      </c>
      <c r="M105" s="8">
        <f>(O105/86400)+DATE(1970,1,1)</f>
        <v>40484.208333333336</v>
      </c>
      <c r="N105">
        <v>1287896400</v>
      </c>
      <c r="O105">
        <v>1288674000</v>
      </c>
      <c r="P105" t="b">
        <v>0</v>
      </c>
      <c r="Q105" t="b">
        <v>0</v>
      </c>
      <c r="R105" t="str">
        <f>LEFT(T105,FIND("/",T105)-1)</f>
        <v>music</v>
      </c>
      <c r="S105" t="str">
        <f>RIGHT(T105,LEN(T105)-FIND("/",T105))</f>
        <v>electric music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E106/D106*100</f>
        <v>143.14010067114094</v>
      </c>
      <c r="G106" t="s">
        <v>20</v>
      </c>
      <c r="H106">
        <v>1917</v>
      </c>
      <c r="I106" t="s">
        <v>21</v>
      </c>
      <c r="J106" t="s">
        <v>22</v>
      </c>
      <c r="K106" s="5">
        <f>E106/H106</f>
        <v>89.005216484089729</v>
      </c>
      <c r="L106" s="8">
        <f>(N106/86400)+DATE(1970,1,1)</f>
        <v>42878.208333333328</v>
      </c>
      <c r="M106" s="8">
        <f>(O106/86400)+DATE(1970,1,1)</f>
        <v>42879.208333333328</v>
      </c>
      <c r="N106">
        <v>1495515600</v>
      </c>
      <c r="O106">
        <v>1495602000</v>
      </c>
      <c r="P106" t="b">
        <v>0</v>
      </c>
      <c r="Q106" t="b">
        <v>0</v>
      </c>
      <c r="R106" t="str">
        <f>LEFT(T106,FIND("/",T106)-1)</f>
        <v>music</v>
      </c>
      <c r="S106" t="str">
        <f>RIGHT(T106,LEN(T106)-FIND("/",T106))</f>
        <v>indie rock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E107/D107*100</f>
        <v>144.54411764705884</v>
      </c>
      <c r="G107" t="s">
        <v>20</v>
      </c>
      <c r="H107">
        <v>95</v>
      </c>
      <c r="I107" t="s">
        <v>21</v>
      </c>
      <c r="J107" t="s">
        <v>22</v>
      </c>
      <c r="K107" s="5">
        <f>E107/H107</f>
        <v>103.46315789473684</v>
      </c>
      <c r="L107" s="8">
        <f>(N107/86400)+DATE(1970,1,1)</f>
        <v>41366.208333333336</v>
      </c>
      <c r="M107" s="8">
        <f>(O107/86400)+DATE(1970,1,1)</f>
        <v>41384.208333333336</v>
      </c>
      <c r="N107">
        <v>1364878800</v>
      </c>
      <c r="O107">
        <v>1366434000</v>
      </c>
      <c r="P107" t="b">
        <v>0</v>
      </c>
      <c r="Q107" t="b">
        <v>0</v>
      </c>
      <c r="R107" t="str">
        <f>LEFT(T107,FIND("/",T107)-1)</f>
        <v>technology</v>
      </c>
      <c r="S107" t="str">
        <f>RIGHT(T107,LEN(T107)-FIND("/",T107))</f>
        <v>web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E108/D108*100</f>
        <v>359.12820512820514</v>
      </c>
      <c r="G108" t="s">
        <v>20</v>
      </c>
      <c r="H108">
        <v>147</v>
      </c>
      <c r="I108" t="s">
        <v>21</v>
      </c>
      <c r="J108" t="s">
        <v>22</v>
      </c>
      <c r="K108" s="5">
        <f>E108/H108</f>
        <v>95.278911564625844</v>
      </c>
      <c r="L108" s="8">
        <f>(N108/86400)+DATE(1970,1,1)</f>
        <v>43716.208333333328</v>
      </c>
      <c r="M108" s="8">
        <f>(O108/86400)+DATE(1970,1,1)</f>
        <v>43721.208333333328</v>
      </c>
      <c r="N108">
        <v>1567918800</v>
      </c>
      <c r="O108">
        <v>1568350800</v>
      </c>
      <c r="P108" t="b">
        <v>0</v>
      </c>
      <c r="Q108" t="b">
        <v>0</v>
      </c>
      <c r="R108" t="str">
        <f>LEFT(T108,FIND("/",T108)-1)</f>
        <v>theater</v>
      </c>
      <c r="S108" t="str">
        <f>RIGHT(T108,LEN(T108)-FIND("/",T108))</f>
        <v>plays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E109/D109*100</f>
        <v>186.48571428571427</v>
      </c>
      <c r="G109" t="s">
        <v>20</v>
      </c>
      <c r="H109">
        <v>86</v>
      </c>
      <c r="I109" t="s">
        <v>21</v>
      </c>
      <c r="J109" t="s">
        <v>22</v>
      </c>
      <c r="K109" s="5">
        <f>E109/H109</f>
        <v>75.895348837209298</v>
      </c>
      <c r="L109" s="8">
        <f>(N109/86400)+DATE(1970,1,1)</f>
        <v>43213.208333333328</v>
      </c>
      <c r="M109" s="8">
        <f>(O109/86400)+DATE(1970,1,1)</f>
        <v>43230.208333333328</v>
      </c>
      <c r="N109">
        <v>1524459600</v>
      </c>
      <c r="O109">
        <v>1525928400</v>
      </c>
      <c r="P109" t="b">
        <v>0</v>
      </c>
      <c r="Q109" t="b">
        <v>1</v>
      </c>
      <c r="R109" t="str">
        <f>LEFT(T109,FIND("/",T109)-1)</f>
        <v>theater</v>
      </c>
      <c r="S109" t="str">
        <f>RIGHT(T109,LEN(T109)-FIND("/",T109))</f>
        <v>plays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E110/D110*100</f>
        <v>595.26666666666665</v>
      </c>
      <c r="G110" t="s">
        <v>20</v>
      </c>
      <c r="H110">
        <v>83</v>
      </c>
      <c r="I110" t="s">
        <v>21</v>
      </c>
      <c r="J110" t="s">
        <v>22</v>
      </c>
      <c r="K110" s="5">
        <f>E110/H110</f>
        <v>107.57831325301204</v>
      </c>
      <c r="L110" s="8">
        <f>(N110/86400)+DATE(1970,1,1)</f>
        <v>41005.208333333336</v>
      </c>
      <c r="M110" s="8">
        <f>(O110/86400)+DATE(1970,1,1)</f>
        <v>41042.208333333336</v>
      </c>
      <c r="N110">
        <v>1333688400</v>
      </c>
      <c r="O110">
        <v>1336885200</v>
      </c>
      <c r="P110" t="b">
        <v>0</v>
      </c>
      <c r="Q110" t="b">
        <v>0</v>
      </c>
      <c r="R110" t="str">
        <f>LEFT(T110,FIND("/",T110)-1)</f>
        <v>film &amp; video</v>
      </c>
      <c r="S110" t="str">
        <f>RIGHT(T110,LEN(T110)-FIND("/",T110))</f>
        <v>documentary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E111/D111*100</f>
        <v>59.21153846153846</v>
      </c>
      <c r="G111" t="s">
        <v>14</v>
      </c>
      <c r="H111">
        <v>60</v>
      </c>
      <c r="I111" t="s">
        <v>21</v>
      </c>
      <c r="J111" t="s">
        <v>22</v>
      </c>
      <c r="K111" s="5">
        <f>E111/H111</f>
        <v>51.31666666666667</v>
      </c>
      <c r="L111" s="8">
        <f>(N111/86400)+DATE(1970,1,1)</f>
        <v>41651.25</v>
      </c>
      <c r="M111" s="8">
        <f>(O111/86400)+DATE(1970,1,1)</f>
        <v>41653.25</v>
      </c>
      <c r="N111">
        <v>1389506400</v>
      </c>
      <c r="O111">
        <v>1389679200</v>
      </c>
      <c r="P111" t="b">
        <v>0</v>
      </c>
      <c r="Q111" t="b">
        <v>0</v>
      </c>
      <c r="R111" t="str">
        <f>LEFT(T111,FIND("/",T111)-1)</f>
        <v>film &amp; video</v>
      </c>
      <c r="S111" t="str">
        <f>RIGHT(T111,LEN(T111)-FIND("/",T111))</f>
        <v>television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E112/D112*100</f>
        <v>14.962780898876405</v>
      </c>
      <c r="G112" t="s">
        <v>14</v>
      </c>
      <c r="H112">
        <v>296</v>
      </c>
      <c r="I112" t="s">
        <v>21</v>
      </c>
      <c r="J112" t="s">
        <v>22</v>
      </c>
      <c r="K112" s="5">
        <f>E112/H112</f>
        <v>71.983108108108112</v>
      </c>
      <c r="L112" s="8">
        <f>(N112/86400)+DATE(1970,1,1)</f>
        <v>43354.208333333328</v>
      </c>
      <c r="M112" s="8">
        <f>(O112/86400)+DATE(1970,1,1)</f>
        <v>43373.208333333328</v>
      </c>
      <c r="N112">
        <v>1536642000</v>
      </c>
      <c r="O112">
        <v>1538283600</v>
      </c>
      <c r="P112" t="b">
        <v>0</v>
      </c>
      <c r="Q112" t="b">
        <v>0</v>
      </c>
      <c r="R112" t="str">
        <f>LEFT(T112,FIND("/",T112)-1)</f>
        <v>food</v>
      </c>
      <c r="S112" t="str">
        <f>RIGHT(T112,LEN(T112)-FIND("/",T112))</f>
        <v>food trucks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E113/D113*100</f>
        <v>119.95602605863192</v>
      </c>
      <c r="G113" t="s">
        <v>20</v>
      </c>
      <c r="H113">
        <v>676</v>
      </c>
      <c r="I113" t="s">
        <v>21</v>
      </c>
      <c r="J113" t="s">
        <v>22</v>
      </c>
      <c r="K113" s="5">
        <f>E113/H113</f>
        <v>108.95414201183432</v>
      </c>
      <c r="L113" s="8">
        <f>(N113/86400)+DATE(1970,1,1)</f>
        <v>41174.208333333336</v>
      </c>
      <c r="M113" s="8">
        <f>(O113/86400)+DATE(1970,1,1)</f>
        <v>41180.208333333336</v>
      </c>
      <c r="N113">
        <v>1348290000</v>
      </c>
      <c r="O113">
        <v>1348808400</v>
      </c>
      <c r="P113" t="b">
        <v>0</v>
      </c>
      <c r="Q113" t="b">
        <v>0</v>
      </c>
      <c r="R113" t="str">
        <f>LEFT(T113,FIND("/",T113)-1)</f>
        <v>publishing</v>
      </c>
      <c r="S113" t="str">
        <f>RIGHT(T113,LEN(T113)-FIND("/",T113))</f>
        <v>radio &amp; podcasts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E114/D114*100</f>
        <v>268.82978723404256</v>
      </c>
      <c r="G114" t="s">
        <v>20</v>
      </c>
      <c r="H114">
        <v>361</v>
      </c>
      <c r="I114" t="s">
        <v>26</v>
      </c>
      <c r="J114" t="s">
        <v>27</v>
      </c>
      <c r="K114" s="5">
        <f>E114/H114</f>
        <v>35</v>
      </c>
      <c r="L114" s="8">
        <f>(N114/86400)+DATE(1970,1,1)</f>
        <v>41875.208333333336</v>
      </c>
      <c r="M114" s="8">
        <f>(O114/86400)+DATE(1970,1,1)</f>
        <v>41890.208333333336</v>
      </c>
      <c r="N114">
        <v>1408856400</v>
      </c>
      <c r="O114">
        <v>1410152400</v>
      </c>
      <c r="P114" t="b">
        <v>0</v>
      </c>
      <c r="Q114" t="b">
        <v>0</v>
      </c>
      <c r="R114" t="str">
        <f>LEFT(T114,FIND("/",T114)-1)</f>
        <v>technology</v>
      </c>
      <c r="S114" t="str">
        <f>RIGHT(T114,LEN(T114)-FIND("/",T114))</f>
        <v>web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E115/D115*100</f>
        <v>376.87878787878788</v>
      </c>
      <c r="G115" t="s">
        <v>20</v>
      </c>
      <c r="H115">
        <v>131</v>
      </c>
      <c r="I115" t="s">
        <v>21</v>
      </c>
      <c r="J115" t="s">
        <v>22</v>
      </c>
      <c r="K115" s="5">
        <f>E115/H115</f>
        <v>94.938931297709928</v>
      </c>
      <c r="L115" s="8">
        <f>(N115/86400)+DATE(1970,1,1)</f>
        <v>42990.208333333328</v>
      </c>
      <c r="M115" s="8">
        <f>(O115/86400)+DATE(1970,1,1)</f>
        <v>42997.208333333328</v>
      </c>
      <c r="N115">
        <v>1505192400</v>
      </c>
      <c r="O115">
        <v>1505797200</v>
      </c>
      <c r="P115" t="b">
        <v>0</v>
      </c>
      <c r="Q115" t="b">
        <v>0</v>
      </c>
      <c r="R115" t="str">
        <f>LEFT(T115,FIND("/",T115)-1)</f>
        <v>food</v>
      </c>
      <c r="S115" t="str">
        <f>RIGHT(T115,LEN(T115)-FIND("/",T115))</f>
        <v>food trucks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E116/D116*100</f>
        <v>727.15789473684208</v>
      </c>
      <c r="G116" t="s">
        <v>20</v>
      </c>
      <c r="H116">
        <v>126</v>
      </c>
      <c r="I116" t="s">
        <v>21</v>
      </c>
      <c r="J116" t="s">
        <v>22</v>
      </c>
      <c r="K116" s="5">
        <f>E116/H116</f>
        <v>109.65079365079364</v>
      </c>
      <c r="L116" s="8">
        <f>(N116/86400)+DATE(1970,1,1)</f>
        <v>43564.208333333328</v>
      </c>
      <c r="M116" s="8">
        <f>(O116/86400)+DATE(1970,1,1)</f>
        <v>43565.208333333328</v>
      </c>
      <c r="N116">
        <v>1554786000</v>
      </c>
      <c r="O116">
        <v>1554872400</v>
      </c>
      <c r="P116" t="b">
        <v>0</v>
      </c>
      <c r="Q116" t="b">
        <v>1</v>
      </c>
      <c r="R116" t="str">
        <f>LEFT(T116,FIND("/",T116)-1)</f>
        <v>technology</v>
      </c>
      <c r="S116" t="str">
        <f>RIGHT(T116,LEN(T116)-FIND("/",T116))</f>
        <v>wearables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E117/D117*100</f>
        <v>87.211757648470297</v>
      </c>
      <c r="G117" t="s">
        <v>14</v>
      </c>
      <c r="H117">
        <v>3304</v>
      </c>
      <c r="I117" t="s">
        <v>107</v>
      </c>
      <c r="J117" t="s">
        <v>108</v>
      </c>
      <c r="K117" s="5">
        <f>E117/H117</f>
        <v>44.001815980629537</v>
      </c>
      <c r="L117" s="8">
        <f>(N117/86400)+DATE(1970,1,1)</f>
        <v>43056.25</v>
      </c>
      <c r="M117" s="8">
        <f>(O117/86400)+DATE(1970,1,1)</f>
        <v>43091.25</v>
      </c>
      <c r="N117">
        <v>1510898400</v>
      </c>
      <c r="O117">
        <v>1513922400</v>
      </c>
      <c r="P117" t="b">
        <v>0</v>
      </c>
      <c r="Q117" t="b">
        <v>0</v>
      </c>
      <c r="R117" t="str">
        <f>LEFT(T117,FIND("/",T117)-1)</f>
        <v>publishing</v>
      </c>
      <c r="S117" t="str">
        <f>RIGHT(T117,LEN(T117)-FIND("/",T117))</f>
        <v>fiction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E118/D118*100</f>
        <v>88</v>
      </c>
      <c r="G118" t="s">
        <v>14</v>
      </c>
      <c r="H118">
        <v>73</v>
      </c>
      <c r="I118" t="s">
        <v>21</v>
      </c>
      <c r="J118" t="s">
        <v>22</v>
      </c>
      <c r="K118" s="5">
        <f>E118/H118</f>
        <v>86.794520547945211</v>
      </c>
      <c r="L118" s="8">
        <f>(N118/86400)+DATE(1970,1,1)</f>
        <v>42265.208333333328</v>
      </c>
      <c r="M118" s="8">
        <f>(O118/86400)+DATE(1970,1,1)</f>
        <v>42266.208333333328</v>
      </c>
      <c r="N118">
        <v>1442552400</v>
      </c>
      <c r="O118">
        <v>1442638800</v>
      </c>
      <c r="P118" t="b">
        <v>0</v>
      </c>
      <c r="Q118" t="b">
        <v>0</v>
      </c>
      <c r="R118" t="str">
        <f>LEFT(T118,FIND("/",T118)-1)</f>
        <v>theater</v>
      </c>
      <c r="S118" t="str">
        <f>RIGHT(T118,LEN(T118)-FIND("/",T118))</f>
        <v>plays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E119/D119*100</f>
        <v>173.9387755102041</v>
      </c>
      <c r="G119" t="s">
        <v>20</v>
      </c>
      <c r="H119">
        <v>275</v>
      </c>
      <c r="I119" t="s">
        <v>21</v>
      </c>
      <c r="J119" t="s">
        <v>22</v>
      </c>
      <c r="K119" s="5">
        <f>E119/H119</f>
        <v>30.992727272727272</v>
      </c>
      <c r="L119" s="8">
        <f>(N119/86400)+DATE(1970,1,1)</f>
        <v>40808.208333333336</v>
      </c>
      <c r="M119" s="8">
        <f>(O119/86400)+DATE(1970,1,1)</f>
        <v>40814.208333333336</v>
      </c>
      <c r="N119">
        <v>1316667600</v>
      </c>
      <c r="O119">
        <v>1317186000</v>
      </c>
      <c r="P119" t="b">
        <v>0</v>
      </c>
      <c r="Q119" t="b">
        <v>0</v>
      </c>
      <c r="R119" t="str">
        <f>LEFT(T119,FIND("/",T119)-1)</f>
        <v>film &amp; video</v>
      </c>
      <c r="S119" t="str">
        <f>RIGHT(T119,LEN(T119)-FIND("/",T119))</f>
        <v>television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E120/D120*100</f>
        <v>117.61111111111111</v>
      </c>
      <c r="G120" t="s">
        <v>20</v>
      </c>
      <c r="H120">
        <v>67</v>
      </c>
      <c r="I120" t="s">
        <v>21</v>
      </c>
      <c r="J120" t="s">
        <v>22</v>
      </c>
      <c r="K120" s="5">
        <f>E120/H120</f>
        <v>94.791044776119406</v>
      </c>
      <c r="L120" s="8">
        <f>(N120/86400)+DATE(1970,1,1)</f>
        <v>41665.25</v>
      </c>
      <c r="M120" s="8">
        <f>(O120/86400)+DATE(1970,1,1)</f>
        <v>41671.25</v>
      </c>
      <c r="N120">
        <v>1390716000</v>
      </c>
      <c r="O120">
        <v>1391234400</v>
      </c>
      <c r="P120" t="b">
        <v>0</v>
      </c>
      <c r="Q120" t="b">
        <v>0</v>
      </c>
      <c r="R120" t="str">
        <f>LEFT(T120,FIND("/",T120)-1)</f>
        <v>photography</v>
      </c>
      <c r="S120" t="str">
        <f>RIGHT(T120,LEN(T120)-FIND("/",T120))</f>
        <v>photography books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E121/D121*100</f>
        <v>214.96</v>
      </c>
      <c r="G121" t="s">
        <v>20</v>
      </c>
      <c r="H121">
        <v>154</v>
      </c>
      <c r="I121" t="s">
        <v>21</v>
      </c>
      <c r="J121" t="s">
        <v>22</v>
      </c>
      <c r="K121" s="5">
        <f>E121/H121</f>
        <v>69.79220779220779</v>
      </c>
      <c r="L121" s="8">
        <f>(N121/86400)+DATE(1970,1,1)</f>
        <v>41806.208333333336</v>
      </c>
      <c r="M121" s="8">
        <f>(O121/86400)+DATE(1970,1,1)</f>
        <v>41823.208333333336</v>
      </c>
      <c r="N121">
        <v>1402894800</v>
      </c>
      <c r="O121">
        <v>1404363600</v>
      </c>
      <c r="P121" t="b">
        <v>0</v>
      </c>
      <c r="Q121" t="b">
        <v>1</v>
      </c>
      <c r="R121" t="str">
        <f>LEFT(T121,FIND("/",T121)-1)</f>
        <v>film &amp; video</v>
      </c>
      <c r="S121" t="str">
        <f>RIGHT(T121,LEN(T121)-FIND("/",T121))</f>
        <v>documentary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E122/D122*100</f>
        <v>149.49667110519306</v>
      </c>
      <c r="G122" t="s">
        <v>20</v>
      </c>
      <c r="H122">
        <v>1782</v>
      </c>
      <c r="I122" t="s">
        <v>21</v>
      </c>
      <c r="J122" t="s">
        <v>22</v>
      </c>
      <c r="K122" s="5">
        <f>E122/H122</f>
        <v>63.003367003367003</v>
      </c>
      <c r="L122" s="8">
        <f>(N122/86400)+DATE(1970,1,1)</f>
        <v>42111.208333333328</v>
      </c>
      <c r="M122" s="8">
        <f>(O122/86400)+DATE(1970,1,1)</f>
        <v>42115.208333333328</v>
      </c>
      <c r="N122">
        <v>1429246800</v>
      </c>
      <c r="O122">
        <v>1429592400</v>
      </c>
      <c r="P122" t="b">
        <v>0</v>
      </c>
      <c r="Q122" t="b">
        <v>1</v>
      </c>
      <c r="R122" t="str">
        <f>LEFT(T122,FIND("/",T122)-1)</f>
        <v>games</v>
      </c>
      <c r="S122" t="str">
        <f>RIGHT(T122,LEN(T122)-FIND("/",T122))</f>
        <v>mobile games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E123/D123*100</f>
        <v>219.33995584988963</v>
      </c>
      <c r="G123" t="s">
        <v>20</v>
      </c>
      <c r="H123">
        <v>903</v>
      </c>
      <c r="I123" t="s">
        <v>21</v>
      </c>
      <c r="J123" t="s">
        <v>22</v>
      </c>
      <c r="K123" s="5">
        <f>E123/H123</f>
        <v>110.0343300110742</v>
      </c>
      <c r="L123" s="8">
        <f>(N123/86400)+DATE(1970,1,1)</f>
        <v>41917.208333333336</v>
      </c>
      <c r="M123" s="8">
        <f>(O123/86400)+DATE(1970,1,1)</f>
        <v>41930.208333333336</v>
      </c>
      <c r="N123">
        <v>1412485200</v>
      </c>
      <c r="O123">
        <v>1413608400</v>
      </c>
      <c r="P123" t="b">
        <v>0</v>
      </c>
      <c r="Q123" t="b">
        <v>0</v>
      </c>
      <c r="R123" t="str">
        <f>LEFT(T123,FIND("/",T123)-1)</f>
        <v>games</v>
      </c>
      <c r="S123" t="str">
        <f>RIGHT(T123,LEN(T123)-FIND("/",T123))</f>
        <v>video games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E124/D124*100</f>
        <v>64.367690058479525</v>
      </c>
      <c r="G124" t="s">
        <v>14</v>
      </c>
      <c r="H124">
        <v>3387</v>
      </c>
      <c r="I124" t="s">
        <v>21</v>
      </c>
      <c r="J124" t="s">
        <v>22</v>
      </c>
      <c r="K124" s="5">
        <f>E124/H124</f>
        <v>25.997933274284026</v>
      </c>
      <c r="L124" s="8">
        <f>(N124/86400)+DATE(1970,1,1)</f>
        <v>41970.25</v>
      </c>
      <c r="M124" s="8">
        <f>(O124/86400)+DATE(1970,1,1)</f>
        <v>41997.25</v>
      </c>
      <c r="N124">
        <v>1417068000</v>
      </c>
      <c r="O124">
        <v>1419400800</v>
      </c>
      <c r="P124" t="b">
        <v>0</v>
      </c>
      <c r="Q124" t="b">
        <v>0</v>
      </c>
      <c r="R124" t="str">
        <f>LEFT(T124,FIND("/",T124)-1)</f>
        <v>publishing</v>
      </c>
      <c r="S124" t="str">
        <f>RIGHT(T124,LEN(T124)-FIND("/",T124))</f>
        <v>fiction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E125/D125*100</f>
        <v>18.622397298818232</v>
      </c>
      <c r="G125" t="s">
        <v>14</v>
      </c>
      <c r="H125">
        <v>662</v>
      </c>
      <c r="I125" t="s">
        <v>15</v>
      </c>
      <c r="J125" t="s">
        <v>16</v>
      </c>
      <c r="K125" s="5">
        <f>E125/H125</f>
        <v>49.987915407854985</v>
      </c>
      <c r="L125" s="8">
        <f>(N125/86400)+DATE(1970,1,1)</f>
        <v>42332.25</v>
      </c>
      <c r="M125" s="8">
        <f>(O125/86400)+DATE(1970,1,1)</f>
        <v>42335.25</v>
      </c>
      <c r="N125">
        <v>1448344800</v>
      </c>
      <c r="O125">
        <v>1448604000</v>
      </c>
      <c r="P125" t="b">
        <v>1</v>
      </c>
      <c r="Q125" t="b">
        <v>0</v>
      </c>
      <c r="R125" t="str">
        <f>LEFT(T125,FIND("/",T125)-1)</f>
        <v>theater</v>
      </c>
      <c r="S125" t="str">
        <f>RIGHT(T125,LEN(T125)-FIND("/",T125))</f>
        <v>plays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E126/D126*100</f>
        <v>367.76923076923077</v>
      </c>
      <c r="G126" t="s">
        <v>20</v>
      </c>
      <c r="H126">
        <v>94</v>
      </c>
      <c r="I126" t="s">
        <v>107</v>
      </c>
      <c r="J126" t="s">
        <v>108</v>
      </c>
      <c r="K126" s="5">
        <f>E126/H126</f>
        <v>101.72340425531915</v>
      </c>
      <c r="L126" s="8">
        <f>(N126/86400)+DATE(1970,1,1)</f>
        <v>43598.208333333328</v>
      </c>
      <c r="M126" s="8">
        <f>(O126/86400)+DATE(1970,1,1)</f>
        <v>43651.208333333328</v>
      </c>
      <c r="N126">
        <v>1557723600</v>
      </c>
      <c r="O126">
        <v>1562302800</v>
      </c>
      <c r="P126" t="b">
        <v>0</v>
      </c>
      <c r="Q126" t="b">
        <v>0</v>
      </c>
      <c r="R126" t="str">
        <f>LEFT(T126,FIND("/",T126)-1)</f>
        <v>photography</v>
      </c>
      <c r="S126" t="str">
        <f>RIGHT(T126,LEN(T126)-FIND("/",T126))</f>
        <v>photography books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E127/D127*100</f>
        <v>159.90566037735849</v>
      </c>
      <c r="G127" t="s">
        <v>20</v>
      </c>
      <c r="H127">
        <v>180</v>
      </c>
      <c r="I127" t="s">
        <v>21</v>
      </c>
      <c r="J127" t="s">
        <v>22</v>
      </c>
      <c r="K127" s="5">
        <f>E127/H127</f>
        <v>47.083333333333336</v>
      </c>
      <c r="L127" s="8">
        <f>(N127/86400)+DATE(1970,1,1)</f>
        <v>43362.208333333328</v>
      </c>
      <c r="M127" s="8">
        <f>(O127/86400)+DATE(1970,1,1)</f>
        <v>43366.208333333328</v>
      </c>
      <c r="N127">
        <v>1537333200</v>
      </c>
      <c r="O127">
        <v>1537678800</v>
      </c>
      <c r="P127" t="b">
        <v>0</v>
      </c>
      <c r="Q127" t="b">
        <v>0</v>
      </c>
      <c r="R127" t="str">
        <f>LEFT(T127,FIND("/",T127)-1)</f>
        <v>theater</v>
      </c>
      <c r="S127" t="str">
        <f>RIGHT(T127,LEN(T127)-FIND("/",T127))</f>
        <v>plays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E128/D128*100</f>
        <v>38.633185349611544</v>
      </c>
      <c r="G128" t="s">
        <v>14</v>
      </c>
      <c r="H128">
        <v>774</v>
      </c>
      <c r="I128" t="s">
        <v>21</v>
      </c>
      <c r="J128" t="s">
        <v>22</v>
      </c>
      <c r="K128" s="5">
        <f>E128/H128</f>
        <v>89.944444444444443</v>
      </c>
      <c r="L128" s="8">
        <f>(N128/86400)+DATE(1970,1,1)</f>
        <v>42596.208333333328</v>
      </c>
      <c r="M128" s="8">
        <f>(O128/86400)+DATE(1970,1,1)</f>
        <v>42624.208333333328</v>
      </c>
      <c r="N128">
        <v>1471150800</v>
      </c>
      <c r="O128">
        <v>1473570000</v>
      </c>
      <c r="P128" t="b">
        <v>0</v>
      </c>
      <c r="Q128" t="b">
        <v>1</v>
      </c>
      <c r="R128" t="str">
        <f>LEFT(T128,FIND("/",T128)-1)</f>
        <v>theater</v>
      </c>
      <c r="S128" t="str">
        <f>RIGHT(T128,LEN(T128)-FIND("/",T128))</f>
        <v>plays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E129/D129*100</f>
        <v>51.42151162790698</v>
      </c>
      <c r="G129" t="s">
        <v>14</v>
      </c>
      <c r="H129">
        <v>672</v>
      </c>
      <c r="I129" t="s">
        <v>15</v>
      </c>
      <c r="J129" t="s">
        <v>16</v>
      </c>
      <c r="K129" s="5">
        <f>E129/H129</f>
        <v>78.96875</v>
      </c>
      <c r="L129" s="8">
        <f>(N129/86400)+DATE(1970,1,1)</f>
        <v>40310.208333333336</v>
      </c>
      <c r="M129" s="8">
        <f>(O129/86400)+DATE(1970,1,1)</f>
        <v>40313.208333333336</v>
      </c>
      <c r="N129">
        <v>1273640400</v>
      </c>
      <c r="O129">
        <v>1273899600</v>
      </c>
      <c r="P129" t="b">
        <v>0</v>
      </c>
      <c r="Q129" t="b">
        <v>0</v>
      </c>
      <c r="R129" t="str">
        <f>LEFT(T129,FIND("/",T129)-1)</f>
        <v>theater</v>
      </c>
      <c r="S129" t="str">
        <f>RIGHT(T129,LEN(T129)-FIND("/",T129))</f>
        <v>plays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E130/D130*100</f>
        <v>60.334277620396605</v>
      </c>
      <c r="G130" t="s">
        <v>74</v>
      </c>
      <c r="H130">
        <v>532</v>
      </c>
      <c r="I130" t="s">
        <v>21</v>
      </c>
      <c r="J130" t="s">
        <v>22</v>
      </c>
      <c r="K130" s="5">
        <f>E130/H130</f>
        <v>80.067669172932327</v>
      </c>
      <c r="L130" s="8">
        <f>(N130/86400)+DATE(1970,1,1)</f>
        <v>40417.208333333336</v>
      </c>
      <c r="M130" s="8">
        <f>(O130/86400)+DATE(1970,1,1)</f>
        <v>40430.208333333336</v>
      </c>
      <c r="N130">
        <v>1282885200</v>
      </c>
      <c r="O130">
        <v>1284008400</v>
      </c>
      <c r="P130" t="b">
        <v>0</v>
      </c>
      <c r="Q130" t="b">
        <v>0</v>
      </c>
      <c r="R130" t="str">
        <f>LEFT(T130,FIND("/",T130)-1)</f>
        <v>music</v>
      </c>
      <c r="S130" t="str">
        <f>RIGHT(T130,LEN(T130)-FIND("/",T130))</f>
        <v>rock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 s="5">
        <f>E131/H131</f>
        <v>86.472727272727269</v>
      </c>
      <c r="L131" s="8">
        <f>(N131/86400)+DATE(1970,1,1)</f>
        <v>42038.25</v>
      </c>
      <c r="M131" s="8">
        <f>(O131/86400)+DATE(1970,1,1)</f>
        <v>42063.25</v>
      </c>
      <c r="N131">
        <v>1422943200</v>
      </c>
      <c r="O131">
        <v>1425103200</v>
      </c>
      <c r="P131" t="b">
        <v>0</v>
      </c>
      <c r="Q131" t="b">
        <v>0</v>
      </c>
      <c r="R131" t="str">
        <f>LEFT(T131,FIND("/",T131)-1)</f>
        <v>food</v>
      </c>
      <c r="S131" t="str">
        <f>RIGHT(T131,LEN(T131)-FIND("/",T131))</f>
        <v>food trucks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E132/D132*100</f>
        <v>155.46875</v>
      </c>
      <c r="G132" t="s">
        <v>20</v>
      </c>
      <c r="H132">
        <v>533</v>
      </c>
      <c r="I132" t="s">
        <v>36</v>
      </c>
      <c r="J132" t="s">
        <v>37</v>
      </c>
      <c r="K132" s="5">
        <f>E132/H132</f>
        <v>28.001876172607879</v>
      </c>
      <c r="L132" s="8">
        <f>(N132/86400)+DATE(1970,1,1)</f>
        <v>40842.208333333336</v>
      </c>
      <c r="M132" s="8">
        <f>(O132/86400)+DATE(1970,1,1)</f>
        <v>40858.25</v>
      </c>
      <c r="N132">
        <v>1319605200</v>
      </c>
      <c r="O132">
        <v>1320991200</v>
      </c>
      <c r="P132" t="b">
        <v>0</v>
      </c>
      <c r="Q132" t="b">
        <v>0</v>
      </c>
      <c r="R132" t="str">
        <f>LEFT(T132,FIND("/",T132)-1)</f>
        <v>film &amp; video</v>
      </c>
      <c r="S132" t="str">
        <f>RIGHT(T132,LEN(T132)-FIND("/",T132))</f>
        <v>drama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E133/D133*100</f>
        <v>100.85974499089254</v>
      </c>
      <c r="G133" t="s">
        <v>20</v>
      </c>
      <c r="H133">
        <v>2443</v>
      </c>
      <c r="I133" t="s">
        <v>40</v>
      </c>
      <c r="J133" t="s">
        <v>41</v>
      </c>
      <c r="K133" s="5">
        <f>E133/H133</f>
        <v>67.996725337699544</v>
      </c>
      <c r="L133" s="8">
        <f>(N133/86400)+DATE(1970,1,1)</f>
        <v>41607.25</v>
      </c>
      <c r="M133" s="8">
        <f>(O133/86400)+DATE(1970,1,1)</f>
        <v>41620.25</v>
      </c>
      <c r="N133">
        <v>1385704800</v>
      </c>
      <c r="O133">
        <v>1386828000</v>
      </c>
      <c r="P133" t="b">
        <v>0</v>
      </c>
      <c r="Q133" t="b">
        <v>0</v>
      </c>
      <c r="R133" t="str">
        <f>LEFT(T133,FIND("/",T133)-1)</f>
        <v>technology</v>
      </c>
      <c r="S133" t="str">
        <f>RIGHT(T133,LEN(T133)-FIND("/",T133))</f>
        <v>web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E134/D134*100</f>
        <v>116.18181818181819</v>
      </c>
      <c r="G134" t="s">
        <v>20</v>
      </c>
      <c r="H134">
        <v>89</v>
      </c>
      <c r="I134" t="s">
        <v>21</v>
      </c>
      <c r="J134" t="s">
        <v>22</v>
      </c>
      <c r="K134" s="5">
        <f>E134/H134</f>
        <v>43.078651685393261</v>
      </c>
      <c r="L134" s="8">
        <f>(N134/86400)+DATE(1970,1,1)</f>
        <v>43112.25</v>
      </c>
      <c r="M134" s="8">
        <f>(O134/86400)+DATE(1970,1,1)</f>
        <v>43128.25</v>
      </c>
      <c r="N134">
        <v>1515736800</v>
      </c>
      <c r="O134">
        <v>1517119200</v>
      </c>
      <c r="P134" t="b">
        <v>0</v>
      </c>
      <c r="Q134" t="b">
        <v>1</v>
      </c>
      <c r="R134" t="str">
        <f>LEFT(T134,FIND("/",T134)-1)</f>
        <v>theater</v>
      </c>
      <c r="S134" t="str">
        <f>RIGHT(T134,LEN(T134)-FIND("/",T134))</f>
        <v>plays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E135/D135*100</f>
        <v>310.77777777777777</v>
      </c>
      <c r="G135" t="s">
        <v>20</v>
      </c>
      <c r="H135">
        <v>159</v>
      </c>
      <c r="I135" t="s">
        <v>21</v>
      </c>
      <c r="J135" t="s">
        <v>22</v>
      </c>
      <c r="K135" s="5">
        <f>E135/H135</f>
        <v>87.95597484276729</v>
      </c>
      <c r="L135" s="8">
        <f>(N135/86400)+DATE(1970,1,1)</f>
        <v>40767.208333333336</v>
      </c>
      <c r="M135" s="8">
        <f>(O135/86400)+DATE(1970,1,1)</f>
        <v>40789.208333333336</v>
      </c>
      <c r="N135">
        <v>1313125200</v>
      </c>
      <c r="O135">
        <v>1315026000</v>
      </c>
      <c r="P135" t="b">
        <v>0</v>
      </c>
      <c r="Q135" t="b">
        <v>0</v>
      </c>
      <c r="R135" t="str">
        <f>LEFT(T135,FIND("/",T135)-1)</f>
        <v>music</v>
      </c>
      <c r="S135" t="str">
        <f>RIGHT(T135,LEN(T135)-FIND("/",T135))</f>
        <v>world music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E136/D136*100</f>
        <v>89.73668341708543</v>
      </c>
      <c r="G136" t="s">
        <v>14</v>
      </c>
      <c r="H136">
        <v>940</v>
      </c>
      <c r="I136" t="s">
        <v>98</v>
      </c>
      <c r="J136" t="s">
        <v>99</v>
      </c>
      <c r="K136" s="5">
        <f>E136/H136</f>
        <v>94.987234042553197</v>
      </c>
      <c r="L136" s="8">
        <f>(N136/86400)+DATE(1970,1,1)</f>
        <v>40713.208333333336</v>
      </c>
      <c r="M136" s="8">
        <f>(O136/86400)+DATE(1970,1,1)</f>
        <v>40762.208333333336</v>
      </c>
      <c r="N136">
        <v>1308459600</v>
      </c>
      <c r="O136">
        <v>1312693200</v>
      </c>
      <c r="P136" t="b">
        <v>0</v>
      </c>
      <c r="Q136" t="b">
        <v>1</v>
      </c>
      <c r="R136" t="str">
        <f>LEFT(T136,FIND("/",T136)-1)</f>
        <v>film &amp; video</v>
      </c>
      <c r="S136" t="str">
        <f>RIGHT(T136,LEN(T136)-FIND("/",T136))</f>
        <v>documentary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E137/D137*100</f>
        <v>71.27272727272728</v>
      </c>
      <c r="G137" t="s">
        <v>14</v>
      </c>
      <c r="H137">
        <v>117</v>
      </c>
      <c r="I137" t="s">
        <v>21</v>
      </c>
      <c r="J137" t="s">
        <v>22</v>
      </c>
      <c r="K137" s="5">
        <f>E137/H137</f>
        <v>46.905982905982903</v>
      </c>
      <c r="L137" s="8">
        <f>(N137/86400)+DATE(1970,1,1)</f>
        <v>41340.25</v>
      </c>
      <c r="M137" s="8">
        <f>(O137/86400)+DATE(1970,1,1)</f>
        <v>41345.208333333336</v>
      </c>
      <c r="N137">
        <v>1362636000</v>
      </c>
      <c r="O137">
        <v>1363064400</v>
      </c>
      <c r="P137" t="b">
        <v>0</v>
      </c>
      <c r="Q137" t="b">
        <v>1</v>
      </c>
      <c r="R137" t="str">
        <f>LEFT(T137,FIND("/",T137)-1)</f>
        <v>theater</v>
      </c>
      <c r="S137" t="str">
        <f>RIGHT(T137,LEN(T137)-FIND("/",T137))</f>
        <v>plays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E138/D138*100</f>
        <v>3.2862318840579712</v>
      </c>
      <c r="G138" t="s">
        <v>74</v>
      </c>
      <c r="H138">
        <v>58</v>
      </c>
      <c r="I138" t="s">
        <v>21</v>
      </c>
      <c r="J138" t="s">
        <v>22</v>
      </c>
      <c r="K138" s="5">
        <f>E138/H138</f>
        <v>46.913793103448278</v>
      </c>
      <c r="L138" s="8">
        <f>(N138/86400)+DATE(1970,1,1)</f>
        <v>41797.208333333336</v>
      </c>
      <c r="M138" s="8">
        <f>(O138/86400)+DATE(1970,1,1)</f>
        <v>41809.208333333336</v>
      </c>
      <c r="N138">
        <v>1402117200</v>
      </c>
      <c r="O138">
        <v>1403154000</v>
      </c>
      <c r="P138" t="b">
        <v>0</v>
      </c>
      <c r="Q138" t="b">
        <v>1</v>
      </c>
      <c r="R138" t="str">
        <f>LEFT(T138,FIND("/",T138)-1)</f>
        <v>film &amp; video</v>
      </c>
      <c r="S138" t="str">
        <f>RIGHT(T138,LEN(T138)-FIND("/",T138))</f>
        <v>drama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E139/D139*100</f>
        <v>261.77777777777777</v>
      </c>
      <c r="G139" t="s">
        <v>20</v>
      </c>
      <c r="H139">
        <v>50</v>
      </c>
      <c r="I139" t="s">
        <v>21</v>
      </c>
      <c r="J139" t="s">
        <v>22</v>
      </c>
      <c r="K139" s="5">
        <f>E139/H139</f>
        <v>94.24</v>
      </c>
      <c r="L139" s="8">
        <f>(N139/86400)+DATE(1970,1,1)</f>
        <v>40457.208333333336</v>
      </c>
      <c r="M139" s="8">
        <f>(O139/86400)+DATE(1970,1,1)</f>
        <v>40463.208333333336</v>
      </c>
      <c r="N139">
        <v>1286341200</v>
      </c>
      <c r="O139">
        <v>1286859600</v>
      </c>
      <c r="P139" t="b">
        <v>0</v>
      </c>
      <c r="Q139" t="b">
        <v>0</v>
      </c>
      <c r="R139" t="str">
        <f>LEFT(T139,FIND("/",T139)-1)</f>
        <v>publishing</v>
      </c>
      <c r="S139" t="str">
        <f>RIGHT(T139,LEN(T139)-FIND("/",T139))</f>
        <v>nonfiction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E140/D140*100</f>
        <v>96</v>
      </c>
      <c r="G140" t="s">
        <v>14</v>
      </c>
      <c r="H140">
        <v>115</v>
      </c>
      <c r="I140" t="s">
        <v>21</v>
      </c>
      <c r="J140" t="s">
        <v>22</v>
      </c>
      <c r="K140" s="5">
        <f>E140/H140</f>
        <v>80.139130434782615</v>
      </c>
      <c r="L140" s="8">
        <f>(N140/86400)+DATE(1970,1,1)</f>
        <v>41180.208333333336</v>
      </c>
      <c r="M140" s="8">
        <f>(O140/86400)+DATE(1970,1,1)</f>
        <v>41186.208333333336</v>
      </c>
      <c r="N140">
        <v>1348808400</v>
      </c>
      <c r="O140">
        <v>1349326800</v>
      </c>
      <c r="P140" t="b">
        <v>0</v>
      </c>
      <c r="Q140" t="b">
        <v>0</v>
      </c>
      <c r="R140" t="str">
        <f>LEFT(T140,FIND("/",T140)-1)</f>
        <v>games</v>
      </c>
      <c r="S140" t="str">
        <f>RIGHT(T140,LEN(T140)-FIND("/",T140))</f>
        <v>mobile games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E141/D141*100</f>
        <v>20.896851248642779</v>
      </c>
      <c r="G141" t="s">
        <v>14</v>
      </c>
      <c r="H141">
        <v>326</v>
      </c>
      <c r="I141" t="s">
        <v>21</v>
      </c>
      <c r="J141" t="s">
        <v>22</v>
      </c>
      <c r="K141" s="5">
        <f>E141/H141</f>
        <v>59.036809815950917</v>
      </c>
      <c r="L141" s="8">
        <f>(N141/86400)+DATE(1970,1,1)</f>
        <v>42115.208333333328</v>
      </c>
      <c r="M141" s="8">
        <f>(O141/86400)+DATE(1970,1,1)</f>
        <v>42131.208333333328</v>
      </c>
      <c r="N141">
        <v>1429592400</v>
      </c>
      <c r="O141">
        <v>1430974800</v>
      </c>
      <c r="P141" t="b">
        <v>0</v>
      </c>
      <c r="Q141" t="b">
        <v>1</v>
      </c>
      <c r="R141" t="str">
        <f>LEFT(T141,FIND("/",T141)-1)</f>
        <v>technology</v>
      </c>
      <c r="S141" t="str">
        <f>RIGHT(T141,LEN(T141)-FIND("/",T141))</f>
        <v>wearables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E142/D142*100</f>
        <v>223.16363636363636</v>
      </c>
      <c r="G142" t="s">
        <v>20</v>
      </c>
      <c r="H142">
        <v>186</v>
      </c>
      <c r="I142" t="s">
        <v>21</v>
      </c>
      <c r="J142" t="s">
        <v>22</v>
      </c>
      <c r="K142" s="5">
        <f>E142/H142</f>
        <v>65.989247311827953</v>
      </c>
      <c r="L142" s="8">
        <f>(N142/86400)+DATE(1970,1,1)</f>
        <v>43156.25</v>
      </c>
      <c r="M142" s="8">
        <f>(O142/86400)+DATE(1970,1,1)</f>
        <v>43161.25</v>
      </c>
      <c r="N142">
        <v>1519538400</v>
      </c>
      <c r="O142">
        <v>1519970400</v>
      </c>
      <c r="P142" t="b">
        <v>0</v>
      </c>
      <c r="Q142" t="b">
        <v>0</v>
      </c>
      <c r="R142" t="str">
        <f>LEFT(T142,FIND("/",T142)-1)</f>
        <v>film &amp; video</v>
      </c>
      <c r="S142" t="str">
        <f>RIGHT(T142,LEN(T142)-FIND("/",T142))</f>
        <v>documentary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E143/D143*100</f>
        <v>101.59097978227061</v>
      </c>
      <c r="G143" t="s">
        <v>20</v>
      </c>
      <c r="H143">
        <v>1071</v>
      </c>
      <c r="I143" t="s">
        <v>21</v>
      </c>
      <c r="J143" t="s">
        <v>22</v>
      </c>
      <c r="K143" s="5">
        <f>E143/H143</f>
        <v>60.992530345471522</v>
      </c>
      <c r="L143" s="8">
        <f>(N143/86400)+DATE(1970,1,1)</f>
        <v>42167.208333333328</v>
      </c>
      <c r="M143" s="8">
        <f>(O143/86400)+DATE(1970,1,1)</f>
        <v>42173.208333333328</v>
      </c>
      <c r="N143">
        <v>1434085200</v>
      </c>
      <c r="O143">
        <v>1434603600</v>
      </c>
      <c r="P143" t="b">
        <v>0</v>
      </c>
      <c r="Q143" t="b">
        <v>0</v>
      </c>
      <c r="R143" t="str">
        <f>LEFT(T143,FIND("/",T143)-1)</f>
        <v>technology</v>
      </c>
      <c r="S143" t="str">
        <f>RIGHT(T143,LEN(T143)-FIND("/",T143))</f>
        <v>web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E144/D144*100</f>
        <v>230.03999999999996</v>
      </c>
      <c r="G144" t="s">
        <v>20</v>
      </c>
      <c r="H144">
        <v>117</v>
      </c>
      <c r="I144" t="s">
        <v>21</v>
      </c>
      <c r="J144" t="s">
        <v>22</v>
      </c>
      <c r="K144" s="5">
        <f>E144/H144</f>
        <v>98.307692307692307</v>
      </c>
      <c r="L144" s="8">
        <f>(N144/86400)+DATE(1970,1,1)</f>
        <v>41005.208333333336</v>
      </c>
      <c r="M144" s="8">
        <f>(O144/86400)+DATE(1970,1,1)</f>
        <v>41046.208333333336</v>
      </c>
      <c r="N144">
        <v>1333688400</v>
      </c>
      <c r="O144">
        <v>1337230800</v>
      </c>
      <c r="P144" t="b">
        <v>0</v>
      </c>
      <c r="Q144" t="b">
        <v>0</v>
      </c>
      <c r="R144" t="str">
        <f>LEFT(T144,FIND("/",T144)-1)</f>
        <v>technology</v>
      </c>
      <c r="S144" t="str">
        <f>RIGHT(T144,LEN(T144)-FIND("/",T144))</f>
        <v>web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E145/D145*100</f>
        <v>135.59259259259261</v>
      </c>
      <c r="G145" t="s">
        <v>20</v>
      </c>
      <c r="H145">
        <v>70</v>
      </c>
      <c r="I145" t="s">
        <v>21</v>
      </c>
      <c r="J145" t="s">
        <v>22</v>
      </c>
      <c r="K145" s="5">
        <f>E145/H145</f>
        <v>104.6</v>
      </c>
      <c r="L145" s="8">
        <f>(N145/86400)+DATE(1970,1,1)</f>
        <v>40357.208333333336</v>
      </c>
      <c r="M145" s="8">
        <f>(O145/86400)+DATE(1970,1,1)</f>
        <v>40377.208333333336</v>
      </c>
      <c r="N145">
        <v>1277701200</v>
      </c>
      <c r="O145">
        <v>1279429200</v>
      </c>
      <c r="P145" t="b">
        <v>0</v>
      </c>
      <c r="Q145" t="b">
        <v>0</v>
      </c>
      <c r="R145" t="str">
        <f>LEFT(T145,FIND("/",T145)-1)</f>
        <v>music</v>
      </c>
      <c r="S145" t="str">
        <f>RIGHT(T145,LEN(T145)-FIND("/",T145))</f>
        <v>indie rock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E146/D146*100</f>
        <v>129.1</v>
      </c>
      <c r="G146" t="s">
        <v>20</v>
      </c>
      <c r="H146">
        <v>135</v>
      </c>
      <c r="I146" t="s">
        <v>21</v>
      </c>
      <c r="J146" t="s">
        <v>22</v>
      </c>
      <c r="K146" s="5">
        <f>E146/H146</f>
        <v>86.066666666666663</v>
      </c>
      <c r="L146" s="8">
        <f>(N146/86400)+DATE(1970,1,1)</f>
        <v>43633.208333333328</v>
      </c>
      <c r="M146" s="8">
        <f>(O146/86400)+DATE(1970,1,1)</f>
        <v>43641.208333333328</v>
      </c>
      <c r="N146">
        <v>1560747600</v>
      </c>
      <c r="O146">
        <v>1561438800</v>
      </c>
      <c r="P146" t="b">
        <v>0</v>
      </c>
      <c r="Q146" t="b">
        <v>0</v>
      </c>
      <c r="R146" t="str">
        <f>LEFT(T146,FIND("/",T146)-1)</f>
        <v>theater</v>
      </c>
      <c r="S146" t="str">
        <f>RIGHT(T146,LEN(T146)-FIND("/",T146))</f>
        <v>plays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E147/D147*100</f>
        <v>236.512</v>
      </c>
      <c r="G147" t="s">
        <v>20</v>
      </c>
      <c r="H147">
        <v>768</v>
      </c>
      <c r="I147" t="s">
        <v>98</v>
      </c>
      <c r="J147" t="s">
        <v>99</v>
      </c>
      <c r="K147" s="5">
        <f>E147/H147</f>
        <v>76.989583333333329</v>
      </c>
      <c r="L147" s="8">
        <f>(N147/86400)+DATE(1970,1,1)</f>
        <v>41889.208333333336</v>
      </c>
      <c r="M147" s="8">
        <f>(O147/86400)+DATE(1970,1,1)</f>
        <v>41894.208333333336</v>
      </c>
      <c r="N147">
        <v>1410066000</v>
      </c>
      <c r="O147">
        <v>1410498000</v>
      </c>
      <c r="P147" t="b">
        <v>0</v>
      </c>
      <c r="Q147" t="b">
        <v>0</v>
      </c>
      <c r="R147" t="str">
        <f>LEFT(T147,FIND("/",T147)-1)</f>
        <v>technology</v>
      </c>
      <c r="S147" t="str">
        <f>RIGHT(T147,LEN(T147)-FIND("/",T147))</f>
        <v>wearables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E148/D148*100</f>
        <v>17.25</v>
      </c>
      <c r="G148" t="s">
        <v>74</v>
      </c>
      <c r="H148">
        <v>51</v>
      </c>
      <c r="I148" t="s">
        <v>21</v>
      </c>
      <c r="J148" t="s">
        <v>22</v>
      </c>
      <c r="K148" s="5">
        <f>E148/H148</f>
        <v>29.764705882352942</v>
      </c>
      <c r="L148" s="8">
        <f>(N148/86400)+DATE(1970,1,1)</f>
        <v>40855.25</v>
      </c>
      <c r="M148" s="8">
        <f>(O148/86400)+DATE(1970,1,1)</f>
        <v>40875.25</v>
      </c>
      <c r="N148">
        <v>1320732000</v>
      </c>
      <c r="O148">
        <v>1322460000</v>
      </c>
      <c r="P148" t="b">
        <v>0</v>
      </c>
      <c r="Q148" t="b">
        <v>0</v>
      </c>
      <c r="R148" t="str">
        <f>LEFT(T148,FIND("/",T148)-1)</f>
        <v>theater</v>
      </c>
      <c r="S148" t="str">
        <f>RIGHT(T148,LEN(T148)-FIND("/",T148))</f>
        <v>plays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E149/D149*100</f>
        <v>112.49397590361446</v>
      </c>
      <c r="G149" t="s">
        <v>20</v>
      </c>
      <c r="H149">
        <v>199</v>
      </c>
      <c r="I149" t="s">
        <v>21</v>
      </c>
      <c r="J149" t="s">
        <v>22</v>
      </c>
      <c r="K149" s="5">
        <f>E149/H149</f>
        <v>46.91959798994975</v>
      </c>
      <c r="L149" s="8">
        <f>(N149/86400)+DATE(1970,1,1)</f>
        <v>42534.208333333328</v>
      </c>
      <c r="M149" s="8">
        <f>(O149/86400)+DATE(1970,1,1)</f>
        <v>42540.208333333328</v>
      </c>
      <c r="N149">
        <v>1465794000</v>
      </c>
      <c r="O149">
        <v>1466312400</v>
      </c>
      <c r="P149" t="b">
        <v>0</v>
      </c>
      <c r="Q149" t="b">
        <v>1</v>
      </c>
      <c r="R149" t="str">
        <f>LEFT(T149,FIND("/",T149)-1)</f>
        <v>theater</v>
      </c>
      <c r="S149" t="str">
        <f>RIGHT(T149,LEN(T149)-FIND("/",T149))</f>
        <v>plays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E150/D150*100</f>
        <v>121.02150537634408</v>
      </c>
      <c r="G150" t="s">
        <v>20</v>
      </c>
      <c r="H150">
        <v>107</v>
      </c>
      <c r="I150" t="s">
        <v>21</v>
      </c>
      <c r="J150" t="s">
        <v>22</v>
      </c>
      <c r="K150" s="5">
        <f>E150/H150</f>
        <v>105.18691588785046</v>
      </c>
      <c r="L150" s="8">
        <f>(N150/86400)+DATE(1970,1,1)</f>
        <v>42941.208333333328</v>
      </c>
      <c r="M150" s="8">
        <f>(O150/86400)+DATE(1970,1,1)</f>
        <v>42950.208333333328</v>
      </c>
      <c r="N150">
        <v>1500958800</v>
      </c>
      <c r="O150">
        <v>1501736400</v>
      </c>
      <c r="P150" t="b">
        <v>0</v>
      </c>
      <c r="Q150" t="b">
        <v>0</v>
      </c>
      <c r="R150" t="str">
        <f>LEFT(T150,FIND("/",T150)-1)</f>
        <v>technology</v>
      </c>
      <c r="S150" t="str">
        <f>RIGHT(T150,LEN(T150)-FIND("/",T150))</f>
        <v>wearables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E151/D151*100</f>
        <v>219.87096774193549</v>
      </c>
      <c r="G151" t="s">
        <v>20</v>
      </c>
      <c r="H151">
        <v>195</v>
      </c>
      <c r="I151" t="s">
        <v>21</v>
      </c>
      <c r="J151" t="s">
        <v>22</v>
      </c>
      <c r="K151" s="5">
        <f>E151/H151</f>
        <v>69.907692307692301</v>
      </c>
      <c r="L151" s="8">
        <f>(N151/86400)+DATE(1970,1,1)</f>
        <v>41275.25</v>
      </c>
      <c r="M151" s="8">
        <f>(O151/86400)+DATE(1970,1,1)</f>
        <v>41327.25</v>
      </c>
      <c r="N151">
        <v>1357020000</v>
      </c>
      <c r="O151">
        <v>1361512800</v>
      </c>
      <c r="P151" t="b">
        <v>0</v>
      </c>
      <c r="Q151" t="b">
        <v>0</v>
      </c>
      <c r="R151" t="str">
        <f>LEFT(T151,FIND("/",T151)-1)</f>
        <v>music</v>
      </c>
      <c r="S151" t="str">
        <f>RIGHT(T151,LEN(T151)-FIND("/",T151))</f>
        <v>indie rock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E152/D152*100</f>
        <v>1</v>
      </c>
      <c r="G152" t="s">
        <v>14</v>
      </c>
      <c r="H152">
        <v>1</v>
      </c>
      <c r="I152" t="s">
        <v>21</v>
      </c>
      <c r="J152" t="s">
        <v>22</v>
      </c>
      <c r="K152" s="5">
        <f>E152/H152</f>
        <v>1</v>
      </c>
      <c r="L152" s="8">
        <f>(N152/86400)+DATE(1970,1,1)</f>
        <v>43450.25</v>
      </c>
      <c r="M152" s="8">
        <f>(O152/86400)+DATE(1970,1,1)</f>
        <v>43451.25</v>
      </c>
      <c r="N152">
        <v>1544940000</v>
      </c>
      <c r="O152">
        <v>1545026400</v>
      </c>
      <c r="P152" t="b">
        <v>0</v>
      </c>
      <c r="Q152" t="b">
        <v>0</v>
      </c>
      <c r="R152" t="str">
        <f>LEFT(T152,FIND("/",T152)-1)</f>
        <v>music</v>
      </c>
      <c r="S152" t="str">
        <f>RIGHT(T152,LEN(T152)-FIND("/",T152))</f>
        <v>rock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E153/D153*100</f>
        <v>64.166909620991248</v>
      </c>
      <c r="G153" t="s">
        <v>14</v>
      </c>
      <c r="H153">
        <v>1467</v>
      </c>
      <c r="I153" t="s">
        <v>21</v>
      </c>
      <c r="J153" t="s">
        <v>22</v>
      </c>
      <c r="K153" s="5">
        <f>E153/H153</f>
        <v>60.011588275391958</v>
      </c>
      <c r="L153" s="8">
        <f>(N153/86400)+DATE(1970,1,1)</f>
        <v>41799.208333333336</v>
      </c>
      <c r="M153" s="8">
        <f>(O153/86400)+DATE(1970,1,1)</f>
        <v>41850.208333333336</v>
      </c>
      <c r="N153">
        <v>1402290000</v>
      </c>
      <c r="O153">
        <v>1406696400</v>
      </c>
      <c r="P153" t="b">
        <v>0</v>
      </c>
      <c r="Q153" t="b">
        <v>0</v>
      </c>
      <c r="R153" t="str">
        <f>LEFT(T153,FIND("/",T153)-1)</f>
        <v>music</v>
      </c>
      <c r="S153" t="str">
        <f>RIGHT(T153,LEN(T153)-FIND("/",T153))</f>
        <v>electric music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E154/D154*100</f>
        <v>423.06746987951806</v>
      </c>
      <c r="G154" t="s">
        <v>20</v>
      </c>
      <c r="H154">
        <v>3376</v>
      </c>
      <c r="I154" t="s">
        <v>21</v>
      </c>
      <c r="J154" t="s">
        <v>22</v>
      </c>
      <c r="K154" s="5">
        <f>E154/H154</f>
        <v>52.006220379146917</v>
      </c>
      <c r="L154" s="8">
        <f>(N154/86400)+DATE(1970,1,1)</f>
        <v>42783.25</v>
      </c>
      <c r="M154" s="8">
        <f>(O154/86400)+DATE(1970,1,1)</f>
        <v>42790.25</v>
      </c>
      <c r="N154">
        <v>1487311200</v>
      </c>
      <c r="O154">
        <v>1487916000</v>
      </c>
      <c r="P154" t="b">
        <v>0</v>
      </c>
      <c r="Q154" t="b">
        <v>0</v>
      </c>
      <c r="R154" t="str">
        <f>LEFT(T154,FIND("/",T154)-1)</f>
        <v>music</v>
      </c>
      <c r="S154" t="str">
        <f>RIGHT(T154,LEN(T154)-FIND("/",T154))</f>
        <v>indie rock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E155/D155*100</f>
        <v>92.984160506863773</v>
      </c>
      <c r="G155" t="s">
        <v>14</v>
      </c>
      <c r="H155">
        <v>5681</v>
      </c>
      <c r="I155" t="s">
        <v>21</v>
      </c>
      <c r="J155" t="s">
        <v>22</v>
      </c>
      <c r="K155" s="5">
        <f>E155/H155</f>
        <v>31.000176025347649</v>
      </c>
      <c r="L155" s="8">
        <f>(N155/86400)+DATE(1970,1,1)</f>
        <v>41201.208333333336</v>
      </c>
      <c r="M155" s="8">
        <f>(O155/86400)+DATE(1970,1,1)</f>
        <v>41207.208333333336</v>
      </c>
      <c r="N155">
        <v>1350622800</v>
      </c>
      <c r="O155">
        <v>1351141200</v>
      </c>
      <c r="P155" t="b">
        <v>0</v>
      </c>
      <c r="Q155" t="b">
        <v>0</v>
      </c>
      <c r="R155" t="str">
        <f>LEFT(T155,FIND("/",T155)-1)</f>
        <v>theater</v>
      </c>
      <c r="S155" t="str">
        <f>RIGHT(T155,LEN(T155)-FIND("/",T155))</f>
        <v>plays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E156/D156*100</f>
        <v>58.756567425569173</v>
      </c>
      <c r="G156" t="s">
        <v>14</v>
      </c>
      <c r="H156">
        <v>1059</v>
      </c>
      <c r="I156" t="s">
        <v>21</v>
      </c>
      <c r="J156" t="s">
        <v>22</v>
      </c>
      <c r="K156" s="5">
        <f>E156/H156</f>
        <v>95.042492917847028</v>
      </c>
      <c r="L156" s="8">
        <f>(N156/86400)+DATE(1970,1,1)</f>
        <v>42502.208333333328</v>
      </c>
      <c r="M156" s="8">
        <f>(O156/86400)+DATE(1970,1,1)</f>
        <v>42525.208333333328</v>
      </c>
      <c r="N156">
        <v>1463029200</v>
      </c>
      <c r="O156">
        <v>1465016400</v>
      </c>
      <c r="P156" t="b">
        <v>0</v>
      </c>
      <c r="Q156" t="b">
        <v>1</v>
      </c>
      <c r="R156" t="str">
        <f>LEFT(T156,FIND("/",T156)-1)</f>
        <v>music</v>
      </c>
      <c r="S156" t="str">
        <f>RIGHT(T156,LEN(T156)-FIND("/",T156))</f>
        <v>indie rock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E157/D157*100</f>
        <v>65.022222222222226</v>
      </c>
      <c r="G157" t="s">
        <v>14</v>
      </c>
      <c r="H157">
        <v>1194</v>
      </c>
      <c r="I157" t="s">
        <v>21</v>
      </c>
      <c r="J157" t="s">
        <v>22</v>
      </c>
      <c r="K157" s="5">
        <f>E157/H157</f>
        <v>75.968174204355108</v>
      </c>
      <c r="L157" s="8">
        <f>(N157/86400)+DATE(1970,1,1)</f>
        <v>40262.208333333336</v>
      </c>
      <c r="M157" s="8">
        <f>(O157/86400)+DATE(1970,1,1)</f>
        <v>40277.208333333336</v>
      </c>
      <c r="N157">
        <v>1269493200</v>
      </c>
      <c r="O157">
        <v>1270789200</v>
      </c>
      <c r="P157" t="b">
        <v>0</v>
      </c>
      <c r="Q157" t="b">
        <v>0</v>
      </c>
      <c r="R157" t="str">
        <f>LEFT(T157,FIND("/",T157)-1)</f>
        <v>theater</v>
      </c>
      <c r="S157" t="str">
        <f>RIGHT(T157,LEN(T157)-FIND("/",T157))</f>
        <v>plays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E158/D158*100</f>
        <v>73.939560439560438</v>
      </c>
      <c r="G158" t="s">
        <v>74</v>
      </c>
      <c r="H158">
        <v>379</v>
      </c>
      <c r="I158" t="s">
        <v>26</v>
      </c>
      <c r="J158" t="s">
        <v>27</v>
      </c>
      <c r="K158" s="5">
        <f>E158/H158</f>
        <v>71.013192612137203</v>
      </c>
      <c r="L158" s="8">
        <f>(N158/86400)+DATE(1970,1,1)</f>
        <v>43743.208333333328</v>
      </c>
      <c r="M158" s="8">
        <f>(O158/86400)+DATE(1970,1,1)</f>
        <v>43767.208333333328</v>
      </c>
      <c r="N158">
        <v>1570251600</v>
      </c>
      <c r="O158">
        <v>1572325200</v>
      </c>
      <c r="P158" t="b">
        <v>0</v>
      </c>
      <c r="Q158" t="b">
        <v>0</v>
      </c>
      <c r="R158" t="str">
        <f>LEFT(T158,FIND("/",T158)-1)</f>
        <v>music</v>
      </c>
      <c r="S158" t="str">
        <f>RIGHT(T158,LEN(T158)-FIND("/",T158))</f>
        <v>rock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E159/D159*100</f>
        <v>52.666666666666664</v>
      </c>
      <c r="G159" t="s">
        <v>14</v>
      </c>
      <c r="H159">
        <v>30</v>
      </c>
      <c r="I159" t="s">
        <v>26</v>
      </c>
      <c r="J159" t="s">
        <v>27</v>
      </c>
      <c r="K159" s="5">
        <f>E159/H159</f>
        <v>73.733333333333334</v>
      </c>
      <c r="L159" s="8">
        <f>(N159/86400)+DATE(1970,1,1)</f>
        <v>41638.25</v>
      </c>
      <c r="M159" s="8">
        <f>(O159/86400)+DATE(1970,1,1)</f>
        <v>41650.25</v>
      </c>
      <c r="N159">
        <v>1388383200</v>
      </c>
      <c r="O159">
        <v>1389420000</v>
      </c>
      <c r="P159" t="b">
        <v>0</v>
      </c>
      <c r="Q159" t="b">
        <v>0</v>
      </c>
      <c r="R159" t="str">
        <f>LEFT(T159,FIND("/",T159)-1)</f>
        <v>photography</v>
      </c>
      <c r="S159" t="str">
        <f>RIGHT(T159,LEN(T159)-FIND("/",T159))</f>
        <v>photography books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E160/D160*100</f>
        <v>220.95238095238096</v>
      </c>
      <c r="G160" t="s">
        <v>20</v>
      </c>
      <c r="H160">
        <v>41</v>
      </c>
      <c r="I160" t="s">
        <v>21</v>
      </c>
      <c r="J160" t="s">
        <v>22</v>
      </c>
      <c r="K160" s="5">
        <f>E160/H160</f>
        <v>113.17073170731707</v>
      </c>
      <c r="L160" s="8">
        <f>(N160/86400)+DATE(1970,1,1)</f>
        <v>42346.25</v>
      </c>
      <c r="M160" s="8">
        <f>(O160/86400)+DATE(1970,1,1)</f>
        <v>42347.25</v>
      </c>
      <c r="N160">
        <v>1449554400</v>
      </c>
      <c r="O160">
        <v>1449640800</v>
      </c>
      <c r="P160" t="b">
        <v>0</v>
      </c>
      <c r="Q160" t="b">
        <v>0</v>
      </c>
      <c r="R160" t="str">
        <f>LEFT(T160,FIND("/",T160)-1)</f>
        <v>music</v>
      </c>
      <c r="S160" t="str">
        <f>RIGHT(T160,LEN(T160)-FIND("/",T160))</f>
        <v>rock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E161/D161*100</f>
        <v>100.01150627615063</v>
      </c>
      <c r="G161" t="s">
        <v>20</v>
      </c>
      <c r="H161">
        <v>1821</v>
      </c>
      <c r="I161" t="s">
        <v>21</v>
      </c>
      <c r="J161" t="s">
        <v>22</v>
      </c>
      <c r="K161" s="5">
        <f>E161/H161</f>
        <v>105.00933552992861</v>
      </c>
      <c r="L161" s="8">
        <f>(N161/86400)+DATE(1970,1,1)</f>
        <v>43551.208333333328</v>
      </c>
      <c r="M161" s="8">
        <f>(O161/86400)+DATE(1970,1,1)</f>
        <v>43569.208333333328</v>
      </c>
      <c r="N161">
        <v>1553662800</v>
      </c>
      <c r="O161">
        <v>1555218000</v>
      </c>
      <c r="P161" t="b">
        <v>0</v>
      </c>
      <c r="Q161" t="b">
        <v>1</v>
      </c>
      <c r="R161" t="str">
        <f>LEFT(T161,FIND("/",T161)-1)</f>
        <v>theater</v>
      </c>
      <c r="S161" t="str">
        <f>RIGHT(T161,LEN(T161)-FIND("/",T161))</f>
        <v>plays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E162/D162*100</f>
        <v>162.3125</v>
      </c>
      <c r="G162" t="s">
        <v>20</v>
      </c>
      <c r="H162">
        <v>164</v>
      </c>
      <c r="I162" t="s">
        <v>21</v>
      </c>
      <c r="J162" t="s">
        <v>22</v>
      </c>
      <c r="K162" s="5">
        <f>E162/H162</f>
        <v>79.176829268292678</v>
      </c>
      <c r="L162" s="8">
        <f>(N162/86400)+DATE(1970,1,1)</f>
        <v>43582.208333333328</v>
      </c>
      <c r="M162" s="8">
        <f>(O162/86400)+DATE(1970,1,1)</f>
        <v>43598.208333333328</v>
      </c>
      <c r="N162">
        <v>1556341200</v>
      </c>
      <c r="O162">
        <v>1557723600</v>
      </c>
      <c r="P162" t="b">
        <v>0</v>
      </c>
      <c r="Q162" t="b">
        <v>0</v>
      </c>
      <c r="R162" t="str">
        <f>LEFT(T162,FIND("/",T162)-1)</f>
        <v>technology</v>
      </c>
      <c r="S162" t="str">
        <f>RIGHT(T162,LEN(T162)-FIND("/",T162))</f>
        <v>wearables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E163/D163*100</f>
        <v>78.181818181818187</v>
      </c>
      <c r="G163" t="s">
        <v>14</v>
      </c>
      <c r="H163">
        <v>75</v>
      </c>
      <c r="I163" t="s">
        <v>21</v>
      </c>
      <c r="J163" t="s">
        <v>22</v>
      </c>
      <c r="K163" s="5">
        <f>E163/H163</f>
        <v>57.333333333333336</v>
      </c>
      <c r="L163" s="8">
        <f>(N163/86400)+DATE(1970,1,1)</f>
        <v>42270.208333333328</v>
      </c>
      <c r="M163" s="8">
        <f>(O163/86400)+DATE(1970,1,1)</f>
        <v>42276.208333333328</v>
      </c>
      <c r="N163">
        <v>1442984400</v>
      </c>
      <c r="O163">
        <v>1443502800</v>
      </c>
      <c r="P163" t="b">
        <v>0</v>
      </c>
      <c r="Q163" t="b">
        <v>1</v>
      </c>
      <c r="R163" t="str">
        <f>LEFT(T163,FIND("/",T163)-1)</f>
        <v>technology</v>
      </c>
      <c r="S163" t="str">
        <f>RIGHT(T163,LEN(T163)-FIND("/",T163))</f>
        <v>web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E164/D164*100</f>
        <v>149.73770491803279</v>
      </c>
      <c r="G164" t="s">
        <v>20</v>
      </c>
      <c r="H164">
        <v>157</v>
      </c>
      <c r="I164" t="s">
        <v>98</v>
      </c>
      <c r="J164" t="s">
        <v>99</v>
      </c>
      <c r="K164" s="5">
        <f>E164/H164</f>
        <v>58.178343949044589</v>
      </c>
      <c r="L164" s="8">
        <f>(N164/86400)+DATE(1970,1,1)</f>
        <v>43442.25</v>
      </c>
      <c r="M164" s="8">
        <f>(O164/86400)+DATE(1970,1,1)</f>
        <v>43472.25</v>
      </c>
      <c r="N164">
        <v>1544248800</v>
      </c>
      <c r="O164">
        <v>1546840800</v>
      </c>
      <c r="P164" t="b">
        <v>0</v>
      </c>
      <c r="Q164" t="b">
        <v>0</v>
      </c>
      <c r="R164" t="str">
        <f>LEFT(T164,FIND("/",T164)-1)</f>
        <v>music</v>
      </c>
      <c r="S164" t="str">
        <f>RIGHT(T164,LEN(T164)-FIND("/",T164))</f>
        <v>rock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E165/D165*100</f>
        <v>253.25714285714284</v>
      </c>
      <c r="G165" t="s">
        <v>20</v>
      </c>
      <c r="H165">
        <v>246</v>
      </c>
      <c r="I165" t="s">
        <v>21</v>
      </c>
      <c r="J165" t="s">
        <v>22</v>
      </c>
      <c r="K165" s="5">
        <f>E165/H165</f>
        <v>36.032520325203251</v>
      </c>
      <c r="L165" s="8">
        <f>(N165/86400)+DATE(1970,1,1)</f>
        <v>43028.208333333328</v>
      </c>
      <c r="M165" s="8">
        <f>(O165/86400)+DATE(1970,1,1)</f>
        <v>43077.25</v>
      </c>
      <c r="N165">
        <v>1508475600</v>
      </c>
      <c r="O165">
        <v>1512712800</v>
      </c>
      <c r="P165" t="b">
        <v>0</v>
      </c>
      <c r="Q165" t="b">
        <v>1</v>
      </c>
      <c r="R165" t="str">
        <f>LEFT(T165,FIND("/",T165)-1)</f>
        <v>photography</v>
      </c>
      <c r="S165" t="str">
        <f>RIGHT(T165,LEN(T165)-FIND("/",T165))</f>
        <v>photography books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E166/D166*100</f>
        <v>100.16943521594683</v>
      </c>
      <c r="G166" t="s">
        <v>20</v>
      </c>
      <c r="H166">
        <v>1396</v>
      </c>
      <c r="I166" t="s">
        <v>21</v>
      </c>
      <c r="J166" t="s">
        <v>22</v>
      </c>
      <c r="K166" s="5">
        <f>E166/H166</f>
        <v>107.99068767908309</v>
      </c>
      <c r="L166" s="8">
        <f>(N166/86400)+DATE(1970,1,1)</f>
        <v>43016.208333333328</v>
      </c>
      <c r="M166" s="8">
        <f>(O166/86400)+DATE(1970,1,1)</f>
        <v>43017.208333333328</v>
      </c>
      <c r="N166">
        <v>1507438800</v>
      </c>
      <c r="O166">
        <v>1507525200</v>
      </c>
      <c r="P166" t="b">
        <v>0</v>
      </c>
      <c r="Q166" t="b">
        <v>0</v>
      </c>
      <c r="R166" t="str">
        <f>LEFT(T166,FIND("/",T166)-1)</f>
        <v>theater</v>
      </c>
      <c r="S166" t="str">
        <f>RIGHT(T166,LEN(T166)-FIND("/",T166))</f>
        <v>plays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E167/D167*100</f>
        <v>121.99004424778761</v>
      </c>
      <c r="G167" t="s">
        <v>20</v>
      </c>
      <c r="H167">
        <v>2506</v>
      </c>
      <c r="I167" t="s">
        <v>21</v>
      </c>
      <c r="J167" t="s">
        <v>22</v>
      </c>
      <c r="K167" s="5">
        <f>E167/H167</f>
        <v>44.005985634477256</v>
      </c>
      <c r="L167" s="8">
        <f>(N167/86400)+DATE(1970,1,1)</f>
        <v>42948.208333333328</v>
      </c>
      <c r="M167" s="8">
        <f>(O167/86400)+DATE(1970,1,1)</f>
        <v>42980.208333333328</v>
      </c>
      <c r="N167">
        <v>1501563600</v>
      </c>
      <c r="O167">
        <v>1504328400</v>
      </c>
      <c r="P167" t="b">
        <v>0</v>
      </c>
      <c r="Q167" t="b">
        <v>0</v>
      </c>
      <c r="R167" t="str">
        <f>LEFT(T167,FIND("/",T167)-1)</f>
        <v>technology</v>
      </c>
      <c r="S167" t="str">
        <f>RIGHT(T167,LEN(T167)-FIND("/",T167))</f>
        <v>web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E168/D168*100</f>
        <v>137.13265306122449</v>
      </c>
      <c r="G168" t="s">
        <v>20</v>
      </c>
      <c r="H168">
        <v>244</v>
      </c>
      <c r="I168" t="s">
        <v>21</v>
      </c>
      <c r="J168" t="s">
        <v>22</v>
      </c>
      <c r="K168" s="5">
        <f>E168/H168</f>
        <v>55.077868852459019</v>
      </c>
      <c r="L168" s="8">
        <f>(N168/86400)+DATE(1970,1,1)</f>
        <v>40534.25</v>
      </c>
      <c r="M168" s="8">
        <f>(O168/86400)+DATE(1970,1,1)</f>
        <v>40538.25</v>
      </c>
      <c r="N168">
        <v>1292997600</v>
      </c>
      <c r="O168">
        <v>1293343200</v>
      </c>
      <c r="P168" t="b">
        <v>0</v>
      </c>
      <c r="Q168" t="b">
        <v>0</v>
      </c>
      <c r="R168" t="str">
        <f>LEFT(T168,FIND("/",T168)-1)</f>
        <v>photography</v>
      </c>
      <c r="S168" t="str">
        <f>RIGHT(T168,LEN(T168)-FIND("/",T168))</f>
        <v>photography books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E169/D169*100</f>
        <v>415.53846153846149</v>
      </c>
      <c r="G169" t="s">
        <v>20</v>
      </c>
      <c r="H169">
        <v>146</v>
      </c>
      <c r="I169" t="s">
        <v>26</v>
      </c>
      <c r="J169" t="s">
        <v>27</v>
      </c>
      <c r="K169" s="5">
        <f>E169/H169</f>
        <v>74</v>
      </c>
      <c r="L169" s="8">
        <f>(N169/86400)+DATE(1970,1,1)</f>
        <v>41435.208333333336</v>
      </c>
      <c r="M169" s="8">
        <f>(O169/86400)+DATE(1970,1,1)</f>
        <v>41445.208333333336</v>
      </c>
      <c r="N169">
        <v>1370840400</v>
      </c>
      <c r="O169">
        <v>1371704400</v>
      </c>
      <c r="P169" t="b">
        <v>0</v>
      </c>
      <c r="Q169" t="b">
        <v>0</v>
      </c>
      <c r="R169" t="str">
        <f>LEFT(T169,FIND("/",T169)-1)</f>
        <v>theater</v>
      </c>
      <c r="S169" t="str">
        <f>RIGHT(T169,LEN(T169)-FIND("/",T169))</f>
        <v>plays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E170/D170*100</f>
        <v>31.30913348946136</v>
      </c>
      <c r="G170" t="s">
        <v>14</v>
      </c>
      <c r="H170">
        <v>955</v>
      </c>
      <c r="I170" t="s">
        <v>36</v>
      </c>
      <c r="J170" t="s">
        <v>37</v>
      </c>
      <c r="K170" s="5">
        <f>E170/H170</f>
        <v>41.996858638743454</v>
      </c>
      <c r="L170" s="8">
        <f>(N170/86400)+DATE(1970,1,1)</f>
        <v>43518.25</v>
      </c>
      <c r="M170" s="8">
        <f>(O170/86400)+DATE(1970,1,1)</f>
        <v>43541.208333333328</v>
      </c>
      <c r="N170">
        <v>1550815200</v>
      </c>
      <c r="O170">
        <v>1552798800</v>
      </c>
      <c r="P170" t="b">
        <v>0</v>
      </c>
      <c r="Q170" t="b">
        <v>1</v>
      </c>
      <c r="R170" t="str">
        <f>LEFT(T170,FIND("/",T170)-1)</f>
        <v>music</v>
      </c>
      <c r="S170" t="str">
        <f>RIGHT(T170,LEN(T170)-FIND("/",T170))</f>
        <v>indie rock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E171/D171*100</f>
        <v>424.08154506437768</v>
      </c>
      <c r="G171" t="s">
        <v>20</v>
      </c>
      <c r="H171">
        <v>1267</v>
      </c>
      <c r="I171" t="s">
        <v>21</v>
      </c>
      <c r="J171" t="s">
        <v>22</v>
      </c>
      <c r="K171" s="5">
        <f>E171/H171</f>
        <v>77.988161010260455</v>
      </c>
      <c r="L171" s="8">
        <f>(N171/86400)+DATE(1970,1,1)</f>
        <v>41077.208333333336</v>
      </c>
      <c r="M171" s="8">
        <f>(O171/86400)+DATE(1970,1,1)</f>
        <v>41105.208333333336</v>
      </c>
      <c r="N171">
        <v>1339909200</v>
      </c>
      <c r="O171">
        <v>1342328400</v>
      </c>
      <c r="P171" t="b">
        <v>0</v>
      </c>
      <c r="Q171" t="b">
        <v>1</v>
      </c>
      <c r="R171" t="str">
        <f>LEFT(T171,FIND("/",T171)-1)</f>
        <v>film &amp; video</v>
      </c>
      <c r="S171" t="str">
        <f>RIGHT(T171,LEN(T171)-FIND("/",T171))</f>
        <v>shorts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E172/D172*100</f>
        <v>2.93886230728336</v>
      </c>
      <c r="G172" t="s">
        <v>14</v>
      </c>
      <c r="H172">
        <v>67</v>
      </c>
      <c r="I172" t="s">
        <v>21</v>
      </c>
      <c r="J172" t="s">
        <v>22</v>
      </c>
      <c r="K172" s="5">
        <f>E172/H172</f>
        <v>82.507462686567166</v>
      </c>
      <c r="L172" s="8">
        <f>(N172/86400)+DATE(1970,1,1)</f>
        <v>42950.208333333328</v>
      </c>
      <c r="M172" s="8">
        <f>(O172/86400)+DATE(1970,1,1)</f>
        <v>42957.208333333328</v>
      </c>
      <c r="N172">
        <v>1501736400</v>
      </c>
      <c r="O172">
        <v>1502341200</v>
      </c>
      <c r="P172" t="b">
        <v>0</v>
      </c>
      <c r="Q172" t="b">
        <v>0</v>
      </c>
      <c r="R172" t="str">
        <f>LEFT(T172,FIND("/",T172)-1)</f>
        <v>music</v>
      </c>
      <c r="S172" t="str">
        <f>RIGHT(T172,LEN(T172)-FIND("/",T172))</f>
        <v>indie rock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E173/D173*100</f>
        <v>10.63265306122449</v>
      </c>
      <c r="G173" t="s">
        <v>14</v>
      </c>
      <c r="H173">
        <v>5</v>
      </c>
      <c r="I173" t="s">
        <v>21</v>
      </c>
      <c r="J173" t="s">
        <v>22</v>
      </c>
      <c r="K173" s="5">
        <f>E173/H173</f>
        <v>104.2</v>
      </c>
      <c r="L173" s="8">
        <f>(N173/86400)+DATE(1970,1,1)</f>
        <v>41718.208333333336</v>
      </c>
      <c r="M173" s="8">
        <f>(O173/86400)+DATE(1970,1,1)</f>
        <v>41740.208333333336</v>
      </c>
      <c r="N173">
        <v>1395291600</v>
      </c>
      <c r="O173">
        <v>1397192400</v>
      </c>
      <c r="P173" t="b">
        <v>0</v>
      </c>
      <c r="Q173" t="b">
        <v>0</v>
      </c>
      <c r="R173" t="str">
        <f>LEFT(T173,FIND("/",T173)-1)</f>
        <v>publishing</v>
      </c>
      <c r="S173" t="str">
        <f>RIGHT(T173,LEN(T173)-FIND("/",T173))</f>
        <v>translations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E174/D174*100</f>
        <v>82.875</v>
      </c>
      <c r="G174" t="s">
        <v>14</v>
      </c>
      <c r="H174">
        <v>26</v>
      </c>
      <c r="I174" t="s">
        <v>21</v>
      </c>
      <c r="J174" t="s">
        <v>22</v>
      </c>
      <c r="K174" s="5">
        <f>E174/H174</f>
        <v>25.5</v>
      </c>
      <c r="L174" s="8">
        <f>(N174/86400)+DATE(1970,1,1)</f>
        <v>41839.208333333336</v>
      </c>
      <c r="M174" s="8">
        <f>(O174/86400)+DATE(1970,1,1)</f>
        <v>41854.208333333336</v>
      </c>
      <c r="N174">
        <v>1405746000</v>
      </c>
      <c r="O174">
        <v>1407042000</v>
      </c>
      <c r="P174" t="b">
        <v>0</v>
      </c>
      <c r="Q174" t="b">
        <v>1</v>
      </c>
      <c r="R174" t="str">
        <f>LEFT(T174,FIND("/",T174)-1)</f>
        <v>film &amp; video</v>
      </c>
      <c r="S174" t="str">
        <f>RIGHT(T174,LEN(T174)-FIND("/",T174))</f>
        <v>documentary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E175/D175*100</f>
        <v>163.01447776628748</v>
      </c>
      <c r="G175" t="s">
        <v>20</v>
      </c>
      <c r="H175">
        <v>1561</v>
      </c>
      <c r="I175" t="s">
        <v>21</v>
      </c>
      <c r="J175" t="s">
        <v>22</v>
      </c>
      <c r="K175" s="5">
        <f>E175/H175</f>
        <v>100.98334401024984</v>
      </c>
      <c r="L175" s="8">
        <f>(N175/86400)+DATE(1970,1,1)</f>
        <v>41412.208333333336</v>
      </c>
      <c r="M175" s="8">
        <f>(O175/86400)+DATE(1970,1,1)</f>
        <v>41418.208333333336</v>
      </c>
      <c r="N175">
        <v>1368853200</v>
      </c>
      <c r="O175">
        <v>1369371600</v>
      </c>
      <c r="P175" t="b">
        <v>0</v>
      </c>
      <c r="Q175" t="b">
        <v>0</v>
      </c>
      <c r="R175" t="str">
        <f>LEFT(T175,FIND("/",T175)-1)</f>
        <v>theater</v>
      </c>
      <c r="S175" t="str">
        <f>RIGHT(T175,LEN(T175)-FIND("/",T175))</f>
        <v>plays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E176/D176*100</f>
        <v>894.66666666666674</v>
      </c>
      <c r="G176" t="s">
        <v>20</v>
      </c>
      <c r="H176">
        <v>48</v>
      </c>
      <c r="I176" t="s">
        <v>21</v>
      </c>
      <c r="J176" t="s">
        <v>22</v>
      </c>
      <c r="K176" s="5">
        <f>E176/H176</f>
        <v>111.83333333333333</v>
      </c>
      <c r="L176" s="8">
        <f>(N176/86400)+DATE(1970,1,1)</f>
        <v>42282.208333333328</v>
      </c>
      <c r="M176" s="8">
        <f>(O176/86400)+DATE(1970,1,1)</f>
        <v>42283.208333333328</v>
      </c>
      <c r="N176">
        <v>1444021200</v>
      </c>
      <c r="O176">
        <v>1444107600</v>
      </c>
      <c r="P176" t="b">
        <v>0</v>
      </c>
      <c r="Q176" t="b">
        <v>1</v>
      </c>
      <c r="R176" t="str">
        <f>LEFT(T176,FIND("/",T176)-1)</f>
        <v>technology</v>
      </c>
      <c r="S176" t="str">
        <f>RIGHT(T176,LEN(T176)-FIND("/",T176))</f>
        <v>wearables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E177/D177*100</f>
        <v>26.191501103752756</v>
      </c>
      <c r="G177" t="s">
        <v>14</v>
      </c>
      <c r="H177">
        <v>1130</v>
      </c>
      <c r="I177" t="s">
        <v>21</v>
      </c>
      <c r="J177" t="s">
        <v>22</v>
      </c>
      <c r="K177" s="5">
        <f>E177/H177</f>
        <v>41.999115044247787</v>
      </c>
      <c r="L177" s="8">
        <f>(N177/86400)+DATE(1970,1,1)</f>
        <v>42613.208333333328</v>
      </c>
      <c r="M177" s="8">
        <f>(O177/86400)+DATE(1970,1,1)</f>
        <v>42632.208333333328</v>
      </c>
      <c r="N177">
        <v>1472619600</v>
      </c>
      <c r="O177">
        <v>1474261200</v>
      </c>
      <c r="P177" t="b">
        <v>0</v>
      </c>
      <c r="Q177" t="b">
        <v>0</v>
      </c>
      <c r="R177" t="str">
        <f>LEFT(T177,FIND("/",T177)-1)</f>
        <v>theater</v>
      </c>
      <c r="S177" t="str">
        <f>RIGHT(T177,LEN(T177)-FIND("/",T177))</f>
        <v>plays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E178/D178*100</f>
        <v>74.834782608695647</v>
      </c>
      <c r="G178" t="s">
        <v>14</v>
      </c>
      <c r="H178">
        <v>782</v>
      </c>
      <c r="I178" t="s">
        <v>21</v>
      </c>
      <c r="J178" t="s">
        <v>22</v>
      </c>
      <c r="K178" s="5">
        <f>E178/H178</f>
        <v>110.05115089514067</v>
      </c>
      <c r="L178" s="8">
        <f>(N178/86400)+DATE(1970,1,1)</f>
        <v>42616.208333333328</v>
      </c>
      <c r="M178" s="8">
        <f>(O178/86400)+DATE(1970,1,1)</f>
        <v>42625.208333333328</v>
      </c>
      <c r="N178">
        <v>1472878800</v>
      </c>
      <c r="O178">
        <v>1473656400</v>
      </c>
      <c r="P178" t="b">
        <v>0</v>
      </c>
      <c r="Q178" t="b">
        <v>0</v>
      </c>
      <c r="R178" t="str">
        <f>LEFT(T178,FIND("/",T178)-1)</f>
        <v>theater</v>
      </c>
      <c r="S178" t="str">
        <f>RIGHT(T178,LEN(T178)-FIND("/",T178))</f>
        <v>plays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E179/D179*100</f>
        <v>416.47680412371136</v>
      </c>
      <c r="G179" t="s">
        <v>20</v>
      </c>
      <c r="H179">
        <v>2739</v>
      </c>
      <c r="I179" t="s">
        <v>21</v>
      </c>
      <c r="J179" t="s">
        <v>22</v>
      </c>
      <c r="K179" s="5">
        <f>E179/H179</f>
        <v>58.997079225994888</v>
      </c>
      <c r="L179" s="8">
        <f>(N179/86400)+DATE(1970,1,1)</f>
        <v>40497.25</v>
      </c>
      <c r="M179" s="8">
        <f>(O179/86400)+DATE(1970,1,1)</f>
        <v>40522.25</v>
      </c>
      <c r="N179">
        <v>1289800800</v>
      </c>
      <c r="O179">
        <v>1291960800</v>
      </c>
      <c r="P179" t="b">
        <v>0</v>
      </c>
      <c r="Q179" t="b">
        <v>0</v>
      </c>
      <c r="R179" t="str">
        <f>LEFT(T179,FIND("/",T179)-1)</f>
        <v>theater</v>
      </c>
      <c r="S179" t="str">
        <f>RIGHT(T179,LEN(T179)-FIND("/",T179))</f>
        <v>plays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E180/D180*100</f>
        <v>96.208333333333329</v>
      </c>
      <c r="G180" t="s">
        <v>14</v>
      </c>
      <c r="H180">
        <v>210</v>
      </c>
      <c r="I180" t="s">
        <v>21</v>
      </c>
      <c r="J180" t="s">
        <v>22</v>
      </c>
      <c r="K180" s="5">
        <f>E180/H180</f>
        <v>32.985714285714288</v>
      </c>
      <c r="L180" s="8">
        <f>(N180/86400)+DATE(1970,1,1)</f>
        <v>42999.208333333328</v>
      </c>
      <c r="M180" s="8">
        <f>(O180/86400)+DATE(1970,1,1)</f>
        <v>43008.208333333328</v>
      </c>
      <c r="N180">
        <v>1505970000</v>
      </c>
      <c r="O180">
        <v>1506747600</v>
      </c>
      <c r="P180" t="b">
        <v>0</v>
      </c>
      <c r="Q180" t="b">
        <v>0</v>
      </c>
      <c r="R180" t="str">
        <f>LEFT(T180,FIND("/",T180)-1)</f>
        <v>food</v>
      </c>
      <c r="S180" t="str">
        <f>RIGHT(T180,LEN(T180)-FIND("/",T180))</f>
        <v>food trucks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E181/D181*100</f>
        <v>357.71910112359546</v>
      </c>
      <c r="G181" t="s">
        <v>20</v>
      </c>
      <c r="H181">
        <v>3537</v>
      </c>
      <c r="I181" t="s">
        <v>15</v>
      </c>
      <c r="J181" t="s">
        <v>16</v>
      </c>
      <c r="K181" s="5">
        <f>E181/H181</f>
        <v>45.005654509471306</v>
      </c>
      <c r="L181" s="8">
        <f>(N181/86400)+DATE(1970,1,1)</f>
        <v>41350.208333333336</v>
      </c>
      <c r="M181" s="8">
        <f>(O181/86400)+DATE(1970,1,1)</f>
        <v>41351.208333333336</v>
      </c>
      <c r="N181">
        <v>1363496400</v>
      </c>
      <c r="O181">
        <v>1363582800</v>
      </c>
      <c r="P181" t="b">
        <v>0</v>
      </c>
      <c r="Q181" t="b">
        <v>1</v>
      </c>
      <c r="R181" t="str">
        <f>LEFT(T181,FIND("/",T181)-1)</f>
        <v>theater</v>
      </c>
      <c r="S181" t="str">
        <f>RIGHT(T181,LEN(T181)-FIND("/",T181))</f>
        <v>plays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E182/D182*100</f>
        <v>308.45714285714286</v>
      </c>
      <c r="G182" t="s">
        <v>20</v>
      </c>
      <c r="H182">
        <v>2107</v>
      </c>
      <c r="I182" t="s">
        <v>26</v>
      </c>
      <c r="J182" t="s">
        <v>27</v>
      </c>
      <c r="K182" s="5">
        <f>E182/H182</f>
        <v>81.98196487897485</v>
      </c>
      <c r="L182" s="8">
        <f>(N182/86400)+DATE(1970,1,1)</f>
        <v>40259.208333333336</v>
      </c>
      <c r="M182" s="8">
        <f>(O182/86400)+DATE(1970,1,1)</f>
        <v>40264.208333333336</v>
      </c>
      <c r="N182">
        <v>1269234000</v>
      </c>
      <c r="O182">
        <v>1269666000</v>
      </c>
      <c r="P182" t="b">
        <v>0</v>
      </c>
      <c r="Q182" t="b">
        <v>0</v>
      </c>
      <c r="R182" t="str">
        <f>LEFT(T182,FIND("/",T182)-1)</f>
        <v>technology</v>
      </c>
      <c r="S182" t="str">
        <f>RIGHT(T182,LEN(T182)-FIND("/",T182))</f>
        <v>wearables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E183/D183*100</f>
        <v>61.802325581395344</v>
      </c>
      <c r="G183" t="s">
        <v>14</v>
      </c>
      <c r="H183">
        <v>136</v>
      </c>
      <c r="I183" t="s">
        <v>21</v>
      </c>
      <c r="J183" t="s">
        <v>22</v>
      </c>
      <c r="K183" s="5">
        <f>E183/H183</f>
        <v>39.080882352941174</v>
      </c>
      <c r="L183" s="8">
        <f>(N183/86400)+DATE(1970,1,1)</f>
        <v>43012.208333333328</v>
      </c>
      <c r="M183" s="8">
        <f>(O183/86400)+DATE(1970,1,1)</f>
        <v>43030.208333333328</v>
      </c>
      <c r="N183">
        <v>1507093200</v>
      </c>
      <c r="O183">
        <v>1508648400</v>
      </c>
      <c r="P183" t="b">
        <v>0</v>
      </c>
      <c r="Q183" t="b">
        <v>0</v>
      </c>
      <c r="R183" t="str">
        <f>LEFT(T183,FIND("/",T183)-1)</f>
        <v>technology</v>
      </c>
      <c r="S183" t="str">
        <f>RIGHT(T183,LEN(T183)-FIND("/",T183))</f>
        <v>web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E184/D184*100</f>
        <v>722.32472324723244</v>
      </c>
      <c r="G184" t="s">
        <v>20</v>
      </c>
      <c r="H184">
        <v>3318</v>
      </c>
      <c r="I184" t="s">
        <v>36</v>
      </c>
      <c r="J184" t="s">
        <v>37</v>
      </c>
      <c r="K184" s="5">
        <f>E184/H184</f>
        <v>58.996383363471971</v>
      </c>
      <c r="L184" s="8">
        <f>(N184/86400)+DATE(1970,1,1)</f>
        <v>43631.208333333328</v>
      </c>
      <c r="M184" s="8">
        <f>(O184/86400)+DATE(1970,1,1)</f>
        <v>43647.208333333328</v>
      </c>
      <c r="N184">
        <v>1560574800</v>
      </c>
      <c r="O184">
        <v>1561957200</v>
      </c>
      <c r="P184" t="b">
        <v>0</v>
      </c>
      <c r="Q184" t="b">
        <v>0</v>
      </c>
      <c r="R184" t="str">
        <f>LEFT(T184,FIND("/",T184)-1)</f>
        <v>theater</v>
      </c>
      <c r="S184" t="str">
        <f>RIGHT(T184,LEN(T184)-FIND("/",T184))</f>
        <v>plays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E185/D185*100</f>
        <v>69.117647058823522</v>
      </c>
      <c r="G185" t="s">
        <v>14</v>
      </c>
      <c r="H185">
        <v>86</v>
      </c>
      <c r="I185" t="s">
        <v>15</v>
      </c>
      <c r="J185" t="s">
        <v>16</v>
      </c>
      <c r="K185" s="5">
        <f>E185/H185</f>
        <v>40.988372093023258</v>
      </c>
      <c r="L185" s="8">
        <f>(N185/86400)+DATE(1970,1,1)</f>
        <v>40430.208333333336</v>
      </c>
      <c r="M185" s="8">
        <f>(O185/86400)+DATE(1970,1,1)</f>
        <v>40443.208333333336</v>
      </c>
      <c r="N185">
        <v>1284008400</v>
      </c>
      <c r="O185">
        <v>1285131600</v>
      </c>
      <c r="P185" t="b">
        <v>0</v>
      </c>
      <c r="Q185" t="b">
        <v>0</v>
      </c>
      <c r="R185" t="str">
        <f>LEFT(T185,FIND("/",T185)-1)</f>
        <v>music</v>
      </c>
      <c r="S185" t="str">
        <f>RIGHT(T185,LEN(T185)-FIND("/",T185))</f>
        <v>rock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E186/D186*100</f>
        <v>293.05555555555554</v>
      </c>
      <c r="G186" t="s">
        <v>20</v>
      </c>
      <c r="H186">
        <v>340</v>
      </c>
      <c r="I186" t="s">
        <v>21</v>
      </c>
      <c r="J186" t="s">
        <v>22</v>
      </c>
      <c r="K186" s="5">
        <f>E186/H186</f>
        <v>31.029411764705884</v>
      </c>
      <c r="L186" s="8">
        <f>(N186/86400)+DATE(1970,1,1)</f>
        <v>43588.208333333328</v>
      </c>
      <c r="M186" s="8">
        <f>(O186/86400)+DATE(1970,1,1)</f>
        <v>43589.208333333328</v>
      </c>
      <c r="N186">
        <v>1556859600</v>
      </c>
      <c r="O186">
        <v>1556946000</v>
      </c>
      <c r="P186" t="b">
        <v>0</v>
      </c>
      <c r="Q186" t="b">
        <v>0</v>
      </c>
      <c r="R186" t="str">
        <f>LEFT(T186,FIND("/",T186)-1)</f>
        <v>theater</v>
      </c>
      <c r="S186" t="str">
        <f>RIGHT(T186,LEN(T186)-FIND("/",T186))</f>
        <v>plays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E187/D187*100</f>
        <v>71.8</v>
      </c>
      <c r="G187" t="s">
        <v>14</v>
      </c>
      <c r="H187">
        <v>19</v>
      </c>
      <c r="I187" t="s">
        <v>21</v>
      </c>
      <c r="J187" t="s">
        <v>22</v>
      </c>
      <c r="K187" s="5">
        <f>E187/H187</f>
        <v>37.789473684210527</v>
      </c>
      <c r="L187" s="8">
        <f>(N187/86400)+DATE(1970,1,1)</f>
        <v>43233.208333333328</v>
      </c>
      <c r="M187" s="8">
        <f>(O187/86400)+DATE(1970,1,1)</f>
        <v>43244.208333333328</v>
      </c>
      <c r="N187">
        <v>1526187600</v>
      </c>
      <c r="O187">
        <v>1527138000</v>
      </c>
      <c r="P187" t="b">
        <v>0</v>
      </c>
      <c r="Q187" t="b">
        <v>0</v>
      </c>
      <c r="R187" t="str">
        <f>LEFT(T187,FIND("/",T187)-1)</f>
        <v>film &amp; video</v>
      </c>
      <c r="S187" t="str">
        <f>RIGHT(T187,LEN(T187)-FIND("/",T187))</f>
        <v>television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E188/D188*100</f>
        <v>31.934684684684683</v>
      </c>
      <c r="G188" t="s">
        <v>14</v>
      </c>
      <c r="H188">
        <v>886</v>
      </c>
      <c r="I188" t="s">
        <v>21</v>
      </c>
      <c r="J188" t="s">
        <v>22</v>
      </c>
      <c r="K188" s="5">
        <f>E188/H188</f>
        <v>32.006772009029348</v>
      </c>
      <c r="L188" s="8">
        <f>(N188/86400)+DATE(1970,1,1)</f>
        <v>41782.208333333336</v>
      </c>
      <c r="M188" s="8">
        <f>(O188/86400)+DATE(1970,1,1)</f>
        <v>41797.208333333336</v>
      </c>
      <c r="N188">
        <v>1400821200</v>
      </c>
      <c r="O188">
        <v>1402117200</v>
      </c>
      <c r="P188" t="b">
        <v>0</v>
      </c>
      <c r="Q188" t="b">
        <v>0</v>
      </c>
      <c r="R188" t="str">
        <f>LEFT(T188,FIND("/",T188)-1)</f>
        <v>theater</v>
      </c>
      <c r="S188" t="str">
        <f>RIGHT(T188,LEN(T188)-FIND("/",T188))</f>
        <v>plays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E189/D189*100</f>
        <v>229.87375415282392</v>
      </c>
      <c r="G189" t="s">
        <v>20</v>
      </c>
      <c r="H189">
        <v>1442</v>
      </c>
      <c r="I189" t="s">
        <v>15</v>
      </c>
      <c r="J189" t="s">
        <v>16</v>
      </c>
      <c r="K189" s="5">
        <f>E189/H189</f>
        <v>95.966712898751737</v>
      </c>
      <c r="L189" s="8">
        <f>(N189/86400)+DATE(1970,1,1)</f>
        <v>41328.25</v>
      </c>
      <c r="M189" s="8">
        <f>(O189/86400)+DATE(1970,1,1)</f>
        <v>41356.208333333336</v>
      </c>
      <c r="N189">
        <v>1361599200</v>
      </c>
      <c r="O189">
        <v>1364014800</v>
      </c>
      <c r="P189" t="b">
        <v>0</v>
      </c>
      <c r="Q189" t="b">
        <v>1</v>
      </c>
      <c r="R189" t="str">
        <f>LEFT(T189,FIND("/",T189)-1)</f>
        <v>film &amp; video</v>
      </c>
      <c r="S189" t="str">
        <f>RIGHT(T189,LEN(T189)-FIND("/",T189))</f>
        <v>shorts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E190/D190*100</f>
        <v>32.012195121951223</v>
      </c>
      <c r="G190" t="s">
        <v>14</v>
      </c>
      <c r="H190">
        <v>35</v>
      </c>
      <c r="I190" t="s">
        <v>107</v>
      </c>
      <c r="J190" t="s">
        <v>108</v>
      </c>
      <c r="K190" s="5">
        <f>E190/H190</f>
        <v>75</v>
      </c>
      <c r="L190" s="8">
        <f>(N190/86400)+DATE(1970,1,1)</f>
        <v>41975.25</v>
      </c>
      <c r="M190" s="8">
        <f>(O190/86400)+DATE(1970,1,1)</f>
        <v>41976.25</v>
      </c>
      <c r="N190">
        <v>1417500000</v>
      </c>
      <c r="O190">
        <v>1417586400</v>
      </c>
      <c r="P190" t="b">
        <v>0</v>
      </c>
      <c r="Q190" t="b">
        <v>0</v>
      </c>
      <c r="R190" t="str">
        <f>LEFT(T190,FIND("/",T190)-1)</f>
        <v>theater</v>
      </c>
      <c r="S190" t="str">
        <f>RIGHT(T190,LEN(T190)-FIND("/",T190))</f>
        <v>plays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E191/D191*100</f>
        <v>23.525352848928385</v>
      </c>
      <c r="G191" t="s">
        <v>74</v>
      </c>
      <c r="H191">
        <v>441</v>
      </c>
      <c r="I191" t="s">
        <v>21</v>
      </c>
      <c r="J191" t="s">
        <v>22</v>
      </c>
      <c r="K191" s="5">
        <f>E191/H191</f>
        <v>102.0498866213152</v>
      </c>
      <c r="L191" s="8">
        <f>(N191/86400)+DATE(1970,1,1)</f>
        <v>42433.25</v>
      </c>
      <c r="M191" s="8">
        <f>(O191/86400)+DATE(1970,1,1)</f>
        <v>42433.25</v>
      </c>
      <c r="N191">
        <v>1457071200</v>
      </c>
      <c r="O191">
        <v>1457071200</v>
      </c>
      <c r="P191" t="b">
        <v>0</v>
      </c>
      <c r="Q191" t="b">
        <v>0</v>
      </c>
      <c r="R191" t="str">
        <f>LEFT(T191,FIND("/",T191)-1)</f>
        <v>theater</v>
      </c>
      <c r="S191" t="str">
        <f>RIGHT(T191,LEN(T191)-FIND("/",T191))</f>
        <v>plays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E192/D192*100</f>
        <v>68.594594594594597</v>
      </c>
      <c r="G192" t="s">
        <v>14</v>
      </c>
      <c r="H192">
        <v>24</v>
      </c>
      <c r="I192" t="s">
        <v>21</v>
      </c>
      <c r="J192" t="s">
        <v>22</v>
      </c>
      <c r="K192" s="5">
        <f>E192/H192</f>
        <v>105.75</v>
      </c>
      <c r="L192" s="8">
        <f>(N192/86400)+DATE(1970,1,1)</f>
        <v>41429.208333333336</v>
      </c>
      <c r="M192" s="8">
        <f>(O192/86400)+DATE(1970,1,1)</f>
        <v>41430.208333333336</v>
      </c>
      <c r="N192">
        <v>1370322000</v>
      </c>
      <c r="O192">
        <v>1370408400</v>
      </c>
      <c r="P192" t="b">
        <v>0</v>
      </c>
      <c r="Q192" t="b">
        <v>1</v>
      </c>
      <c r="R192" t="str">
        <f>LEFT(T192,FIND("/",T192)-1)</f>
        <v>theater</v>
      </c>
      <c r="S192" t="str">
        <f>RIGHT(T192,LEN(T192)-FIND("/",T192))</f>
        <v>plays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E193/D193*100</f>
        <v>37.952380952380956</v>
      </c>
      <c r="G193" t="s">
        <v>14</v>
      </c>
      <c r="H193">
        <v>86</v>
      </c>
      <c r="I193" t="s">
        <v>107</v>
      </c>
      <c r="J193" t="s">
        <v>108</v>
      </c>
      <c r="K193" s="5">
        <f>E193/H193</f>
        <v>37.069767441860463</v>
      </c>
      <c r="L193" s="8">
        <f>(N193/86400)+DATE(1970,1,1)</f>
        <v>43536.208333333328</v>
      </c>
      <c r="M193" s="8">
        <f>(O193/86400)+DATE(1970,1,1)</f>
        <v>43539.208333333328</v>
      </c>
      <c r="N193">
        <v>1552366800</v>
      </c>
      <c r="O193">
        <v>1552626000</v>
      </c>
      <c r="P193" t="b">
        <v>0</v>
      </c>
      <c r="Q193" t="b">
        <v>0</v>
      </c>
      <c r="R193" t="str">
        <f>LEFT(T193,FIND("/",T193)-1)</f>
        <v>theater</v>
      </c>
      <c r="S193" t="str">
        <f>RIGHT(T193,LEN(T193)-FIND("/",T193))</f>
        <v>plays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E194/D194*100</f>
        <v>19.992957746478872</v>
      </c>
      <c r="G194" t="s">
        <v>14</v>
      </c>
      <c r="H194">
        <v>243</v>
      </c>
      <c r="I194" t="s">
        <v>21</v>
      </c>
      <c r="J194" t="s">
        <v>22</v>
      </c>
      <c r="K194" s="5">
        <f>E194/H194</f>
        <v>35.049382716049379</v>
      </c>
      <c r="L194" s="8">
        <f>(N194/86400)+DATE(1970,1,1)</f>
        <v>41817.208333333336</v>
      </c>
      <c r="M194" s="8">
        <f>(O194/86400)+DATE(1970,1,1)</f>
        <v>41821.208333333336</v>
      </c>
      <c r="N194">
        <v>1403845200</v>
      </c>
      <c r="O194">
        <v>1404190800</v>
      </c>
      <c r="P194" t="b">
        <v>0</v>
      </c>
      <c r="Q194" t="b">
        <v>0</v>
      </c>
      <c r="R194" t="str">
        <f>LEFT(T194,FIND("/",T194)-1)</f>
        <v>music</v>
      </c>
      <c r="S194" t="str">
        <f>RIGHT(T194,LEN(T194)-FIND("/",T194))</f>
        <v>rock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 s="5">
        <f>E195/H195</f>
        <v>46.338461538461537</v>
      </c>
      <c r="L195" s="8">
        <f>(N195/86400)+DATE(1970,1,1)</f>
        <v>43198.208333333328</v>
      </c>
      <c r="M195" s="8">
        <f>(O195/86400)+DATE(1970,1,1)</f>
        <v>43202.208333333328</v>
      </c>
      <c r="N195">
        <v>1523163600</v>
      </c>
      <c r="O195">
        <v>1523509200</v>
      </c>
      <c r="P195" t="b">
        <v>1</v>
      </c>
      <c r="Q195" t="b">
        <v>0</v>
      </c>
      <c r="R195" t="str">
        <f>LEFT(T195,FIND("/",T195)-1)</f>
        <v>music</v>
      </c>
      <c r="S195" t="str">
        <f>RIGHT(T195,LEN(T195)-FIND("/",T195))</f>
        <v>indie rock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E196/D196*100</f>
        <v>122.7605633802817</v>
      </c>
      <c r="G196" t="s">
        <v>20</v>
      </c>
      <c r="H196">
        <v>126</v>
      </c>
      <c r="I196" t="s">
        <v>21</v>
      </c>
      <c r="J196" t="s">
        <v>22</v>
      </c>
      <c r="K196" s="5">
        <f>E196/H196</f>
        <v>69.174603174603178</v>
      </c>
      <c r="L196" s="8">
        <f>(N196/86400)+DATE(1970,1,1)</f>
        <v>42261.208333333328</v>
      </c>
      <c r="M196" s="8">
        <f>(O196/86400)+DATE(1970,1,1)</f>
        <v>42277.208333333328</v>
      </c>
      <c r="N196">
        <v>1442206800</v>
      </c>
      <c r="O196">
        <v>1443589200</v>
      </c>
      <c r="P196" t="b">
        <v>0</v>
      </c>
      <c r="Q196" t="b">
        <v>0</v>
      </c>
      <c r="R196" t="str">
        <f>LEFT(T196,FIND("/",T196)-1)</f>
        <v>music</v>
      </c>
      <c r="S196" t="str">
        <f>RIGHT(T196,LEN(T196)-FIND("/",T196))</f>
        <v>metal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E197/D197*100</f>
        <v>361.75316455696202</v>
      </c>
      <c r="G197" t="s">
        <v>20</v>
      </c>
      <c r="H197">
        <v>524</v>
      </c>
      <c r="I197" t="s">
        <v>21</v>
      </c>
      <c r="J197" t="s">
        <v>22</v>
      </c>
      <c r="K197" s="5">
        <f>E197/H197</f>
        <v>109.07824427480917</v>
      </c>
      <c r="L197" s="8">
        <f>(N197/86400)+DATE(1970,1,1)</f>
        <v>43310.208333333328</v>
      </c>
      <c r="M197" s="8">
        <f>(O197/86400)+DATE(1970,1,1)</f>
        <v>43317.208333333328</v>
      </c>
      <c r="N197">
        <v>1532840400</v>
      </c>
      <c r="O197">
        <v>1533445200</v>
      </c>
      <c r="P197" t="b">
        <v>0</v>
      </c>
      <c r="Q197" t="b">
        <v>0</v>
      </c>
      <c r="R197" t="str">
        <f>LEFT(T197,FIND("/",T197)-1)</f>
        <v>music</v>
      </c>
      <c r="S197" t="str">
        <f>RIGHT(T197,LEN(T197)-FIND("/",T197))</f>
        <v>electric music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E198/D198*100</f>
        <v>63.146341463414636</v>
      </c>
      <c r="G198" t="s">
        <v>14</v>
      </c>
      <c r="H198">
        <v>100</v>
      </c>
      <c r="I198" t="s">
        <v>36</v>
      </c>
      <c r="J198" t="s">
        <v>37</v>
      </c>
      <c r="K198" s="5">
        <f>E198/H198</f>
        <v>51.78</v>
      </c>
      <c r="L198" s="8">
        <f>(N198/86400)+DATE(1970,1,1)</f>
        <v>42616.208333333328</v>
      </c>
      <c r="M198" s="8">
        <f>(O198/86400)+DATE(1970,1,1)</f>
        <v>42635.208333333328</v>
      </c>
      <c r="N198">
        <v>1472878800</v>
      </c>
      <c r="O198">
        <v>1474520400</v>
      </c>
      <c r="P198" t="b">
        <v>0</v>
      </c>
      <c r="Q198" t="b">
        <v>0</v>
      </c>
      <c r="R198" t="str">
        <f>LEFT(T198,FIND("/",T198)-1)</f>
        <v>technology</v>
      </c>
      <c r="S198" t="str">
        <f>RIGHT(T198,LEN(T198)-FIND("/",T198))</f>
        <v>wearables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E199/D199*100</f>
        <v>298.20475319926874</v>
      </c>
      <c r="G199" t="s">
        <v>20</v>
      </c>
      <c r="H199">
        <v>1989</v>
      </c>
      <c r="I199" t="s">
        <v>21</v>
      </c>
      <c r="J199" t="s">
        <v>22</v>
      </c>
      <c r="K199" s="5">
        <f>E199/H199</f>
        <v>82.010055304172951</v>
      </c>
      <c r="L199" s="8">
        <f>(N199/86400)+DATE(1970,1,1)</f>
        <v>42909.208333333328</v>
      </c>
      <c r="M199" s="8">
        <f>(O199/86400)+DATE(1970,1,1)</f>
        <v>42923.208333333328</v>
      </c>
      <c r="N199">
        <v>1498194000</v>
      </c>
      <c r="O199">
        <v>1499403600</v>
      </c>
      <c r="P199" t="b">
        <v>0</v>
      </c>
      <c r="Q199" t="b">
        <v>0</v>
      </c>
      <c r="R199" t="str">
        <f>LEFT(T199,FIND("/",T199)-1)</f>
        <v>film &amp; video</v>
      </c>
      <c r="S199" t="str">
        <f>RIGHT(T199,LEN(T199)-FIND("/",T199))</f>
        <v>drama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E200/D200*100</f>
        <v>9.5585443037974684</v>
      </c>
      <c r="G200" t="s">
        <v>14</v>
      </c>
      <c r="H200">
        <v>168</v>
      </c>
      <c r="I200" t="s">
        <v>21</v>
      </c>
      <c r="J200" t="s">
        <v>22</v>
      </c>
      <c r="K200" s="5">
        <f>E200/H200</f>
        <v>35.958333333333336</v>
      </c>
      <c r="L200" s="8">
        <f>(N200/86400)+DATE(1970,1,1)</f>
        <v>40396.208333333336</v>
      </c>
      <c r="M200" s="8">
        <f>(O200/86400)+DATE(1970,1,1)</f>
        <v>40425.208333333336</v>
      </c>
      <c r="N200">
        <v>1281070800</v>
      </c>
      <c r="O200">
        <v>1283576400</v>
      </c>
      <c r="P200" t="b">
        <v>0</v>
      </c>
      <c r="Q200" t="b">
        <v>0</v>
      </c>
      <c r="R200" t="str">
        <f>LEFT(T200,FIND("/",T200)-1)</f>
        <v>music</v>
      </c>
      <c r="S200" t="str">
        <f>RIGHT(T200,LEN(T200)-FIND("/",T200))</f>
        <v>electric music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E201/D201*100</f>
        <v>53.777777777777779</v>
      </c>
      <c r="G201" t="s">
        <v>14</v>
      </c>
      <c r="H201">
        <v>13</v>
      </c>
      <c r="I201" t="s">
        <v>21</v>
      </c>
      <c r="J201" t="s">
        <v>22</v>
      </c>
      <c r="K201" s="5">
        <f>E201/H201</f>
        <v>74.461538461538467</v>
      </c>
      <c r="L201" s="8">
        <f>(N201/86400)+DATE(1970,1,1)</f>
        <v>42192.208333333328</v>
      </c>
      <c r="M201" s="8">
        <f>(O201/86400)+DATE(1970,1,1)</f>
        <v>42196.208333333328</v>
      </c>
      <c r="N201">
        <v>1436245200</v>
      </c>
      <c r="O201">
        <v>1436590800</v>
      </c>
      <c r="P201" t="b">
        <v>0</v>
      </c>
      <c r="Q201" t="b">
        <v>0</v>
      </c>
      <c r="R201" t="str">
        <f>LEFT(T201,FIND("/",T201)-1)</f>
        <v>music</v>
      </c>
      <c r="S201" t="str">
        <f>RIGHT(T201,LEN(T201)-FIND("/",T201))</f>
        <v>rock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E202/D202*100</f>
        <v>2</v>
      </c>
      <c r="G202" t="s">
        <v>14</v>
      </c>
      <c r="H202">
        <v>1</v>
      </c>
      <c r="I202" t="s">
        <v>15</v>
      </c>
      <c r="J202" t="s">
        <v>16</v>
      </c>
      <c r="K202" s="5">
        <f>E202/H202</f>
        <v>2</v>
      </c>
      <c r="L202" s="8">
        <f>(N202/86400)+DATE(1970,1,1)</f>
        <v>40262.208333333336</v>
      </c>
      <c r="M202" s="8">
        <f>(O202/86400)+DATE(1970,1,1)</f>
        <v>40273.208333333336</v>
      </c>
      <c r="N202">
        <v>1269493200</v>
      </c>
      <c r="O202">
        <v>1270443600</v>
      </c>
      <c r="P202" t="b">
        <v>0</v>
      </c>
      <c r="Q202" t="b">
        <v>0</v>
      </c>
      <c r="R202" t="str">
        <f>LEFT(T202,FIND("/",T202)-1)</f>
        <v>theater</v>
      </c>
      <c r="S202" t="str">
        <f>RIGHT(T202,LEN(T202)-FIND("/",T202))</f>
        <v>plays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E203/D203*100</f>
        <v>681.19047619047615</v>
      </c>
      <c r="G203" t="s">
        <v>20</v>
      </c>
      <c r="H203">
        <v>157</v>
      </c>
      <c r="I203" t="s">
        <v>21</v>
      </c>
      <c r="J203" t="s">
        <v>22</v>
      </c>
      <c r="K203" s="5">
        <f>E203/H203</f>
        <v>91.114649681528661</v>
      </c>
      <c r="L203" s="8">
        <f>(N203/86400)+DATE(1970,1,1)</f>
        <v>41845.208333333336</v>
      </c>
      <c r="M203" s="8">
        <f>(O203/86400)+DATE(1970,1,1)</f>
        <v>41863.208333333336</v>
      </c>
      <c r="N203">
        <v>1406264400</v>
      </c>
      <c r="O203">
        <v>1407819600</v>
      </c>
      <c r="P203" t="b">
        <v>0</v>
      </c>
      <c r="Q203" t="b">
        <v>0</v>
      </c>
      <c r="R203" t="str">
        <f>LEFT(T203,FIND("/",T203)-1)</f>
        <v>technology</v>
      </c>
      <c r="S203" t="str">
        <f>RIGHT(T203,LEN(T203)-FIND("/",T203))</f>
        <v>web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E204/D204*100</f>
        <v>78.831325301204828</v>
      </c>
      <c r="G204" t="s">
        <v>74</v>
      </c>
      <c r="H204">
        <v>82</v>
      </c>
      <c r="I204" t="s">
        <v>21</v>
      </c>
      <c r="J204" t="s">
        <v>22</v>
      </c>
      <c r="K204" s="5">
        <f>E204/H204</f>
        <v>79.792682926829272</v>
      </c>
      <c r="L204" s="8">
        <f>(N204/86400)+DATE(1970,1,1)</f>
        <v>40818.208333333336</v>
      </c>
      <c r="M204" s="8">
        <f>(O204/86400)+DATE(1970,1,1)</f>
        <v>40822.208333333336</v>
      </c>
      <c r="N204">
        <v>1317531600</v>
      </c>
      <c r="O204">
        <v>1317877200</v>
      </c>
      <c r="P204" t="b">
        <v>0</v>
      </c>
      <c r="Q204" t="b">
        <v>0</v>
      </c>
      <c r="R204" t="str">
        <f>LEFT(T204,FIND("/",T204)-1)</f>
        <v>food</v>
      </c>
      <c r="S204" t="str">
        <f>RIGHT(T204,LEN(T204)-FIND("/",T204))</f>
        <v>food trucks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E205/D205*100</f>
        <v>134.40792216817235</v>
      </c>
      <c r="G205" t="s">
        <v>20</v>
      </c>
      <c r="H205">
        <v>4498</v>
      </c>
      <c r="I205" t="s">
        <v>26</v>
      </c>
      <c r="J205" t="s">
        <v>27</v>
      </c>
      <c r="K205" s="5">
        <f>E205/H205</f>
        <v>42.999777678968428</v>
      </c>
      <c r="L205" s="8">
        <f>(N205/86400)+DATE(1970,1,1)</f>
        <v>42752.25</v>
      </c>
      <c r="M205" s="8">
        <f>(O205/86400)+DATE(1970,1,1)</f>
        <v>42754.25</v>
      </c>
      <c r="N205">
        <v>1484632800</v>
      </c>
      <c r="O205">
        <v>1484805600</v>
      </c>
      <c r="P205" t="b">
        <v>0</v>
      </c>
      <c r="Q205" t="b">
        <v>0</v>
      </c>
      <c r="R205" t="str">
        <f>LEFT(T205,FIND("/",T205)-1)</f>
        <v>theater</v>
      </c>
      <c r="S205" t="str">
        <f>RIGHT(T205,LEN(T205)-FIND("/",T205))</f>
        <v>plays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E206/D206*100</f>
        <v>3.3719999999999999</v>
      </c>
      <c r="G206" t="s">
        <v>14</v>
      </c>
      <c r="H206">
        <v>40</v>
      </c>
      <c r="I206" t="s">
        <v>21</v>
      </c>
      <c r="J206" t="s">
        <v>22</v>
      </c>
      <c r="K206" s="5">
        <f>E206/H206</f>
        <v>63.225000000000001</v>
      </c>
      <c r="L206" s="8">
        <f>(N206/86400)+DATE(1970,1,1)</f>
        <v>40636.208333333336</v>
      </c>
      <c r="M206" s="8">
        <f>(O206/86400)+DATE(1970,1,1)</f>
        <v>40646.208333333336</v>
      </c>
      <c r="N206">
        <v>1301806800</v>
      </c>
      <c r="O206">
        <v>1302670800</v>
      </c>
      <c r="P206" t="b">
        <v>0</v>
      </c>
      <c r="Q206" t="b">
        <v>0</v>
      </c>
      <c r="R206" t="str">
        <f>LEFT(T206,FIND("/",T206)-1)</f>
        <v>music</v>
      </c>
      <c r="S206" t="str">
        <f>RIGHT(T206,LEN(T206)-FIND("/",T206))</f>
        <v>jazz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E207/D207*100</f>
        <v>431.84615384615387</v>
      </c>
      <c r="G207" t="s">
        <v>20</v>
      </c>
      <c r="H207">
        <v>80</v>
      </c>
      <c r="I207" t="s">
        <v>21</v>
      </c>
      <c r="J207" t="s">
        <v>22</v>
      </c>
      <c r="K207" s="5">
        <f>E207/H207</f>
        <v>70.174999999999997</v>
      </c>
      <c r="L207" s="8">
        <f>(N207/86400)+DATE(1970,1,1)</f>
        <v>43390.208333333328</v>
      </c>
      <c r="M207" s="8">
        <f>(O207/86400)+DATE(1970,1,1)</f>
        <v>43402.208333333328</v>
      </c>
      <c r="N207">
        <v>1539752400</v>
      </c>
      <c r="O207">
        <v>1540789200</v>
      </c>
      <c r="P207" t="b">
        <v>1</v>
      </c>
      <c r="Q207" t="b">
        <v>0</v>
      </c>
      <c r="R207" t="str">
        <f>LEFT(T207,FIND("/",T207)-1)</f>
        <v>theater</v>
      </c>
      <c r="S207" t="str">
        <f>RIGHT(T207,LEN(T207)-FIND("/",T207))</f>
        <v>plays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E208/D208*100</f>
        <v>38.844444444444441</v>
      </c>
      <c r="G208" t="s">
        <v>74</v>
      </c>
      <c r="H208">
        <v>57</v>
      </c>
      <c r="I208" t="s">
        <v>21</v>
      </c>
      <c r="J208" t="s">
        <v>22</v>
      </c>
      <c r="K208" s="5">
        <f>E208/H208</f>
        <v>61.333333333333336</v>
      </c>
      <c r="L208" s="8">
        <f>(N208/86400)+DATE(1970,1,1)</f>
        <v>40236.25</v>
      </c>
      <c r="M208" s="8">
        <f>(O208/86400)+DATE(1970,1,1)</f>
        <v>40245.25</v>
      </c>
      <c r="N208">
        <v>1267250400</v>
      </c>
      <c r="O208">
        <v>1268028000</v>
      </c>
      <c r="P208" t="b">
        <v>0</v>
      </c>
      <c r="Q208" t="b">
        <v>0</v>
      </c>
      <c r="R208" t="str">
        <f>LEFT(T208,FIND("/",T208)-1)</f>
        <v>publishing</v>
      </c>
      <c r="S208" t="str">
        <f>RIGHT(T208,LEN(T208)-FIND("/",T208))</f>
        <v>fiction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E209/D209*100</f>
        <v>425.7</v>
      </c>
      <c r="G209" t="s">
        <v>20</v>
      </c>
      <c r="H209">
        <v>43</v>
      </c>
      <c r="I209" t="s">
        <v>21</v>
      </c>
      <c r="J209" t="s">
        <v>22</v>
      </c>
      <c r="K209" s="5">
        <f>E209/H209</f>
        <v>99</v>
      </c>
      <c r="L209" s="8">
        <f>(N209/86400)+DATE(1970,1,1)</f>
        <v>43340.208333333328</v>
      </c>
      <c r="M209" s="8">
        <f>(O209/86400)+DATE(1970,1,1)</f>
        <v>43360.208333333328</v>
      </c>
      <c r="N209">
        <v>1535432400</v>
      </c>
      <c r="O209">
        <v>1537160400</v>
      </c>
      <c r="P209" t="b">
        <v>0</v>
      </c>
      <c r="Q209" t="b">
        <v>1</v>
      </c>
      <c r="R209" t="str">
        <f>LEFT(T209,FIND("/",T209)-1)</f>
        <v>music</v>
      </c>
      <c r="S209" t="str">
        <f>RIGHT(T209,LEN(T209)-FIND("/",T209))</f>
        <v>rock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E210/D210*100</f>
        <v>101.12239715591672</v>
      </c>
      <c r="G210" t="s">
        <v>20</v>
      </c>
      <c r="H210">
        <v>2053</v>
      </c>
      <c r="I210" t="s">
        <v>21</v>
      </c>
      <c r="J210" t="s">
        <v>22</v>
      </c>
      <c r="K210" s="5">
        <f>E210/H210</f>
        <v>96.984900146127615</v>
      </c>
      <c r="L210" s="8">
        <f>(N210/86400)+DATE(1970,1,1)</f>
        <v>43048.25</v>
      </c>
      <c r="M210" s="8">
        <f>(O210/86400)+DATE(1970,1,1)</f>
        <v>43072.25</v>
      </c>
      <c r="N210">
        <v>1510207200</v>
      </c>
      <c r="O210">
        <v>1512280800</v>
      </c>
      <c r="P210" t="b">
        <v>0</v>
      </c>
      <c r="Q210" t="b">
        <v>0</v>
      </c>
      <c r="R210" t="str">
        <f>LEFT(T210,FIND("/",T210)-1)</f>
        <v>film &amp; video</v>
      </c>
      <c r="S210" t="str">
        <f>RIGHT(T210,LEN(T210)-FIND("/",T210))</f>
        <v>documentary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E211/D211*100</f>
        <v>21.188688946015425</v>
      </c>
      <c r="G211" t="s">
        <v>47</v>
      </c>
      <c r="H211">
        <v>808</v>
      </c>
      <c r="I211" t="s">
        <v>26</v>
      </c>
      <c r="J211" t="s">
        <v>27</v>
      </c>
      <c r="K211" s="5">
        <f>E211/H211</f>
        <v>51.004950495049506</v>
      </c>
      <c r="L211" s="8">
        <f>(N211/86400)+DATE(1970,1,1)</f>
        <v>42496.208333333328</v>
      </c>
      <c r="M211" s="8">
        <f>(O211/86400)+DATE(1970,1,1)</f>
        <v>42503.208333333328</v>
      </c>
      <c r="N211">
        <v>1462510800</v>
      </c>
      <c r="O211">
        <v>1463115600</v>
      </c>
      <c r="P211" t="b">
        <v>0</v>
      </c>
      <c r="Q211" t="b">
        <v>0</v>
      </c>
      <c r="R211" t="str">
        <f>LEFT(T211,FIND("/",T211)-1)</f>
        <v>film &amp; video</v>
      </c>
      <c r="S211" t="str">
        <f>RIGHT(T211,LEN(T211)-FIND("/",T211))</f>
        <v>documentary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E212/D212*100</f>
        <v>67.425531914893625</v>
      </c>
      <c r="G212" t="s">
        <v>14</v>
      </c>
      <c r="H212">
        <v>226</v>
      </c>
      <c r="I212" t="s">
        <v>36</v>
      </c>
      <c r="J212" t="s">
        <v>37</v>
      </c>
      <c r="K212" s="5">
        <f>E212/H212</f>
        <v>28.044247787610619</v>
      </c>
      <c r="L212" s="8">
        <f>(N212/86400)+DATE(1970,1,1)</f>
        <v>42797.25</v>
      </c>
      <c r="M212" s="8">
        <f>(O212/86400)+DATE(1970,1,1)</f>
        <v>42824.208333333328</v>
      </c>
      <c r="N212">
        <v>1488520800</v>
      </c>
      <c r="O212">
        <v>1490850000</v>
      </c>
      <c r="P212" t="b">
        <v>0</v>
      </c>
      <c r="Q212" t="b">
        <v>0</v>
      </c>
      <c r="R212" t="str">
        <f>LEFT(T212,FIND("/",T212)-1)</f>
        <v>film &amp; video</v>
      </c>
      <c r="S212" t="str">
        <f>RIGHT(T212,LEN(T212)-FIND("/",T212))</f>
        <v>science fiction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E213/D213*100</f>
        <v>94.923371647509583</v>
      </c>
      <c r="G213" t="s">
        <v>14</v>
      </c>
      <c r="H213">
        <v>1625</v>
      </c>
      <c r="I213" t="s">
        <v>21</v>
      </c>
      <c r="J213" t="s">
        <v>22</v>
      </c>
      <c r="K213" s="5">
        <f>E213/H213</f>
        <v>60.984615384615381</v>
      </c>
      <c r="L213" s="8">
        <f>(N213/86400)+DATE(1970,1,1)</f>
        <v>41513.208333333336</v>
      </c>
      <c r="M213" s="8">
        <f>(O213/86400)+DATE(1970,1,1)</f>
        <v>41537.208333333336</v>
      </c>
      <c r="N213">
        <v>1377579600</v>
      </c>
      <c r="O213">
        <v>1379653200</v>
      </c>
      <c r="P213" t="b">
        <v>0</v>
      </c>
      <c r="Q213" t="b">
        <v>0</v>
      </c>
      <c r="R213" t="str">
        <f>LEFT(T213,FIND("/",T213)-1)</f>
        <v>theater</v>
      </c>
      <c r="S213" t="str">
        <f>RIGHT(T213,LEN(T213)-FIND("/",T213))</f>
        <v>plays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E214/D214*100</f>
        <v>151.85185185185185</v>
      </c>
      <c r="G214" t="s">
        <v>20</v>
      </c>
      <c r="H214">
        <v>168</v>
      </c>
      <c r="I214" t="s">
        <v>21</v>
      </c>
      <c r="J214" t="s">
        <v>22</v>
      </c>
      <c r="K214" s="5">
        <f>E214/H214</f>
        <v>73.214285714285708</v>
      </c>
      <c r="L214" s="8">
        <f>(N214/86400)+DATE(1970,1,1)</f>
        <v>43814.25</v>
      </c>
      <c r="M214" s="8">
        <f>(O214/86400)+DATE(1970,1,1)</f>
        <v>43860.25</v>
      </c>
      <c r="N214">
        <v>1576389600</v>
      </c>
      <c r="O214">
        <v>1580364000</v>
      </c>
      <c r="P214" t="b">
        <v>0</v>
      </c>
      <c r="Q214" t="b">
        <v>0</v>
      </c>
      <c r="R214" t="str">
        <f>LEFT(T214,FIND("/",T214)-1)</f>
        <v>theater</v>
      </c>
      <c r="S214" t="str">
        <f>RIGHT(T214,LEN(T214)-FIND("/",T214))</f>
        <v>plays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E215/D215*100</f>
        <v>195.16382252559728</v>
      </c>
      <c r="G215" t="s">
        <v>20</v>
      </c>
      <c r="H215">
        <v>4289</v>
      </c>
      <c r="I215" t="s">
        <v>21</v>
      </c>
      <c r="J215" t="s">
        <v>22</v>
      </c>
      <c r="K215" s="5">
        <f>E215/H215</f>
        <v>39.997435299603637</v>
      </c>
      <c r="L215" s="8">
        <f>(N215/86400)+DATE(1970,1,1)</f>
        <v>40488.208333333336</v>
      </c>
      <c r="M215" s="8">
        <f>(O215/86400)+DATE(1970,1,1)</f>
        <v>40496.25</v>
      </c>
      <c r="N215">
        <v>1289019600</v>
      </c>
      <c r="O215">
        <v>1289714400</v>
      </c>
      <c r="P215" t="b">
        <v>0</v>
      </c>
      <c r="Q215" t="b">
        <v>1</v>
      </c>
      <c r="R215" t="str">
        <f>LEFT(T215,FIND("/",T215)-1)</f>
        <v>music</v>
      </c>
      <c r="S215" t="str">
        <f>RIGHT(T215,LEN(T215)-FIND("/",T215))</f>
        <v>indie rock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E216/D216*100</f>
        <v>1023.1428571428571</v>
      </c>
      <c r="G216" t="s">
        <v>20</v>
      </c>
      <c r="H216">
        <v>165</v>
      </c>
      <c r="I216" t="s">
        <v>21</v>
      </c>
      <c r="J216" t="s">
        <v>22</v>
      </c>
      <c r="K216" s="5">
        <f>E216/H216</f>
        <v>86.812121212121212</v>
      </c>
      <c r="L216" s="8">
        <f>(N216/86400)+DATE(1970,1,1)</f>
        <v>40409.208333333336</v>
      </c>
      <c r="M216" s="8">
        <f>(O216/86400)+DATE(1970,1,1)</f>
        <v>40415.208333333336</v>
      </c>
      <c r="N216">
        <v>1282194000</v>
      </c>
      <c r="O216">
        <v>1282712400</v>
      </c>
      <c r="P216" t="b">
        <v>0</v>
      </c>
      <c r="Q216" t="b">
        <v>0</v>
      </c>
      <c r="R216" t="str">
        <f>LEFT(T216,FIND("/",T216)-1)</f>
        <v>music</v>
      </c>
      <c r="S216" t="str">
        <f>RIGHT(T216,LEN(T216)-FIND("/",T216))</f>
        <v>rock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E217/D217*100</f>
        <v>3.841836734693878</v>
      </c>
      <c r="G217" t="s">
        <v>14</v>
      </c>
      <c r="H217">
        <v>143</v>
      </c>
      <c r="I217" t="s">
        <v>21</v>
      </c>
      <c r="J217" t="s">
        <v>22</v>
      </c>
      <c r="K217" s="5">
        <f>E217/H217</f>
        <v>42.125874125874127</v>
      </c>
      <c r="L217" s="8">
        <f>(N217/86400)+DATE(1970,1,1)</f>
        <v>43509.25</v>
      </c>
      <c r="M217" s="8">
        <f>(O217/86400)+DATE(1970,1,1)</f>
        <v>43511.25</v>
      </c>
      <c r="N217">
        <v>1550037600</v>
      </c>
      <c r="O217">
        <v>1550210400</v>
      </c>
      <c r="P217" t="b">
        <v>0</v>
      </c>
      <c r="Q217" t="b">
        <v>0</v>
      </c>
      <c r="R217" t="str">
        <f>LEFT(T217,FIND("/",T217)-1)</f>
        <v>theater</v>
      </c>
      <c r="S217" t="str">
        <f>RIGHT(T217,LEN(T217)-FIND("/",T217))</f>
        <v>plays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E218/D218*100</f>
        <v>155.07066557107643</v>
      </c>
      <c r="G218" t="s">
        <v>20</v>
      </c>
      <c r="H218">
        <v>1815</v>
      </c>
      <c r="I218" t="s">
        <v>21</v>
      </c>
      <c r="J218" t="s">
        <v>22</v>
      </c>
      <c r="K218" s="5">
        <f>E218/H218</f>
        <v>103.97851239669421</v>
      </c>
      <c r="L218" s="8">
        <f>(N218/86400)+DATE(1970,1,1)</f>
        <v>40869.25</v>
      </c>
      <c r="M218" s="8">
        <f>(O218/86400)+DATE(1970,1,1)</f>
        <v>40871.25</v>
      </c>
      <c r="N218">
        <v>1321941600</v>
      </c>
      <c r="O218">
        <v>1322114400</v>
      </c>
      <c r="P218" t="b">
        <v>0</v>
      </c>
      <c r="Q218" t="b">
        <v>0</v>
      </c>
      <c r="R218" t="str">
        <f>LEFT(T218,FIND("/",T218)-1)</f>
        <v>theater</v>
      </c>
      <c r="S218" t="str">
        <f>RIGHT(T218,LEN(T218)-FIND("/",T218))</f>
        <v>plays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E219/D219*100</f>
        <v>44.753477588871718</v>
      </c>
      <c r="G219" t="s">
        <v>14</v>
      </c>
      <c r="H219">
        <v>934</v>
      </c>
      <c r="I219" t="s">
        <v>21</v>
      </c>
      <c r="J219" t="s">
        <v>22</v>
      </c>
      <c r="K219" s="5">
        <f>E219/H219</f>
        <v>62.003211991434689</v>
      </c>
      <c r="L219" s="8">
        <f>(N219/86400)+DATE(1970,1,1)</f>
        <v>43583.208333333328</v>
      </c>
      <c r="M219" s="8">
        <f>(O219/86400)+DATE(1970,1,1)</f>
        <v>43592.208333333328</v>
      </c>
      <c r="N219">
        <v>1556427600</v>
      </c>
      <c r="O219">
        <v>1557205200</v>
      </c>
      <c r="P219" t="b">
        <v>0</v>
      </c>
      <c r="Q219" t="b">
        <v>0</v>
      </c>
      <c r="R219" t="str">
        <f>LEFT(T219,FIND("/",T219)-1)</f>
        <v>film &amp; video</v>
      </c>
      <c r="S219" t="str">
        <f>RIGHT(T219,LEN(T219)-FIND("/",T219))</f>
        <v>science fiction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E220/D220*100</f>
        <v>215.94736842105263</v>
      </c>
      <c r="G220" t="s">
        <v>20</v>
      </c>
      <c r="H220">
        <v>397</v>
      </c>
      <c r="I220" t="s">
        <v>40</v>
      </c>
      <c r="J220" t="s">
        <v>41</v>
      </c>
      <c r="K220" s="5">
        <f>E220/H220</f>
        <v>31.005037783375315</v>
      </c>
      <c r="L220" s="8">
        <f>(N220/86400)+DATE(1970,1,1)</f>
        <v>40858.25</v>
      </c>
      <c r="M220" s="8">
        <f>(O220/86400)+DATE(1970,1,1)</f>
        <v>40892.25</v>
      </c>
      <c r="N220">
        <v>1320991200</v>
      </c>
      <c r="O220">
        <v>1323928800</v>
      </c>
      <c r="P220" t="b">
        <v>0</v>
      </c>
      <c r="Q220" t="b">
        <v>1</v>
      </c>
      <c r="R220" t="str">
        <f>LEFT(T220,FIND("/",T220)-1)</f>
        <v>film &amp; video</v>
      </c>
      <c r="S220" t="str">
        <f>RIGHT(T220,LEN(T220)-FIND("/",T220))</f>
        <v>shorts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E221/D221*100</f>
        <v>332.12709832134288</v>
      </c>
      <c r="G221" t="s">
        <v>20</v>
      </c>
      <c r="H221">
        <v>1539</v>
      </c>
      <c r="I221" t="s">
        <v>21</v>
      </c>
      <c r="J221" t="s">
        <v>22</v>
      </c>
      <c r="K221" s="5">
        <f>E221/H221</f>
        <v>89.991552956465242</v>
      </c>
      <c r="L221" s="8">
        <f>(N221/86400)+DATE(1970,1,1)</f>
        <v>41137.208333333336</v>
      </c>
      <c r="M221" s="8">
        <f>(O221/86400)+DATE(1970,1,1)</f>
        <v>41149.208333333336</v>
      </c>
      <c r="N221">
        <v>1345093200</v>
      </c>
      <c r="O221">
        <v>1346130000</v>
      </c>
      <c r="P221" t="b">
        <v>0</v>
      </c>
      <c r="Q221" t="b">
        <v>0</v>
      </c>
      <c r="R221" t="str">
        <f>LEFT(T221,FIND("/",T221)-1)</f>
        <v>film &amp; video</v>
      </c>
      <c r="S221" t="str">
        <f>RIGHT(T221,LEN(T221)-FIND("/",T221))</f>
        <v>animation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E222/D222*100</f>
        <v>8.4430379746835449</v>
      </c>
      <c r="G222" t="s">
        <v>14</v>
      </c>
      <c r="H222">
        <v>17</v>
      </c>
      <c r="I222" t="s">
        <v>21</v>
      </c>
      <c r="J222" t="s">
        <v>22</v>
      </c>
      <c r="K222" s="5">
        <f>E222/H222</f>
        <v>39.235294117647058</v>
      </c>
      <c r="L222" s="8">
        <f>(N222/86400)+DATE(1970,1,1)</f>
        <v>40725.208333333336</v>
      </c>
      <c r="M222" s="8">
        <f>(O222/86400)+DATE(1970,1,1)</f>
        <v>40743.208333333336</v>
      </c>
      <c r="N222">
        <v>1309496400</v>
      </c>
      <c r="O222">
        <v>1311051600</v>
      </c>
      <c r="P222" t="b">
        <v>1</v>
      </c>
      <c r="Q222" t="b">
        <v>0</v>
      </c>
      <c r="R222" t="str">
        <f>LEFT(T222,FIND("/",T222)-1)</f>
        <v>theater</v>
      </c>
      <c r="S222" t="str">
        <f>RIGHT(T222,LEN(T222)-FIND("/",T222))</f>
        <v>plays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E223/D223*100</f>
        <v>98.625514403292186</v>
      </c>
      <c r="G223" t="s">
        <v>14</v>
      </c>
      <c r="H223">
        <v>2179</v>
      </c>
      <c r="I223" t="s">
        <v>21</v>
      </c>
      <c r="J223" t="s">
        <v>22</v>
      </c>
      <c r="K223" s="5">
        <f>E223/H223</f>
        <v>54.993116108306566</v>
      </c>
      <c r="L223" s="8">
        <f>(N223/86400)+DATE(1970,1,1)</f>
        <v>41081.208333333336</v>
      </c>
      <c r="M223" s="8">
        <f>(O223/86400)+DATE(1970,1,1)</f>
        <v>41083.208333333336</v>
      </c>
      <c r="N223">
        <v>1340254800</v>
      </c>
      <c r="O223">
        <v>1340427600</v>
      </c>
      <c r="P223" t="b">
        <v>1</v>
      </c>
      <c r="Q223" t="b">
        <v>0</v>
      </c>
      <c r="R223" t="str">
        <f>LEFT(T223,FIND("/",T223)-1)</f>
        <v>food</v>
      </c>
      <c r="S223" t="str">
        <f>RIGHT(T223,LEN(T223)-FIND("/",T223))</f>
        <v>food trucks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E224/D224*100</f>
        <v>137.97916666666669</v>
      </c>
      <c r="G224" t="s">
        <v>20</v>
      </c>
      <c r="H224">
        <v>138</v>
      </c>
      <c r="I224" t="s">
        <v>21</v>
      </c>
      <c r="J224" t="s">
        <v>22</v>
      </c>
      <c r="K224" s="5">
        <f>E224/H224</f>
        <v>47.992753623188406</v>
      </c>
      <c r="L224" s="8">
        <f>(N224/86400)+DATE(1970,1,1)</f>
        <v>41914.208333333336</v>
      </c>
      <c r="M224" s="8">
        <f>(O224/86400)+DATE(1970,1,1)</f>
        <v>41915.208333333336</v>
      </c>
      <c r="N224">
        <v>1412226000</v>
      </c>
      <c r="O224">
        <v>1412312400</v>
      </c>
      <c r="P224" t="b">
        <v>0</v>
      </c>
      <c r="Q224" t="b">
        <v>0</v>
      </c>
      <c r="R224" t="str">
        <f>LEFT(T224,FIND("/",T224)-1)</f>
        <v>photography</v>
      </c>
      <c r="S224" t="str">
        <f>RIGHT(T224,LEN(T224)-FIND("/",T224))</f>
        <v>photography books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E225/D225*100</f>
        <v>93.81099656357388</v>
      </c>
      <c r="G225" t="s">
        <v>14</v>
      </c>
      <c r="H225">
        <v>931</v>
      </c>
      <c r="I225" t="s">
        <v>21</v>
      </c>
      <c r="J225" t="s">
        <v>22</v>
      </c>
      <c r="K225" s="5">
        <f>E225/H225</f>
        <v>87.966702470461868</v>
      </c>
      <c r="L225" s="8">
        <f>(N225/86400)+DATE(1970,1,1)</f>
        <v>42445.208333333328</v>
      </c>
      <c r="M225" s="8">
        <f>(O225/86400)+DATE(1970,1,1)</f>
        <v>42459.208333333328</v>
      </c>
      <c r="N225">
        <v>1458104400</v>
      </c>
      <c r="O225">
        <v>1459314000</v>
      </c>
      <c r="P225" t="b">
        <v>0</v>
      </c>
      <c r="Q225" t="b">
        <v>0</v>
      </c>
      <c r="R225" t="str">
        <f>LEFT(T225,FIND("/",T225)-1)</f>
        <v>theater</v>
      </c>
      <c r="S225" t="str">
        <f>RIGHT(T225,LEN(T225)-FIND("/",T225))</f>
        <v>plays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E226/D226*100</f>
        <v>403.63930885529157</v>
      </c>
      <c r="G226" t="s">
        <v>20</v>
      </c>
      <c r="H226">
        <v>3594</v>
      </c>
      <c r="I226" t="s">
        <v>21</v>
      </c>
      <c r="J226" t="s">
        <v>22</v>
      </c>
      <c r="K226" s="5">
        <f>E226/H226</f>
        <v>51.999165275459099</v>
      </c>
      <c r="L226" s="8">
        <f>(N226/86400)+DATE(1970,1,1)</f>
        <v>41906.208333333336</v>
      </c>
      <c r="M226" s="8">
        <f>(O226/86400)+DATE(1970,1,1)</f>
        <v>41951.25</v>
      </c>
      <c r="N226">
        <v>1411534800</v>
      </c>
      <c r="O226">
        <v>1415426400</v>
      </c>
      <c r="P226" t="b">
        <v>0</v>
      </c>
      <c r="Q226" t="b">
        <v>0</v>
      </c>
      <c r="R226" t="str">
        <f>LEFT(T226,FIND("/",T226)-1)</f>
        <v>film &amp; video</v>
      </c>
      <c r="S226" t="str">
        <f>RIGHT(T226,LEN(T226)-FIND("/",T226))</f>
        <v>science fiction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E227/D227*100</f>
        <v>260.1740412979351</v>
      </c>
      <c r="G227" t="s">
        <v>20</v>
      </c>
      <c r="H227">
        <v>5880</v>
      </c>
      <c r="I227" t="s">
        <v>21</v>
      </c>
      <c r="J227" t="s">
        <v>22</v>
      </c>
      <c r="K227" s="5">
        <f>E227/H227</f>
        <v>29.999659863945578</v>
      </c>
      <c r="L227" s="8">
        <f>(N227/86400)+DATE(1970,1,1)</f>
        <v>41762.208333333336</v>
      </c>
      <c r="M227" s="8">
        <f>(O227/86400)+DATE(1970,1,1)</f>
        <v>41762.208333333336</v>
      </c>
      <c r="N227">
        <v>1399093200</v>
      </c>
      <c r="O227">
        <v>1399093200</v>
      </c>
      <c r="P227" t="b">
        <v>1</v>
      </c>
      <c r="Q227" t="b">
        <v>0</v>
      </c>
      <c r="R227" t="str">
        <f>LEFT(T227,FIND("/",T227)-1)</f>
        <v>music</v>
      </c>
      <c r="S227" t="str">
        <f>RIGHT(T227,LEN(T227)-FIND("/",T227))</f>
        <v>rock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E228/D228*100</f>
        <v>366.63333333333333</v>
      </c>
      <c r="G228" t="s">
        <v>20</v>
      </c>
      <c r="H228">
        <v>112</v>
      </c>
      <c r="I228" t="s">
        <v>21</v>
      </c>
      <c r="J228" t="s">
        <v>22</v>
      </c>
      <c r="K228" s="5">
        <f>E228/H228</f>
        <v>98.205357142857139</v>
      </c>
      <c r="L228" s="8">
        <f>(N228/86400)+DATE(1970,1,1)</f>
        <v>40276.208333333336</v>
      </c>
      <c r="M228" s="8">
        <f>(O228/86400)+DATE(1970,1,1)</f>
        <v>40313.208333333336</v>
      </c>
      <c r="N228">
        <v>1270702800</v>
      </c>
      <c r="O228">
        <v>1273899600</v>
      </c>
      <c r="P228" t="b">
        <v>0</v>
      </c>
      <c r="Q228" t="b">
        <v>0</v>
      </c>
      <c r="R228" t="str">
        <f>LEFT(T228,FIND("/",T228)-1)</f>
        <v>photography</v>
      </c>
      <c r="S228" t="str">
        <f>RIGHT(T228,LEN(T228)-FIND("/",T228))</f>
        <v>photography books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E229/D229*100</f>
        <v>168.72085385878489</v>
      </c>
      <c r="G229" t="s">
        <v>20</v>
      </c>
      <c r="H229">
        <v>943</v>
      </c>
      <c r="I229" t="s">
        <v>21</v>
      </c>
      <c r="J229" t="s">
        <v>22</v>
      </c>
      <c r="K229" s="5">
        <f>E229/H229</f>
        <v>108.96182396606575</v>
      </c>
      <c r="L229" s="8">
        <f>(N229/86400)+DATE(1970,1,1)</f>
        <v>42139.208333333328</v>
      </c>
      <c r="M229" s="8">
        <f>(O229/86400)+DATE(1970,1,1)</f>
        <v>42145.208333333328</v>
      </c>
      <c r="N229">
        <v>1431666000</v>
      </c>
      <c r="O229">
        <v>1432184400</v>
      </c>
      <c r="P229" t="b">
        <v>0</v>
      </c>
      <c r="Q229" t="b">
        <v>0</v>
      </c>
      <c r="R229" t="str">
        <f>LEFT(T229,FIND("/",T229)-1)</f>
        <v>games</v>
      </c>
      <c r="S229" t="str">
        <f>RIGHT(T229,LEN(T229)-FIND("/",T229))</f>
        <v>mobile games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E230/D230*100</f>
        <v>119.90717911530093</v>
      </c>
      <c r="G230" t="s">
        <v>20</v>
      </c>
      <c r="H230">
        <v>2468</v>
      </c>
      <c r="I230" t="s">
        <v>21</v>
      </c>
      <c r="J230" t="s">
        <v>22</v>
      </c>
      <c r="K230" s="5">
        <f>E230/H230</f>
        <v>66.998379254457049</v>
      </c>
      <c r="L230" s="8">
        <f>(N230/86400)+DATE(1970,1,1)</f>
        <v>42613.208333333328</v>
      </c>
      <c r="M230" s="8">
        <f>(O230/86400)+DATE(1970,1,1)</f>
        <v>42638.208333333328</v>
      </c>
      <c r="N230">
        <v>1472619600</v>
      </c>
      <c r="O230">
        <v>1474779600</v>
      </c>
      <c r="P230" t="b">
        <v>0</v>
      </c>
      <c r="Q230" t="b">
        <v>0</v>
      </c>
      <c r="R230" t="str">
        <f>LEFT(T230,FIND("/",T230)-1)</f>
        <v>film &amp; video</v>
      </c>
      <c r="S230" t="str">
        <f>RIGHT(T230,LEN(T230)-FIND("/",T230))</f>
        <v>animation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E231/D231*100</f>
        <v>193.68925233644859</v>
      </c>
      <c r="G231" t="s">
        <v>20</v>
      </c>
      <c r="H231">
        <v>2551</v>
      </c>
      <c r="I231" t="s">
        <v>21</v>
      </c>
      <c r="J231" t="s">
        <v>22</v>
      </c>
      <c r="K231" s="5">
        <f>E231/H231</f>
        <v>64.99333594668758</v>
      </c>
      <c r="L231" s="8">
        <f>(N231/86400)+DATE(1970,1,1)</f>
        <v>42887.208333333328</v>
      </c>
      <c r="M231" s="8">
        <f>(O231/86400)+DATE(1970,1,1)</f>
        <v>42935.208333333328</v>
      </c>
      <c r="N231">
        <v>1496293200</v>
      </c>
      <c r="O231">
        <v>1500440400</v>
      </c>
      <c r="P231" t="b">
        <v>0</v>
      </c>
      <c r="Q231" t="b">
        <v>1</v>
      </c>
      <c r="R231" t="str">
        <f>LEFT(T231,FIND("/",T231)-1)</f>
        <v>games</v>
      </c>
      <c r="S231" t="str">
        <f>RIGHT(T231,LEN(T231)-FIND("/",T231))</f>
        <v>mobile games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E232/D232*100</f>
        <v>420.16666666666669</v>
      </c>
      <c r="G232" t="s">
        <v>20</v>
      </c>
      <c r="H232">
        <v>101</v>
      </c>
      <c r="I232" t="s">
        <v>21</v>
      </c>
      <c r="J232" t="s">
        <v>22</v>
      </c>
      <c r="K232" s="5">
        <f>E232/H232</f>
        <v>99.841584158415841</v>
      </c>
      <c r="L232" s="8">
        <f>(N232/86400)+DATE(1970,1,1)</f>
        <v>43805.25</v>
      </c>
      <c r="M232" s="8">
        <f>(O232/86400)+DATE(1970,1,1)</f>
        <v>43805.25</v>
      </c>
      <c r="N232">
        <v>1575612000</v>
      </c>
      <c r="O232">
        <v>1575612000</v>
      </c>
      <c r="P232" t="b">
        <v>0</v>
      </c>
      <c r="Q232" t="b">
        <v>0</v>
      </c>
      <c r="R232" t="str">
        <f>LEFT(T232,FIND("/",T232)-1)</f>
        <v>games</v>
      </c>
      <c r="S232" t="str">
        <f>RIGHT(T232,LEN(T232)-FIND("/",T232))</f>
        <v>video games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E233/D233*100</f>
        <v>76.708333333333329</v>
      </c>
      <c r="G233" t="s">
        <v>74</v>
      </c>
      <c r="H233">
        <v>67</v>
      </c>
      <c r="I233" t="s">
        <v>21</v>
      </c>
      <c r="J233" t="s">
        <v>22</v>
      </c>
      <c r="K233" s="5">
        <f>E233/H233</f>
        <v>82.432835820895519</v>
      </c>
      <c r="L233" s="8">
        <f>(N233/86400)+DATE(1970,1,1)</f>
        <v>41415.208333333336</v>
      </c>
      <c r="M233" s="8">
        <f>(O233/86400)+DATE(1970,1,1)</f>
        <v>41473.208333333336</v>
      </c>
      <c r="N233">
        <v>1369112400</v>
      </c>
      <c r="O233">
        <v>1374123600</v>
      </c>
      <c r="P233" t="b">
        <v>0</v>
      </c>
      <c r="Q233" t="b">
        <v>0</v>
      </c>
      <c r="R233" t="str">
        <f>LEFT(T233,FIND("/",T233)-1)</f>
        <v>theater</v>
      </c>
      <c r="S233" t="str">
        <f>RIGHT(T233,LEN(T233)-FIND("/",T233))</f>
        <v>plays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E234/D234*100</f>
        <v>171.26470588235293</v>
      </c>
      <c r="G234" t="s">
        <v>20</v>
      </c>
      <c r="H234">
        <v>92</v>
      </c>
      <c r="I234" t="s">
        <v>21</v>
      </c>
      <c r="J234" t="s">
        <v>22</v>
      </c>
      <c r="K234" s="5">
        <f>E234/H234</f>
        <v>63.293478260869563</v>
      </c>
      <c r="L234" s="8">
        <f>(N234/86400)+DATE(1970,1,1)</f>
        <v>42576.208333333328</v>
      </c>
      <c r="M234" s="8">
        <f>(O234/86400)+DATE(1970,1,1)</f>
        <v>42577.208333333328</v>
      </c>
      <c r="N234">
        <v>1469422800</v>
      </c>
      <c r="O234">
        <v>1469509200</v>
      </c>
      <c r="P234" t="b">
        <v>0</v>
      </c>
      <c r="Q234" t="b">
        <v>0</v>
      </c>
      <c r="R234" t="str">
        <f>LEFT(T234,FIND("/",T234)-1)</f>
        <v>theater</v>
      </c>
      <c r="S234" t="str">
        <f>RIGHT(T234,LEN(T234)-FIND("/",T234))</f>
        <v>plays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E235/D235*100</f>
        <v>157.89473684210526</v>
      </c>
      <c r="G235" t="s">
        <v>20</v>
      </c>
      <c r="H235">
        <v>62</v>
      </c>
      <c r="I235" t="s">
        <v>21</v>
      </c>
      <c r="J235" t="s">
        <v>22</v>
      </c>
      <c r="K235" s="5">
        <f>E235/H235</f>
        <v>96.774193548387103</v>
      </c>
      <c r="L235" s="8">
        <f>(N235/86400)+DATE(1970,1,1)</f>
        <v>40706.208333333336</v>
      </c>
      <c r="M235" s="8">
        <f>(O235/86400)+DATE(1970,1,1)</f>
        <v>40722.208333333336</v>
      </c>
      <c r="N235">
        <v>1307854800</v>
      </c>
      <c r="O235">
        <v>1309237200</v>
      </c>
      <c r="P235" t="b">
        <v>0</v>
      </c>
      <c r="Q235" t="b">
        <v>0</v>
      </c>
      <c r="R235" t="str">
        <f>LEFT(T235,FIND("/",T235)-1)</f>
        <v>film &amp; video</v>
      </c>
      <c r="S235" t="str">
        <f>RIGHT(T235,LEN(T235)-FIND("/",T235))</f>
        <v>animation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E236/D236*100</f>
        <v>109.08</v>
      </c>
      <c r="G236" t="s">
        <v>20</v>
      </c>
      <c r="H236">
        <v>149</v>
      </c>
      <c r="I236" t="s">
        <v>107</v>
      </c>
      <c r="J236" t="s">
        <v>108</v>
      </c>
      <c r="K236" s="5">
        <f>E236/H236</f>
        <v>54.906040268456373</v>
      </c>
      <c r="L236" s="8">
        <f>(N236/86400)+DATE(1970,1,1)</f>
        <v>42969.208333333328</v>
      </c>
      <c r="M236" s="8">
        <f>(O236/86400)+DATE(1970,1,1)</f>
        <v>42976.208333333328</v>
      </c>
      <c r="N236">
        <v>1503378000</v>
      </c>
      <c r="O236">
        <v>1503982800</v>
      </c>
      <c r="P236" t="b">
        <v>0</v>
      </c>
      <c r="Q236" t="b">
        <v>1</v>
      </c>
      <c r="R236" t="str">
        <f>LEFT(T236,FIND("/",T236)-1)</f>
        <v>games</v>
      </c>
      <c r="S236" t="str">
        <f>RIGHT(T236,LEN(T236)-FIND("/",T236))</f>
        <v>video games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E237/D237*100</f>
        <v>41.732558139534881</v>
      </c>
      <c r="G237" t="s">
        <v>14</v>
      </c>
      <c r="H237">
        <v>92</v>
      </c>
      <c r="I237" t="s">
        <v>21</v>
      </c>
      <c r="J237" t="s">
        <v>22</v>
      </c>
      <c r="K237" s="5">
        <f>E237/H237</f>
        <v>39.010869565217391</v>
      </c>
      <c r="L237" s="8">
        <f>(N237/86400)+DATE(1970,1,1)</f>
        <v>42779.25</v>
      </c>
      <c r="M237" s="8">
        <f>(O237/86400)+DATE(1970,1,1)</f>
        <v>42784.25</v>
      </c>
      <c r="N237">
        <v>1486965600</v>
      </c>
      <c r="O237">
        <v>1487397600</v>
      </c>
      <c r="P237" t="b">
        <v>0</v>
      </c>
      <c r="Q237" t="b">
        <v>0</v>
      </c>
      <c r="R237" t="str">
        <f>LEFT(T237,FIND("/",T237)-1)</f>
        <v>film &amp; video</v>
      </c>
      <c r="S237" t="str">
        <f>RIGHT(T237,LEN(T237)-FIND("/",T237))</f>
        <v>animation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E238/D238*100</f>
        <v>10.944303797468354</v>
      </c>
      <c r="G238" t="s">
        <v>14</v>
      </c>
      <c r="H238">
        <v>57</v>
      </c>
      <c r="I238" t="s">
        <v>26</v>
      </c>
      <c r="J238" t="s">
        <v>27</v>
      </c>
      <c r="K238" s="5">
        <f>E238/H238</f>
        <v>75.84210526315789</v>
      </c>
      <c r="L238" s="8">
        <f>(N238/86400)+DATE(1970,1,1)</f>
        <v>43641.208333333328</v>
      </c>
      <c r="M238" s="8">
        <f>(O238/86400)+DATE(1970,1,1)</f>
        <v>43648.208333333328</v>
      </c>
      <c r="N238">
        <v>1561438800</v>
      </c>
      <c r="O238">
        <v>1562043600</v>
      </c>
      <c r="P238" t="b">
        <v>0</v>
      </c>
      <c r="Q238" t="b">
        <v>1</v>
      </c>
      <c r="R238" t="str">
        <f>LEFT(T238,FIND("/",T238)-1)</f>
        <v>music</v>
      </c>
      <c r="S238" t="str">
        <f>RIGHT(T238,LEN(T238)-FIND("/",T238))</f>
        <v>rock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E239/D239*100</f>
        <v>159.3763440860215</v>
      </c>
      <c r="G239" t="s">
        <v>20</v>
      </c>
      <c r="H239">
        <v>329</v>
      </c>
      <c r="I239" t="s">
        <v>21</v>
      </c>
      <c r="J239" t="s">
        <v>22</v>
      </c>
      <c r="K239" s="5">
        <f>E239/H239</f>
        <v>45.051671732522799</v>
      </c>
      <c r="L239" s="8">
        <f>(N239/86400)+DATE(1970,1,1)</f>
        <v>41754.208333333336</v>
      </c>
      <c r="M239" s="8">
        <f>(O239/86400)+DATE(1970,1,1)</f>
        <v>41756.208333333336</v>
      </c>
      <c r="N239">
        <v>1398402000</v>
      </c>
      <c r="O239">
        <v>1398574800</v>
      </c>
      <c r="P239" t="b">
        <v>0</v>
      </c>
      <c r="Q239" t="b">
        <v>0</v>
      </c>
      <c r="R239" t="str">
        <f>LEFT(T239,FIND("/",T239)-1)</f>
        <v>film &amp; video</v>
      </c>
      <c r="S239" t="str">
        <f>RIGHT(T239,LEN(T239)-FIND("/",T239))</f>
        <v>animation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E240/D240*100</f>
        <v>422.41666666666669</v>
      </c>
      <c r="G240" t="s">
        <v>20</v>
      </c>
      <c r="H240">
        <v>97</v>
      </c>
      <c r="I240" t="s">
        <v>36</v>
      </c>
      <c r="J240" t="s">
        <v>37</v>
      </c>
      <c r="K240" s="5">
        <f>E240/H240</f>
        <v>104.51546391752578</v>
      </c>
      <c r="L240" s="8">
        <f>(N240/86400)+DATE(1970,1,1)</f>
        <v>43083.25</v>
      </c>
      <c r="M240" s="8">
        <f>(O240/86400)+DATE(1970,1,1)</f>
        <v>43108.25</v>
      </c>
      <c r="N240">
        <v>1513231200</v>
      </c>
      <c r="O240">
        <v>1515391200</v>
      </c>
      <c r="P240" t="b">
        <v>0</v>
      </c>
      <c r="Q240" t="b">
        <v>1</v>
      </c>
      <c r="R240" t="str">
        <f>LEFT(T240,FIND("/",T240)-1)</f>
        <v>theater</v>
      </c>
      <c r="S240" t="str">
        <f>RIGHT(T240,LEN(T240)-FIND("/",T240))</f>
        <v>plays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E241/D241*100</f>
        <v>97.71875</v>
      </c>
      <c r="G241" t="s">
        <v>14</v>
      </c>
      <c r="H241">
        <v>41</v>
      </c>
      <c r="I241" t="s">
        <v>21</v>
      </c>
      <c r="J241" t="s">
        <v>22</v>
      </c>
      <c r="K241" s="5">
        <f>E241/H241</f>
        <v>76.268292682926827</v>
      </c>
      <c r="L241" s="8">
        <f>(N241/86400)+DATE(1970,1,1)</f>
        <v>42245.208333333328</v>
      </c>
      <c r="M241" s="8">
        <f>(O241/86400)+DATE(1970,1,1)</f>
        <v>42249.208333333328</v>
      </c>
      <c r="N241">
        <v>1440824400</v>
      </c>
      <c r="O241">
        <v>1441170000</v>
      </c>
      <c r="P241" t="b">
        <v>0</v>
      </c>
      <c r="Q241" t="b">
        <v>0</v>
      </c>
      <c r="R241" t="str">
        <f>LEFT(T241,FIND("/",T241)-1)</f>
        <v>technology</v>
      </c>
      <c r="S241" t="str">
        <f>RIGHT(T241,LEN(T241)-FIND("/",T241))</f>
        <v>wearables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E242/D242*100</f>
        <v>418.78911564625849</v>
      </c>
      <c r="G242" t="s">
        <v>20</v>
      </c>
      <c r="H242">
        <v>1784</v>
      </c>
      <c r="I242" t="s">
        <v>21</v>
      </c>
      <c r="J242" t="s">
        <v>22</v>
      </c>
      <c r="K242" s="5">
        <f>E242/H242</f>
        <v>69.015695067264573</v>
      </c>
      <c r="L242" s="8">
        <f>(N242/86400)+DATE(1970,1,1)</f>
        <v>40396.208333333336</v>
      </c>
      <c r="M242" s="8">
        <f>(O242/86400)+DATE(1970,1,1)</f>
        <v>40397.208333333336</v>
      </c>
      <c r="N242">
        <v>1281070800</v>
      </c>
      <c r="O242">
        <v>1281157200</v>
      </c>
      <c r="P242" t="b">
        <v>0</v>
      </c>
      <c r="Q242" t="b">
        <v>0</v>
      </c>
      <c r="R242" t="str">
        <f>LEFT(T242,FIND("/",T242)-1)</f>
        <v>theater</v>
      </c>
      <c r="S242" t="str">
        <f>RIGHT(T242,LEN(T242)-FIND("/",T242))</f>
        <v>plays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E243/D243*100</f>
        <v>101.91632047477745</v>
      </c>
      <c r="G243" t="s">
        <v>20</v>
      </c>
      <c r="H243">
        <v>1684</v>
      </c>
      <c r="I243" t="s">
        <v>26</v>
      </c>
      <c r="J243" t="s">
        <v>27</v>
      </c>
      <c r="K243" s="5">
        <f>E243/H243</f>
        <v>101.97684085510689</v>
      </c>
      <c r="L243" s="8">
        <f>(N243/86400)+DATE(1970,1,1)</f>
        <v>41742.208333333336</v>
      </c>
      <c r="M243" s="8">
        <f>(O243/86400)+DATE(1970,1,1)</f>
        <v>41752.208333333336</v>
      </c>
      <c r="N243">
        <v>1397365200</v>
      </c>
      <c r="O243">
        <v>1398229200</v>
      </c>
      <c r="P243" t="b">
        <v>0</v>
      </c>
      <c r="Q243" t="b">
        <v>1</v>
      </c>
      <c r="R243" t="str">
        <f>LEFT(T243,FIND("/",T243)-1)</f>
        <v>publishing</v>
      </c>
      <c r="S243" t="str">
        <f>RIGHT(T243,LEN(T243)-FIND("/",T243))</f>
        <v>nonfiction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E244/D244*100</f>
        <v>127.72619047619047</v>
      </c>
      <c r="G244" t="s">
        <v>20</v>
      </c>
      <c r="H244">
        <v>250</v>
      </c>
      <c r="I244" t="s">
        <v>21</v>
      </c>
      <c r="J244" t="s">
        <v>22</v>
      </c>
      <c r="K244" s="5">
        <f>E244/H244</f>
        <v>42.915999999999997</v>
      </c>
      <c r="L244" s="8">
        <f>(N244/86400)+DATE(1970,1,1)</f>
        <v>42865.208333333328</v>
      </c>
      <c r="M244" s="8">
        <f>(O244/86400)+DATE(1970,1,1)</f>
        <v>42875.208333333328</v>
      </c>
      <c r="N244">
        <v>1494392400</v>
      </c>
      <c r="O244">
        <v>1495256400</v>
      </c>
      <c r="P244" t="b">
        <v>0</v>
      </c>
      <c r="Q244" t="b">
        <v>1</v>
      </c>
      <c r="R244" t="str">
        <f>LEFT(T244,FIND("/",T244)-1)</f>
        <v>music</v>
      </c>
      <c r="S244" t="str">
        <f>RIGHT(T244,LEN(T244)-FIND("/",T244))</f>
        <v>rock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E245/D245*100</f>
        <v>445.21739130434781</v>
      </c>
      <c r="G245" t="s">
        <v>20</v>
      </c>
      <c r="H245">
        <v>238</v>
      </c>
      <c r="I245" t="s">
        <v>21</v>
      </c>
      <c r="J245" t="s">
        <v>22</v>
      </c>
      <c r="K245" s="5">
        <f>E245/H245</f>
        <v>43.025210084033617</v>
      </c>
      <c r="L245" s="8">
        <f>(N245/86400)+DATE(1970,1,1)</f>
        <v>43163.25</v>
      </c>
      <c r="M245" s="8">
        <f>(O245/86400)+DATE(1970,1,1)</f>
        <v>43166.25</v>
      </c>
      <c r="N245">
        <v>1520143200</v>
      </c>
      <c r="O245">
        <v>1520402400</v>
      </c>
      <c r="P245" t="b">
        <v>0</v>
      </c>
      <c r="Q245" t="b">
        <v>0</v>
      </c>
      <c r="R245" t="str">
        <f>LEFT(T245,FIND("/",T245)-1)</f>
        <v>theater</v>
      </c>
      <c r="S245" t="str">
        <f>RIGHT(T245,LEN(T245)-FIND("/",T245))</f>
        <v>plays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E246/D246*100</f>
        <v>569.71428571428578</v>
      </c>
      <c r="G246" t="s">
        <v>20</v>
      </c>
      <c r="H246">
        <v>53</v>
      </c>
      <c r="I246" t="s">
        <v>21</v>
      </c>
      <c r="J246" t="s">
        <v>22</v>
      </c>
      <c r="K246" s="5">
        <f>E246/H246</f>
        <v>75.245283018867923</v>
      </c>
      <c r="L246" s="8">
        <f>(N246/86400)+DATE(1970,1,1)</f>
        <v>41834.208333333336</v>
      </c>
      <c r="M246" s="8">
        <f>(O246/86400)+DATE(1970,1,1)</f>
        <v>41886.208333333336</v>
      </c>
      <c r="N246">
        <v>1405314000</v>
      </c>
      <c r="O246">
        <v>1409806800</v>
      </c>
      <c r="P246" t="b">
        <v>0</v>
      </c>
      <c r="Q246" t="b">
        <v>0</v>
      </c>
      <c r="R246" t="str">
        <f>LEFT(T246,FIND("/",T246)-1)</f>
        <v>theater</v>
      </c>
      <c r="S246" t="str">
        <f>RIGHT(T246,LEN(T246)-FIND("/",T246))</f>
        <v>plays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E247/D247*100</f>
        <v>509.34482758620686</v>
      </c>
      <c r="G247" t="s">
        <v>20</v>
      </c>
      <c r="H247">
        <v>214</v>
      </c>
      <c r="I247" t="s">
        <v>21</v>
      </c>
      <c r="J247" t="s">
        <v>22</v>
      </c>
      <c r="K247" s="5">
        <f>E247/H247</f>
        <v>69.023364485981304</v>
      </c>
      <c r="L247" s="8">
        <f>(N247/86400)+DATE(1970,1,1)</f>
        <v>41736.208333333336</v>
      </c>
      <c r="M247" s="8">
        <f>(O247/86400)+DATE(1970,1,1)</f>
        <v>41737.208333333336</v>
      </c>
      <c r="N247">
        <v>1396846800</v>
      </c>
      <c r="O247">
        <v>1396933200</v>
      </c>
      <c r="P247" t="b">
        <v>0</v>
      </c>
      <c r="Q247" t="b">
        <v>0</v>
      </c>
      <c r="R247" t="str">
        <f>LEFT(T247,FIND("/",T247)-1)</f>
        <v>theater</v>
      </c>
      <c r="S247" t="str">
        <f>RIGHT(T247,LEN(T247)-FIND("/",T247))</f>
        <v>plays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E248/D248*100</f>
        <v>325.5333333333333</v>
      </c>
      <c r="G248" t="s">
        <v>20</v>
      </c>
      <c r="H248">
        <v>222</v>
      </c>
      <c r="I248" t="s">
        <v>21</v>
      </c>
      <c r="J248" t="s">
        <v>22</v>
      </c>
      <c r="K248" s="5">
        <f>E248/H248</f>
        <v>65.986486486486484</v>
      </c>
      <c r="L248" s="8">
        <f>(N248/86400)+DATE(1970,1,1)</f>
        <v>41491.208333333336</v>
      </c>
      <c r="M248" s="8">
        <f>(O248/86400)+DATE(1970,1,1)</f>
        <v>41495.208333333336</v>
      </c>
      <c r="N248">
        <v>1375678800</v>
      </c>
      <c r="O248">
        <v>1376024400</v>
      </c>
      <c r="P248" t="b">
        <v>0</v>
      </c>
      <c r="Q248" t="b">
        <v>0</v>
      </c>
      <c r="R248" t="str">
        <f>LEFT(T248,FIND("/",T248)-1)</f>
        <v>technology</v>
      </c>
      <c r="S248" t="str">
        <f>RIGHT(T248,LEN(T248)-FIND("/",T248))</f>
        <v>web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E249/D249*100</f>
        <v>932.61616161616166</v>
      </c>
      <c r="G249" t="s">
        <v>20</v>
      </c>
      <c r="H249">
        <v>1884</v>
      </c>
      <c r="I249" t="s">
        <v>21</v>
      </c>
      <c r="J249" t="s">
        <v>22</v>
      </c>
      <c r="K249" s="5">
        <f>E249/H249</f>
        <v>98.013800424628457</v>
      </c>
      <c r="L249" s="8">
        <f>(N249/86400)+DATE(1970,1,1)</f>
        <v>42726.25</v>
      </c>
      <c r="M249" s="8">
        <f>(O249/86400)+DATE(1970,1,1)</f>
        <v>42741.25</v>
      </c>
      <c r="N249">
        <v>1482386400</v>
      </c>
      <c r="O249">
        <v>1483682400</v>
      </c>
      <c r="P249" t="b">
        <v>0</v>
      </c>
      <c r="Q249" t="b">
        <v>1</v>
      </c>
      <c r="R249" t="str">
        <f>LEFT(T249,FIND("/",T249)-1)</f>
        <v>publishing</v>
      </c>
      <c r="S249" t="str">
        <f>RIGHT(T249,LEN(T249)-FIND("/",T249))</f>
        <v>fiction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E250/D250*100</f>
        <v>211.33870967741933</v>
      </c>
      <c r="G250" t="s">
        <v>20</v>
      </c>
      <c r="H250">
        <v>218</v>
      </c>
      <c r="I250" t="s">
        <v>26</v>
      </c>
      <c r="J250" t="s">
        <v>27</v>
      </c>
      <c r="K250" s="5">
        <f>E250/H250</f>
        <v>60.105504587155963</v>
      </c>
      <c r="L250" s="8">
        <f>(N250/86400)+DATE(1970,1,1)</f>
        <v>42004.25</v>
      </c>
      <c r="M250" s="8">
        <f>(O250/86400)+DATE(1970,1,1)</f>
        <v>42009.25</v>
      </c>
      <c r="N250">
        <v>1420005600</v>
      </c>
      <c r="O250">
        <v>1420437600</v>
      </c>
      <c r="P250" t="b">
        <v>0</v>
      </c>
      <c r="Q250" t="b">
        <v>0</v>
      </c>
      <c r="R250" t="str">
        <f>LEFT(T250,FIND("/",T250)-1)</f>
        <v>games</v>
      </c>
      <c r="S250" t="str">
        <f>RIGHT(T250,LEN(T250)-FIND("/",T250))</f>
        <v>mobile games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E251/D251*100</f>
        <v>273.32520325203251</v>
      </c>
      <c r="G251" t="s">
        <v>20</v>
      </c>
      <c r="H251">
        <v>6465</v>
      </c>
      <c r="I251" t="s">
        <v>21</v>
      </c>
      <c r="J251" t="s">
        <v>22</v>
      </c>
      <c r="K251" s="5">
        <f>E251/H251</f>
        <v>26.000773395204948</v>
      </c>
      <c r="L251" s="8">
        <f>(N251/86400)+DATE(1970,1,1)</f>
        <v>42006.25</v>
      </c>
      <c r="M251" s="8">
        <f>(O251/86400)+DATE(1970,1,1)</f>
        <v>42013.25</v>
      </c>
      <c r="N251">
        <v>1420178400</v>
      </c>
      <c r="O251">
        <v>1420783200</v>
      </c>
      <c r="P251" t="b">
        <v>0</v>
      </c>
      <c r="Q251" t="b">
        <v>0</v>
      </c>
      <c r="R251" t="str">
        <f>LEFT(T251,FIND("/",T251)-1)</f>
        <v>publishing</v>
      </c>
      <c r="S251" t="str">
        <f>RIGHT(T251,LEN(T251)-FIND("/",T251))</f>
        <v>translations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E252/D252*100</f>
        <v>3</v>
      </c>
      <c r="G252" t="s">
        <v>14</v>
      </c>
      <c r="H252">
        <v>1</v>
      </c>
      <c r="I252" t="s">
        <v>21</v>
      </c>
      <c r="J252" t="s">
        <v>22</v>
      </c>
      <c r="K252" s="5">
        <f>E252/H252</f>
        <v>3</v>
      </c>
      <c r="L252" s="8">
        <f>(N252/86400)+DATE(1970,1,1)</f>
        <v>40203.25</v>
      </c>
      <c r="M252" s="8">
        <f>(O252/86400)+DATE(1970,1,1)</f>
        <v>40238.25</v>
      </c>
      <c r="N252">
        <v>1264399200</v>
      </c>
      <c r="O252">
        <v>1267423200</v>
      </c>
      <c r="P252" t="b">
        <v>0</v>
      </c>
      <c r="Q252" t="b">
        <v>0</v>
      </c>
      <c r="R252" t="str">
        <f>LEFT(T252,FIND("/",T252)-1)</f>
        <v>music</v>
      </c>
      <c r="S252" t="str">
        <f>RIGHT(T252,LEN(T252)-FIND("/",T252))</f>
        <v>rock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E253/D253*100</f>
        <v>54.084507042253513</v>
      </c>
      <c r="G253" t="s">
        <v>14</v>
      </c>
      <c r="H253">
        <v>101</v>
      </c>
      <c r="I253" t="s">
        <v>21</v>
      </c>
      <c r="J253" t="s">
        <v>22</v>
      </c>
      <c r="K253" s="5">
        <f>E253/H253</f>
        <v>38.019801980198018</v>
      </c>
      <c r="L253" s="8">
        <f>(N253/86400)+DATE(1970,1,1)</f>
        <v>41252.25</v>
      </c>
      <c r="M253" s="8">
        <f>(O253/86400)+DATE(1970,1,1)</f>
        <v>41254.25</v>
      </c>
      <c r="N253">
        <v>1355032800</v>
      </c>
      <c r="O253">
        <v>1355205600</v>
      </c>
      <c r="P253" t="b">
        <v>0</v>
      </c>
      <c r="Q253" t="b">
        <v>0</v>
      </c>
      <c r="R253" t="str">
        <f>LEFT(T253,FIND("/",T253)-1)</f>
        <v>theater</v>
      </c>
      <c r="S253" t="str">
        <f>RIGHT(T253,LEN(T253)-FIND("/",T253))</f>
        <v>plays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E254/D254*100</f>
        <v>626.29999999999995</v>
      </c>
      <c r="G254" t="s">
        <v>20</v>
      </c>
      <c r="H254">
        <v>59</v>
      </c>
      <c r="I254" t="s">
        <v>21</v>
      </c>
      <c r="J254" t="s">
        <v>22</v>
      </c>
      <c r="K254" s="5">
        <f>E254/H254</f>
        <v>106.15254237288136</v>
      </c>
      <c r="L254" s="8">
        <f>(N254/86400)+DATE(1970,1,1)</f>
        <v>41572.208333333336</v>
      </c>
      <c r="M254" s="8">
        <f>(O254/86400)+DATE(1970,1,1)</f>
        <v>41577.208333333336</v>
      </c>
      <c r="N254">
        <v>1382677200</v>
      </c>
      <c r="O254">
        <v>1383109200</v>
      </c>
      <c r="P254" t="b">
        <v>0</v>
      </c>
      <c r="Q254" t="b">
        <v>0</v>
      </c>
      <c r="R254" t="str">
        <f>LEFT(T254,FIND("/",T254)-1)</f>
        <v>theater</v>
      </c>
      <c r="S254" t="str">
        <f>RIGHT(T254,LEN(T254)-FIND("/",T254))</f>
        <v>plays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E255/D255*100</f>
        <v>89.021399176954731</v>
      </c>
      <c r="G255" t="s">
        <v>14</v>
      </c>
      <c r="H255">
        <v>1335</v>
      </c>
      <c r="I255" t="s">
        <v>15</v>
      </c>
      <c r="J255" t="s">
        <v>16</v>
      </c>
      <c r="K255" s="5">
        <f>E255/H255</f>
        <v>81.019475655430711</v>
      </c>
      <c r="L255" s="8">
        <f>(N255/86400)+DATE(1970,1,1)</f>
        <v>40641.208333333336</v>
      </c>
      <c r="M255" s="8">
        <f>(O255/86400)+DATE(1970,1,1)</f>
        <v>40653.208333333336</v>
      </c>
      <c r="N255">
        <v>1302238800</v>
      </c>
      <c r="O255">
        <v>1303275600</v>
      </c>
      <c r="P255" t="b">
        <v>0</v>
      </c>
      <c r="Q255" t="b">
        <v>0</v>
      </c>
      <c r="R255" t="str">
        <f>LEFT(T255,FIND("/",T255)-1)</f>
        <v>film &amp; video</v>
      </c>
      <c r="S255" t="str">
        <f>RIGHT(T255,LEN(T255)-FIND("/",T255))</f>
        <v>drama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E256/D256*100</f>
        <v>184.89130434782609</v>
      </c>
      <c r="G256" t="s">
        <v>20</v>
      </c>
      <c r="H256">
        <v>88</v>
      </c>
      <c r="I256" t="s">
        <v>21</v>
      </c>
      <c r="J256" t="s">
        <v>22</v>
      </c>
      <c r="K256" s="5">
        <f>E256/H256</f>
        <v>96.647727272727266</v>
      </c>
      <c r="L256" s="8">
        <f>(N256/86400)+DATE(1970,1,1)</f>
        <v>42787.25</v>
      </c>
      <c r="M256" s="8">
        <f>(O256/86400)+DATE(1970,1,1)</f>
        <v>42789.25</v>
      </c>
      <c r="N256">
        <v>1487656800</v>
      </c>
      <c r="O256">
        <v>1487829600</v>
      </c>
      <c r="P256" t="b">
        <v>0</v>
      </c>
      <c r="Q256" t="b">
        <v>0</v>
      </c>
      <c r="R256" t="str">
        <f>LEFT(T256,FIND("/",T256)-1)</f>
        <v>publishing</v>
      </c>
      <c r="S256" t="str">
        <f>RIGHT(T256,LEN(T256)-FIND("/",T256))</f>
        <v>nonfiction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E257/D257*100</f>
        <v>120.16770186335404</v>
      </c>
      <c r="G257" t="s">
        <v>20</v>
      </c>
      <c r="H257">
        <v>1697</v>
      </c>
      <c r="I257" t="s">
        <v>21</v>
      </c>
      <c r="J257" t="s">
        <v>22</v>
      </c>
      <c r="K257" s="5">
        <f>E257/H257</f>
        <v>57.003535651149086</v>
      </c>
      <c r="L257" s="8">
        <f>(N257/86400)+DATE(1970,1,1)</f>
        <v>40590.25</v>
      </c>
      <c r="M257" s="8">
        <f>(O257/86400)+DATE(1970,1,1)</f>
        <v>40595.25</v>
      </c>
      <c r="N257">
        <v>1297836000</v>
      </c>
      <c r="O257">
        <v>1298268000</v>
      </c>
      <c r="P257" t="b">
        <v>0</v>
      </c>
      <c r="Q257" t="b">
        <v>1</v>
      </c>
      <c r="R257" t="str">
        <f>LEFT(T257,FIND("/",T257)-1)</f>
        <v>music</v>
      </c>
      <c r="S257" t="str">
        <f>RIGHT(T257,LEN(T257)-FIND("/",T257))</f>
        <v>rock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E258/D258*100</f>
        <v>23.390243902439025</v>
      </c>
      <c r="G258" t="s">
        <v>14</v>
      </c>
      <c r="H258">
        <v>15</v>
      </c>
      <c r="I258" t="s">
        <v>40</v>
      </c>
      <c r="J258" t="s">
        <v>41</v>
      </c>
      <c r="K258" s="5">
        <f>E258/H258</f>
        <v>63.93333333333333</v>
      </c>
      <c r="L258" s="8">
        <f>(N258/86400)+DATE(1970,1,1)</f>
        <v>42393.25</v>
      </c>
      <c r="M258" s="8">
        <f>(O258/86400)+DATE(1970,1,1)</f>
        <v>42430.25</v>
      </c>
      <c r="N258">
        <v>1453615200</v>
      </c>
      <c r="O258">
        <v>1456812000</v>
      </c>
      <c r="P258" t="b">
        <v>0</v>
      </c>
      <c r="Q258" t="b">
        <v>0</v>
      </c>
      <c r="R258" t="str">
        <f>LEFT(T258,FIND("/",T258)-1)</f>
        <v>music</v>
      </c>
      <c r="S258" t="str">
        <f>RIGHT(T258,LEN(T258)-FIND("/",T258))</f>
        <v>rock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E259/D259*100</f>
        <v>146</v>
      </c>
      <c r="G259" t="s">
        <v>20</v>
      </c>
      <c r="H259">
        <v>92</v>
      </c>
      <c r="I259" t="s">
        <v>21</v>
      </c>
      <c r="J259" t="s">
        <v>22</v>
      </c>
      <c r="K259" s="5">
        <f>E259/H259</f>
        <v>90.456521739130437</v>
      </c>
      <c r="L259" s="8">
        <f>(N259/86400)+DATE(1970,1,1)</f>
        <v>41338.25</v>
      </c>
      <c r="M259" s="8">
        <f>(O259/86400)+DATE(1970,1,1)</f>
        <v>41352.208333333336</v>
      </c>
      <c r="N259">
        <v>1362463200</v>
      </c>
      <c r="O259">
        <v>1363669200</v>
      </c>
      <c r="P259" t="b">
        <v>0</v>
      </c>
      <c r="Q259" t="b">
        <v>0</v>
      </c>
      <c r="R259" t="str">
        <f>LEFT(T259,FIND("/",T259)-1)</f>
        <v>theater</v>
      </c>
      <c r="S259" t="str">
        <f>RIGHT(T259,LEN(T259)-FIND("/",T259))</f>
        <v>plays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E260/D260*100</f>
        <v>268.48</v>
      </c>
      <c r="G260" t="s">
        <v>20</v>
      </c>
      <c r="H260">
        <v>186</v>
      </c>
      <c r="I260" t="s">
        <v>21</v>
      </c>
      <c r="J260" t="s">
        <v>22</v>
      </c>
      <c r="K260" s="5">
        <f>E260/H260</f>
        <v>72.172043010752688</v>
      </c>
      <c r="L260" s="8">
        <f>(N260/86400)+DATE(1970,1,1)</f>
        <v>42712.25</v>
      </c>
      <c r="M260" s="8">
        <f>(O260/86400)+DATE(1970,1,1)</f>
        <v>42732.25</v>
      </c>
      <c r="N260">
        <v>1481176800</v>
      </c>
      <c r="O260">
        <v>1482904800</v>
      </c>
      <c r="P260" t="b">
        <v>0</v>
      </c>
      <c r="Q260" t="b">
        <v>1</v>
      </c>
      <c r="R260" t="str">
        <f>LEFT(T260,FIND("/",T260)-1)</f>
        <v>theater</v>
      </c>
      <c r="S260" t="str">
        <f>RIGHT(T260,LEN(T260)-FIND("/",T260))</f>
        <v>plays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E261/D261*100</f>
        <v>597.5</v>
      </c>
      <c r="G261" t="s">
        <v>20</v>
      </c>
      <c r="H261">
        <v>138</v>
      </c>
      <c r="I261" t="s">
        <v>21</v>
      </c>
      <c r="J261" t="s">
        <v>22</v>
      </c>
      <c r="K261" s="5">
        <f>E261/H261</f>
        <v>77.934782608695656</v>
      </c>
      <c r="L261" s="8">
        <f>(N261/86400)+DATE(1970,1,1)</f>
        <v>41251.25</v>
      </c>
      <c r="M261" s="8">
        <f>(O261/86400)+DATE(1970,1,1)</f>
        <v>41270.25</v>
      </c>
      <c r="N261">
        <v>1354946400</v>
      </c>
      <c r="O261">
        <v>1356588000</v>
      </c>
      <c r="P261" t="b">
        <v>1</v>
      </c>
      <c r="Q261" t="b">
        <v>0</v>
      </c>
      <c r="R261" t="str">
        <f>LEFT(T261,FIND("/",T261)-1)</f>
        <v>photography</v>
      </c>
      <c r="S261" t="str">
        <f>RIGHT(T261,LEN(T261)-FIND("/",T261))</f>
        <v>photography books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E262/D262*100</f>
        <v>157.69841269841268</v>
      </c>
      <c r="G262" t="s">
        <v>20</v>
      </c>
      <c r="H262">
        <v>261</v>
      </c>
      <c r="I262" t="s">
        <v>21</v>
      </c>
      <c r="J262" t="s">
        <v>22</v>
      </c>
      <c r="K262" s="5">
        <f>E262/H262</f>
        <v>38.065134099616856</v>
      </c>
      <c r="L262" s="8">
        <f>(N262/86400)+DATE(1970,1,1)</f>
        <v>41180.208333333336</v>
      </c>
      <c r="M262" s="8">
        <f>(O262/86400)+DATE(1970,1,1)</f>
        <v>41192.208333333336</v>
      </c>
      <c r="N262">
        <v>1348808400</v>
      </c>
      <c r="O262">
        <v>1349845200</v>
      </c>
      <c r="P262" t="b">
        <v>0</v>
      </c>
      <c r="Q262" t="b">
        <v>0</v>
      </c>
      <c r="R262" t="str">
        <f>LEFT(T262,FIND("/",T262)-1)</f>
        <v>music</v>
      </c>
      <c r="S262" t="str">
        <f>RIGHT(T262,LEN(T262)-FIND("/",T262))</f>
        <v>rock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E263/D263*100</f>
        <v>31.201660735468568</v>
      </c>
      <c r="G263" t="s">
        <v>14</v>
      </c>
      <c r="H263">
        <v>454</v>
      </c>
      <c r="I263" t="s">
        <v>21</v>
      </c>
      <c r="J263" t="s">
        <v>22</v>
      </c>
      <c r="K263" s="5">
        <f>E263/H263</f>
        <v>57.936123348017624</v>
      </c>
      <c r="L263" s="8">
        <f>(N263/86400)+DATE(1970,1,1)</f>
        <v>40415.208333333336</v>
      </c>
      <c r="M263" s="8">
        <f>(O263/86400)+DATE(1970,1,1)</f>
        <v>40419.208333333336</v>
      </c>
      <c r="N263">
        <v>1282712400</v>
      </c>
      <c r="O263">
        <v>1283058000</v>
      </c>
      <c r="P263" t="b">
        <v>0</v>
      </c>
      <c r="Q263" t="b">
        <v>1</v>
      </c>
      <c r="R263" t="str">
        <f>LEFT(T263,FIND("/",T263)-1)</f>
        <v>music</v>
      </c>
      <c r="S263" t="str">
        <f>RIGHT(T263,LEN(T263)-FIND("/",T263))</f>
        <v>rock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E264/D264*100</f>
        <v>313.41176470588238</v>
      </c>
      <c r="G264" t="s">
        <v>20</v>
      </c>
      <c r="H264">
        <v>107</v>
      </c>
      <c r="I264" t="s">
        <v>21</v>
      </c>
      <c r="J264" t="s">
        <v>22</v>
      </c>
      <c r="K264" s="5">
        <f>E264/H264</f>
        <v>49.794392523364486</v>
      </c>
      <c r="L264" s="8">
        <f>(N264/86400)+DATE(1970,1,1)</f>
        <v>40638.208333333336</v>
      </c>
      <c r="M264" s="8">
        <f>(O264/86400)+DATE(1970,1,1)</f>
        <v>40664.208333333336</v>
      </c>
      <c r="N264">
        <v>1301979600</v>
      </c>
      <c r="O264">
        <v>1304226000</v>
      </c>
      <c r="P264" t="b">
        <v>0</v>
      </c>
      <c r="Q264" t="b">
        <v>1</v>
      </c>
      <c r="R264" t="str">
        <f>LEFT(T264,FIND("/",T264)-1)</f>
        <v>music</v>
      </c>
      <c r="S264" t="str">
        <f>RIGHT(T264,LEN(T264)-FIND("/",T264))</f>
        <v>indie rock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E265/D265*100</f>
        <v>370.89655172413791</v>
      </c>
      <c r="G265" t="s">
        <v>20</v>
      </c>
      <c r="H265">
        <v>199</v>
      </c>
      <c r="I265" t="s">
        <v>21</v>
      </c>
      <c r="J265" t="s">
        <v>22</v>
      </c>
      <c r="K265" s="5">
        <f>E265/H265</f>
        <v>54.050251256281406</v>
      </c>
      <c r="L265" s="8">
        <f>(N265/86400)+DATE(1970,1,1)</f>
        <v>40187.25</v>
      </c>
      <c r="M265" s="8">
        <f>(O265/86400)+DATE(1970,1,1)</f>
        <v>40187.25</v>
      </c>
      <c r="N265">
        <v>1263016800</v>
      </c>
      <c r="O265">
        <v>1263016800</v>
      </c>
      <c r="P265" t="b">
        <v>0</v>
      </c>
      <c r="Q265" t="b">
        <v>0</v>
      </c>
      <c r="R265" t="str">
        <f>LEFT(T265,FIND("/",T265)-1)</f>
        <v>photography</v>
      </c>
      <c r="S265" t="str">
        <f>RIGHT(T265,LEN(T265)-FIND("/",T265))</f>
        <v>photography books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E266/D266*100</f>
        <v>362.66447368421052</v>
      </c>
      <c r="G266" t="s">
        <v>20</v>
      </c>
      <c r="H266">
        <v>5512</v>
      </c>
      <c r="I266" t="s">
        <v>21</v>
      </c>
      <c r="J266" t="s">
        <v>22</v>
      </c>
      <c r="K266" s="5">
        <f>E266/H266</f>
        <v>30.002721335268504</v>
      </c>
      <c r="L266" s="8">
        <f>(N266/86400)+DATE(1970,1,1)</f>
        <v>41317.25</v>
      </c>
      <c r="M266" s="8">
        <f>(O266/86400)+DATE(1970,1,1)</f>
        <v>41333.25</v>
      </c>
      <c r="N266">
        <v>1360648800</v>
      </c>
      <c r="O266">
        <v>1362031200</v>
      </c>
      <c r="P266" t="b">
        <v>0</v>
      </c>
      <c r="Q266" t="b">
        <v>0</v>
      </c>
      <c r="R266" t="str">
        <f>LEFT(T266,FIND("/",T266)-1)</f>
        <v>theater</v>
      </c>
      <c r="S266" t="str">
        <f>RIGHT(T266,LEN(T266)-FIND("/",T266))</f>
        <v>plays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E267/D267*100</f>
        <v>123.08163265306122</v>
      </c>
      <c r="G267" t="s">
        <v>20</v>
      </c>
      <c r="H267">
        <v>86</v>
      </c>
      <c r="I267" t="s">
        <v>21</v>
      </c>
      <c r="J267" t="s">
        <v>22</v>
      </c>
      <c r="K267" s="5">
        <f>E267/H267</f>
        <v>70.127906976744185</v>
      </c>
      <c r="L267" s="8">
        <f>(N267/86400)+DATE(1970,1,1)</f>
        <v>42372.25</v>
      </c>
      <c r="M267" s="8">
        <f>(O267/86400)+DATE(1970,1,1)</f>
        <v>42416.25</v>
      </c>
      <c r="N267">
        <v>1451800800</v>
      </c>
      <c r="O267">
        <v>1455602400</v>
      </c>
      <c r="P267" t="b">
        <v>0</v>
      </c>
      <c r="Q267" t="b">
        <v>0</v>
      </c>
      <c r="R267" t="str">
        <f>LEFT(T267,FIND("/",T267)-1)</f>
        <v>theater</v>
      </c>
      <c r="S267" t="str">
        <f>RIGHT(T267,LEN(T267)-FIND("/",T267))</f>
        <v>plays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E268/D268*100</f>
        <v>76.766756032171585</v>
      </c>
      <c r="G268" t="s">
        <v>14</v>
      </c>
      <c r="H268">
        <v>3182</v>
      </c>
      <c r="I268" t="s">
        <v>107</v>
      </c>
      <c r="J268" t="s">
        <v>108</v>
      </c>
      <c r="K268" s="5">
        <f>E268/H268</f>
        <v>26.996228786926462</v>
      </c>
      <c r="L268" s="8">
        <f>(N268/86400)+DATE(1970,1,1)</f>
        <v>41950.25</v>
      </c>
      <c r="M268" s="8">
        <f>(O268/86400)+DATE(1970,1,1)</f>
        <v>41983.25</v>
      </c>
      <c r="N268">
        <v>1415340000</v>
      </c>
      <c r="O268">
        <v>1418191200</v>
      </c>
      <c r="P268" t="b">
        <v>0</v>
      </c>
      <c r="Q268" t="b">
        <v>1</v>
      </c>
      <c r="R268" t="str">
        <f>LEFT(T268,FIND("/",T268)-1)</f>
        <v>music</v>
      </c>
      <c r="S268" t="str">
        <f>RIGHT(T268,LEN(T268)-FIND("/",T268))</f>
        <v>jazz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E269/D269*100</f>
        <v>233.62012987012989</v>
      </c>
      <c r="G269" t="s">
        <v>20</v>
      </c>
      <c r="H269">
        <v>2768</v>
      </c>
      <c r="I269" t="s">
        <v>26</v>
      </c>
      <c r="J269" t="s">
        <v>27</v>
      </c>
      <c r="K269" s="5">
        <f>E269/H269</f>
        <v>51.990606936416185</v>
      </c>
      <c r="L269" s="8">
        <f>(N269/86400)+DATE(1970,1,1)</f>
        <v>41206.208333333336</v>
      </c>
      <c r="M269" s="8">
        <f>(O269/86400)+DATE(1970,1,1)</f>
        <v>41222.25</v>
      </c>
      <c r="N269">
        <v>1351054800</v>
      </c>
      <c r="O269">
        <v>1352440800</v>
      </c>
      <c r="P269" t="b">
        <v>0</v>
      </c>
      <c r="Q269" t="b">
        <v>0</v>
      </c>
      <c r="R269" t="str">
        <f>LEFT(T269,FIND("/",T269)-1)</f>
        <v>theater</v>
      </c>
      <c r="S269" t="str">
        <f>RIGHT(T269,LEN(T269)-FIND("/",T269))</f>
        <v>plays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E270/D270*100</f>
        <v>180.53333333333333</v>
      </c>
      <c r="G270" t="s">
        <v>20</v>
      </c>
      <c r="H270">
        <v>48</v>
      </c>
      <c r="I270" t="s">
        <v>21</v>
      </c>
      <c r="J270" t="s">
        <v>22</v>
      </c>
      <c r="K270" s="5">
        <f>E270/H270</f>
        <v>56.416666666666664</v>
      </c>
      <c r="L270" s="8">
        <f>(N270/86400)+DATE(1970,1,1)</f>
        <v>41186.208333333336</v>
      </c>
      <c r="M270" s="8">
        <f>(O270/86400)+DATE(1970,1,1)</f>
        <v>41232.25</v>
      </c>
      <c r="N270">
        <v>1349326800</v>
      </c>
      <c r="O270">
        <v>1353304800</v>
      </c>
      <c r="P270" t="b">
        <v>0</v>
      </c>
      <c r="Q270" t="b">
        <v>0</v>
      </c>
      <c r="R270" t="str">
        <f>LEFT(T270,FIND("/",T270)-1)</f>
        <v>film &amp; video</v>
      </c>
      <c r="S270" t="str">
        <f>RIGHT(T270,LEN(T270)-FIND("/",T270))</f>
        <v>documentary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E271/D271*100</f>
        <v>252.62857142857143</v>
      </c>
      <c r="G271" t="s">
        <v>20</v>
      </c>
      <c r="H271">
        <v>87</v>
      </c>
      <c r="I271" t="s">
        <v>21</v>
      </c>
      <c r="J271" t="s">
        <v>22</v>
      </c>
      <c r="K271" s="5">
        <f>E271/H271</f>
        <v>101.63218390804597</v>
      </c>
      <c r="L271" s="8">
        <f>(N271/86400)+DATE(1970,1,1)</f>
        <v>43496.25</v>
      </c>
      <c r="M271" s="8">
        <f>(O271/86400)+DATE(1970,1,1)</f>
        <v>43517.25</v>
      </c>
      <c r="N271">
        <v>1548914400</v>
      </c>
      <c r="O271">
        <v>1550728800</v>
      </c>
      <c r="P271" t="b">
        <v>0</v>
      </c>
      <c r="Q271" t="b">
        <v>0</v>
      </c>
      <c r="R271" t="str">
        <f>LEFT(T271,FIND("/",T271)-1)</f>
        <v>film &amp; video</v>
      </c>
      <c r="S271" t="str">
        <f>RIGHT(T271,LEN(T271)-FIND("/",T271))</f>
        <v>television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E272/D272*100</f>
        <v>27.176538240368025</v>
      </c>
      <c r="G272" t="s">
        <v>74</v>
      </c>
      <c r="H272">
        <v>1890</v>
      </c>
      <c r="I272" t="s">
        <v>21</v>
      </c>
      <c r="J272" t="s">
        <v>22</v>
      </c>
      <c r="K272" s="5">
        <f>E272/H272</f>
        <v>25.005291005291006</v>
      </c>
      <c r="L272" s="8">
        <f>(N272/86400)+DATE(1970,1,1)</f>
        <v>40514.25</v>
      </c>
      <c r="M272" s="8">
        <f>(O272/86400)+DATE(1970,1,1)</f>
        <v>40516.25</v>
      </c>
      <c r="N272">
        <v>1291269600</v>
      </c>
      <c r="O272">
        <v>1291442400</v>
      </c>
      <c r="P272" t="b">
        <v>0</v>
      </c>
      <c r="Q272" t="b">
        <v>0</v>
      </c>
      <c r="R272" t="str">
        <f>LEFT(T272,FIND("/",T272)-1)</f>
        <v>games</v>
      </c>
      <c r="S272" t="str">
        <f>RIGHT(T272,LEN(T272)-FIND("/",T272))</f>
        <v>video games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E273/D273*100</f>
        <v>1.2706571242680547</v>
      </c>
      <c r="G273" t="s">
        <v>47</v>
      </c>
      <c r="H273">
        <v>61</v>
      </c>
      <c r="I273" t="s">
        <v>21</v>
      </c>
      <c r="J273" t="s">
        <v>22</v>
      </c>
      <c r="K273" s="5">
        <f>E273/H273</f>
        <v>32.016393442622949</v>
      </c>
      <c r="L273" s="8">
        <f>(N273/86400)+DATE(1970,1,1)</f>
        <v>42345.25</v>
      </c>
      <c r="M273" s="8">
        <f>(O273/86400)+DATE(1970,1,1)</f>
        <v>42376.25</v>
      </c>
      <c r="N273">
        <v>1449468000</v>
      </c>
      <c r="O273">
        <v>1452146400</v>
      </c>
      <c r="P273" t="b">
        <v>0</v>
      </c>
      <c r="Q273" t="b">
        <v>0</v>
      </c>
      <c r="R273" t="str">
        <f>LEFT(T273,FIND("/",T273)-1)</f>
        <v>photography</v>
      </c>
      <c r="S273" t="str">
        <f>RIGHT(T273,LEN(T273)-FIND("/",T273))</f>
        <v>photography books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E274/D274*100</f>
        <v>304.0097847358121</v>
      </c>
      <c r="G274" t="s">
        <v>20</v>
      </c>
      <c r="H274">
        <v>1894</v>
      </c>
      <c r="I274" t="s">
        <v>21</v>
      </c>
      <c r="J274" t="s">
        <v>22</v>
      </c>
      <c r="K274" s="5">
        <f>E274/H274</f>
        <v>82.021647307286173</v>
      </c>
      <c r="L274" s="8">
        <f>(N274/86400)+DATE(1970,1,1)</f>
        <v>43656.208333333328</v>
      </c>
      <c r="M274" s="8">
        <f>(O274/86400)+DATE(1970,1,1)</f>
        <v>43681.208333333328</v>
      </c>
      <c r="N274">
        <v>1562734800</v>
      </c>
      <c r="O274">
        <v>1564894800</v>
      </c>
      <c r="P274" t="b">
        <v>0</v>
      </c>
      <c r="Q274" t="b">
        <v>1</v>
      </c>
      <c r="R274" t="str">
        <f>LEFT(T274,FIND("/",T274)-1)</f>
        <v>theater</v>
      </c>
      <c r="S274" t="str">
        <f>RIGHT(T274,LEN(T274)-FIND("/",T274))</f>
        <v>plays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E275/D275*100</f>
        <v>137.23076923076923</v>
      </c>
      <c r="G275" t="s">
        <v>20</v>
      </c>
      <c r="H275">
        <v>282</v>
      </c>
      <c r="I275" t="s">
        <v>15</v>
      </c>
      <c r="J275" t="s">
        <v>16</v>
      </c>
      <c r="K275" s="5">
        <f>E275/H275</f>
        <v>37.957446808510639</v>
      </c>
      <c r="L275" s="8">
        <f>(N275/86400)+DATE(1970,1,1)</f>
        <v>42995.208333333328</v>
      </c>
      <c r="M275" s="8">
        <f>(O275/86400)+DATE(1970,1,1)</f>
        <v>42998.208333333328</v>
      </c>
      <c r="N275">
        <v>1505624400</v>
      </c>
      <c r="O275">
        <v>1505883600</v>
      </c>
      <c r="P275" t="b">
        <v>0</v>
      </c>
      <c r="Q275" t="b">
        <v>0</v>
      </c>
      <c r="R275" t="str">
        <f>LEFT(T275,FIND("/",T275)-1)</f>
        <v>theater</v>
      </c>
      <c r="S275" t="str">
        <f>RIGHT(T275,LEN(T275)-FIND("/",T275))</f>
        <v>plays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E276/D276*100</f>
        <v>32.208333333333336</v>
      </c>
      <c r="G276" t="s">
        <v>14</v>
      </c>
      <c r="H276">
        <v>15</v>
      </c>
      <c r="I276" t="s">
        <v>21</v>
      </c>
      <c r="J276" t="s">
        <v>22</v>
      </c>
      <c r="K276" s="5">
        <f>E276/H276</f>
        <v>51.533333333333331</v>
      </c>
      <c r="L276" s="8">
        <f>(N276/86400)+DATE(1970,1,1)</f>
        <v>43045.25</v>
      </c>
      <c r="M276" s="8">
        <f>(O276/86400)+DATE(1970,1,1)</f>
        <v>43050.25</v>
      </c>
      <c r="N276">
        <v>1509948000</v>
      </c>
      <c r="O276">
        <v>1510380000</v>
      </c>
      <c r="P276" t="b">
        <v>0</v>
      </c>
      <c r="Q276" t="b">
        <v>0</v>
      </c>
      <c r="R276" t="str">
        <f>LEFT(T276,FIND("/",T276)-1)</f>
        <v>theater</v>
      </c>
      <c r="S276" t="str">
        <f>RIGHT(T276,LEN(T276)-FIND("/",T276))</f>
        <v>plays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E277/D277*100</f>
        <v>241.51282051282053</v>
      </c>
      <c r="G277" t="s">
        <v>20</v>
      </c>
      <c r="H277">
        <v>116</v>
      </c>
      <c r="I277" t="s">
        <v>21</v>
      </c>
      <c r="J277" t="s">
        <v>22</v>
      </c>
      <c r="K277" s="5">
        <f>E277/H277</f>
        <v>81.198275862068968</v>
      </c>
      <c r="L277" s="8">
        <f>(N277/86400)+DATE(1970,1,1)</f>
        <v>43561.208333333328</v>
      </c>
      <c r="M277" s="8">
        <f>(O277/86400)+DATE(1970,1,1)</f>
        <v>43569.208333333328</v>
      </c>
      <c r="N277">
        <v>1554526800</v>
      </c>
      <c r="O277">
        <v>1555218000</v>
      </c>
      <c r="P277" t="b">
        <v>0</v>
      </c>
      <c r="Q277" t="b">
        <v>0</v>
      </c>
      <c r="R277" t="str">
        <f>LEFT(T277,FIND("/",T277)-1)</f>
        <v>publishing</v>
      </c>
      <c r="S277" t="str">
        <f>RIGHT(T277,LEN(T277)-FIND("/",T277))</f>
        <v>translations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E278/D278*100</f>
        <v>96.8</v>
      </c>
      <c r="G278" t="s">
        <v>14</v>
      </c>
      <c r="H278">
        <v>133</v>
      </c>
      <c r="I278" t="s">
        <v>21</v>
      </c>
      <c r="J278" t="s">
        <v>22</v>
      </c>
      <c r="K278" s="5">
        <f>E278/H278</f>
        <v>40.030075187969928</v>
      </c>
      <c r="L278" s="8">
        <f>(N278/86400)+DATE(1970,1,1)</f>
        <v>41018.208333333336</v>
      </c>
      <c r="M278" s="8">
        <f>(O278/86400)+DATE(1970,1,1)</f>
        <v>41023.208333333336</v>
      </c>
      <c r="N278">
        <v>1334811600</v>
      </c>
      <c r="O278">
        <v>1335243600</v>
      </c>
      <c r="P278" t="b">
        <v>0</v>
      </c>
      <c r="Q278" t="b">
        <v>1</v>
      </c>
      <c r="R278" t="str">
        <f>LEFT(T278,FIND("/",T278)-1)</f>
        <v>games</v>
      </c>
      <c r="S278" t="str">
        <f>RIGHT(T278,LEN(T278)-FIND("/",T278))</f>
        <v>video games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E279/D279*100</f>
        <v>1066.4285714285716</v>
      </c>
      <c r="G279" t="s">
        <v>20</v>
      </c>
      <c r="H279">
        <v>83</v>
      </c>
      <c r="I279" t="s">
        <v>21</v>
      </c>
      <c r="J279" t="s">
        <v>22</v>
      </c>
      <c r="K279" s="5">
        <f>E279/H279</f>
        <v>89.939759036144579</v>
      </c>
      <c r="L279" s="8">
        <f>(N279/86400)+DATE(1970,1,1)</f>
        <v>40378.208333333336</v>
      </c>
      <c r="M279" s="8">
        <f>(O279/86400)+DATE(1970,1,1)</f>
        <v>40380.208333333336</v>
      </c>
      <c r="N279">
        <v>1279515600</v>
      </c>
      <c r="O279">
        <v>1279688400</v>
      </c>
      <c r="P279" t="b">
        <v>0</v>
      </c>
      <c r="Q279" t="b">
        <v>0</v>
      </c>
      <c r="R279" t="str">
        <f>LEFT(T279,FIND("/",T279)-1)</f>
        <v>theater</v>
      </c>
      <c r="S279" t="str">
        <f>RIGHT(T279,LEN(T279)-FIND("/",T279))</f>
        <v>plays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E280/D280*100</f>
        <v>325.88888888888891</v>
      </c>
      <c r="G280" t="s">
        <v>20</v>
      </c>
      <c r="H280">
        <v>91</v>
      </c>
      <c r="I280" t="s">
        <v>21</v>
      </c>
      <c r="J280" t="s">
        <v>22</v>
      </c>
      <c r="K280" s="5">
        <f>E280/H280</f>
        <v>96.692307692307693</v>
      </c>
      <c r="L280" s="8">
        <f>(N280/86400)+DATE(1970,1,1)</f>
        <v>41239.25</v>
      </c>
      <c r="M280" s="8">
        <f>(O280/86400)+DATE(1970,1,1)</f>
        <v>41264.25</v>
      </c>
      <c r="N280">
        <v>1353909600</v>
      </c>
      <c r="O280">
        <v>1356069600</v>
      </c>
      <c r="P280" t="b">
        <v>0</v>
      </c>
      <c r="Q280" t="b">
        <v>0</v>
      </c>
      <c r="R280" t="str">
        <f>LEFT(T280,FIND("/",T280)-1)</f>
        <v>technology</v>
      </c>
      <c r="S280" t="str">
        <f>RIGHT(T280,LEN(T280)-FIND("/",T280))</f>
        <v>web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E281/D281*100</f>
        <v>170.70000000000002</v>
      </c>
      <c r="G281" t="s">
        <v>20</v>
      </c>
      <c r="H281">
        <v>546</v>
      </c>
      <c r="I281" t="s">
        <v>21</v>
      </c>
      <c r="J281" t="s">
        <v>22</v>
      </c>
      <c r="K281" s="5">
        <f>E281/H281</f>
        <v>25.010989010989011</v>
      </c>
      <c r="L281" s="8">
        <f>(N281/86400)+DATE(1970,1,1)</f>
        <v>43346.208333333328</v>
      </c>
      <c r="M281" s="8">
        <f>(O281/86400)+DATE(1970,1,1)</f>
        <v>43349.208333333328</v>
      </c>
      <c r="N281">
        <v>1535950800</v>
      </c>
      <c r="O281">
        <v>1536210000</v>
      </c>
      <c r="P281" t="b">
        <v>0</v>
      </c>
      <c r="Q281" t="b">
        <v>0</v>
      </c>
      <c r="R281" t="str">
        <f>LEFT(T281,FIND("/",T281)-1)</f>
        <v>theater</v>
      </c>
      <c r="S281" t="str">
        <f>RIGHT(T281,LEN(T281)-FIND("/",T281))</f>
        <v>plays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E282/D282*100</f>
        <v>581.44000000000005</v>
      </c>
      <c r="G282" t="s">
        <v>20</v>
      </c>
      <c r="H282">
        <v>393</v>
      </c>
      <c r="I282" t="s">
        <v>21</v>
      </c>
      <c r="J282" t="s">
        <v>22</v>
      </c>
      <c r="K282" s="5">
        <f>E282/H282</f>
        <v>36.987277353689571</v>
      </c>
      <c r="L282" s="8">
        <f>(N282/86400)+DATE(1970,1,1)</f>
        <v>43060.25</v>
      </c>
      <c r="M282" s="8">
        <f>(O282/86400)+DATE(1970,1,1)</f>
        <v>43066.25</v>
      </c>
      <c r="N282">
        <v>1511244000</v>
      </c>
      <c r="O282">
        <v>1511762400</v>
      </c>
      <c r="P282" t="b">
        <v>0</v>
      </c>
      <c r="Q282" t="b">
        <v>0</v>
      </c>
      <c r="R282" t="str">
        <f>LEFT(T282,FIND("/",T282)-1)</f>
        <v>film &amp; video</v>
      </c>
      <c r="S282" t="str">
        <f>RIGHT(T282,LEN(T282)-FIND("/",T282))</f>
        <v>animation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E283/D283*100</f>
        <v>91.520972644376897</v>
      </c>
      <c r="G283" t="s">
        <v>14</v>
      </c>
      <c r="H283">
        <v>2062</v>
      </c>
      <c r="I283" t="s">
        <v>21</v>
      </c>
      <c r="J283" t="s">
        <v>22</v>
      </c>
      <c r="K283" s="5">
        <f>E283/H283</f>
        <v>73.012609117361791</v>
      </c>
      <c r="L283" s="8">
        <f>(N283/86400)+DATE(1970,1,1)</f>
        <v>40979.25</v>
      </c>
      <c r="M283" s="8">
        <f>(O283/86400)+DATE(1970,1,1)</f>
        <v>41000.208333333336</v>
      </c>
      <c r="N283">
        <v>1331445600</v>
      </c>
      <c r="O283">
        <v>1333256400</v>
      </c>
      <c r="P283" t="b">
        <v>0</v>
      </c>
      <c r="Q283" t="b">
        <v>1</v>
      </c>
      <c r="R283" t="str">
        <f>LEFT(T283,FIND("/",T283)-1)</f>
        <v>theater</v>
      </c>
      <c r="S283" t="str">
        <f>RIGHT(T283,LEN(T283)-FIND("/",T283))</f>
        <v>plays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E284/D284*100</f>
        <v>108.04761904761904</v>
      </c>
      <c r="G284" t="s">
        <v>20</v>
      </c>
      <c r="H284">
        <v>133</v>
      </c>
      <c r="I284" t="s">
        <v>21</v>
      </c>
      <c r="J284" t="s">
        <v>22</v>
      </c>
      <c r="K284" s="5">
        <f>E284/H284</f>
        <v>68.240601503759393</v>
      </c>
      <c r="L284" s="8">
        <f>(N284/86400)+DATE(1970,1,1)</f>
        <v>42701.25</v>
      </c>
      <c r="M284" s="8">
        <f>(O284/86400)+DATE(1970,1,1)</f>
        <v>42707.25</v>
      </c>
      <c r="N284">
        <v>1480226400</v>
      </c>
      <c r="O284">
        <v>1480744800</v>
      </c>
      <c r="P284" t="b">
        <v>0</v>
      </c>
      <c r="Q284" t="b">
        <v>1</v>
      </c>
      <c r="R284" t="str">
        <f>LEFT(T284,FIND("/",T284)-1)</f>
        <v>film &amp; video</v>
      </c>
      <c r="S284" t="str">
        <f>RIGHT(T284,LEN(T284)-FIND("/",T284))</f>
        <v>television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E285/D285*100</f>
        <v>18.728395061728396</v>
      </c>
      <c r="G285" t="s">
        <v>14</v>
      </c>
      <c r="H285">
        <v>29</v>
      </c>
      <c r="I285" t="s">
        <v>36</v>
      </c>
      <c r="J285" t="s">
        <v>37</v>
      </c>
      <c r="K285" s="5">
        <f>E285/H285</f>
        <v>52.310344827586206</v>
      </c>
      <c r="L285" s="8">
        <f>(N285/86400)+DATE(1970,1,1)</f>
        <v>42520.208333333328</v>
      </c>
      <c r="M285" s="8">
        <f>(O285/86400)+DATE(1970,1,1)</f>
        <v>42525.208333333328</v>
      </c>
      <c r="N285">
        <v>1464584400</v>
      </c>
      <c r="O285">
        <v>1465016400</v>
      </c>
      <c r="P285" t="b">
        <v>0</v>
      </c>
      <c r="Q285" t="b">
        <v>0</v>
      </c>
      <c r="R285" t="str">
        <f>LEFT(T285,FIND("/",T285)-1)</f>
        <v>music</v>
      </c>
      <c r="S285" t="str">
        <f>RIGHT(T285,LEN(T285)-FIND("/",T285))</f>
        <v>rock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E286/D286*100</f>
        <v>83.193877551020407</v>
      </c>
      <c r="G286" t="s">
        <v>14</v>
      </c>
      <c r="H286">
        <v>132</v>
      </c>
      <c r="I286" t="s">
        <v>21</v>
      </c>
      <c r="J286" t="s">
        <v>22</v>
      </c>
      <c r="K286" s="5">
        <f>E286/H286</f>
        <v>61.765151515151516</v>
      </c>
      <c r="L286" s="8">
        <f>(N286/86400)+DATE(1970,1,1)</f>
        <v>41030.208333333336</v>
      </c>
      <c r="M286" s="8">
        <f>(O286/86400)+DATE(1970,1,1)</f>
        <v>41035.208333333336</v>
      </c>
      <c r="N286">
        <v>1335848400</v>
      </c>
      <c r="O286">
        <v>1336280400</v>
      </c>
      <c r="P286" t="b">
        <v>0</v>
      </c>
      <c r="Q286" t="b">
        <v>0</v>
      </c>
      <c r="R286" t="str">
        <f>LEFT(T286,FIND("/",T286)-1)</f>
        <v>technology</v>
      </c>
      <c r="S286" t="str">
        <f>RIGHT(T286,LEN(T286)-FIND("/",T286))</f>
        <v>web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E287/D287*100</f>
        <v>706.33333333333337</v>
      </c>
      <c r="G287" t="s">
        <v>20</v>
      </c>
      <c r="H287">
        <v>254</v>
      </c>
      <c r="I287" t="s">
        <v>21</v>
      </c>
      <c r="J287" t="s">
        <v>22</v>
      </c>
      <c r="K287" s="5">
        <f>E287/H287</f>
        <v>25.027559055118111</v>
      </c>
      <c r="L287" s="8">
        <f>(N287/86400)+DATE(1970,1,1)</f>
        <v>42623.208333333328</v>
      </c>
      <c r="M287" s="8">
        <f>(O287/86400)+DATE(1970,1,1)</f>
        <v>42661.208333333328</v>
      </c>
      <c r="N287">
        <v>1473483600</v>
      </c>
      <c r="O287">
        <v>1476766800</v>
      </c>
      <c r="P287" t="b">
        <v>0</v>
      </c>
      <c r="Q287" t="b">
        <v>0</v>
      </c>
      <c r="R287" t="str">
        <f>LEFT(T287,FIND("/",T287)-1)</f>
        <v>theater</v>
      </c>
      <c r="S287" t="str">
        <f>RIGHT(T287,LEN(T287)-FIND("/",T287))</f>
        <v>plays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E288/D288*100</f>
        <v>17.446030330062445</v>
      </c>
      <c r="G288" t="s">
        <v>74</v>
      </c>
      <c r="H288">
        <v>184</v>
      </c>
      <c r="I288" t="s">
        <v>21</v>
      </c>
      <c r="J288" t="s">
        <v>22</v>
      </c>
      <c r="K288" s="5">
        <f>E288/H288</f>
        <v>106.28804347826087</v>
      </c>
      <c r="L288" s="8">
        <f>(N288/86400)+DATE(1970,1,1)</f>
        <v>42697.25</v>
      </c>
      <c r="M288" s="8">
        <f>(O288/86400)+DATE(1970,1,1)</f>
        <v>42704.25</v>
      </c>
      <c r="N288">
        <v>1479880800</v>
      </c>
      <c r="O288">
        <v>1480485600</v>
      </c>
      <c r="P288" t="b">
        <v>0</v>
      </c>
      <c r="Q288" t="b">
        <v>0</v>
      </c>
      <c r="R288" t="str">
        <f>LEFT(T288,FIND("/",T288)-1)</f>
        <v>theater</v>
      </c>
      <c r="S288" t="str">
        <f>RIGHT(T288,LEN(T288)-FIND("/",T288))</f>
        <v>plays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E289/D289*100</f>
        <v>209.73015873015873</v>
      </c>
      <c r="G289" t="s">
        <v>20</v>
      </c>
      <c r="H289">
        <v>176</v>
      </c>
      <c r="I289" t="s">
        <v>21</v>
      </c>
      <c r="J289" t="s">
        <v>22</v>
      </c>
      <c r="K289" s="5">
        <f>E289/H289</f>
        <v>75.07386363636364</v>
      </c>
      <c r="L289" s="8">
        <f>(N289/86400)+DATE(1970,1,1)</f>
        <v>42122.208333333328</v>
      </c>
      <c r="M289" s="8">
        <f>(O289/86400)+DATE(1970,1,1)</f>
        <v>42122.208333333328</v>
      </c>
      <c r="N289">
        <v>1430197200</v>
      </c>
      <c r="O289">
        <v>1430197200</v>
      </c>
      <c r="P289" t="b">
        <v>0</v>
      </c>
      <c r="Q289" t="b">
        <v>0</v>
      </c>
      <c r="R289" t="str">
        <f>LEFT(T289,FIND("/",T289)-1)</f>
        <v>music</v>
      </c>
      <c r="S289" t="str">
        <f>RIGHT(T289,LEN(T289)-FIND("/",T289))</f>
        <v>electric music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E290/D290*100</f>
        <v>97.785714285714292</v>
      </c>
      <c r="G290" t="s">
        <v>14</v>
      </c>
      <c r="H290">
        <v>137</v>
      </c>
      <c r="I290" t="s">
        <v>36</v>
      </c>
      <c r="J290" t="s">
        <v>37</v>
      </c>
      <c r="K290" s="5">
        <f>E290/H290</f>
        <v>39.970802919708028</v>
      </c>
      <c r="L290" s="8">
        <f>(N290/86400)+DATE(1970,1,1)</f>
        <v>40982.208333333336</v>
      </c>
      <c r="M290" s="8">
        <f>(O290/86400)+DATE(1970,1,1)</f>
        <v>40983.208333333336</v>
      </c>
      <c r="N290">
        <v>1331701200</v>
      </c>
      <c r="O290">
        <v>1331787600</v>
      </c>
      <c r="P290" t="b">
        <v>0</v>
      </c>
      <c r="Q290" t="b">
        <v>1</v>
      </c>
      <c r="R290" t="str">
        <f>LEFT(T290,FIND("/",T290)-1)</f>
        <v>music</v>
      </c>
      <c r="S290" t="str">
        <f>RIGHT(T290,LEN(T290)-FIND("/",T290))</f>
        <v>metal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E291/D291*100</f>
        <v>1684.25</v>
      </c>
      <c r="G291" t="s">
        <v>20</v>
      </c>
      <c r="H291">
        <v>337</v>
      </c>
      <c r="I291" t="s">
        <v>15</v>
      </c>
      <c r="J291" t="s">
        <v>16</v>
      </c>
      <c r="K291" s="5">
        <f>E291/H291</f>
        <v>39.982195845697326</v>
      </c>
      <c r="L291" s="8">
        <f>(N291/86400)+DATE(1970,1,1)</f>
        <v>42219.208333333328</v>
      </c>
      <c r="M291" s="8">
        <f>(O291/86400)+DATE(1970,1,1)</f>
        <v>42222.208333333328</v>
      </c>
      <c r="N291">
        <v>1438578000</v>
      </c>
      <c r="O291">
        <v>1438837200</v>
      </c>
      <c r="P291" t="b">
        <v>0</v>
      </c>
      <c r="Q291" t="b">
        <v>0</v>
      </c>
      <c r="R291" t="str">
        <f>LEFT(T291,FIND("/",T291)-1)</f>
        <v>theater</v>
      </c>
      <c r="S291" t="str">
        <f>RIGHT(T291,LEN(T291)-FIND("/",T291))</f>
        <v>plays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E292/D292*100</f>
        <v>54.402135231316727</v>
      </c>
      <c r="G292" t="s">
        <v>14</v>
      </c>
      <c r="H292">
        <v>908</v>
      </c>
      <c r="I292" t="s">
        <v>21</v>
      </c>
      <c r="J292" t="s">
        <v>22</v>
      </c>
      <c r="K292" s="5">
        <f>E292/H292</f>
        <v>101.01541850220265</v>
      </c>
      <c r="L292" s="8">
        <f>(N292/86400)+DATE(1970,1,1)</f>
        <v>41404.208333333336</v>
      </c>
      <c r="M292" s="8">
        <f>(O292/86400)+DATE(1970,1,1)</f>
        <v>41436.208333333336</v>
      </c>
      <c r="N292">
        <v>1368162000</v>
      </c>
      <c r="O292">
        <v>1370926800</v>
      </c>
      <c r="P292" t="b">
        <v>0</v>
      </c>
      <c r="Q292" t="b">
        <v>1</v>
      </c>
      <c r="R292" t="str">
        <f>LEFT(T292,FIND("/",T292)-1)</f>
        <v>film &amp; video</v>
      </c>
      <c r="S292" t="str">
        <f>RIGHT(T292,LEN(T292)-FIND("/",T292))</f>
        <v>documentary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E293/D293*100</f>
        <v>456.61111111111109</v>
      </c>
      <c r="G293" t="s">
        <v>20</v>
      </c>
      <c r="H293">
        <v>107</v>
      </c>
      <c r="I293" t="s">
        <v>21</v>
      </c>
      <c r="J293" t="s">
        <v>22</v>
      </c>
      <c r="K293" s="5">
        <f>E293/H293</f>
        <v>76.813084112149539</v>
      </c>
      <c r="L293" s="8">
        <f>(N293/86400)+DATE(1970,1,1)</f>
        <v>40831.208333333336</v>
      </c>
      <c r="M293" s="8">
        <f>(O293/86400)+DATE(1970,1,1)</f>
        <v>40835.208333333336</v>
      </c>
      <c r="N293">
        <v>1318654800</v>
      </c>
      <c r="O293">
        <v>1319000400</v>
      </c>
      <c r="P293" t="b">
        <v>1</v>
      </c>
      <c r="Q293" t="b">
        <v>0</v>
      </c>
      <c r="R293" t="str">
        <f>LEFT(T293,FIND("/",T293)-1)</f>
        <v>technology</v>
      </c>
      <c r="S293" t="str">
        <f>RIGHT(T293,LEN(T293)-FIND("/",T293))</f>
        <v>web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E294/D294*100</f>
        <v>9.8219178082191778</v>
      </c>
      <c r="G294" t="s">
        <v>14</v>
      </c>
      <c r="H294">
        <v>10</v>
      </c>
      <c r="I294" t="s">
        <v>21</v>
      </c>
      <c r="J294" t="s">
        <v>22</v>
      </c>
      <c r="K294" s="5">
        <f>E294/H294</f>
        <v>71.7</v>
      </c>
      <c r="L294" s="8">
        <f>(N294/86400)+DATE(1970,1,1)</f>
        <v>40984.208333333336</v>
      </c>
      <c r="M294" s="8">
        <f>(O294/86400)+DATE(1970,1,1)</f>
        <v>41002.208333333336</v>
      </c>
      <c r="N294">
        <v>1331874000</v>
      </c>
      <c r="O294">
        <v>1333429200</v>
      </c>
      <c r="P294" t="b">
        <v>0</v>
      </c>
      <c r="Q294" t="b">
        <v>0</v>
      </c>
      <c r="R294" t="str">
        <f>LEFT(T294,FIND("/",T294)-1)</f>
        <v>food</v>
      </c>
      <c r="S294" t="str">
        <f>RIGHT(T294,LEN(T294)-FIND("/",T294))</f>
        <v>food trucks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E295/D295*100</f>
        <v>16.384615384615383</v>
      </c>
      <c r="G295" t="s">
        <v>74</v>
      </c>
      <c r="H295">
        <v>32</v>
      </c>
      <c r="I295" t="s">
        <v>107</v>
      </c>
      <c r="J295" t="s">
        <v>108</v>
      </c>
      <c r="K295" s="5">
        <f>E295/H295</f>
        <v>33.28125</v>
      </c>
      <c r="L295" s="8">
        <f>(N295/86400)+DATE(1970,1,1)</f>
        <v>40456.208333333336</v>
      </c>
      <c r="M295" s="8">
        <f>(O295/86400)+DATE(1970,1,1)</f>
        <v>40465.208333333336</v>
      </c>
      <c r="N295">
        <v>1286254800</v>
      </c>
      <c r="O295">
        <v>1287032400</v>
      </c>
      <c r="P295" t="b">
        <v>0</v>
      </c>
      <c r="Q295" t="b">
        <v>0</v>
      </c>
      <c r="R295" t="str">
        <f>LEFT(T295,FIND("/",T295)-1)</f>
        <v>theater</v>
      </c>
      <c r="S295" t="str">
        <f>RIGHT(T295,LEN(T295)-FIND("/",T295))</f>
        <v>plays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E296/D296*100</f>
        <v>1339.6666666666667</v>
      </c>
      <c r="G296" t="s">
        <v>20</v>
      </c>
      <c r="H296">
        <v>183</v>
      </c>
      <c r="I296" t="s">
        <v>21</v>
      </c>
      <c r="J296" t="s">
        <v>22</v>
      </c>
      <c r="K296" s="5">
        <f>E296/H296</f>
        <v>43.923497267759565</v>
      </c>
      <c r="L296" s="8">
        <f>(N296/86400)+DATE(1970,1,1)</f>
        <v>43399.208333333328</v>
      </c>
      <c r="M296" s="8">
        <f>(O296/86400)+DATE(1970,1,1)</f>
        <v>43411.25</v>
      </c>
      <c r="N296">
        <v>1540530000</v>
      </c>
      <c r="O296">
        <v>1541570400</v>
      </c>
      <c r="P296" t="b">
        <v>0</v>
      </c>
      <c r="Q296" t="b">
        <v>0</v>
      </c>
      <c r="R296" t="str">
        <f>LEFT(T296,FIND("/",T296)-1)</f>
        <v>theater</v>
      </c>
      <c r="S296" t="str">
        <f>RIGHT(T296,LEN(T296)-FIND("/",T296))</f>
        <v>plays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E297/D297*100</f>
        <v>35.650077760497666</v>
      </c>
      <c r="G297" t="s">
        <v>14</v>
      </c>
      <c r="H297">
        <v>1910</v>
      </c>
      <c r="I297" t="s">
        <v>98</v>
      </c>
      <c r="J297" t="s">
        <v>99</v>
      </c>
      <c r="K297" s="5">
        <f>E297/H297</f>
        <v>36.004712041884815</v>
      </c>
      <c r="L297" s="8">
        <f>(N297/86400)+DATE(1970,1,1)</f>
        <v>41562.208333333336</v>
      </c>
      <c r="M297" s="8">
        <f>(O297/86400)+DATE(1970,1,1)</f>
        <v>41587.25</v>
      </c>
      <c r="N297">
        <v>1381813200</v>
      </c>
      <c r="O297">
        <v>1383976800</v>
      </c>
      <c r="P297" t="b">
        <v>0</v>
      </c>
      <c r="Q297" t="b">
        <v>0</v>
      </c>
      <c r="R297" t="str">
        <f>LEFT(T297,FIND("/",T297)-1)</f>
        <v>theater</v>
      </c>
      <c r="S297" t="str">
        <f>RIGHT(T297,LEN(T297)-FIND("/",T297))</f>
        <v>plays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E298/D298*100</f>
        <v>54.950819672131146</v>
      </c>
      <c r="G298" t="s">
        <v>14</v>
      </c>
      <c r="H298">
        <v>38</v>
      </c>
      <c r="I298" t="s">
        <v>26</v>
      </c>
      <c r="J298" t="s">
        <v>27</v>
      </c>
      <c r="K298" s="5">
        <f>E298/H298</f>
        <v>88.21052631578948</v>
      </c>
      <c r="L298" s="8">
        <f>(N298/86400)+DATE(1970,1,1)</f>
        <v>43493.25</v>
      </c>
      <c r="M298" s="8">
        <f>(O298/86400)+DATE(1970,1,1)</f>
        <v>43515.25</v>
      </c>
      <c r="N298">
        <v>1548655200</v>
      </c>
      <c r="O298">
        <v>1550556000</v>
      </c>
      <c r="P298" t="b">
        <v>0</v>
      </c>
      <c r="Q298" t="b">
        <v>0</v>
      </c>
      <c r="R298" t="str">
        <f>LEFT(T298,FIND("/",T298)-1)</f>
        <v>theater</v>
      </c>
      <c r="S298" t="str">
        <f>RIGHT(T298,LEN(T298)-FIND("/",T298))</f>
        <v>plays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E299/D299*100</f>
        <v>94.236111111111114</v>
      </c>
      <c r="G299" t="s">
        <v>14</v>
      </c>
      <c r="H299">
        <v>104</v>
      </c>
      <c r="I299" t="s">
        <v>26</v>
      </c>
      <c r="J299" t="s">
        <v>27</v>
      </c>
      <c r="K299" s="5">
        <f>E299/H299</f>
        <v>65.240384615384613</v>
      </c>
      <c r="L299" s="8">
        <f>(N299/86400)+DATE(1970,1,1)</f>
        <v>41653.25</v>
      </c>
      <c r="M299" s="8">
        <f>(O299/86400)+DATE(1970,1,1)</f>
        <v>41662.25</v>
      </c>
      <c r="N299">
        <v>1389679200</v>
      </c>
      <c r="O299">
        <v>1390456800</v>
      </c>
      <c r="P299" t="b">
        <v>0</v>
      </c>
      <c r="Q299" t="b">
        <v>1</v>
      </c>
      <c r="R299" t="str">
        <f>LEFT(T299,FIND("/",T299)-1)</f>
        <v>theater</v>
      </c>
      <c r="S299" t="str">
        <f>RIGHT(T299,LEN(T299)-FIND("/",T299))</f>
        <v>plays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E300/D300*100</f>
        <v>143.91428571428571</v>
      </c>
      <c r="G300" t="s">
        <v>20</v>
      </c>
      <c r="H300">
        <v>72</v>
      </c>
      <c r="I300" t="s">
        <v>21</v>
      </c>
      <c r="J300" t="s">
        <v>22</v>
      </c>
      <c r="K300" s="5">
        <f>E300/H300</f>
        <v>69.958333333333329</v>
      </c>
      <c r="L300" s="8">
        <f>(N300/86400)+DATE(1970,1,1)</f>
        <v>42426.25</v>
      </c>
      <c r="M300" s="8">
        <f>(O300/86400)+DATE(1970,1,1)</f>
        <v>42444.208333333328</v>
      </c>
      <c r="N300">
        <v>1456466400</v>
      </c>
      <c r="O300">
        <v>1458018000</v>
      </c>
      <c r="P300" t="b">
        <v>0</v>
      </c>
      <c r="Q300" t="b">
        <v>1</v>
      </c>
      <c r="R300" t="str">
        <f>LEFT(T300,FIND("/",T300)-1)</f>
        <v>music</v>
      </c>
      <c r="S300" t="str">
        <f>RIGHT(T300,LEN(T300)-FIND("/",T300))</f>
        <v>rock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E301/D301*100</f>
        <v>51.421052631578945</v>
      </c>
      <c r="G301" t="s">
        <v>14</v>
      </c>
      <c r="H301">
        <v>49</v>
      </c>
      <c r="I301" t="s">
        <v>21</v>
      </c>
      <c r="J301" t="s">
        <v>22</v>
      </c>
      <c r="K301" s="5">
        <f>E301/H301</f>
        <v>39.877551020408163</v>
      </c>
      <c r="L301" s="8">
        <f>(N301/86400)+DATE(1970,1,1)</f>
        <v>42432.25</v>
      </c>
      <c r="M301" s="8">
        <f>(O301/86400)+DATE(1970,1,1)</f>
        <v>42488.208333333328</v>
      </c>
      <c r="N301">
        <v>1456984800</v>
      </c>
      <c r="O301">
        <v>1461819600</v>
      </c>
      <c r="P301" t="b">
        <v>0</v>
      </c>
      <c r="Q301" t="b">
        <v>0</v>
      </c>
      <c r="R301" t="str">
        <f>LEFT(T301,FIND("/",T301)-1)</f>
        <v>food</v>
      </c>
      <c r="S301" t="str">
        <f>RIGHT(T301,LEN(T301)-FIND("/",T301))</f>
        <v>food trucks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E302/D302*100</f>
        <v>5</v>
      </c>
      <c r="G302" t="s">
        <v>14</v>
      </c>
      <c r="H302">
        <v>1</v>
      </c>
      <c r="I302" t="s">
        <v>36</v>
      </c>
      <c r="J302" t="s">
        <v>37</v>
      </c>
      <c r="K302" s="5">
        <f>E302/H302</f>
        <v>5</v>
      </c>
      <c r="L302" s="8">
        <f>(N302/86400)+DATE(1970,1,1)</f>
        <v>42977.208333333328</v>
      </c>
      <c r="M302" s="8">
        <f>(O302/86400)+DATE(1970,1,1)</f>
        <v>42978.208333333328</v>
      </c>
      <c r="N302">
        <v>1504069200</v>
      </c>
      <c r="O302">
        <v>1504155600</v>
      </c>
      <c r="P302" t="b">
        <v>0</v>
      </c>
      <c r="Q302" t="b">
        <v>1</v>
      </c>
      <c r="R302" t="str">
        <f>LEFT(T302,FIND("/",T302)-1)</f>
        <v>publishing</v>
      </c>
      <c r="S302" t="str">
        <f>RIGHT(T302,LEN(T302)-FIND("/",T302))</f>
        <v>nonfiction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E303/D303*100</f>
        <v>1344.6666666666667</v>
      </c>
      <c r="G303" t="s">
        <v>20</v>
      </c>
      <c r="H303">
        <v>295</v>
      </c>
      <c r="I303" t="s">
        <v>21</v>
      </c>
      <c r="J303" t="s">
        <v>22</v>
      </c>
      <c r="K303" s="5">
        <f>E303/H303</f>
        <v>41.023728813559323</v>
      </c>
      <c r="L303" s="8">
        <f>(N303/86400)+DATE(1970,1,1)</f>
        <v>42061.25</v>
      </c>
      <c r="M303" s="8">
        <f>(O303/86400)+DATE(1970,1,1)</f>
        <v>42078.208333333328</v>
      </c>
      <c r="N303">
        <v>1424930400</v>
      </c>
      <c r="O303">
        <v>1426395600</v>
      </c>
      <c r="P303" t="b">
        <v>0</v>
      </c>
      <c r="Q303" t="b">
        <v>0</v>
      </c>
      <c r="R303" t="str">
        <f>LEFT(T303,FIND("/",T303)-1)</f>
        <v>film &amp; video</v>
      </c>
      <c r="S303" t="str">
        <f>RIGHT(T303,LEN(T303)-FIND("/",T303))</f>
        <v>documentary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E304/D304*100</f>
        <v>31.844940867279899</v>
      </c>
      <c r="G304" t="s">
        <v>14</v>
      </c>
      <c r="H304">
        <v>245</v>
      </c>
      <c r="I304" t="s">
        <v>21</v>
      </c>
      <c r="J304" t="s">
        <v>22</v>
      </c>
      <c r="K304" s="5">
        <f>E304/H304</f>
        <v>98.914285714285711</v>
      </c>
      <c r="L304" s="8">
        <f>(N304/86400)+DATE(1970,1,1)</f>
        <v>43345.208333333328</v>
      </c>
      <c r="M304" s="8">
        <f>(O304/86400)+DATE(1970,1,1)</f>
        <v>43359.208333333328</v>
      </c>
      <c r="N304">
        <v>1535864400</v>
      </c>
      <c r="O304">
        <v>1537074000</v>
      </c>
      <c r="P304" t="b">
        <v>0</v>
      </c>
      <c r="Q304" t="b">
        <v>0</v>
      </c>
      <c r="R304" t="str">
        <f>LEFT(T304,FIND("/",T304)-1)</f>
        <v>theater</v>
      </c>
      <c r="S304" t="str">
        <f>RIGHT(T304,LEN(T304)-FIND("/",T304))</f>
        <v>plays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E305/D305*100</f>
        <v>82.617647058823536</v>
      </c>
      <c r="G305" t="s">
        <v>14</v>
      </c>
      <c r="H305">
        <v>32</v>
      </c>
      <c r="I305" t="s">
        <v>21</v>
      </c>
      <c r="J305" t="s">
        <v>22</v>
      </c>
      <c r="K305" s="5">
        <f>E305/H305</f>
        <v>87.78125</v>
      </c>
      <c r="L305" s="8">
        <f>(N305/86400)+DATE(1970,1,1)</f>
        <v>42376.25</v>
      </c>
      <c r="M305" s="8">
        <f>(O305/86400)+DATE(1970,1,1)</f>
        <v>42381.25</v>
      </c>
      <c r="N305">
        <v>1452146400</v>
      </c>
      <c r="O305">
        <v>1452578400</v>
      </c>
      <c r="P305" t="b">
        <v>0</v>
      </c>
      <c r="Q305" t="b">
        <v>0</v>
      </c>
      <c r="R305" t="str">
        <f>LEFT(T305,FIND("/",T305)-1)</f>
        <v>music</v>
      </c>
      <c r="S305" t="str">
        <f>RIGHT(T305,LEN(T305)-FIND("/",T305))</f>
        <v>indie rock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E306/D306*100</f>
        <v>546.14285714285722</v>
      </c>
      <c r="G306" t="s">
        <v>20</v>
      </c>
      <c r="H306">
        <v>142</v>
      </c>
      <c r="I306" t="s">
        <v>21</v>
      </c>
      <c r="J306" t="s">
        <v>22</v>
      </c>
      <c r="K306" s="5">
        <f>E306/H306</f>
        <v>80.767605633802816</v>
      </c>
      <c r="L306" s="8">
        <f>(N306/86400)+DATE(1970,1,1)</f>
        <v>42589.208333333328</v>
      </c>
      <c r="M306" s="8">
        <f>(O306/86400)+DATE(1970,1,1)</f>
        <v>42630.208333333328</v>
      </c>
      <c r="N306">
        <v>1470546000</v>
      </c>
      <c r="O306">
        <v>1474088400</v>
      </c>
      <c r="P306" t="b">
        <v>0</v>
      </c>
      <c r="Q306" t="b">
        <v>0</v>
      </c>
      <c r="R306" t="str">
        <f>LEFT(T306,FIND("/",T306)-1)</f>
        <v>film &amp; video</v>
      </c>
      <c r="S306" t="str">
        <f>RIGHT(T306,LEN(T306)-FIND("/",T306))</f>
        <v>documentary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E307/D307*100</f>
        <v>286.21428571428572</v>
      </c>
      <c r="G307" t="s">
        <v>20</v>
      </c>
      <c r="H307">
        <v>85</v>
      </c>
      <c r="I307" t="s">
        <v>21</v>
      </c>
      <c r="J307" t="s">
        <v>22</v>
      </c>
      <c r="K307" s="5">
        <f>E307/H307</f>
        <v>94.28235294117647</v>
      </c>
      <c r="L307" s="8">
        <f>(N307/86400)+DATE(1970,1,1)</f>
        <v>42448.208333333328</v>
      </c>
      <c r="M307" s="8">
        <f>(O307/86400)+DATE(1970,1,1)</f>
        <v>42489.208333333328</v>
      </c>
      <c r="N307">
        <v>1458363600</v>
      </c>
      <c r="O307">
        <v>1461906000</v>
      </c>
      <c r="P307" t="b">
        <v>0</v>
      </c>
      <c r="Q307" t="b">
        <v>0</v>
      </c>
      <c r="R307" t="str">
        <f>LEFT(T307,FIND("/",T307)-1)</f>
        <v>theater</v>
      </c>
      <c r="S307" t="str">
        <f>RIGHT(T307,LEN(T307)-FIND("/",T307))</f>
        <v>plays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E308/D308*100</f>
        <v>7.9076923076923071</v>
      </c>
      <c r="G308" t="s">
        <v>14</v>
      </c>
      <c r="H308">
        <v>7</v>
      </c>
      <c r="I308" t="s">
        <v>21</v>
      </c>
      <c r="J308" t="s">
        <v>22</v>
      </c>
      <c r="K308" s="5">
        <f>E308/H308</f>
        <v>73.428571428571431</v>
      </c>
      <c r="L308" s="8">
        <f>(N308/86400)+DATE(1970,1,1)</f>
        <v>42930.208333333328</v>
      </c>
      <c r="M308" s="8">
        <f>(O308/86400)+DATE(1970,1,1)</f>
        <v>42933.208333333328</v>
      </c>
      <c r="N308">
        <v>1500008400</v>
      </c>
      <c r="O308">
        <v>1500267600</v>
      </c>
      <c r="P308" t="b">
        <v>0</v>
      </c>
      <c r="Q308" t="b">
        <v>1</v>
      </c>
      <c r="R308" t="str">
        <f>LEFT(T308,FIND("/",T308)-1)</f>
        <v>theater</v>
      </c>
      <c r="S308" t="str">
        <f>RIGHT(T308,LEN(T308)-FIND("/",T308))</f>
        <v>plays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E309/D309*100</f>
        <v>132.13677811550153</v>
      </c>
      <c r="G309" t="s">
        <v>20</v>
      </c>
      <c r="H309">
        <v>659</v>
      </c>
      <c r="I309" t="s">
        <v>36</v>
      </c>
      <c r="J309" t="s">
        <v>37</v>
      </c>
      <c r="K309" s="5">
        <f>E309/H309</f>
        <v>65.968133535660087</v>
      </c>
      <c r="L309" s="8">
        <f>(N309/86400)+DATE(1970,1,1)</f>
        <v>41066.208333333336</v>
      </c>
      <c r="M309" s="8">
        <f>(O309/86400)+DATE(1970,1,1)</f>
        <v>41086.208333333336</v>
      </c>
      <c r="N309">
        <v>1338958800</v>
      </c>
      <c r="O309">
        <v>1340686800</v>
      </c>
      <c r="P309" t="b">
        <v>0</v>
      </c>
      <c r="Q309" t="b">
        <v>1</v>
      </c>
      <c r="R309" t="str">
        <f>LEFT(T309,FIND("/",T309)-1)</f>
        <v>publishing</v>
      </c>
      <c r="S309" t="str">
        <f>RIGHT(T309,LEN(T309)-FIND("/",T309))</f>
        <v>fiction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E310/D310*100</f>
        <v>74.077834179357026</v>
      </c>
      <c r="G310" t="s">
        <v>14</v>
      </c>
      <c r="H310">
        <v>803</v>
      </c>
      <c r="I310" t="s">
        <v>21</v>
      </c>
      <c r="J310" t="s">
        <v>22</v>
      </c>
      <c r="K310" s="5">
        <f>E310/H310</f>
        <v>109.04109589041096</v>
      </c>
      <c r="L310" s="8">
        <f>(N310/86400)+DATE(1970,1,1)</f>
        <v>40651.208333333336</v>
      </c>
      <c r="M310" s="8">
        <f>(O310/86400)+DATE(1970,1,1)</f>
        <v>40652.208333333336</v>
      </c>
      <c r="N310">
        <v>1303102800</v>
      </c>
      <c r="O310">
        <v>1303189200</v>
      </c>
      <c r="P310" t="b">
        <v>0</v>
      </c>
      <c r="Q310" t="b">
        <v>0</v>
      </c>
      <c r="R310" t="str">
        <f>LEFT(T310,FIND("/",T310)-1)</f>
        <v>theater</v>
      </c>
      <c r="S310" t="str">
        <f>RIGHT(T310,LEN(T310)-FIND("/",T310))</f>
        <v>plays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E311/D311*100</f>
        <v>75.292682926829272</v>
      </c>
      <c r="G311" t="s">
        <v>74</v>
      </c>
      <c r="H311">
        <v>75</v>
      </c>
      <c r="I311" t="s">
        <v>21</v>
      </c>
      <c r="J311" t="s">
        <v>22</v>
      </c>
      <c r="K311" s="5">
        <f>E311/H311</f>
        <v>41.16</v>
      </c>
      <c r="L311" s="8">
        <f>(N311/86400)+DATE(1970,1,1)</f>
        <v>40807.208333333336</v>
      </c>
      <c r="M311" s="8">
        <f>(O311/86400)+DATE(1970,1,1)</f>
        <v>40827.208333333336</v>
      </c>
      <c r="N311">
        <v>1316581200</v>
      </c>
      <c r="O311">
        <v>1318309200</v>
      </c>
      <c r="P311" t="b">
        <v>0</v>
      </c>
      <c r="Q311" t="b">
        <v>1</v>
      </c>
      <c r="R311" t="str">
        <f>LEFT(T311,FIND("/",T311)-1)</f>
        <v>music</v>
      </c>
      <c r="S311" t="str">
        <f>RIGHT(T311,LEN(T311)-FIND("/",T311))</f>
        <v>indie rock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E312/D312*100</f>
        <v>20.333333333333332</v>
      </c>
      <c r="G312" t="s">
        <v>14</v>
      </c>
      <c r="H312">
        <v>16</v>
      </c>
      <c r="I312" t="s">
        <v>21</v>
      </c>
      <c r="J312" t="s">
        <v>22</v>
      </c>
      <c r="K312" s="5">
        <f>E312/H312</f>
        <v>99.125</v>
      </c>
      <c r="L312" s="8">
        <f>(N312/86400)+DATE(1970,1,1)</f>
        <v>40277.208333333336</v>
      </c>
      <c r="M312" s="8">
        <f>(O312/86400)+DATE(1970,1,1)</f>
        <v>40293.208333333336</v>
      </c>
      <c r="N312">
        <v>1270789200</v>
      </c>
      <c r="O312">
        <v>1272171600</v>
      </c>
      <c r="P312" t="b">
        <v>0</v>
      </c>
      <c r="Q312" t="b">
        <v>0</v>
      </c>
      <c r="R312" t="str">
        <f>LEFT(T312,FIND("/",T312)-1)</f>
        <v>games</v>
      </c>
      <c r="S312" t="str">
        <f>RIGHT(T312,LEN(T312)-FIND("/",T312))</f>
        <v>video games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E313/D313*100</f>
        <v>203.36507936507937</v>
      </c>
      <c r="G313" t="s">
        <v>20</v>
      </c>
      <c r="H313">
        <v>121</v>
      </c>
      <c r="I313" t="s">
        <v>21</v>
      </c>
      <c r="J313" t="s">
        <v>22</v>
      </c>
      <c r="K313" s="5">
        <f>E313/H313</f>
        <v>105.88429752066116</v>
      </c>
      <c r="L313" s="8">
        <f>(N313/86400)+DATE(1970,1,1)</f>
        <v>40590.25</v>
      </c>
      <c r="M313" s="8">
        <f>(O313/86400)+DATE(1970,1,1)</f>
        <v>40602.25</v>
      </c>
      <c r="N313">
        <v>1297836000</v>
      </c>
      <c r="O313">
        <v>1298872800</v>
      </c>
      <c r="P313" t="b">
        <v>0</v>
      </c>
      <c r="Q313" t="b">
        <v>0</v>
      </c>
      <c r="R313" t="str">
        <f>LEFT(T313,FIND("/",T313)-1)</f>
        <v>theater</v>
      </c>
      <c r="S313" t="str">
        <f>RIGHT(T313,LEN(T313)-FIND("/",T313))</f>
        <v>plays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E314/D314*100</f>
        <v>310.2284263959391</v>
      </c>
      <c r="G314" t="s">
        <v>20</v>
      </c>
      <c r="H314">
        <v>3742</v>
      </c>
      <c r="I314" t="s">
        <v>21</v>
      </c>
      <c r="J314" t="s">
        <v>22</v>
      </c>
      <c r="K314" s="5">
        <f>E314/H314</f>
        <v>48.996525921966864</v>
      </c>
      <c r="L314" s="8">
        <f>(N314/86400)+DATE(1970,1,1)</f>
        <v>41572.208333333336</v>
      </c>
      <c r="M314" s="8">
        <f>(O314/86400)+DATE(1970,1,1)</f>
        <v>41579.208333333336</v>
      </c>
      <c r="N314">
        <v>1382677200</v>
      </c>
      <c r="O314">
        <v>1383282000</v>
      </c>
      <c r="P314" t="b">
        <v>0</v>
      </c>
      <c r="Q314" t="b">
        <v>0</v>
      </c>
      <c r="R314" t="str">
        <f>LEFT(T314,FIND("/",T314)-1)</f>
        <v>theater</v>
      </c>
      <c r="S314" t="str">
        <f>RIGHT(T314,LEN(T314)-FIND("/",T314))</f>
        <v>plays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E315/D315*100</f>
        <v>395.31818181818181</v>
      </c>
      <c r="G315" t="s">
        <v>20</v>
      </c>
      <c r="H315">
        <v>223</v>
      </c>
      <c r="I315" t="s">
        <v>21</v>
      </c>
      <c r="J315" t="s">
        <v>22</v>
      </c>
      <c r="K315" s="5">
        <f>E315/H315</f>
        <v>39</v>
      </c>
      <c r="L315" s="8">
        <f>(N315/86400)+DATE(1970,1,1)</f>
        <v>40966.25</v>
      </c>
      <c r="M315" s="8">
        <f>(O315/86400)+DATE(1970,1,1)</f>
        <v>40968.25</v>
      </c>
      <c r="N315">
        <v>1330322400</v>
      </c>
      <c r="O315">
        <v>1330495200</v>
      </c>
      <c r="P315" t="b">
        <v>0</v>
      </c>
      <c r="Q315" t="b">
        <v>0</v>
      </c>
      <c r="R315" t="str">
        <f>LEFT(T315,FIND("/",T315)-1)</f>
        <v>music</v>
      </c>
      <c r="S315" t="str">
        <f>RIGHT(T315,LEN(T315)-FIND("/",T315))</f>
        <v>rock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E316/D316*100</f>
        <v>294.71428571428572</v>
      </c>
      <c r="G316" t="s">
        <v>20</v>
      </c>
      <c r="H316">
        <v>133</v>
      </c>
      <c r="I316" t="s">
        <v>21</v>
      </c>
      <c r="J316" t="s">
        <v>22</v>
      </c>
      <c r="K316" s="5">
        <f>E316/H316</f>
        <v>31.022556390977442</v>
      </c>
      <c r="L316" s="8">
        <f>(N316/86400)+DATE(1970,1,1)</f>
        <v>43536.208333333328</v>
      </c>
      <c r="M316" s="8">
        <f>(O316/86400)+DATE(1970,1,1)</f>
        <v>43541.208333333328</v>
      </c>
      <c r="N316">
        <v>1552366800</v>
      </c>
      <c r="O316">
        <v>1552798800</v>
      </c>
      <c r="P316" t="b">
        <v>0</v>
      </c>
      <c r="Q316" t="b">
        <v>1</v>
      </c>
      <c r="R316" t="str">
        <f>LEFT(T316,FIND("/",T316)-1)</f>
        <v>film &amp; video</v>
      </c>
      <c r="S316" t="str">
        <f>RIGHT(T316,LEN(T316)-FIND("/",T316))</f>
        <v>documentary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E317/D317*100</f>
        <v>33.89473684210526</v>
      </c>
      <c r="G317" t="s">
        <v>14</v>
      </c>
      <c r="H317">
        <v>31</v>
      </c>
      <c r="I317" t="s">
        <v>21</v>
      </c>
      <c r="J317" t="s">
        <v>22</v>
      </c>
      <c r="K317" s="5">
        <f>E317/H317</f>
        <v>103.87096774193549</v>
      </c>
      <c r="L317" s="8">
        <f>(N317/86400)+DATE(1970,1,1)</f>
        <v>41783.208333333336</v>
      </c>
      <c r="M317" s="8">
        <f>(O317/86400)+DATE(1970,1,1)</f>
        <v>41812.208333333336</v>
      </c>
      <c r="N317">
        <v>1400907600</v>
      </c>
      <c r="O317">
        <v>1403413200</v>
      </c>
      <c r="P317" t="b">
        <v>0</v>
      </c>
      <c r="Q317" t="b">
        <v>0</v>
      </c>
      <c r="R317" t="str">
        <f>LEFT(T317,FIND("/",T317)-1)</f>
        <v>theater</v>
      </c>
      <c r="S317" t="str">
        <f>RIGHT(T317,LEN(T317)-FIND("/",T317))</f>
        <v>plays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E318/D318*100</f>
        <v>66.677083333333329</v>
      </c>
      <c r="G318" t="s">
        <v>14</v>
      </c>
      <c r="H318">
        <v>108</v>
      </c>
      <c r="I318" t="s">
        <v>107</v>
      </c>
      <c r="J318" t="s">
        <v>108</v>
      </c>
      <c r="K318" s="5">
        <f>E318/H318</f>
        <v>59.268518518518519</v>
      </c>
      <c r="L318" s="8">
        <f>(N318/86400)+DATE(1970,1,1)</f>
        <v>43788.25</v>
      </c>
      <c r="M318" s="8">
        <f>(O318/86400)+DATE(1970,1,1)</f>
        <v>43789.25</v>
      </c>
      <c r="N318">
        <v>1574143200</v>
      </c>
      <c r="O318">
        <v>1574229600</v>
      </c>
      <c r="P318" t="b">
        <v>0</v>
      </c>
      <c r="Q318" t="b">
        <v>1</v>
      </c>
      <c r="R318" t="str">
        <f>LEFT(T318,FIND("/",T318)-1)</f>
        <v>food</v>
      </c>
      <c r="S318" t="str">
        <f>RIGHT(T318,LEN(T318)-FIND("/",T318))</f>
        <v>food trucks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E319/D319*100</f>
        <v>19.227272727272727</v>
      </c>
      <c r="G319" t="s">
        <v>14</v>
      </c>
      <c r="H319">
        <v>30</v>
      </c>
      <c r="I319" t="s">
        <v>21</v>
      </c>
      <c r="J319" t="s">
        <v>22</v>
      </c>
      <c r="K319" s="5">
        <f>E319/H319</f>
        <v>42.3</v>
      </c>
      <c r="L319" s="8">
        <f>(N319/86400)+DATE(1970,1,1)</f>
        <v>42869.208333333328</v>
      </c>
      <c r="M319" s="8">
        <f>(O319/86400)+DATE(1970,1,1)</f>
        <v>42882.208333333328</v>
      </c>
      <c r="N319">
        <v>1494738000</v>
      </c>
      <c r="O319">
        <v>1495861200</v>
      </c>
      <c r="P319" t="b">
        <v>0</v>
      </c>
      <c r="Q319" t="b">
        <v>0</v>
      </c>
      <c r="R319" t="str">
        <f>LEFT(T319,FIND("/",T319)-1)</f>
        <v>theater</v>
      </c>
      <c r="S319" t="str">
        <f>RIGHT(T319,LEN(T319)-FIND("/",T319))</f>
        <v>plays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E320/D320*100</f>
        <v>15.842105263157894</v>
      </c>
      <c r="G320" t="s">
        <v>14</v>
      </c>
      <c r="H320">
        <v>17</v>
      </c>
      <c r="I320" t="s">
        <v>21</v>
      </c>
      <c r="J320" t="s">
        <v>22</v>
      </c>
      <c r="K320" s="5">
        <f>E320/H320</f>
        <v>53.117647058823529</v>
      </c>
      <c r="L320" s="8">
        <f>(N320/86400)+DATE(1970,1,1)</f>
        <v>41684.25</v>
      </c>
      <c r="M320" s="8">
        <f>(O320/86400)+DATE(1970,1,1)</f>
        <v>41686.25</v>
      </c>
      <c r="N320">
        <v>1392357600</v>
      </c>
      <c r="O320">
        <v>1392530400</v>
      </c>
      <c r="P320" t="b">
        <v>0</v>
      </c>
      <c r="Q320" t="b">
        <v>0</v>
      </c>
      <c r="R320" t="str">
        <f>LEFT(T320,FIND("/",T320)-1)</f>
        <v>music</v>
      </c>
      <c r="S320" t="str">
        <f>RIGHT(T320,LEN(T320)-FIND("/",T320))</f>
        <v>rock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E321/D321*100</f>
        <v>38.702380952380956</v>
      </c>
      <c r="G321" t="s">
        <v>74</v>
      </c>
      <c r="H321">
        <v>64</v>
      </c>
      <c r="I321" t="s">
        <v>21</v>
      </c>
      <c r="J321" t="s">
        <v>22</v>
      </c>
      <c r="K321" s="5">
        <f>E321/H321</f>
        <v>50.796875</v>
      </c>
      <c r="L321" s="8">
        <f>(N321/86400)+DATE(1970,1,1)</f>
        <v>40402.208333333336</v>
      </c>
      <c r="M321" s="8">
        <f>(O321/86400)+DATE(1970,1,1)</f>
        <v>40426.208333333336</v>
      </c>
      <c r="N321">
        <v>1281589200</v>
      </c>
      <c r="O321">
        <v>1283662800</v>
      </c>
      <c r="P321" t="b">
        <v>0</v>
      </c>
      <c r="Q321" t="b">
        <v>0</v>
      </c>
      <c r="R321" t="str">
        <f>LEFT(T321,FIND("/",T321)-1)</f>
        <v>technology</v>
      </c>
      <c r="S321" t="str">
        <f>RIGHT(T321,LEN(T321)-FIND("/",T321))</f>
        <v>web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E322/D322*100</f>
        <v>9.5876777251184837</v>
      </c>
      <c r="G322" t="s">
        <v>14</v>
      </c>
      <c r="H322">
        <v>80</v>
      </c>
      <c r="I322" t="s">
        <v>21</v>
      </c>
      <c r="J322" t="s">
        <v>22</v>
      </c>
      <c r="K322" s="5">
        <f>E322/H322</f>
        <v>101.15</v>
      </c>
      <c r="L322" s="8">
        <f>(N322/86400)+DATE(1970,1,1)</f>
        <v>40673.208333333336</v>
      </c>
      <c r="M322" s="8">
        <f>(O322/86400)+DATE(1970,1,1)</f>
        <v>40682.208333333336</v>
      </c>
      <c r="N322">
        <v>1305003600</v>
      </c>
      <c r="O322">
        <v>1305781200</v>
      </c>
      <c r="P322" t="b">
        <v>0</v>
      </c>
      <c r="Q322" t="b">
        <v>0</v>
      </c>
      <c r="R322" t="str">
        <f>LEFT(T322,FIND("/",T322)-1)</f>
        <v>publishing</v>
      </c>
      <c r="S322" t="str">
        <f>RIGHT(T322,LEN(T322)-FIND("/",T322))</f>
        <v>fiction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 s="5">
        <f>E323/H323</f>
        <v>65.000810372771468</v>
      </c>
      <c r="L323" s="8">
        <f>(N323/86400)+DATE(1970,1,1)</f>
        <v>40634.208333333336</v>
      </c>
      <c r="M323" s="8">
        <f>(O323/86400)+DATE(1970,1,1)</f>
        <v>40642.208333333336</v>
      </c>
      <c r="N323">
        <v>1301634000</v>
      </c>
      <c r="O323">
        <v>1302325200</v>
      </c>
      <c r="P323" t="b">
        <v>0</v>
      </c>
      <c r="Q323" t="b">
        <v>0</v>
      </c>
      <c r="R323" t="str">
        <f>LEFT(T323,FIND("/",T323)-1)</f>
        <v>film &amp; video</v>
      </c>
      <c r="S323" t="str">
        <f>RIGHT(T323,LEN(T323)-FIND("/",T323))</f>
        <v>shorts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E324/D324*100</f>
        <v>166.56234096692114</v>
      </c>
      <c r="G324" t="s">
        <v>20</v>
      </c>
      <c r="H324">
        <v>5168</v>
      </c>
      <c r="I324" t="s">
        <v>21</v>
      </c>
      <c r="J324" t="s">
        <v>22</v>
      </c>
      <c r="K324" s="5">
        <f>E324/H324</f>
        <v>37.998645510835914</v>
      </c>
      <c r="L324" s="8">
        <f>(N324/86400)+DATE(1970,1,1)</f>
        <v>40507.25</v>
      </c>
      <c r="M324" s="8">
        <f>(O324/86400)+DATE(1970,1,1)</f>
        <v>40520.25</v>
      </c>
      <c r="N324">
        <v>1290664800</v>
      </c>
      <c r="O324">
        <v>1291788000</v>
      </c>
      <c r="P324" t="b">
        <v>0</v>
      </c>
      <c r="Q324" t="b">
        <v>0</v>
      </c>
      <c r="R324" t="str">
        <f>LEFT(T324,FIND("/",T324)-1)</f>
        <v>theater</v>
      </c>
      <c r="S324" t="str">
        <f>RIGHT(T324,LEN(T324)-FIND("/",T324))</f>
        <v>plays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E325/D325*100</f>
        <v>24.134831460674157</v>
      </c>
      <c r="G325" t="s">
        <v>14</v>
      </c>
      <c r="H325">
        <v>26</v>
      </c>
      <c r="I325" t="s">
        <v>40</v>
      </c>
      <c r="J325" t="s">
        <v>41</v>
      </c>
      <c r="K325" s="5">
        <f>E325/H325</f>
        <v>82.615384615384613</v>
      </c>
      <c r="L325" s="8">
        <f>(N325/86400)+DATE(1970,1,1)</f>
        <v>41725.208333333336</v>
      </c>
      <c r="M325" s="8">
        <f>(O325/86400)+DATE(1970,1,1)</f>
        <v>41727.208333333336</v>
      </c>
      <c r="N325">
        <v>1395896400</v>
      </c>
      <c r="O325">
        <v>1396069200</v>
      </c>
      <c r="P325" t="b">
        <v>0</v>
      </c>
      <c r="Q325" t="b">
        <v>0</v>
      </c>
      <c r="R325" t="str">
        <f>LEFT(T325,FIND("/",T325)-1)</f>
        <v>film &amp; video</v>
      </c>
      <c r="S325" t="str">
        <f>RIGHT(T325,LEN(T325)-FIND("/",T325))</f>
        <v>documentary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E326/D326*100</f>
        <v>164.05633802816902</v>
      </c>
      <c r="G326" t="s">
        <v>20</v>
      </c>
      <c r="H326">
        <v>307</v>
      </c>
      <c r="I326" t="s">
        <v>21</v>
      </c>
      <c r="J326" t="s">
        <v>22</v>
      </c>
      <c r="K326" s="5">
        <f>E326/H326</f>
        <v>37.941368078175898</v>
      </c>
      <c r="L326" s="8">
        <f>(N326/86400)+DATE(1970,1,1)</f>
        <v>42176.208333333328</v>
      </c>
      <c r="M326" s="8">
        <f>(O326/86400)+DATE(1970,1,1)</f>
        <v>42188.208333333328</v>
      </c>
      <c r="N326">
        <v>1434862800</v>
      </c>
      <c r="O326">
        <v>1435899600</v>
      </c>
      <c r="P326" t="b">
        <v>0</v>
      </c>
      <c r="Q326" t="b">
        <v>1</v>
      </c>
      <c r="R326" t="str">
        <f>LEFT(T326,FIND("/",T326)-1)</f>
        <v>theater</v>
      </c>
      <c r="S326" t="str">
        <f>RIGHT(T326,LEN(T326)-FIND("/",T326))</f>
        <v>plays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E327/D327*100</f>
        <v>90.723076923076931</v>
      </c>
      <c r="G327" t="s">
        <v>14</v>
      </c>
      <c r="H327">
        <v>73</v>
      </c>
      <c r="I327" t="s">
        <v>21</v>
      </c>
      <c r="J327" t="s">
        <v>22</v>
      </c>
      <c r="K327" s="5">
        <f>E327/H327</f>
        <v>80.780821917808225</v>
      </c>
      <c r="L327" s="8">
        <f>(N327/86400)+DATE(1970,1,1)</f>
        <v>43267.208333333328</v>
      </c>
      <c r="M327" s="8">
        <f>(O327/86400)+DATE(1970,1,1)</f>
        <v>43290.208333333328</v>
      </c>
      <c r="N327">
        <v>1529125200</v>
      </c>
      <c r="O327">
        <v>1531112400</v>
      </c>
      <c r="P327" t="b">
        <v>0</v>
      </c>
      <c r="Q327" t="b">
        <v>1</v>
      </c>
      <c r="R327" t="str">
        <f>LEFT(T327,FIND("/",T327)-1)</f>
        <v>theater</v>
      </c>
      <c r="S327" t="str">
        <f>RIGHT(T327,LEN(T327)-FIND("/",T327))</f>
        <v>plays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E328/D328*100</f>
        <v>46.194444444444443</v>
      </c>
      <c r="G328" t="s">
        <v>14</v>
      </c>
      <c r="H328">
        <v>128</v>
      </c>
      <c r="I328" t="s">
        <v>21</v>
      </c>
      <c r="J328" t="s">
        <v>22</v>
      </c>
      <c r="K328" s="5">
        <f>E328/H328</f>
        <v>25.984375</v>
      </c>
      <c r="L328" s="8">
        <f>(N328/86400)+DATE(1970,1,1)</f>
        <v>42364.25</v>
      </c>
      <c r="M328" s="8">
        <f>(O328/86400)+DATE(1970,1,1)</f>
        <v>42370.25</v>
      </c>
      <c r="N328">
        <v>1451109600</v>
      </c>
      <c r="O328">
        <v>1451628000</v>
      </c>
      <c r="P328" t="b">
        <v>0</v>
      </c>
      <c r="Q328" t="b">
        <v>0</v>
      </c>
      <c r="R328" t="str">
        <f>LEFT(T328,FIND("/",T328)-1)</f>
        <v>film &amp; video</v>
      </c>
      <c r="S328" t="str">
        <f>RIGHT(T328,LEN(T328)-FIND("/",T328))</f>
        <v>animation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E329/D329*100</f>
        <v>38.53846153846154</v>
      </c>
      <c r="G329" t="s">
        <v>14</v>
      </c>
      <c r="H329">
        <v>33</v>
      </c>
      <c r="I329" t="s">
        <v>21</v>
      </c>
      <c r="J329" t="s">
        <v>22</v>
      </c>
      <c r="K329" s="5">
        <f>E329/H329</f>
        <v>30.363636363636363</v>
      </c>
      <c r="L329" s="8">
        <f>(N329/86400)+DATE(1970,1,1)</f>
        <v>43705.208333333328</v>
      </c>
      <c r="M329" s="8">
        <f>(O329/86400)+DATE(1970,1,1)</f>
        <v>43709.208333333328</v>
      </c>
      <c r="N329">
        <v>1566968400</v>
      </c>
      <c r="O329">
        <v>1567314000</v>
      </c>
      <c r="P329" t="b">
        <v>0</v>
      </c>
      <c r="Q329" t="b">
        <v>1</v>
      </c>
      <c r="R329" t="str">
        <f>LEFT(T329,FIND("/",T329)-1)</f>
        <v>theater</v>
      </c>
      <c r="S329" t="str">
        <f>RIGHT(T329,LEN(T329)-FIND("/",T329))</f>
        <v>plays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E330/D330*100</f>
        <v>133.56231003039514</v>
      </c>
      <c r="G330" t="s">
        <v>20</v>
      </c>
      <c r="H330">
        <v>2441</v>
      </c>
      <c r="I330" t="s">
        <v>21</v>
      </c>
      <c r="J330" t="s">
        <v>22</v>
      </c>
      <c r="K330" s="5">
        <f>E330/H330</f>
        <v>54.004916018025398</v>
      </c>
      <c r="L330" s="8">
        <f>(N330/86400)+DATE(1970,1,1)</f>
        <v>43434.25</v>
      </c>
      <c r="M330" s="8">
        <f>(O330/86400)+DATE(1970,1,1)</f>
        <v>43445.25</v>
      </c>
      <c r="N330">
        <v>1543557600</v>
      </c>
      <c r="O330">
        <v>1544508000</v>
      </c>
      <c r="P330" t="b">
        <v>0</v>
      </c>
      <c r="Q330" t="b">
        <v>0</v>
      </c>
      <c r="R330" t="str">
        <f>LEFT(T330,FIND("/",T330)-1)</f>
        <v>music</v>
      </c>
      <c r="S330" t="str">
        <f>RIGHT(T330,LEN(T330)-FIND("/",T330))</f>
        <v>rock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E331/D331*100</f>
        <v>22.896588486140725</v>
      </c>
      <c r="G331" t="s">
        <v>47</v>
      </c>
      <c r="H331">
        <v>211</v>
      </c>
      <c r="I331" t="s">
        <v>21</v>
      </c>
      <c r="J331" t="s">
        <v>22</v>
      </c>
      <c r="K331" s="5">
        <f>E331/H331</f>
        <v>101.78672985781991</v>
      </c>
      <c r="L331" s="8">
        <f>(N331/86400)+DATE(1970,1,1)</f>
        <v>42716.25</v>
      </c>
      <c r="M331" s="8">
        <f>(O331/86400)+DATE(1970,1,1)</f>
        <v>42727.25</v>
      </c>
      <c r="N331">
        <v>1481522400</v>
      </c>
      <c r="O331">
        <v>1482472800</v>
      </c>
      <c r="P331" t="b">
        <v>0</v>
      </c>
      <c r="Q331" t="b">
        <v>0</v>
      </c>
      <c r="R331" t="str">
        <f>LEFT(T331,FIND("/",T331)-1)</f>
        <v>games</v>
      </c>
      <c r="S331" t="str">
        <f>RIGHT(T331,LEN(T331)-FIND("/",T331))</f>
        <v>video games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E332/D332*100</f>
        <v>184.95548961424333</v>
      </c>
      <c r="G332" t="s">
        <v>20</v>
      </c>
      <c r="H332">
        <v>1385</v>
      </c>
      <c r="I332" t="s">
        <v>40</v>
      </c>
      <c r="J332" t="s">
        <v>41</v>
      </c>
      <c r="K332" s="5">
        <f>E332/H332</f>
        <v>45.003610108303249</v>
      </c>
      <c r="L332" s="8">
        <f>(N332/86400)+DATE(1970,1,1)</f>
        <v>43077.25</v>
      </c>
      <c r="M332" s="8">
        <f>(O332/86400)+DATE(1970,1,1)</f>
        <v>43078.25</v>
      </c>
      <c r="N332">
        <v>1512712800</v>
      </c>
      <c r="O332">
        <v>1512799200</v>
      </c>
      <c r="P332" t="b">
        <v>0</v>
      </c>
      <c r="Q332" t="b">
        <v>0</v>
      </c>
      <c r="R332" t="str">
        <f>LEFT(T332,FIND("/",T332)-1)</f>
        <v>film &amp; video</v>
      </c>
      <c r="S332" t="str">
        <f>RIGHT(T332,LEN(T332)-FIND("/",T332))</f>
        <v>documentary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E333/D333*100</f>
        <v>443.72727272727275</v>
      </c>
      <c r="G333" t="s">
        <v>20</v>
      </c>
      <c r="H333">
        <v>190</v>
      </c>
      <c r="I333" t="s">
        <v>21</v>
      </c>
      <c r="J333" t="s">
        <v>22</v>
      </c>
      <c r="K333" s="5">
        <f>E333/H333</f>
        <v>77.068421052631578</v>
      </c>
      <c r="L333" s="8">
        <f>(N333/86400)+DATE(1970,1,1)</f>
        <v>40896.25</v>
      </c>
      <c r="M333" s="8">
        <f>(O333/86400)+DATE(1970,1,1)</f>
        <v>40897.25</v>
      </c>
      <c r="N333">
        <v>1324274400</v>
      </c>
      <c r="O333">
        <v>1324360800</v>
      </c>
      <c r="P333" t="b">
        <v>0</v>
      </c>
      <c r="Q333" t="b">
        <v>0</v>
      </c>
      <c r="R333" t="str">
        <f>LEFT(T333,FIND("/",T333)-1)</f>
        <v>food</v>
      </c>
      <c r="S333" t="str">
        <f>RIGHT(T333,LEN(T333)-FIND("/",T333))</f>
        <v>food trucks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E334/D334*100</f>
        <v>199.9806763285024</v>
      </c>
      <c r="G334" t="s">
        <v>20</v>
      </c>
      <c r="H334">
        <v>470</v>
      </c>
      <c r="I334" t="s">
        <v>21</v>
      </c>
      <c r="J334" t="s">
        <v>22</v>
      </c>
      <c r="K334" s="5">
        <f>E334/H334</f>
        <v>88.076595744680844</v>
      </c>
      <c r="L334" s="8">
        <f>(N334/86400)+DATE(1970,1,1)</f>
        <v>41361.208333333336</v>
      </c>
      <c r="M334" s="8">
        <f>(O334/86400)+DATE(1970,1,1)</f>
        <v>41362.208333333336</v>
      </c>
      <c r="N334">
        <v>1364446800</v>
      </c>
      <c r="O334">
        <v>1364533200</v>
      </c>
      <c r="P334" t="b">
        <v>0</v>
      </c>
      <c r="Q334" t="b">
        <v>0</v>
      </c>
      <c r="R334" t="str">
        <f>LEFT(T334,FIND("/",T334)-1)</f>
        <v>technology</v>
      </c>
      <c r="S334" t="str">
        <f>RIGHT(T334,LEN(T334)-FIND("/",T334))</f>
        <v>wearables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E335/D335*100</f>
        <v>123.95833333333333</v>
      </c>
      <c r="G335" t="s">
        <v>20</v>
      </c>
      <c r="H335">
        <v>253</v>
      </c>
      <c r="I335" t="s">
        <v>21</v>
      </c>
      <c r="J335" t="s">
        <v>22</v>
      </c>
      <c r="K335" s="5">
        <f>E335/H335</f>
        <v>47.035573122529641</v>
      </c>
      <c r="L335" s="8">
        <f>(N335/86400)+DATE(1970,1,1)</f>
        <v>43424.25</v>
      </c>
      <c r="M335" s="8">
        <f>(O335/86400)+DATE(1970,1,1)</f>
        <v>43452.25</v>
      </c>
      <c r="N335">
        <v>1542693600</v>
      </c>
      <c r="O335">
        <v>1545112800</v>
      </c>
      <c r="P335" t="b">
        <v>0</v>
      </c>
      <c r="Q335" t="b">
        <v>0</v>
      </c>
      <c r="R335" t="str">
        <f>LEFT(T335,FIND("/",T335)-1)</f>
        <v>theater</v>
      </c>
      <c r="S335" t="str">
        <f>RIGHT(T335,LEN(T335)-FIND("/",T335))</f>
        <v>plays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E336/D336*100</f>
        <v>186.61329305135951</v>
      </c>
      <c r="G336" t="s">
        <v>20</v>
      </c>
      <c r="H336">
        <v>1113</v>
      </c>
      <c r="I336" t="s">
        <v>21</v>
      </c>
      <c r="J336" t="s">
        <v>22</v>
      </c>
      <c r="K336" s="5">
        <f>E336/H336</f>
        <v>110.99550763701707</v>
      </c>
      <c r="L336" s="8">
        <f>(N336/86400)+DATE(1970,1,1)</f>
        <v>43110.25</v>
      </c>
      <c r="M336" s="8">
        <f>(O336/86400)+DATE(1970,1,1)</f>
        <v>43117.25</v>
      </c>
      <c r="N336">
        <v>1515564000</v>
      </c>
      <c r="O336">
        <v>1516168800</v>
      </c>
      <c r="P336" t="b">
        <v>0</v>
      </c>
      <c r="Q336" t="b">
        <v>0</v>
      </c>
      <c r="R336" t="str">
        <f>LEFT(T336,FIND("/",T336)-1)</f>
        <v>music</v>
      </c>
      <c r="S336" t="str">
        <f>RIGHT(T336,LEN(T336)-FIND("/",T336))</f>
        <v>rock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E337/D337*100</f>
        <v>114.28538550057536</v>
      </c>
      <c r="G337" t="s">
        <v>20</v>
      </c>
      <c r="H337">
        <v>2283</v>
      </c>
      <c r="I337" t="s">
        <v>21</v>
      </c>
      <c r="J337" t="s">
        <v>22</v>
      </c>
      <c r="K337" s="5">
        <f>E337/H337</f>
        <v>87.003066141042481</v>
      </c>
      <c r="L337" s="8">
        <f>(N337/86400)+DATE(1970,1,1)</f>
        <v>43784.25</v>
      </c>
      <c r="M337" s="8">
        <f>(O337/86400)+DATE(1970,1,1)</f>
        <v>43797.25</v>
      </c>
      <c r="N337">
        <v>1573797600</v>
      </c>
      <c r="O337">
        <v>1574920800</v>
      </c>
      <c r="P337" t="b">
        <v>0</v>
      </c>
      <c r="Q337" t="b">
        <v>0</v>
      </c>
      <c r="R337" t="str">
        <f>LEFT(T337,FIND("/",T337)-1)</f>
        <v>music</v>
      </c>
      <c r="S337" t="str">
        <f>RIGHT(T337,LEN(T337)-FIND("/",T337))</f>
        <v>rock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E338/D338*100</f>
        <v>97.032531824611041</v>
      </c>
      <c r="G338" t="s">
        <v>14</v>
      </c>
      <c r="H338">
        <v>1072</v>
      </c>
      <c r="I338" t="s">
        <v>21</v>
      </c>
      <c r="J338" t="s">
        <v>22</v>
      </c>
      <c r="K338" s="5">
        <f>E338/H338</f>
        <v>63.994402985074629</v>
      </c>
      <c r="L338" s="8">
        <f>(N338/86400)+DATE(1970,1,1)</f>
        <v>40527.25</v>
      </c>
      <c r="M338" s="8">
        <f>(O338/86400)+DATE(1970,1,1)</f>
        <v>40528.25</v>
      </c>
      <c r="N338">
        <v>1292392800</v>
      </c>
      <c r="O338">
        <v>1292479200</v>
      </c>
      <c r="P338" t="b">
        <v>0</v>
      </c>
      <c r="Q338" t="b">
        <v>1</v>
      </c>
      <c r="R338" t="str">
        <f>LEFT(T338,FIND("/",T338)-1)</f>
        <v>music</v>
      </c>
      <c r="S338" t="str">
        <f>RIGHT(T338,LEN(T338)-FIND("/",T338))</f>
        <v>rock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E339/D339*100</f>
        <v>122.81904761904762</v>
      </c>
      <c r="G339" t="s">
        <v>20</v>
      </c>
      <c r="H339">
        <v>1095</v>
      </c>
      <c r="I339" t="s">
        <v>21</v>
      </c>
      <c r="J339" t="s">
        <v>22</v>
      </c>
      <c r="K339" s="5">
        <f>E339/H339</f>
        <v>105.9945205479452</v>
      </c>
      <c r="L339" s="8">
        <f>(N339/86400)+DATE(1970,1,1)</f>
        <v>43780.25</v>
      </c>
      <c r="M339" s="8">
        <f>(O339/86400)+DATE(1970,1,1)</f>
        <v>43781.25</v>
      </c>
      <c r="N339">
        <v>1573452000</v>
      </c>
      <c r="O339">
        <v>1573538400</v>
      </c>
      <c r="P339" t="b">
        <v>0</v>
      </c>
      <c r="Q339" t="b">
        <v>0</v>
      </c>
      <c r="R339" t="str">
        <f>LEFT(T339,FIND("/",T339)-1)</f>
        <v>theater</v>
      </c>
      <c r="S339" t="str">
        <f>RIGHT(T339,LEN(T339)-FIND("/",T339))</f>
        <v>plays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E340/D340*100</f>
        <v>179.14326647564468</v>
      </c>
      <c r="G340" t="s">
        <v>20</v>
      </c>
      <c r="H340">
        <v>1690</v>
      </c>
      <c r="I340" t="s">
        <v>21</v>
      </c>
      <c r="J340" t="s">
        <v>22</v>
      </c>
      <c r="K340" s="5">
        <f>E340/H340</f>
        <v>73.989349112426041</v>
      </c>
      <c r="L340" s="8">
        <f>(N340/86400)+DATE(1970,1,1)</f>
        <v>40821.208333333336</v>
      </c>
      <c r="M340" s="8">
        <f>(O340/86400)+DATE(1970,1,1)</f>
        <v>40851.208333333336</v>
      </c>
      <c r="N340">
        <v>1317790800</v>
      </c>
      <c r="O340">
        <v>1320382800</v>
      </c>
      <c r="P340" t="b">
        <v>0</v>
      </c>
      <c r="Q340" t="b">
        <v>0</v>
      </c>
      <c r="R340" t="str">
        <f>LEFT(T340,FIND("/",T340)-1)</f>
        <v>theater</v>
      </c>
      <c r="S340" t="str">
        <f>RIGHT(T340,LEN(T340)-FIND("/",T340))</f>
        <v>plays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E341/D341*100</f>
        <v>79.951577402787962</v>
      </c>
      <c r="G341" t="s">
        <v>74</v>
      </c>
      <c r="H341">
        <v>1297</v>
      </c>
      <c r="I341" t="s">
        <v>15</v>
      </c>
      <c r="J341" t="s">
        <v>16</v>
      </c>
      <c r="K341" s="5">
        <f>E341/H341</f>
        <v>84.02004626060139</v>
      </c>
      <c r="L341" s="8">
        <f>(N341/86400)+DATE(1970,1,1)</f>
        <v>42949.208333333328</v>
      </c>
      <c r="M341" s="8">
        <f>(O341/86400)+DATE(1970,1,1)</f>
        <v>42963.208333333328</v>
      </c>
      <c r="N341">
        <v>1501650000</v>
      </c>
      <c r="O341">
        <v>1502859600</v>
      </c>
      <c r="P341" t="b">
        <v>0</v>
      </c>
      <c r="Q341" t="b">
        <v>0</v>
      </c>
      <c r="R341" t="str">
        <f>LEFT(T341,FIND("/",T341)-1)</f>
        <v>theater</v>
      </c>
      <c r="S341" t="str">
        <f>RIGHT(T341,LEN(T341)-FIND("/",T341))</f>
        <v>plays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E342/D342*100</f>
        <v>94.242587601078171</v>
      </c>
      <c r="G342" t="s">
        <v>14</v>
      </c>
      <c r="H342">
        <v>393</v>
      </c>
      <c r="I342" t="s">
        <v>21</v>
      </c>
      <c r="J342" t="s">
        <v>22</v>
      </c>
      <c r="K342" s="5">
        <f>E342/H342</f>
        <v>88.966921119592882</v>
      </c>
      <c r="L342" s="8">
        <f>(N342/86400)+DATE(1970,1,1)</f>
        <v>40889.25</v>
      </c>
      <c r="M342" s="8">
        <f>(O342/86400)+DATE(1970,1,1)</f>
        <v>40890.25</v>
      </c>
      <c r="N342">
        <v>1323669600</v>
      </c>
      <c r="O342">
        <v>1323756000</v>
      </c>
      <c r="P342" t="b">
        <v>0</v>
      </c>
      <c r="Q342" t="b">
        <v>0</v>
      </c>
      <c r="R342" t="str">
        <f>LEFT(T342,FIND("/",T342)-1)</f>
        <v>photography</v>
      </c>
      <c r="S342" t="str">
        <f>RIGHT(T342,LEN(T342)-FIND("/",T342))</f>
        <v>photography books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E343/D343*100</f>
        <v>84.669291338582681</v>
      </c>
      <c r="G343" t="s">
        <v>14</v>
      </c>
      <c r="H343">
        <v>1257</v>
      </c>
      <c r="I343" t="s">
        <v>21</v>
      </c>
      <c r="J343" t="s">
        <v>22</v>
      </c>
      <c r="K343" s="5">
        <f>E343/H343</f>
        <v>76.990453460620529</v>
      </c>
      <c r="L343" s="8">
        <f>(N343/86400)+DATE(1970,1,1)</f>
        <v>42244.208333333328</v>
      </c>
      <c r="M343" s="8">
        <f>(O343/86400)+DATE(1970,1,1)</f>
        <v>42251.208333333328</v>
      </c>
      <c r="N343">
        <v>1440738000</v>
      </c>
      <c r="O343">
        <v>1441342800</v>
      </c>
      <c r="P343" t="b">
        <v>0</v>
      </c>
      <c r="Q343" t="b">
        <v>0</v>
      </c>
      <c r="R343" t="str">
        <f>LEFT(T343,FIND("/",T343)-1)</f>
        <v>music</v>
      </c>
      <c r="S343" t="str">
        <f>RIGHT(T343,LEN(T343)-FIND("/",T343))</f>
        <v>indie rock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E344/D344*100</f>
        <v>66.521920668058456</v>
      </c>
      <c r="G344" t="s">
        <v>14</v>
      </c>
      <c r="H344">
        <v>328</v>
      </c>
      <c r="I344" t="s">
        <v>21</v>
      </c>
      <c r="J344" t="s">
        <v>22</v>
      </c>
      <c r="K344" s="5">
        <f>E344/H344</f>
        <v>97.146341463414629</v>
      </c>
      <c r="L344" s="8">
        <f>(N344/86400)+DATE(1970,1,1)</f>
        <v>41475.208333333336</v>
      </c>
      <c r="M344" s="8">
        <f>(O344/86400)+DATE(1970,1,1)</f>
        <v>41487.208333333336</v>
      </c>
      <c r="N344">
        <v>1374296400</v>
      </c>
      <c r="O344">
        <v>1375333200</v>
      </c>
      <c r="P344" t="b">
        <v>0</v>
      </c>
      <c r="Q344" t="b">
        <v>0</v>
      </c>
      <c r="R344" t="str">
        <f>LEFT(T344,FIND("/",T344)-1)</f>
        <v>theater</v>
      </c>
      <c r="S344" t="str">
        <f>RIGHT(T344,LEN(T344)-FIND("/",T344))</f>
        <v>plays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E345/D345*100</f>
        <v>53.922222222222224</v>
      </c>
      <c r="G345" t="s">
        <v>14</v>
      </c>
      <c r="H345">
        <v>147</v>
      </c>
      <c r="I345" t="s">
        <v>21</v>
      </c>
      <c r="J345" t="s">
        <v>22</v>
      </c>
      <c r="K345" s="5">
        <f>E345/H345</f>
        <v>33.013605442176868</v>
      </c>
      <c r="L345" s="8">
        <f>(N345/86400)+DATE(1970,1,1)</f>
        <v>41597.25</v>
      </c>
      <c r="M345" s="8">
        <f>(O345/86400)+DATE(1970,1,1)</f>
        <v>41650.25</v>
      </c>
      <c r="N345">
        <v>1384840800</v>
      </c>
      <c r="O345">
        <v>1389420000</v>
      </c>
      <c r="P345" t="b">
        <v>0</v>
      </c>
      <c r="Q345" t="b">
        <v>0</v>
      </c>
      <c r="R345" t="str">
        <f>LEFT(T345,FIND("/",T345)-1)</f>
        <v>theater</v>
      </c>
      <c r="S345" t="str">
        <f>RIGHT(T345,LEN(T345)-FIND("/",T345))</f>
        <v>plays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E346/D346*100</f>
        <v>41.983299595141702</v>
      </c>
      <c r="G346" t="s">
        <v>14</v>
      </c>
      <c r="H346">
        <v>830</v>
      </c>
      <c r="I346" t="s">
        <v>21</v>
      </c>
      <c r="J346" t="s">
        <v>22</v>
      </c>
      <c r="K346" s="5">
        <f>E346/H346</f>
        <v>99.950602409638549</v>
      </c>
      <c r="L346" s="8">
        <f>(N346/86400)+DATE(1970,1,1)</f>
        <v>43122.25</v>
      </c>
      <c r="M346" s="8">
        <f>(O346/86400)+DATE(1970,1,1)</f>
        <v>43162.25</v>
      </c>
      <c r="N346">
        <v>1516600800</v>
      </c>
      <c r="O346">
        <v>1520056800</v>
      </c>
      <c r="P346" t="b">
        <v>0</v>
      </c>
      <c r="Q346" t="b">
        <v>0</v>
      </c>
      <c r="R346" t="str">
        <f>LEFT(T346,FIND("/",T346)-1)</f>
        <v>games</v>
      </c>
      <c r="S346" t="str">
        <f>RIGHT(T346,LEN(T346)-FIND("/",T346))</f>
        <v>video games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E347/D347*100</f>
        <v>14.69479695431472</v>
      </c>
      <c r="G347" t="s">
        <v>14</v>
      </c>
      <c r="H347">
        <v>331</v>
      </c>
      <c r="I347" t="s">
        <v>40</v>
      </c>
      <c r="J347" t="s">
        <v>41</v>
      </c>
      <c r="K347" s="5">
        <f>E347/H347</f>
        <v>69.966767371601208</v>
      </c>
      <c r="L347" s="8">
        <f>(N347/86400)+DATE(1970,1,1)</f>
        <v>42194.208333333328</v>
      </c>
      <c r="M347" s="8">
        <f>(O347/86400)+DATE(1970,1,1)</f>
        <v>42195.208333333328</v>
      </c>
      <c r="N347">
        <v>1436418000</v>
      </c>
      <c r="O347">
        <v>1436504400</v>
      </c>
      <c r="P347" t="b">
        <v>0</v>
      </c>
      <c r="Q347" t="b">
        <v>0</v>
      </c>
      <c r="R347" t="str">
        <f>LEFT(T347,FIND("/",T347)-1)</f>
        <v>film &amp; video</v>
      </c>
      <c r="S347" t="str">
        <f>RIGHT(T347,LEN(T347)-FIND("/",T347))</f>
        <v>drama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E348/D348*100</f>
        <v>34.475000000000001</v>
      </c>
      <c r="G348" t="s">
        <v>14</v>
      </c>
      <c r="H348">
        <v>25</v>
      </c>
      <c r="I348" t="s">
        <v>21</v>
      </c>
      <c r="J348" t="s">
        <v>22</v>
      </c>
      <c r="K348" s="5">
        <f>E348/H348</f>
        <v>110.32</v>
      </c>
      <c r="L348" s="8">
        <f>(N348/86400)+DATE(1970,1,1)</f>
        <v>42971.208333333328</v>
      </c>
      <c r="M348" s="8">
        <f>(O348/86400)+DATE(1970,1,1)</f>
        <v>43026.208333333328</v>
      </c>
      <c r="N348">
        <v>1503550800</v>
      </c>
      <c r="O348">
        <v>1508302800</v>
      </c>
      <c r="P348" t="b">
        <v>0</v>
      </c>
      <c r="Q348" t="b">
        <v>1</v>
      </c>
      <c r="R348" t="str">
        <f>LEFT(T348,FIND("/",T348)-1)</f>
        <v>music</v>
      </c>
      <c r="S348" t="str">
        <f>RIGHT(T348,LEN(T348)-FIND("/",T348))</f>
        <v>indie rock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E349/D349*100</f>
        <v>1400.7777777777778</v>
      </c>
      <c r="G349" t="s">
        <v>20</v>
      </c>
      <c r="H349">
        <v>191</v>
      </c>
      <c r="I349" t="s">
        <v>21</v>
      </c>
      <c r="J349" t="s">
        <v>22</v>
      </c>
      <c r="K349" s="5">
        <f>E349/H349</f>
        <v>66.005235602094245</v>
      </c>
      <c r="L349" s="8">
        <f>(N349/86400)+DATE(1970,1,1)</f>
        <v>42046.25</v>
      </c>
      <c r="M349" s="8">
        <f>(O349/86400)+DATE(1970,1,1)</f>
        <v>42070.25</v>
      </c>
      <c r="N349">
        <v>1423634400</v>
      </c>
      <c r="O349">
        <v>1425708000</v>
      </c>
      <c r="P349" t="b">
        <v>0</v>
      </c>
      <c r="Q349" t="b">
        <v>0</v>
      </c>
      <c r="R349" t="str">
        <f>LEFT(T349,FIND("/",T349)-1)</f>
        <v>technology</v>
      </c>
      <c r="S349" t="str">
        <f>RIGHT(T349,LEN(T349)-FIND("/",T349))</f>
        <v>web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E350/D350*100</f>
        <v>71.770351758793964</v>
      </c>
      <c r="G350" t="s">
        <v>14</v>
      </c>
      <c r="H350">
        <v>3483</v>
      </c>
      <c r="I350" t="s">
        <v>21</v>
      </c>
      <c r="J350" t="s">
        <v>22</v>
      </c>
      <c r="K350" s="5">
        <f>E350/H350</f>
        <v>41.005742176284812</v>
      </c>
      <c r="L350" s="8">
        <f>(N350/86400)+DATE(1970,1,1)</f>
        <v>42782.25</v>
      </c>
      <c r="M350" s="8">
        <f>(O350/86400)+DATE(1970,1,1)</f>
        <v>42795.25</v>
      </c>
      <c r="N350">
        <v>1487224800</v>
      </c>
      <c r="O350">
        <v>1488348000</v>
      </c>
      <c r="P350" t="b">
        <v>0</v>
      </c>
      <c r="Q350" t="b">
        <v>0</v>
      </c>
      <c r="R350" t="str">
        <f>LEFT(T350,FIND("/",T350)-1)</f>
        <v>food</v>
      </c>
      <c r="S350" t="str">
        <f>RIGHT(T350,LEN(T350)-FIND("/",T350))</f>
        <v>food trucks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E351/D351*100</f>
        <v>53.074115044247783</v>
      </c>
      <c r="G351" t="s">
        <v>14</v>
      </c>
      <c r="H351">
        <v>923</v>
      </c>
      <c r="I351" t="s">
        <v>21</v>
      </c>
      <c r="J351" t="s">
        <v>22</v>
      </c>
      <c r="K351" s="5">
        <f>E351/H351</f>
        <v>103.96316359696641</v>
      </c>
      <c r="L351" s="8">
        <f>(N351/86400)+DATE(1970,1,1)</f>
        <v>42930.208333333328</v>
      </c>
      <c r="M351" s="8">
        <f>(O351/86400)+DATE(1970,1,1)</f>
        <v>42960.208333333328</v>
      </c>
      <c r="N351">
        <v>1500008400</v>
      </c>
      <c r="O351">
        <v>1502600400</v>
      </c>
      <c r="P351" t="b">
        <v>0</v>
      </c>
      <c r="Q351" t="b">
        <v>0</v>
      </c>
      <c r="R351" t="str">
        <f>LEFT(T351,FIND("/",T351)-1)</f>
        <v>theater</v>
      </c>
      <c r="S351" t="str">
        <f>RIGHT(T351,LEN(T351)-FIND("/",T351))</f>
        <v>plays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E352/D352*100</f>
        <v>5</v>
      </c>
      <c r="G352" t="s">
        <v>14</v>
      </c>
      <c r="H352">
        <v>1</v>
      </c>
      <c r="I352" t="s">
        <v>21</v>
      </c>
      <c r="J352" t="s">
        <v>22</v>
      </c>
      <c r="K352" s="5">
        <f>E352/H352</f>
        <v>5</v>
      </c>
      <c r="L352" s="8">
        <f>(N352/86400)+DATE(1970,1,1)</f>
        <v>42144.208333333328</v>
      </c>
      <c r="M352" s="8">
        <f>(O352/86400)+DATE(1970,1,1)</f>
        <v>42162.208333333328</v>
      </c>
      <c r="N352">
        <v>1432098000</v>
      </c>
      <c r="O352">
        <v>1433653200</v>
      </c>
      <c r="P352" t="b">
        <v>0</v>
      </c>
      <c r="Q352" t="b">
        <v>1</v>
      </c>
      <c r="R352" t="str">
        <f>LEFT(T352,FIND("/",T352)-1)</f>
        <v>music</v>
      </c>
      <c r="S352" t="str">
        <f>RIGHT(T352,LEN(T352)-FIND("/",T352))</f>
        <v>jazz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E353/D353*100</f>
        <v>127.70715249662618</v>
      </c>
      <c r="G353" t="s">
        <v>20</v>
      </c>
      <c r="H353">
        <v>2013</v>
      </c>
      <c r="I353" t="s">
        <v>21</v>
      </c>
      <c r="J353" t="s">
        <v>22</v>
      </c>
      <c r="K353" s="5">
        <f>E353/H353</f>
        <v>47.009935419771487</v>
      </c>
      <c r="L353" s="8">
        <f>(N353/86400)+DATE(1970,1,1)</f>
        <v>42240.208333333328</v>
      </c>
      <c r="M353" s="8">
        <f>(O353/86400)+DATE(1970,1,1)</f>
        <v>42254.208333333328</v>
      </c>
      <c r="N353">
        <v>1440392400</v>
      </c>
      <c r="O353">
        <v>1441602000</v>
      </c>
      <c r="P353" t="b">
        <v>0</v>
      </c>
      <c r="Q353" t="b">
        <v>0</v>
      </c>
      <c r="R353" t="str">
        <f>LEFT(T353,FIND("/",T353)-1)</f>
        <v>music</v>
      </c>
      <c r="S353" t="str">
        <f>RIGHT(T353,LEN(T353)-FIND("/",T353))</f>
        <v>rock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E354/D354*100</f>
        <v>34.892857142857139</v>
      </c>
      <c r="G354" t="s">
        <v>14</v>
      </c>
      <c r="H354">
        <v>33</v>
      </c>
      <c r="I354" t="s">
        <v>15</v>
      </c>
      <c r="J354" t="s">
        <v>16</v>
      </c>
      <c r="K354" s="5">
        <f>E354/H354</f>
        <v>29.606060606060606</v>
      </c>
      <c r="L354" s="8">
        <f>(N354/86400)+DATE(1970,1,1)</f>
        <v>42315.25</v>
      </c>
      <c r="M354" s="8">
        <f>(O354/86400)+DATE(1970,1,1)</f>
        <v>42323.25</v>
      </c>
      <c r="N354">
        <v>1446876000</v>
      </c>
      <c r="O354">
        <v>1447567200</v>
      </c>
      <c r="P354" t="b">
        <v>0</v>
      </c>
      <c r="Q354" t="b">
        <v>0</v>
      </c>
      <c r="R354" t="str">
        <f>LEFT(T354,FIND("/",T354)-1)</f>
        <v>theater</v>
      </c>
      <c r="S354" t="str">
        <f>RIGHT(T354,LEN(T354)-FIND("/",T354))</f>
        <v>plays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E355/D355*100</f>
        <v>410.59821428571428</v>
      </c>
      <c r="G355" t="s">
        <v>20</v>
      </c>
      <c r="H355">
        <v>1703</v>
      </c>
      <c r="I355" t="s">
        <v>21</v>
      </c>
      <c r="J355" t="s">
        <v>22</v>
      </c>
      <c r="K355" s="5">
        <f>E355/H355</f>
        <v>81.010569583088667</v>
      </c>
      <c r="L355" s="8">
        <f>(N355/86400)+DATE(1970,1,1)</f>
        <v>43651.208333333328</v>
      </c>
      <c r="M355" s="8">
        <f>(O355/86400)+DATE(1970,1,1)</f>
        <v>43652.208333333328</v>
      </c>
      <c r="N355">
        <v>1562302800</v>
      </c>
      <c r="O355">
        <v>1562389200</v>
      </c>
      <c r="P355" t="b">
        <v>0</v>
      </c>
      <c r="Q355" t="b">
        <v>0</v>
      </c>
      <c r="R355" t="str">
        <f>LEFT(T355,FIND("/",T355)-1)</f>
        <v>theater</v>
      </c>
      <c r="S355" t="str">
        <f>RIGHT(T355,LEN(T355)-FIND("/",T355))</f>
        <v>plays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E356/D356*100</f>
        <v>123.73770491803278</v>
      </c>
      <c r="G356" t="s">
        <v>20</v>
      </c>
      <c r="H356">
        <v>80</v>
      </c>
      <c r="I356" t="s">
        <v>36</v>
      </c>
      <c r="J356" t="s">
        <v>37</v>
      </c>
      <c r="K356" s="5">
        <f>E356/H356</f>
        <v>94.35</v>
      </c>
      <c r="L356" s="8">
        <f>(N356/86400)+DATE(1970,1,1)</f>
        <v>41520.208333333336</v>
      </c>
      <c r="M356" s="8">
        <f>(O356/86400)+DATE(1970,1,1)</f>
        <v>41527.208333333336</v>
      </c>
      <c r="N356">
        <v>1378184400</v>
      </c>
      <c r="O356">
        <v>1378789200</v>
      </c>
      <c r="P356" t="b">
        <v>0</v>
      </c>
      <c r="Q356" t="b">
        <v>0</v>
      </c>
      <c r="R356" t="str">
        <f>LEFT(T356,FIND("/",T356)-1)</f>
        <v>film &amp; video</v>
      </c>
      <c r="S356" t="str">
        <f>RIGHT(T356,LEN(T356)-FIND("/",T356))</f>
        <v>documentary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E357/D357*100</f>
        <v>58.973684210526315</v>
      </c>
      <c r="G357" t="s">
        <v>47</v>
      </c>
      <c r="H357">
        <v>86</v>
      </c>
      <c r="I357" t="s">
        <v>21</v>
      </c>
      <c r="J357" t="s">
        <v>22</v>
      </c>
      <c r="K357" s="5">
        <f>E357/H357</f>
        <v>26.058139534883722</v>
      </c>
      <c r="L357" s="8">
        <f>(N357/86400)+DATE(1970,1,1)</f>
        <v>42757.25</v>
      </c>
      <c r="M357" s="8">
        <f>(O357/86400)+DATE(1970,1,1)</f>
        <v>42797.25</v>
      </c>
      <c r="N357">
        <v>1485064800</v>
      </c>
      <c r="O357">
        <v>1488520800</v>
      </c>
      <c r="P357" t="b">
        <v>0</v>
      </c>
      <c r="Q357" t="b">
        <v>0</v>
      </c>
      <c r="R357" t="str">
        <f>LEFT(T357,FIND("/",T357)-1)</f>
        <v>technology</v>
      </c>
      <c r="S357" t="str">
        <f>RIGHT(T357,LEN(T357)-FIND("/",T357))</f>
        <v>wearables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E358/D358*100</f>
        <v>36.892473118279568</v>
      </c>
      <c r="G358" t="s">
        <v>14</v>
      </c>
      <c r="H358">
        <v>40</v>
      </c>
      <c r="I358" t="s">
        <v>107</v>
      </c>
      <c r="J358" t="s">
        <v>108</v>
      </c>
      <c r="K358" s="5">
        <f>E358/H358</f>
        <v>85.775000000000006</v>
      </c>
      <c r="L358" s="8">
        <f>(N358/86400)+DATE(1970,1,1)</f>
        <v>40922.25</v>
      </c>
      <c r="M358" s="8">
        <f>(O358/86400)+DATE(1970,1,1)</f>
        <v>40931.25</v>
      </c>
      <c r="N358">
        <v>1326520800</v>
      </c>
      <c r="O358">
        <v>1327298400</v>
      </c>
      <c r="P358" t="b">
        <v>0</v>
      </c>
      <c r="Q358" t="b">
        <v>0</v>
      </c>
      <c r="R358" t="str">
        <f>LEFT(T358,FIND("/",T358)-1)</f>
        <v>theater</v>
      </c>
      <c r="S358" t="str">
        <f>RIGHT(T358,LEN(T358)-FIND("/",T358))</f>
        <v>plays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E359/D359*100</f>
        <v>184.91304347826087</v>
      </c>
      <c r="G359" t="s">
        <v>20</v>
      </c>
      <c r="H359">
        <v>41</v>
      </c>
      <c r="I359" t="s">
        <v>21</v>
      </c>
      <c r="J359" t="s">
        <v>22</v>
      </c>
      <c r="K359" s="5">
        <f>E359/H359</f>
        <v>103.73170731707317</v>
      </c>
      <c r="L359" s="8">
        <f>(N359/86400)+DATE(1970,1,1)</f>
        <v>42250.208333333328</v>
      </c>
      <c r="M359" s="8">
        <f>(O359/86400)+DATE(1970,1,1)</f>
        <v>42275.208333333328</v>
      </c>
      <c r="N359">
        <v>1441256400</v>
      </c>
      <c r="O359">
        <v>1443416400</v>
      </c>
      <c r="P359" t="b">
        <v>0</v>
      </c>
      <c r="Q359" t="b">
        <v>0</v>
      </c>
      <c r="R359" t="str">
        <f>LEFT(T359,FIND("/",T359)-1)</f>
        <v>games</v>
      </c>
      <c r="S359" t="str">
        <f>RIGHT(T359,LEN(T359)-FIND("/",T359))</f>
        <v>video games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E360/D360*100</f>
        <v>11.814432989690722</v>
      </c>
      <c r="G360" t="s">
        <v>14</v>
      </c>
      <c r="H360">
        <v>23</v>
      </c>
      <c r="I360" t="s">
        <v>15</v>
      </c>
      <c r="J360" t="s">
        <v>16</v>
      </c>
      <c r="K360" s="5">
        <f>E360/H360</f>
        <v>49.826086956521742</v>
      </c>
      <c r="L360" s="8">
        <f>(N360/86400)+DATE(1970,1,1)</f>
        <v>43322.208333333328</v>
      </c>
      <c r="M360" s="8">
        <f>(O360/86400)+DATE(1970,1,1)</f>
        <v>43325.208333333328</v>
      </c>
      <c r="N360">
        <v>1533877200</v>
      </c>
      <c r="O360">
        <v>1534136400</v>
      </c>
      <c r="P360" t="b">
        <v>1</v>
      </c>
      <c r="Q360" t="b">
        <v>0</v>
      </c>
      <c r="R360" t="str">
        <f>LEFT(T360,FIND("/",T360)-1)</f>
        <v>photography</v>
      </c>
      <c r="S360" t="str">
        <f>RIGHT(T360,LEN(T360)-FIND("/",T360))</f>
        <v>photography books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E361/D361*100</f>
        <v>298.7</v>
      </c>
      <c r="G361" t="s">
        <v>20</v>
      </c>
      <c r="H361">
        <v>187</v>
      </c>
      <c r="I361" t="s">
        <v>21</v>
      </c>
      <c r="J361" t="s">
        <v>22</v>
      </c>
      <c r="K361" s="5">
        <f>E361/H361</f>
        <v>63.893048128342244</v>
      </c>
      <c r="L361" s="8">
        <f>(N361/86400)+DATE(1970,1,1)</f>
        <v>40782.208333333336</v>
      </c>
      <c r="M361" s="8">
        <f>(O361/86400)+DATE(1970,1,1)</f>
        <v>40789.208333333336</v>
      </c>
      <c r="N361">
        <v>1314421200</v>
      </c>
      <c r="O361">
        <v>1315026000</v>
      </c>
      <c r="P361" t="b">
        <v>0</v>
      </c>
      <c r="Q361" t="b">
        <v>0</v>
      </c>
      <c r="R361" t="str">
        <f>LEFT(T361,FIND("/",T361)-1)</f>
        <v>film &amp; video</v>
      </c>
      <c r="S361" t="str">
        <f>RIGHT(T361,LEN(T361)-FIND("/",T361))</f>
        <v>animation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E362/D362*100</f>
        <v>226.35175879396985</v>
      </c>
      <c r="G362" t="s">
        <v>20</v>
      </c>
      <c r="H362">
        <v>2875</v>
      </c>
      <c r="I362" t="s">
        <v>40</v>
      </c>
      <c r="J362" t="s">
        <v>41</v>
      </c>
      <c r="K362" s="5">
        <f>E362/H362</f>
        <v>47.002434782608695</v>
      </c>
      <c r="L362" s="8">
        <f>(N362/86400)+DATE(1970,1,1)</f>
        <v>40544.25</v>
      </c>
      <c r="M362" s="8">
        <f>(O362/86400)+DATE(1970,1,1)</f>
        <v>40558.25</v>
      </c>
      <c r="N362">
        <v>1293861600</v>
      </c>
      <c r="O362">
        <v>1295071200</v>
      </c>
      <c r="P362" t="b">
        <v>0</v>
      </c>
      <c r="Q362" t="b">
        <v>1</v>
      </c>
      <c r="R362" t="str">
        <f>LEFT(T362,FIND("/",T362)-1)</f>
        <v>theater</v>
      </c>
      <c r="S362" t="str">
        <f>RIGHT(T362,LEN(T362)-FIND("/",T362))</f>
        <v>plays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E363/D363*100</f>
        <v>173.56363636363636</v>
      </c>
      <c r="G363" t="s">
        <v>20</v>
      </c>
      <c r="H363">
        <v>88</v>
      </c>
      <c r="I363" t="s">
        <v>21</v>
      </c>
      <c r="J363" t="s">
        <v>22</v>
      </c>
      <c r="K363" s="5">
        <f>E363/H363</f>
        <v>108.47727272727273</v>
      </c>
      <c r="L363" s="8">
        <f>(N363/86400)+DATE(1970,1,1)</f>
        <v>43015.208333333328</v>
      </c>
      <c r="M363" s="8">
        <f>(O363/86400)+DATE(1970,1,1)</f>
        <v>43039.208333333328</v>
      </c>
      <c r="N363">
        <v>1507352400</v>
      </c>
      <c r="O363">
        <v>1509426000</v>
      </c>
      <c r="P363" t="b">
        <v>0</v>
      </c>
      <c r="Q363" t="b">
        <v>0</v>
      </c>
      <c r="R363" t="str">
        <f>LEFT(T363,FIND("/",T363)-1)</f>
        <v>theater</v>
      </c>
      <c r="S363" t="str">
        <f>RIGHT(T363,LEN(T363)-FIND("/",T363))</f>
        <v>plays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E364/D364*100</f>
        <v>371.75675675675677</v>
      </c>
      <c r="G364" t="s">
        <v>20</v>
      </c>
      <c r="H364">
        <v>191</v>
      </c>
      <c r="I364" t="s">
        <v>21</v>
      </c>
      <c r="J364" t="s">
        <v>22</v>
      </c>
      <c r="K364" s="5">
        <f>E364/H364</f>
        <v>72.015706806282722</v>
      </c>
      <c r="L364" s="8">
        <f>(N364/86400)+DATE(1970,1,1)</f>
        <v>40570.25</v>
      </c>
      <c r="M364" s="8">
        <f>(O364/86400)+DATE(1970,1,1)</f>
        <v>40608.25</v>
      </c>
      <c r="N364">
        <v>1296108000</v>
      </c>
      <c r="O364">
        <v>1299391200</v>
      </c>
      <c r="P364" t="b">
        <v>0</v>
      </c>
      <c r="Q364" t="b">
        <v>0</v>
      </c>
      <c r="R364" t="str">
        <f>LEFT(T364,FIND("/",T364)-1)</f>
        <v>music</v>
      </c>
      <c r="S364" t="str">
        <f>RIGHT(T364,LEN(T364)-FIND("/",T364))</f>
        <v>rock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E365/D365*100</f>
        <v>160.19230769230771</v>
      </c>
      <c r="G365" t="s">
        <v>20</v>
      </c>
      <c r="H365">
        <v>139</v>
      </c>
      <c r="I365" t="s">
        <v>21</v>
      </c>
      <c r="J365" t="s">
        <v>22</v>
      </c>
      <c r="K365" s="5">
        <f>E365/H365</f>
        <v>59.928057553956833</v>
      </c>
      <c r="L365" s="8">
        <f>(N365/86400)+DATE(1970,1,1)</f>
        <v>40904.25</v>
      </c>
      <c r="M365" s="8">
        <f>(O365/86400)+DATE(1970,1,1)</f>
        <v>40905.25</v>
      </c>
      <c r="N365">
        <v>1324965600</v>
      </c>
      <c r="O365">
        <v>1325052000</v>
      </c>
      <c r="P365" t="b">
        <v>0</v>
      </c>
      <c r="Q365" t="b">
        <v>0</v>
      </c>
      <c r="R365" t="str">
        <f>LEFT(T365,FIND("/",T365)-1)</f>
        <v>music</v>
      </c>
      <c r="S365" t="str">
        <f>RIGHT(T365,LEN(T365)-FIND("/",T365))</f>
        <v>rock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E366/D366*100</f>
        <v>1616.3333333333335</v>
      </c>
      <c r="G366" t="s">
        <v>20</v>
      </c>
      <c r="H366">
        <v>186</v>
      </c>
      <c r="I366" t="s">
        <v>21</v>
      </c>
      <c r="J366" t="s">
        <v>22</v>
      </c>
      <c r="K366" s="5">
        <f>E366/H366</f>
        <v>78.209677419354833</v>
      </c>
      <c r="L366" s="8">
        <f>(N366/86400)+DATE(1970,1,1)</f>
        <v>43164.25</v>
      </c>
      <c r="M366" s="8">
        <f>(O366/86400)+DATE(1970,1,1)</f>
        <v>43194.208333333328</v>
      </c>
      <c r="N366">
        <v>1520229600</v>
      </c>
      <c r="O366">
        <v>1522818000</v>
      </c>
      <c r="P366" t="b">
        <v>0</v>
      </c>
      <c r="Q366" t="b">
        <v>0</v>
      </c>
      <c r="R366" t="str">
        <f>LEFT(T366,FIND("/",T366)-1)</f>
        <v>music</v>
      </c>
      <c r="S366" t="str">
        <f>RIGHT(T366,LEN(T366)-FIND("/",T366))</f>
        <v>indie rock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E367/D367*100</f>
        <v>733.4375</v>
      </c>
      <c r="G367" t="s">
        <v>20</v>
      </c>
      <c r="H367">
        <v>112</v>
      </c>
      <c r="I367" t="s">
        <v>26</v>
      </c>
      <c r="J367" t="s">
        <v>27</v>
      </c>
      <c r="K367" s="5">
        <f>E367/H367</f>
        <v>104.77678571428571</v>
      </c>
      <c r="L367" s="8">
        <f>(N367/86400)+DATE(1970,1,1)</f>
        <v>42733.25</v>
      </c>
      <c r="M367" s="8">
        <f>(O367/86400)+DATE(1970,1,1)</f>
        <v>42760.25</v>
      </c>
      <c r="N367">
        <v>1482991200</v>
      </c>
      <c r="O367">
        <v>1485324000</v>
      </c>
      <c r="P367" t="b">
        <v>0</v>
      </c>
      <c r="Q367" t="b">
        <v>0</v>
      </c>
      <c r="R367" t="str">
        <f>LEFT(T367,FIND("/",T367)-1)</f>
        <v>theater</v>
      </c>
      <c r="S367" t="str">
        <f>RIGHT(T367,LEN(T367)-FIND("/",T367))</f>
        <v>plays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E368/D368*100</f>
        <v>592.11111111111109</v>
      </c>
      <c r="G368" t="s">
        <v>20</v>
      </c>
      <c r="H368">
        <v>101</v>
      </c>
      <c r="I368" t="s">
        <v>21</v>
      </c>
      <c r="J368" t="s">
        <v>22</v>
      </c>
      <c r="K368" s="5">
        <f>E368/H368</f>
        <v>105.52475247524752</v>
      </c>
      <c r="L368" s="8">
        <f>(N368/86400)+DATE(1970,1,1)</f>
        <v>40546.25</v>
      </c>
      <c r="M368" s="8">
        <f>(O368/86400)+DATE(1970,1,1)</f>
        <v>40547.25</v>
      </c>
      <c r="N368">
        <v>1294034400</v>
      </c>
      <c r="O368">
        <v>1294120800</v>
      </c>
      <c r="P368" t="b">
        <v>0</v>
      </c>
      <c r="Q368" t="b">
        <v>1</v>
      </c>
      <c r="R368" t="str">
        <f>LEFT(T368,FIND("/",T368)-1)</f>
        <v>theater</v>
      </c>
      <c r="S368" t="str">
        <f>RIGHT(T368,LEN(T368)-FIND("/",T368))</f>
        <v>plays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E369/D369*100</f>
        <v>18.888888888888889</v>
      </c>
      <c r="G369" t="s">
        <v>14</v>
      </c>
      <c r="H369">
        <v>75</v>
      </c>
      <c r="I369" t="s">
        <v>21</v>
      </c>
      <c r="J369" t="s">
        <v>22</v>
      </c>
      <c r="K369" s="5">
        <f>E369/H369</f>
        <v>24.933333333333334</v>
      </c>
      <c r="L369" s="8">
        <f>(N369/86400)+DATE(1970,1,1)</f>
        <v>41930.208333333336</v>
      </c>
      <c r="M369" s="8">
        <f>(O369/86400)+DATE(1970,1,1)</f>
        <v>41954.25</v>
      </c>
      <c r="N369">
        <v>1413608400</v>
      </c>
      <c r="O369">
        <v>1415685600</v>
      </c>
      <c r="P369" t="b">
        <v>0</v>
      </c>
      <c r="Q369" t="b">
        <v>1</v>
      </c>
      <c r="R369" t="str">
        <f>LEFT(T369,FIND("/",T369)-1)</f>
        <v>theater</v>
      </c>
      <c r="S369" t="str">
        <f>RIGHT(T369,LEN(T369)-FIND("/",T369))</f>
        <v>plays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E370/D370*100</f>
        <v>276.80769230769232</v>
      </c>
      <c r="G370" t="s">
        <v>20</v>
      </c>
      <c r="H370">
        <v>206</v>
      </c>
      <c r="I370" t="s">
        <v>40</v>
      </c>
      <c r="J370" t="s">
        <v>41</v>
      </c>
      <c r="K370" s="5">
        <f>E370/H370</f>
        <v>69.873786407766985</v>
      </c>
      <c r="L370" s="8">
        <f>(N370/86400)+DATE(1970,1,1)</f>
        <v>40464.208333333336</v>
      </c>
      <c r="M370" s="8">
        <f>(O370/86400)+DATE(1970,1,1)</f>
        <v>40487.208333333336</v>
      </c>
      <c r="N370">
        <v>1286946000</v>
      </c>
      <c r="O370">
        <v>1288933200</v>
      </c>
      <c r="P370" t="b">
        <v>0</v>
      </c>
      <c r="Q370" t="b">
        <v>1</v>
      </c>
      <c r="R370" t="str">
        <f>LEFT(T370,FIND("/",T370)-1)</f>
        <v>film &amp; video</v>
      </c>
      <c r="S370" t="str">
        <f>RIGHT(T370,LEN(T370)-FIND("/",T370))</f>
        <v>documentary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E371/D371*100</f>
        <v>273.01851851851848</v>
      </c>
      <c r="G371" t="s">
        <v>20</v>
      </c>
      <c r="H371">
        <v>154</v>
      </c>
      <c r="I371" t="s">
        <v>21</v>
      </c>
      <c r="J371" t="s">
        <v>22</v>
      </c>
      <c r="K371" s="5">
        <f>E371/H371</f>
        <v>95.733766233766232</v>
      </c>
      <c r="L371" s="8">
        <f>(N371/86400)+DATE(1970,1,1)</f>
        <v>41308.25</v>
      </c>
      <c r="M371" s="8">
        <f>(O371/86400)+DATE(1970,1,1)</f>
        <v>41347.208333333336</v>
      </c>
      <c r="N371">
        <v>1359871200</v>
      </c>
      <c r="O371">
        <v>1363237200</v>
      </c>
      <c r="P371" t="b">
        <v>0</v>
      </c>
      <c r="Q371" t="b">
        <v>1</v>
      </c>
      <c r="R371" t="str">
        <f>LEFT(T371,FIND("/",T371)-1)</f>
        <v>film &amp; video</v>
      </c>
      <c r="S371" t="str">
        <f>RIGHT(T371,LEN(T371)-FIND("/",T371))</f>
        <v>television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E372/D372*100</f>
        <v>159.36331255565449</v>
      </c>
      <c r="G372" t="s">
        <v>20</v>
      </c>
      <c r="H372">
        <v>5966</v>
      </c>
      <c r="I372" t="s">
        <v>21</v>
      </c>
      <c r="J372" t="s">
        <v>22</v>
      </c>
      <c r="K372" s="5">
        <f>E372/H372</f>
        <v>29.997485752598056</v>
      </c>
      <c r="L372" s="8">
        <f>(N372/86400)+DATE(1970,1,1)</f>
        <v>43570.208333333328</v>
      </c>
      <c r="M372" s="8">
        <f>(O372/86400)+DATE(1970,1,1)</f>
        <v>43576.208333333328</v>
      </c>
      <c r="N372">
        <v>1555304400</v>
      </c>
      <c r="O372">
        <v>1555822800</v>
      </c>
      <c r="P372" t="b">
        <v>0</v>
      </c>
      <c r="Q372" t="b">
        <v>0</v>
      </c>
      <c r="R372" t="str">
        <f>LEFT(T372,FIND("/",T372)-1)</f>
        <v>theater</v>
      </c>
      <c r="S372" t="str">
        <f>RIGHT(T372,LEN(T372)-FIND("/",T372))</f>
        <v>plays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E373/D373*100</f>
        <v>67.869978858350947</v>
      </c>
      <c r="G373" t="s">
        <v>14</v>
      </c>
      <c r="H373">
        <v>2176</v>
      </c>
      <c r="I373" t="s">
        <v>21</v>
      </c>
      <c r="J373" t="s">
        <v>22</v>
      </c>
      <c r="K373" s="5">
        <f>E373/H373</f>
        <v>59.011948529411768</v>
      </c>
      <c r="L373" s="8">
        <f>(N373/86400)+DATE(1970,1,1)</f>
        <v>42043.25</v>
      </c>
      <c r="M373" s="8">
        <f>(O373/86400)+DATE(1970,1,1)</f>
        <v>42094.208333333328</v>
      </c>
      <c r="N373">
        <v>1423375200</v>
      </c>
      <c r="O373">
        <v>1427778000</v>
      </c>
      <c r="P373" t="b">
        <v>0</v>
      </c>
      <c r="Q373" t="b">
        <v>0</v>
      </c>
      <c r="R373" t="str">
        <f>LEFT(T373,FIND("/",T373)-1)</f>
        <v>theater</v>
      </c>
      <c r="S373" t="str">
        <f>RIGHT(T373,LEN(T373)-FIND("/",T373))</f>
        <v>plays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E374/D374*100</f>
        <v>1591.5555555555554</v>
      </c>
      <c r="G374" t="s">
        <v>20</v>
      </c>
      <c r="H374">
        <v>169</v>
      </c>
      <c r="I374" t="s">
        <v>21</v>
      </c>
      <c r="J374" t="s">
        <v>22</v>
      </c>
      <c r="K374" s="5">
        <f>E374/H374</f>
        <v>84.757396449704146</v>
      </c>
      <c r="L374" s="8">
        <f>(N374/86400)+DATE(1970,1,1)</f>
        <v>42012.25</v>
      </c>
      <c r="M374" s="8">
        <f>(O374/86400)+DATE(1970,1,1)</f>
        <v>42032.25</v>
      </c>
      <c r="N374">
        <v>1420696800</v>
      </c>
      <c r="O374">
        <v>1422424800</v>
      </c>
      <c r="P374" t="b">
        <v>0</v>
      </c>
      <c r="Q374" t="b">
        <v>1</v>
      </c>
      <c r="R374" t="str">
        <f>LEFT(T374,FIND("/",T374)-1)</f>
        <v>film &amp; video</v>
      </c>
      <c r="S374" t="str">
        <f>RIGHT(T374,LEN(T374)-FIND("/",T374))</f>
        <v>documentary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E375/D375*100</f>
        <v>730.18222222222221</v>
      </c>
      <c r="G375" t="s">
        <v>20</v>
      </c>
      <c r="H375">
        <v>2106</v>
      </c>
      <c r="I375" t="s">
        <v>21</v>
      </c>
      <c r="J375" t="s">
        <v>22</v>
      </c>
      <c r="K375" s="5">
        <f>E375/H375</f>
        <v>78.010921177587846</v>
      </c>
      <c r="L375" s="8">
        <f>(N375/86400)+DATE(1970,1,1)</f>
        <v>42964.208333333328</v>
      </c>
      <c r="M375" s="8">
        <f>(O375/86400)+DATE(1970,1,1)</f>
        <v>42972.208333333328</v>
      </c>
      <c r="N375">
        <v>1502946000</v>
      </c>
      <c r="O375">
        <v>1503637200</v>
      </c>
      <c r="P375" t="b">
        <v>0</v>
      </c>
      <c r="Q375" t="b">
        <v>0</v>
      </c>
      <c r="R375" t="str">
        <f>LEFT(T375,FIND("/",T375)-1)</f>
        <v>theater</v>
      </c>
      <c r="S375" t="str">
        <f>RIGHT(T375,LEN(T375)-FIND("/",T375))</f>
        <v>plays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E376/D376*100</f>
        <v>13.185782556750297</v>
      </c>
      <c r="G376" t="s">
        <v>14</v>
      </c>
      <c r="H376">
        <v>441</v>
      </c>
      <c r="I376" t="s">
        <v>21</v>
      </c>
      <c r="J376" t="s">
        <v>22</v>
      </c>
      <c r="K376" s="5">
        <f>E376/H376</f>
        <v>50.05215419501134</v>
      </c>
      <c r="L376" s="8">
        <f>(N376/86400)+DATE(1970,1,1)</f>
        <v>43476.25</v>
      </c>
      <c r="M376" s="8">
        <f>(O376/86400)+DATE(1970,1,1)</f>
        <v>43481.25</v>
      </c>
      <c r="N376">
        <v>1547186400</v>
      </c>
      <c r="O376">
        <v>1547618400</v>
      </c>
      <c r="P376" t="b">
        <v>0</v>
      </c>
      <c r="Q376" t="b">
        <v>1</v>
      </c>
      <c r="R376" t="str">
        <f>LEFT(T376,FIND("/",T376)-1)</f>
        <v>film &amp; video</v>
      </c>
      <c r="S376" t="str">
        <f>RIGHT(T376,LEN(T376)-FIND("/",T376))</f>
        <v>documentary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E377/D377*100</f>
        <v>54.777777777777779</v>
      </c>
      <c r="G377" t="s">
        <v>14</v>
      </c>
      <c r="H377">
        <v>25</v>
      </c>
      <c r="I377" t="s">
        <v>21</v>
      </c>
      <c r="J377" t="s">
        <v>22</v>
      </c>
      <c r="K377" s="5">
        <f>E377/H377</f>
        <v>59.16</v>
      </c>
      <c r="L377" s="8">
        <f>(N377/86400)+DATE(1970,1,1)</f>
        <v>42293.208333333328</v>
      </c>
      <c r="M377" s="8">
        <f>(O377/86400)+DATE(1970,1,1)</f>
        <v>42350.25</v>
      </c>
      <c r="N377">
        <v>1444971600</v>
      </c>
      <c r="O377">
        <v>1449900000</v>
      </c>
      <c r="P377" t="b">
        <v>0</v>
      </c>
      <c r="Q377" t="b">
        <v>0</v>
      </c>
      <c r="R377" t="str">
        <f>LEFT(T377,FIND("/",T377)-1)</f>
        <v>music</v>
      </c>
      <c r="S377" t="str">
        <f>RIGHT(T377,LEN(T377)-FIND("/",T377))</f>
        <v>indie rock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E378/D378*100</f>
        <v>361.02941176470591</v>
      </c>
      <c r="G378" t="s">
        <v>20</v>
      </c>
      <c r="H378">
        <v>131</v>
      </c>
      <c r="I378" t="s">
        <v>21</v>
      </c>
      <c r="J378" t="s">
        <v>22</v>
      </c>
      <c r="K378" s="5">
        <f>E378/H378</f>
        <v>93.702290076335885</v>
      </c>
      <c r="L378" s="8">
        <f>(N378/86400)+DATE(1970,1,1)</f>
        <v>41826.208333333336</v>
      </c>
      <c r="M378" s="8">
        <f>(O378/86400)+DATE(1970,1,1)</f>
        <v>41832.208333333336</v>
      </c>
      <c r="N378">
        <v>1404622800</v>
      </c>
      <c r="O378">
        <v>1405141200</v>
      </c>
      <c r="P378" t="b">
        <v>0</v>
      </c>
      <c r="Q378" t="b">
        <v>0</v>
      </c>
      <c r="R378" t="str">
        <f>LEFT(T378,FIND("/",T378)-1)</f>
        <v>music</v>
      </c>
      <c r="S378" t="str">
        <f>RIGHT(T378,LEN(T378)-FIND("/",T378))</f>
        <v>rock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E379/D379*100</f>
        <v>10.257545271629779</v>
      </c>
      <c r="G379" t="s">
        <v>14</v>
      </c>
      <c r="H379">
        <v>127</v>
      </c>
      <c r="I379" t="s">
        <v>21</v>
      </c>
      <c r="J379" t="s">
        <v>22</v>
      </c>
      <c r="K379" s="5">
        <f>E379/H379</f>
        <v>40.14173228346457</v>
      </c>
      <c r="L379" s="8">
        <f>(N379/86400)+DATE(1970,1,1)</f>
        <v>43760.208333333328</v>
      </c>
      <c r="M379" s="8">
        <f>(O379/86400)+DATE(1970,1,1)</f>
        <v>43774.25</v>
      </c>
      <c r="N379">
        <v>1571720400</v>
      </c>
      <c r="O379">
        <v>1572933600</v>
      </c>
      <c r="P379" t="b">
        <v>0</v>
      </c>
      <c r="Q379" t="b">
        <v>0</v>
      </c>
      <c r="R379" t="str">
        <f>LEFT(T379,FIND("/",T379)-1)</f>
        <v>theater</v>
      </c>
      <c r="S379" t="str">
        <f>RIGHT(T379,LEN(T379)-FIND("/",T379))</f>
        <v>plays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E380/D380*100</f>
        <v>13.962962962962964</v>
      </c>
      <c r="G380" t="s">
        <v>14</v>
      </c>
      <c r="H380">
        <v>355</v>
      </c>
      <c r="I380" t="s">
        <v>21</v>
      </c>
      <c r="J380" t="s">
        <v>22</v>
      </c>
      <c r="K380" s="5">
        <f>E380/H380</f>
        <v>70.090140845070422</v>
      </c>
      <c r="L380" s="8">
        <f>(N380/86400)+DATE(1970,1,1)</f>
        <v>43241.208333333328</v>
      </c>
      <c r="M380" s="8">
        <f>(O380/86400)+DATE(1970,1,1)</f>
        <v>43279.208333333328</v>
      </c>
      <c r="N380">
        <v>1526878800</v>
      </c>
      <c r="O380">
        <v>1530162000</v>
      </c>
      <c r="P380" t="b">
        <v>0</v>
      </c>
      <c r="Q380" t="b">
        <v>0</v>
      </c>
      <c r="R380" t="str">
        <f>LEFT(T380,FIND("/",T380)-1)</f>
        <v>film &amp; video</v>
      </c>
      <c r="S380" t="str">
        <f>RIGHT(T380,LEN(T380)-FIND("/",T380))</f>
        <v>documentary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E381/D381*100</f>
        <v>40.444444444444443</v>
      </c>
      <c r="G381" t="s">
        <v>14</v>
      </c>
      <c r="H381">
        <v>44</v>
      </c>
      <c r="I381" t="s">
        <v>40</v>
      </c>
      <c r="J381" t="s">
        <v>41</v>
      </c>
      <c r="K381" s="5">
        <f>E381/H381</f>
        <v>66.181818181818187</v>
      </c>
      <c r="L381" s="8">
        <f>(N381/86400)+DATE(1970,1,1)</f>
        <v>40843.208333333336</v>
      </c>
      <c r="M381" s="8">
        <f>(O381/86400)+DATE(1970,1,1)</f>
        <v>40857.25</v>
      </c>
      <c r="N381">
        <v>1319691600</v>
      </c>
      <c r="O381">
        <v>1320904800</v>
      </c>
      <c r="P381" t="b">
        <v>0</v>
      </c>
      <c r="Q381" t="b">
        <v>0</v>
      </c>
      <c r="R381" t="str">
        <f>LEFT(T381,FIND("/",T381)-1)</f>
        <v>theater</v>
      </c>
      <c r="S381" t="str">
        <f>RIGHT(T381,LEN(T381)-FIND("/",T381))</f>
        <v>plays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E382/D382*100</f>
        <v>160.32</v>
      </c>
      <c r="G382" t="s">
        <v>20</v>
      </c>
      <c r="H382">
        <v>84</v>
      </c>
      <c r="I382" t="s">
        <v>21</v>
      </c>
      <c r="J382" t="s">
        <v>22</v>
      </c>
      <c r="K382" s="5">
        <f>E382/H382</f>
        <v>47.714285714285715</v>
      </c>
      <c r="L382" s="8">
        <f>(N382/86400)+DATE(1970,1,1)</f>
        <v>41448.208333333336</v>
      </c>
      <c r="M382" s="8">
        <f>(O382/86400)+DATE(1970,1,1)</f>
        <v>41453.208333333336</v>
      </c>
      <c r="N382">
        <v>1371963600</v>
      </c>
      <c r="O382">
        <v>1372395600</v>
      </c>
      <c r="P382" t="b">
        <v>0</v>
      </c>
      <c r="Q382" t="b">
        <v>0</v>
      </c>
      <c r="R382" t="str">
        <f>LEFT(T382,FIND("/",T382)-1)</f>
        <v>theater</v>
      </c>
      <c r="S382" t="str">
        <f>RIGHT(T382,LEN(T382)-FIND("/",T382))</f>
        <v>plays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E383/D383*100</f>
        <v>183.9433962264151</v>
      </c>
      <c r="G383" t="s">
        <v>20</v>
      </c>
      <c r="H383">
        <v>155</v>
      </c>
      <c r="I383" t="s">
        <v>21</v>
      </c>
      <c r="J383" t="s">
        <v>22</v>
      </c>
      <c r="K383" s="5">
        <f>E383/H383</f>
        <v>62.896774193548389</v>
      </c>
      <c r="L383" s="8">
        <f>(N383/86400)+DATE(1970,1,1)</f>
        <v>42163.208333333328</v>
      </c>
      <c r="M383" s="8">
        <f>(O383/86400)+DATE(1970,1,1)</f>
        <v>42209.208333333328</v>
      </c>
      <c r="N383">
        <v>1433739600</v>
      </c>
      <c r="O383">
        <v>1437714000</v>
      </c>
      <c r="P383" t="b">
        <v>0</v>
      </c>
      <c r="Q383" t="b">
        <v>0</v>
      </c>
      <c r="R383" t="str">
        <f>LEFT(T383,FIND("/",T383)-1)</f>
        <v>theater</v>
      </c>
      <c r="S383" t="str">
        <f>RIGHT(T383,LEN(T383)-FIND("/",T383))</f>
        <v>plays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E384/D384*100</f>
        <v>63.769230769230766</v>
      </c>
      <c r="G384" t="s">
        <v>14</v>
      </c>
      <c r="H384">
        <v>67</v>
      </c>
      <c r="I384" t="s">
        <v>21</v>
      </c>
      <c r="J384" t="s">
        <v>22</v>
      </c>
      <c r="K384" s="5">
        <f>E384/H384</f>
        <v>86.611940298507463</v>
      </c>
      <c r="L384" s="8">
        <f>(N384/86400)+DATE(1970,1,1)</f>
        <v>43024.208333333328</v>
      </c>
      <c r="M384" s="8">
        <f>(O384/86400)+DATE(1970,1,1)</f>
        <v>43043.208333333328</v>
      </c>
      <c r="N384">
        <v>1508130000</v>
      </c>
      <c r="O384">
        <v>1509771600</v>
      </c>
      <c r="P384" t="b">
        <v>0</v>
      </c>
      <c r="Q384" t="b">
        <v>0</v>
      </c>
      <c r="R384" t="str">
        <f>LEFT(T384,FIND("/",T384)-1)</f>
        <v>photography</v>
      </c>
      <c r="S384" t="str">
        <f>RIGHT(T384,LEN(T384)-FIND("/",T384))</f>
        <v>photography books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E385/D385*100</f>
        <v>225.38095238095238</v>
      </c>
      <c r="G385" t="s">
        <v>20</v>
      </c>
      <c r="H385">
        <v>189</v>
      </c>
      <c r="I385" t="s">
        <v>21</v>
      </c>
      <c r="J385" t="s">
        <v>22</v>
      </c>
      <c r="K385" s="5">
        <f>E385/H385</f>
        <v>75.126984126984127</v>
      </c>
      <c r="L385" s="8">
        <f>(N385/86400)+DATE(1970,1,1)</f>
        <v>43509.25</v>
      </c>
      <c r="M385" s="8">
        <f>(O385/86400)+DATE(1970,1,1)</f>
        <v>43515.25</v>
      </c>
      <c r="N385">
        <v>1550037600</v>
      </c>
      <c r="O385">
        <v>1550556000</v>
      </c>
      <c r="P385" t="b">
        <v>0</v>
      </c>
      <c r="Q385" t="b">
        <v>1</v>
      </c>
      <c r="R385" t="str">
        <f>LEFT(T385,FIND("/",T385)-1)</f>
        <v>food</v>
      </c>
      <c r="S385" t="str">
        <f>RIGHT(T385,LEN(T385)-FIND("/",T385))</f>
        <v>food trucks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E386/D386*100</f>
        <v>172.00961538461539</v>
      </c>
      <c r="G386" t="s">
        <v>20</v>
      </c>
      <c r="H386">
        <v>4799</v>
      </c>
      <c r="I386" t="s">
        <v>21</v>
      </c>
      <c r="J386" t="s">
        <v>22</v>
      </c>
      <c r="K386" s="5">
        <f>E386/H386</f>
        <v>41.004167534903104</v>
      </c>
      <c r="L386" s="8">
        <f>(N386/86400)+DATE(1970,1,1)</f>
        <v>42776.25</v>
      </c>
      <c r="M386" s="8">
        <f>(O386/86400)+DATE(1970,1,1)</f>
        <v>42803.25</v>
      </c>
      <c r="N386">
        <v>1486706400</v>
      </c>
      <c r="O386">
        <v>1489039200</v>
      </c>
      <c r="P386" t="b">
        <v>1</v>
      </c>
      <c r="Q386" t="b">
        <v>1</v>
      </c>
      <c r="R386" t="str">
        <f>LEFT(T386,FIND("/",T386)-1)</f>
        <v>film &amp; video</v>
      </c>
      <c r="S386" t="str">
        <f>RIGHT(T386,LEN(T386)-FIND("/",T386))</f>
        <v>documentary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 s="5">
        <f>E387/H387</f>
        <v>50.007915567282325</v>
      </c>
      <c r="L387" s="8">
        <f>(N387/86400)+DATE(1970,1,1)</f>
        <v>43553.208333333328</v>
      </c>
      <c r="M387" s="8">
        <f>(O387/86400)+DATE(1970,1,1)</f>
        <v>43585.208333333328</v>
      </c>
      <c r="N387">
        <v>1553835600</v>
      </c>
      <c r="O387">
        <v>1556600400</v>
      </c>
      <c r="P387" t="b">
        <v>0</v>
      </c>
      <c r="Q387" t="b">
        <v>0</v>
      </c>
      <c r="R387" t="str">
        <f>LEFT(T387,FIND("/",T387)-1)</f>
        <v>publishing</v>
      </c>
      <c r="S387" t="str">
        <f>RIGHT(T387,LEN(T387)-FIND("/",T387))</f>
        <v>nonfiction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E388/D388*100</f>
        <v>76.42361623616236</v>
      </c>
      <c r="G388" t="s">
        <v>14</v>
      </c>
      <c r="H388">
        <v>1068</v>
      </c>
      <c r="I388" t="s">
        <v>21</v>
      </c>
      <c r="J388" t="s">
        <v>22</v>
      </c>
      <c r="K388" s="5">
        <f>E388/H388</f>
        <v>96.960674157303373</v>
      </c>
      <c r="L388" s="8">
        <f>(N388/86400)+DATE(1970,1,1)</f>
        <v>40355.208333333336</v>
      </c>
      <c r="M388" s="8">
        <f>(O388/86400)+DATE(1970,1,1)</f>
        <v>40367.208333333336</v>
      </c>
      <c r="N388">
        <v>1277528400</v>
      </c>
      <c r="O388">
        <v>1278565200</v>
      </c>
      <c r="P388" t="b">
        <v>0</v>
      </c>
      <c r="Q388" t="b">
        <v>0</v>
      </c>
      <c r="R388" t="str">
        <f>LEFT(T388,FIND("/",T388)-1)</f>
        <v>theater</v>
      </c>
      <c r="S388" t="str">
        <f>RIGHT(T388,LEN(T388)-FIND("/",T388))</f>
        <v>plays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E389/D389*100</f>
        <v>39.261467889908261</v>
      </c>
      <c r="G389" t="s">
        <v>14</v>
      </c>
      <c r="H389">
        <v>424</v>
      </c>
      <c r="I389" t="s">
        <v>21</v>
      </c>
      <c r="J389" t="s">
        <v>22</v>
      </c>
      <c r="K389" s="5">
        <f>E389/H389</f>
        <v>100.93160377358491</v>
      </c>
      <c r="L389" s="8">
        <f>(N389/86400)+DATE(1970,1,1)</f>
        <v>41072.208333333336</v>
      </c>
      <c r="M389" s="8">
        <f>(O389/86400)+DATE(1970,1,1)</f>
        <v>41077.208333333336</v>
      </c>
      <c r="N389">
        <v>1339477200</v>
      </c>
      <c r="O389">
        <v>1339909200</v>
      </c>
      <c r="P389" t="b">
        <v>0</v>
      </c>
      <c r="Q389" t="b">
        <v>0</v>
      </c>
      <c r="R389" t="str">
        <f>LEFT(T389,FIND("/",T389)-1)</f>
        <v>technology</v>
      </c>
      <c r="S389" t="str">
        <f>RIGHT(T389,LEN(T389)-FIND("/",T389))</f>
        <v>wearables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E390/D390*100</f>
        <v>11.270034843205574</v>
      </c>
      <c r="G390" t="s">
        <v>74</v>
      </c>
      <c r="H390">
        <v>145</v>
      </c>
      <c r="I390" t="s">
        <v>98</v>
      </c>
      <c r="J390" t="s">
        <v>99</v>
      </c>
      <c r="K390" s="5">
        <f>E390/H390</f>
        <v>89.227586206896547</v>
      </c>
      <c r="L390" s="8">
        <f>(N390/86400)+DATE(1970,1,1)</f>
        <v>40912.25</v>
      </c>
      <c r="M390" s="8">
        <f>(O390/86400)+DATE(1970,1,1)</f>
        <v>40914.25</v>
      </c>
      <c r="N390">
        <v>1325656800</v>
      </c>
      <c r="O390">
        <v>1325829600</v>
      </c>
      <c r="P390" t="b">
        <v>0</v>
      </c>
      <c r="Q390" t="b">
        <v>0</v>
      </c>
      <c r="R390" t="str">
        <f>LEFT(T390,FIND("/",T390)-1)</f>
        <v>music</v>
      </c>
      <c r="S390" t="str">
        <f>RIGHT(T390,LEN(T390)-FIND("/",T390))</f>
        <v>indie rock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E391/D391*100</f>
        <v>122.11084337349398</v>
      </c>
      <c r="G391" t="s">
        <v>20</v>
      </c>
      <c r="H391">
        <v>1152</v>
      </c>
      <c r="I391" t="s">
        <v>21</v>
      </c>
      <c r="J391" t="s">
        <v>22</v>
      </c>
      <c r="K391" s="5">
        <f>E391/H391</f>
        <v>87.979166666666671</v>
      </c>
      <c r="L391" s="8">
        <f>(N391/86400)+DATE(1970,1,1)</f>
        <v>40479.208333333336</v>
      </c>
      <c r="M391" s="8">
        <f>(O391/86400)+DATE(1970,1,1)</f>
        <v>40506.25</v>
      </c>
      <c r="N391">
        <v>1288242000</v>
      </c>
      <c r="O391">
        <v>1290578400</v>
      </c>
      <c r="P391" t="b">
        <v>0</v>
      </c>
      <c r="Q391" t="b">
        <v>0</v>
      </c>
      <c r="R391" t="str">
        <f>LEFT(T391,FIND("/",T391)-1)</f>
        <v>theater</v>
      </c>
      <c r="S391" t="str">
        <f>RIGHT(T391,LEN(T391)-FIND("/",T391))</f>
        <v>plays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E392/D392*100</f>
        <v>186.54166666666669</v>
      </c>
      <c r="G392" t="s">
        <v>20</v>
      </c>
      <c r="H392">
        <v>50</v>
      </c>
      <c r="I392" t="s">
        <v>21</v>
      </c>
      <c r="J392" t="s">
        <v>22</v>
      </c>
      <c r="K392" s="5">
        <f>E392/H392</f>
        <v>89.54</v>
      </c>
      <c r="L392" s="8">
        <f>(N392/86400)+DATE(1970,1,1)</f>
        <v>41530.208333333336</v>
      </c>
      <c r="M392" s="8">
        <f>(O392/86400)+DATE(1970,1,1)</f>
        <v>41545.208333333336</v>
      </c>
      <c r="N392">
        <v>1379048400</v>
      </c>
      <c r="O392">
        <v>1380344400</v>
      </c>
      <c r="P392" t="b">
        <v>0</v>
      </c>
      <c r="Q392" t="b">
        <v>0</v>
      </c>
      <c r="R392" t="str">
        <f>LEFT(T392,FIND("/",T392)-1)</f>
        <v>photography</v>
      </c>
      <c r="S392" t="str">
        <f>RIGHT(T392,LEN(T392)-FIND("/",T392))</f>
        <v>photography books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E393/D393*100</f>
        <v>7.2731788079470201</v>
      </c>
      <c r="G393" t="s">
        <v>14</v>
      </c>
      <c r="H393">
        <v>151</v>
      </c>
      <c r="I393" t="s">
        <v>21</v>
      </c>
      <c r="J393" t="s">
        <v>22</v>
      </c>
      <c r="K393" s="5">
        <f>E393/H393</f>
        <v>29.09271523178808</v>
      </c>
      <c r="L393" s="8">
        <f>(N393/86400)+DATE(1970,1,1)</f>
        <v>41653.25</v>
      </c>
      <c r="M393" s="8">
        <f>(O393/86400)+DATE(1970,1,1)</f>
        <v>41655.25</v>
      </c>
      <c r="N393">
        <v>1389679200</v>
      </c>
      <c r="O393">
        <v>1389852000</v>
      </c>
      <c r="P393" t="b">
        <v>0</v>
      </c>
      <c r="Q393" t="b">
        <v>0</v>
      </c>
      <c r="R393" t="str">
        <f>LEFT(T393,FIND("/",T393)-1)</f>
        <v>publishing</v>
      </c>
      <c r="S393" t="str">
        <f>RIGHT(T393,LEN(T393)-FIND("/",T393))</f>
        <v>nonfiction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E394/D394*100</f>
        <v>65.642371234207957</v>
      </c>
      <c r="G394" t="s">
        <v>14</v>
      </c>
      <c r="H394">
        <v>1608</v>
      </c>
      <c r="I394" t="s">
        <v>21</v>
      </c>
      <c r="J394" t="s">
        <v>22</v>
      </c>
      <c r="K394" s="5">
        <f>E394/H394</f>
        <v>42.006218905472636</v>
      </c>
      <c r="L394" s="8">
        <f>(N394/86400)+DATE(1970,1,1)</f>
        <v>40549.25</v>
      </c>
      <c r="M394" s="8">
        <f>(O394/86400)+DATE(1970,1,1)</f>
        <v>40551.25</v>
      </c>
      <c r="N394">
        <v>1294293600</v>
      </c>
      <c r="O394">
        <v>1294466400</v>
      </c>
      <c r="P394" t="b">
        <v>0</v>
      </c>
      <c r="Q394" t="b">
        <v>0</v>
      </c>
      <c r="R394" t="str">
        <f>LEFT(T394,FIND("/",T394)-1)</f>
        <v>technology</v>
      </c>
      <c r="S394" t="str">
        <f>RIGHT(T394,LEN(T394)-FIND("/",T394))</f>
        <v>wearables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E395/D395*100</f>
        <v>228.96178343949046</v>
      </c>
      <c r="G395" t="s">
        <v>20</v>
      </c>
      <c r="H395">
        <v>3059</v>
      </c>
      <c r="I395" t="s">
        <v>15</v>
      </c>
      <c r="J395" t="s">
        <v>16</v>
      </c>
      <c r="K395" s="5">
        <f>E395/H395</f>
        <v>47.004903563255965</v>
      </c>
      <c r="L395" s="8">
        <f>(N395/86400)+DATE(1970,1,1)</f>
        <v>42933.208333333328</v>
      </c>
      <c r="M395" s="8">
        <f>(O395/86400)+DATE(1970,1,1)</f>
        <v>42934.208333333328</v>
      </c>
      <c r="N395">
        <v>1500267600</v>
      </c>
      <c r="O395">
        <v>1500354000</v>
      </c>
      <c r="P395" t="b">
        <v>0</v>
      </c>
      <c r="Q395" t="b">
        <v>0</v>
      </c>
      <c r="R395" t="str">
        <f>LEFT(T395,FIND("/",T395)-1)</f>
        <v>music</v>
      </c>
      <c r="S395" t="str">
        <f>RIGHT(T395,LEN(T395)-FIND("/",T395))</f>
        <v>jazz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E396/D396*100</f>
        <v>469.37499999999994</v>
      </c>
      <c r="G396" t="s">
        <v>20</v>
      </c>
      <c r="H396">
        <v>34</v>
      </c>
      <c r="I396" t="s">
        <v>21</v>
      </c>
      <c r="J396" t="s">
        <v>22</v>
      </c>
      <c r="K396" s="5">
        <f>E396/H396</f>
        <v>110.44117647058823</v>
      </c>
      <c r="L396" s="8">
        <f>(N396/86400)+DATE(1970,1,1)</f>
        <v>41484.208333333336</v>
      </c>
      <c r="M396" s="8">
        <f>(O396/86400)+DATE(1970,1,1)</f>
        <v>41494.208333333336</v>
      </c>
      <c r="N396">
        <v>1375074000</v>
      </c>
      <c r="O396">
        <v>1375938000</v>
      </c>
      <c r="P396" t="b">
        <v>0</v>
      </c>
      <c r="Q396" t="b">
        <v>1</v>
      </c>
      <c r="R396" t="str">
        <f>LEFT(T396,FIND("/",T396)-1)</f>
        <v>film &amp; video</v>
      </c>
      <c r="S396" t="str">
        <f>RIGHT(T396,LEN(T396)-FIND("/",T396))</f>
        <v>documentary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E397/D397*100</f>
        <v>130.11267605633802</v>
      </c>
      <c r="G397" t="s">
        <v>20</v>
      </c>
      <c r="H397">
        <v>220</v>
      </c>
      <c r="I397" t="s">
        <v>21</v>
      </c>
      <c r="J397" t="s">
        <v>22</v>
      </c>
      <c r="K397" s="5">
        <f>E397/H397</f>
        <v>41.990909090909092</v>
      </c>
      <c r="L397" s="8">
        <f>(N397/86400)+DATE(1970,1,1)</f>
        <v>40885.25</v>
      </c>
      <c r="M397" s="8">
        <f>(O397/86400)+DATE(1970,1,1)</f>
        <v>40886.25</v>
      </c>
      <c r="N397">
        <v>1323324000</v>
      </c>
      <c r="O397">
        <v>1323410400</v>
      </c>
      <c r="P397" t="b">
        <v>1</v>
      </c>
      <c r="Q397" t="b">
        <v>0</v>
      </c>
      <c r="R397" t="str">
        <f>LEFT(T397,FIND("/",T397)-1)</f>
        <v>theater</v>
      </c>
      <c r="S397" t="str">
        <f>RIGHT(T397,LEN(T397)-FIND("/",T397))</f>
        <v>plays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E398/D398*100</f>
        <v>167.05422993492408</v>
      </c>
      <c r="G398" t="s">
        <v>20</v>
      </c>
      <c r="H398">
        <v>1604</v>
      </c>
      <c r="I398" t="s">
        <v>26</v>
      </c>
      <c r="J398" t="s">
        <v>27</v>
      </c>
      <c r="K398" s="5">
        <f>E398/H398</f>
        <v>48.012468827930178</v>
      </c>
      <c r="L398" s="8">
        <f>(N398/86400)+DATE(1970,1,1)</f>
        <v>43378.208333333328</v>
      </c>
      <c r="M398" s="8">
        <f>(O398/86400)+DATE(1970,1,1)</f>
        <v>43386.208333333328</v>
      </c>
      <c r="N398">
        <v>1538715600</v>
      </c>
      <c r="O398">
        <v>1539406800</v>
      </c>
      <c r="P398" t="b">
        <v>0</v>
      </c>
      <c r="Q398" t="b">
        <v>0</v>
      </c>
      <c r="R398" t="str">
        <f>LEFT(T398,FIND("/",T398)-1)</f>
        <v>film &amp; video</v>
      </c>
      <c r="S398" t="str">
        <f>RIGHT(T398,LEN(T398)-FIND("/",T398))</f>
        <v>drama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E399/D399*100</f>
        <v>173.8641975308642</v>
      </c>
      <c r="G399" t="s">
        <v>20</v>
      </c>
      <c r="H399">
        <v>454</v>
      </c>
      <c r="I399" t="s">
        <v>21</v>
      </c>
      <c r="J399" t="s">
        <v>22</v>
      </c>
      <c r="K399" s="5">
        <f>E399/H399</f>
        <v>31.019823788546255</v>
      </c>
      <c r="L399" s="8">
        <f>(N399/86400)+DATE(1970,1,1)</f>
        <v>41417.208333333336</v>
      </c>
      <c r="M399" s="8">
        <f>(O399/86400)+DATE(1970,1,1)</f>
        <v>41423.208333333336</v>
      </c>
      <c r="N399">
        <v>1369285200</v>
      </c>
      <c r="O399">
        <v>1369803600</v>
      </c>
      <c r="P399" t="b">
        <v>0</v>
      </c>
      <c r="Q399" t="b">
        <v>0</v>
      </c>
      <c r="R399" t="str">
        <f>LEFT(T399,FIND("/",T399)-1)</f>
        <v>music</v>
      </c>
      <c r="S399" t="str">
        <f>RIGHT(T399,LEN(T399)-FIND("/",T399))</f>
        <v>rock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E400/D400*100</f>
        <v>717.76470588235293</v>
      </c>
      <c r="G400" t="s">
        <v>20</v>
      </c>
      <c r="H400">
        <v>123</v>
      </c>
      <c r="I400" t="s">
        <v>107</v>
      </c>
      <c r="J400" t="s">
        <v>108</v>
      </c>
      <c r="K400" s="5">
        <f>E400/H400</f>
        <v>99.203252032520325</v>
      </c>
      <c r="L400" s="8">
        <f>(N400/86400)+DATE(1970,1,1)</f>
        <v>43228.208333333328</v>
      </c>
      <c r="M400" s="8">
        <f>(O400/86400)+DATE(1970,1,1)</f>
        <v>43230.208333333328</v>
      </c>
      <c r="N400">
        <v>1525755600</v>
      </c>
      <c r="O400">
        <v>1525928400</v>
      </c>
      <c r="P400" t="b">
        <v>0</v>
      </c>
      <c r="Q400" t="b">
        <v>1</v>
      </c>
      <c r="R400" t="str">
        <f>LEFT(T400,FIND("/",T400)-1)</f>
        <v>film &amp; video</v>
      </c>
      <c r="S400" t="str">
        <f>RIGHT(T400,LEN(T400)-FIND("/",T400))</f>
        <v>animation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E401/D401*100</f>
        <v>63.850976361767728</v>
      </c>
      <c r="G401" t="s">
        <v>14</v>
      </c>
      <c r="H401">
        <v>941</v>
      </c>
      <c r="I401" t="s">
        <v>21</v>
      </c>
      <c r="J401" t="s">
        <v>22</v>
      </c>
      <c r="K401" s="5">
        <f>E401/H401</f>
        <v>66.022316684378325</v>
      </c>
      <c r="L401" s="8">
        <f>(N401/86400)+DATE(1970,1,1)</f>
        <v>40576.25</v>
      </c>
      <c r="M401" s="8">
        <f>(O401/86400)+DATE(1970,1,1)</f>
        <v>40583.25</v>
      </c>
      <c r="N401">
        <v>1296626400</v>
      </c>
      <c r="O401">
        <v>1297231200</v>
      </c>
      <c r="P401" t="b">
        <v>0</v>
      </c>
      <c r="Q401" t="b">
        <v>0</v>
      </c>
      <c r="R401" t="str">
        <f>LEFT(T401,FIND("/",T401)-1)</f>
        <v>music</v>
      </c>
      <c r="S401" t="str">
        <f>RIGHT(T401,LEN(T401)-FIND("/",T401))</f>
        <v>indie rock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E402/D402*100</f>
        <v>2</v>
      </c>
      <c r="G402" t="s">
        <v>14</v>
      </c>
      <c r="H402">
        <v>1</v>
      </c>
      <c r="I402" t="s">
        <v>21</v>
      </c>
      <c r="J402" t="s">
        <v>22</v>
      </c>
      <c r="K402" s="5">
        <f>E402/H402</f>
        <v>2</v>
      </c>
      <c r="L402" s="8">
        <f>(N402/86400)+DATE(1970,1,1)</f>
        <v>41502.208333333336</v>
      </c>
      <c r="M402" s="8">
        <f>(O402/86400)+DATE(1970,1,1)</f>
        <v>41524.208333333336</v>
      </c>
      <c r="N402">
        <v>1376629200</v>
      </c>
      <c r="O402">
        <v>1378530000</v>
      </c>
      <c r="P402" t="b">
        <v>0</v>
      </c>
      <c r="Q402" t="b">
        <v>1</v>
      </c>
      <c r="R402" t="str">
        <f>LEFT(T402,FIND("/",T402)-1)</f>
        <v>photography</v>
      </c>
      <c r="S402" t="str">
        <f>RIGHT(T402,LEN(T402)-FIND("/",T402))</f>
        <v>photography books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E403/D403*100</f>
        <v>1530.2222222222222</v>
      </c>
      <c r="G403" t="s">
        <v>20</v>
      </c>
      <c r="H403">
        <v>299</v>
      </c>
      <c r="I403" t="s">
        <v>21</v>
      </c>
      <c r="J403" t="s">
        <v>22</v>
      </c>
      <c r="K403" s="5">
        <f>E403/H403</f>
        <v>46.060200668896321</v>
      </c>
      <c r="L403" s="8">
        <f>(N403/86400)+DATE(1970,1,1)</f>
        <v>43765.208333333328</v>
      </c>
      <c r="M403" s="8">
        <f>(O403/86400)+DATE(1970,1,1)</f>
        <v>43765.208333333328</v>
      </c>
      <c r="N403">
        <v>1572152400</v>
      </c>
      <c r="O403">
        <v>1572152400</v>
      </c>
      <c r="P403" t="b">
        <v>0</v>
      </c>
      <c r="Q403" t="b">
        <v>0</v>
      </c>
      <c r="R403" t="str">
        <f>LEFT(T403,FIND("/",T403)-1)</f>
        <v>theater</v>
      </c>
      <c r="S403" t="str">
        <f>RIGHT(T403,LEN(T403)-FIND("/",T403))</f>
        <v>plays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E404/D404*100</f>
        <v>40.356164383561641</v>
      </c>
      <c r="G404" t="s">
        <v>14</v>
      </c>
      <c r="H404">
        <v>40</v>
      </c>
      <c r="I404" t="s">
        <v>21</v>
      </c>
      <c r="J404" t="s">
        <v>22</v>
      </c>
      <c r="K404" s="5">
        <f>E404/H404</f>
        <v>73.650000000000006</v>
      </c>
      <c r="L404" s="8">
        <f>(N404/86400)+DATE(1970,1,1)</f>
        <v>40914.25</v>
      </c>
      <c r="M404" s="8">
        <f>(O404/86400)+DATE(1970,1,1)</f>
        <v>40961.25</v>
      </c>
      <c r="N404">
        <v>1325829600</v>
      </c>
      <c r="O404">
        <v>1329890400</v>
      </c>
      <c r="P404" t="b">
        <v>0</v>
      </c>
      <c r="Q404" t="b">
        <v>1</v>
      </c>
      <c r="R404" t="str">
        <f>LEFT(T404,FIND("/",T404)-1)</f>
        <v>film &amp; video</v>
      </c>
      <c r="S404" t="str">
        <f>RIGHT(T404,LEN(T404)-FIND("/",T404))</f>
        <v>shorts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E405/D405*100</f>
        <v>86.220633299284984</v>
      </c>
      <c r="G405" t="s">
        <v>14</v>
      </c>
      <c r="H405">
        <v>3015</v>
      </c>
      <c r="I405" t="s">
        <v>15</v>
      </c>
      <c r="J405" t="s">
        <v>16</v>
      </c>
      <c r="K405" s="5">
        <f>E405/H405</f>
        <v>55.99336650082919</v>
      </c>
      <c r="L405" s="8">
        <f>(N405/86400)+DATE(1970,1,1)</f>
        <v>40310.208333333336</v>
      </c>
      <c r="M405" s="8">
        <f>(O405/86400)+DATE(1970,1,1)</f>
        <v>40346.208333333336</v>
      </c>
      <c r="N405">
        <v>1273640400</v>
      </c>
      <c r="O405">
        <v>1276750800</v>
      </c>
      <c r="P405" t="b">
        <v>0</v>
      </c>
      <c r="Q405" t="b">
        <v>1</v>
      </c>
      <c r="R405" t="str">
        <f>LEFT(T405,FIND("/",T405)-1)</f>
        <v>theater</v>
      </c>
      <c r="S405" t="str">
        <f>RIGHT(T405,LEN(T405)-FIND("/",T405))</f>
        <v>plays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E406/D406*100</f>
        <v>315.58486707566465</v>
      </c>
      <c r="G406" t="s">
        <v>20</v>
      </c>
      <c r="H406">
        <v>2237</v>
      </c>
      <c r="I406" t="s">
        <v>21</v>
      </c>
      <c r="J406" t="s">
        <v>22</v>
      </c>
      <c r="K406" s="5">
        <f>E406/H406</f>
        <v>68.985695127402778</v>
      </c>
      <c r="L406" s="8">
        <f>(N406/86400)+DATE(1970,1,1)</f>
        <v>43053.25</v>
      </c>
      <c r="M406" s="8">
        <f>(O406/86400)+DATE(1970,1,1)</f>
        <v>43056.25</v>
      </c>
      <c r="N406">
        <v>1510639200</v>
      </c>
      <c r="O406">
        <v>1510898400</v>
      </c>
      <c r="P406" t="b">
        <v>0</v>
      </c>
      <c r="Q406" t="b">
        <v>0</v>
      </c>
      <c r="R406" t="str">
        <f>LEFT(T406,FIND("/",T406)-1)</f>
        <v>theater</v>
      </c>
      <c r="S406" t="str">
        <f>RIGHT(T406,LEN(T406)-FIND("/",T406))</f>
        <v>plays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E407/D407*100</f>
        <v>89.618243243243242</v>
      </c>
      <c r="G407" t="s">
        <v>14</v>
      </c>
      <c r="H407">
        <v>435</v>
      </c>
      <c r="I407" t="s">
        <v>21</v>
      </c>
      <c r="J407" t="s">
        <v>22</v>
      </c>
      <c r="K407" s="5">
        <f>E407/H407</f>
        <v>60.981609195402299</v>
      </c>
      <c r="L407" s="8">
        <f>(N407/86400)+DATE(1970,1,1)</f>
        <v>43255.208333333328</v>
      </c>
      <c r="M407" s="8">
        <f>(O407/86400)+DATE(1970,1,1)</f>
        <v>43305.208333333328</v>
      </c>
      <c r="N407">
        <v>1528088400</v>
      </c>
      <c r="O407">
        <v>1532408400</v>
      </c>
      <c r="P407" t="b">
        <v>0</v>
      </c>
      <c r="Q407" t="b">
        <v>0</v>
      </c>
      <c r="R407" t="str">
        <f>LEFT(T407,FIND("/",T407)-1)</f>
        <v>theater</v>
      </c>
      <c r="S407" t="str">
        <f>RIGHT(T407,LEN(T407)-FIND("/",T407))</f>
        <v>plays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E408/D408*100</f>
        <v>182.14503816793894</v>
      </c>
      <c r="G408" t="s">
        <v>20</v>
      </c>
      <c r="H408">
        <v>645</v>
      </c>
      <c r="I408" t="s">
        <v>21</v>
      </c>
      <c r="J408" t="s">
        <v>22</v>
      </c>
      <c r="K408" s="5">
        <f>E408/H408</f>
        <v>110.98139534883721</v>
      </c>
      <c r="L408" s="8">
        <f>(N408/86400)+DATE(1970,1,1)</f>
        <v>41304.25</v>
      </c>
      <c r="M408" s="8">
        <f>(O408/86400)+DATE(1970,1,1)</f>
        <v>41316.25</v>
      </c>
      <c r="N408">
        <v>1359525600</v>
      </c>
      <c r="O408">
        <v>1360562400</v>
      </c>
      <c r="P408" t="b">
        <v>1</v>
      </c>
      <c r="Q408" t="b">
        <v>0</v>
      </c>
      <c r="R408" t="str">
        <f>LEFT(T408,FIND("/",T408)-1)</f>
        <v>film &amp; video</v>
      </c>
      <c r="S408" t="str">
        <f>RIGHT(T408,LEN(T408)-FIND("/",T408))</f>
        <v>documentary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E409/D409*100</f>
        <v>355.88235294117646</v>
      </c>
      <c r="G409" t="s">
        <v>20</v>
      </c>
      <c r="H409">
        <v>484</v>
      </c>
      <c r="I409" t="s">
        <v>36</v>
      </c>
      <c r="J409" t="s">
        <v>37</v>
      </c>
      <c r="K409" s="5">
        <f>E409/H409</f>
        <v>25</v>
      </c>
      <c r="L409" s="8">
        <f>(N409/86400)+DATE(1970,1,1)</f>
        <v>43751.208333333328</v>
      </c>
      <c r="M409" s="8">
        <f>(O409/86400)+DATE(1970,1,1)</f>
        <v>43758.208333333328</v>
      </c>
      <c r="N409">
        <v>1570942800</v>
      </c>
      <c r="O409">
        <v>1571547600</v>
      </c>
      <c r="P409" t="b">
        <v>0</v>
      </c>
      <c r="Q409" t="b">
        <v>0</v>
      </c>
      <c r="R409" t="str">
        <f>LEFT(T409,FIND("/",T409)-1)</f>
        <v>theater</v>
      </c>
      <c r="S409" t="str">
        <f>RIGHT(T409,LEN(T409)-FIND("/",T409))</f>
        <v>plays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E410/D410*100</f>
        <v>131.83695652173913</v>
      </c>
      <c r="G410" t="s">
        <v>20</v>
      </c>
      <c r="H410">
        <v>154</v>
      </c>
      <c r="I410" t="s">
        <v>15</v>
      </c>
      <c r="J410" t="s">
        <v>16</v>
      </c>
      <c r="K410" s="5">
        <f>E410/H410</f>
        <v>78.759740259740255</v>
      </c>
      <c r="L410" s="8">
        <f>(N410/86400)+DATE(1970,1,1)</f>
        <v>42541.208333333328</v>
      </c>
      <c r="M410" s="8">
        <f>(O410/86400)+DATE(1970,1,1)</f>
        <v>42561.208333333328</v>
      </c>
      <c r="N410">
        <v>1466398800</v>
      </c>
      <c r="O410">
        <v>1468126800</v>
      </c>
      <c r="P410" t="b">
        <v>0</v>
      </c>
      <c r="Q410" t="b">
        <v>0</v>
      </c>
      <c r="R410" t="str">
        <f>LEFT(T410,FIND("/",T410)-1)</f>
        <v>film &amp; video</v>
      </c>
      <c r="S410" t="str">
        <f>RIGHT(T410,LEN(T410)-FIND("/",T410))</f>
        <v>documentary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E411/D411*100</f>
        <v>46.315634218289084</v>
      </c>
      <c r="G411" t="s">
        <v>14</v>
      </c>
      <c r="H411">
        <v>714</v>
      </c>
      <c r="I411" t="s">
        <v>21</v>
      </c>
      <c r="J411" t="s">
        <v>22</v>
      </c>
      <c r="K411" s="5">
        <f>E411/H411</f>
        <v>87.960784313725483</v>
      </c>
      <c r="L411" s="8">
        <f>(N411/86400)+DATE(1970,1,1)</f>
        <v>42843.208333333328</v>
      </c>
      <c r="M411" s="8">
        <f>(O411/86400)+DATE(1970,1,1)</f>
        <v>42847.208333333328</v>
      </c>
      <c r="N411">
        <v>1492491600</v>
      </c>
      <c r="O411">
        <v>1492837200</v>
      </c>
      <c r="P411" t="b">
        <v>0</v>
      </c>
      <c r="Q411" t="b">
        <v>0</v>
      </c>
      <c r="R411" t="str">
        <f>LEFT(T411,FIND("/",T411)-1)</f>
        <v>music</v>
      </c>
      <c r="S411" t="str">
        <f>RIGHT(T411,LEN(T411)-FIND("/",T411))</f>
        <v>rock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E412/D412*100</f>
        <v>36.132726089785294</v>
      </c>
      <c r="G412" t="s">
        <v>47</v>
      </c>
      <c r="H412">
        <v>1111</v>
      </c>
      <c r="I412" t="s">
        <v>21</v>
      </c>
      <c r="J412" t="s">
        <v>22</v>
      </c>
      <c r="K412" s="5">
        <f>E412/H412</f>
        <v>49.987398739873989</v>
      </c>
      <c r="L412" s="8">
        <f>(N412/86400)+DATE(1970,1,1)</f>
        <v>42122.208333333328</v>
      </c>
      <c r="M412" s="8">
        <f>(O412/86400)+DATE(1970,1,1)</f>
        <v>42122.208333333328</v>
      </c>
      <c r="N412">
        <v>1430197200</v>
      </c>
      <c r="O412">
        <v>1430197200</v>
      </c>
      <c r="P412" t="b">
        <v>0</v>
      </c>
      <c r="Q412" t="b">
        <v>0</v>
      </c>
      <c r="R412" t="str">
        <f>LEFT(T412,FIND("/",T412)-1)</f>
        <v>games</v>
      </c>
      <c r="S412" t="str">
        <f>RIGHT(T412,LEN(T412)-FIND("/",T412))</f>
        <v>mobile games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E413/D413*100</f>
        <v>104.62820512820512</v>
      </c>
      <c r="G413" t="s">
        <v>20</v>
      </c>
      <c r="H413">
        <v>82</v>
      </c>
      <c r="I413" t="s">
        <v>21</v>
      </c>
      <c r="J413" t="s">
        <v>22</v>
      </c>
      <c r="K413" s="5">
        <f>E413/H413</f>
        <v>99.524390243902445</v>
      </c>
      <c r="L413" s="8">
        <f>(N413/86400)+DATE(1970,1,1)</f>
        <v>42884.208333333328</v>
      </c>
      <c r="M413" s="8">
        <f>(O413/86400)+DATE(1970,1,1)</f>
        <v>42886.208333333328</v>
      </c>
      <c r="N413">
        <v>1496034000</v>
      </c>
      <c r="O413">
        <v>1496206800</v>
      </c>
      <c r="P413" t="b">
        <v>0</v>
      </c>
      <c r="Q413" t="b">
        <v>0</v>
      </c>
      <c r="R413" t="str">
        <f>LEFT(T413,FIND("/",T413)-1)</f>
        <v>theater</v>
      </c>
      <c r="S413" t="str">
        <f>RIGHT(T413,LEN(T413)-FIND("/",T413))</f>
        <v>plays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E414/D414*100</f>
        <v>668.85714285714289</v>
      </c>
      <c r="G414" t="s">
        <v>20</v>
      </c>
      <c r="H414">
        <v>134</v>
      </c>
      <c r="I414" t="s">
        <v>21</v>
      </c>
      <c r="J414" t="s">
        <v>22</v>
      </c>
      <c r="K414" s="5">
        <f>E414/H414</f>
        <v>104.82089552238806</v>
      </c>
      <c r="L414" s="8">
        <f>(N414/86400)+DATE(1970,1,1)</f>
        <v>41642.25</v>
      </c>
      <c r="M414" s="8">
        <f>(O414/86400)+DATE(1970,1,1)</f>
        <v>41652.25</v>
      </c>
      <c r="N414">
        <v>1388728800</v>
      </c>
      <c r="O414">
        <v>1389592800</v>
      </c>
      <c r="P414" t="b">
        <v>0</v>
      </c>
      <c r="Q414" t="b">
        <v>0</v>
      </c>
      <c r="R414" t="str">
        <f>LEFT(T414,FIND("/",T414)-1)</f>
        <v>publishing</v>
      </c>
      <c r="S414" t="str">
        <f>RIGHT(T414,LEN(T414)-FIND("/",T414))</f>
        <v>fiction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E415/D415*100</f>
        <v>62.072823218997364</v>
      </c>
      <c r="G415" t="s">
        <v>47</v>
      </c>
      <c r="H415">
        <v>1089</v>
      </c>
      <c r="I415" t="s">
        <v>21</v>
      </c>
      <c r="J415" t="s">
        <v>22</v>
      </c>
      <c r="K415" s="5">
        <f>E415/H415</f>
        <v>108.01469237832875</v>
      </c>
      <c r="L415" s="8">
        <f>(N415/86400)+DATE(1970,1,1)</f>
        <v>43431.25</v>
      </c>
      <c r="M415" s="8">
        <f>(O415/86400)+DATE(1970,1,1)</f>
        <v>43458.25</v>
      </c>
      <c r="N415">
        <v>1543298400</v>
      </c>
      <c r="O415">
        <v>1545631200</v>
      </c>
      <c r="P415" t="b">
        <v>0</v>
      </c>
      <c r="Q415" t="b">
        <v>0</v>
      </c>
      <c r="R415" t="str">
        <f>LEFT(T415,FIND("/",T415)-1)</f>
        <v>film &amp; video</v>
      </c>
      <c r="S415" t="str">
        <f>RIGHT(T415,LEN(T415)-FIND("/",T415))</f>
        <v>animation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E416/D416*100</f>
        <v>84.699787460148784</v>
      </c>
      <c r="G416" t="s">
        <v>14</v>
      </c>
      <c r="H416">
        <v>5497</v>
      </c>
      <c r="I416" t="s">
        <v>21</v>
      </c>
      <c r="J416" t="s">
        <v>22</v>
      </c>
      <c r="K416" s="5">
        <f>E416/H416</f>
        <v>28.998544660724033</v>
      </c>
      <c r="L416" s="8">
        <f>(N416/86400)+DATE(1970,1,1)</f>
        <v>40288.208333333336</v>
      </c>
      <c r="M416" s="8">
        <f>(O416/86400)+DATE(1970,1,1)</f>
        <v>40296.208333333336</v>
      </c>
      <c r="N416">
        <v>1271739600</v>
      </c>
      <c r="O416">
        <v>1272430800</v>
      </c>
      <c r="P416" t="b">
        <v>0</v>
      </c>
      <c r="Q416" t="b">
        <v>1</v>
      </c>
      <c r="R416" t="str">
        <f>LEFT(T416,FIND("/",T416)-1)</f>
        <v>food</v>
      </c>
      <c r="S416" t="str">
        <f>RIGHT(T416,LEN(T416)-FIND("/",T416))</f>
        <v>food trucks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E417/D417*100</f>
        <v>11.059030837004405</v>
      </c>
      <c r="G417" t="s">
        <v>14</v>
      </c>
      <c r="H417">
        <v>418</v>
      </c>
      <c r="I417" t="s">
        <v>21</v>
      </c>
      <c r="J417" t="s">
        <v>22</v>
      </c>
      <c r="K417" s="5">
        <f>E417/H417</f>
        <v>30.028708133971293</v>
      </c>
      <c r="L417" s="8">
        <f>(N417/86400)+DATE(1970,1,1)</f>
        <v>40921.25</v>
      </c>
      <c r="M417" s="8">
        <f>(O417/86400)+DATE(1970,1,1)</f>
        <v>40938.25</v>
      </c>
      <c r="N417">
        <v>1326434400</v>
      </c>
      <c r="O417">
        <v>1327903200</v>
      </c>
      <c r="P417" t="b">
        <v>0</v>
      </c>
      <c r="Q417" t="b">
        <v>0</v>
      </c>
      <c r="R417" t="str">
        <f>LEFT(T417,FIND("/",T417)-1)</f>
        <v>theater</v>
      </c>
      <c r="S417" t="str">
        <f>RIGHT(T417,LEN(T417)-FIND("/",T417))</f>
        <v>plays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E418/D418*100</f>
        <v>43.838781575037146</v>
      </c>
      <c r="G418" t="s">
        <v>14</v>
      </c>
      <c r="H418">
        <v>1439</v>
      </c>
      <c r="I418" t="s">
        <v>21</v>
      </c>
      <c r="J418" t="s">
        <v>22</v>
      </c>
      <c r="K418" s="5">
        <f>E418/H418</f>
        <v>41.005559416261292</v>
      </c>
      <c r="L418" s="8">
        <f>(N418/86400)+DATE(1970,1,1)</f>
        <v>40560.25</v>
      </c>
      <c r="M418" s="8">
        <f>(O418/86400)+DATE(1970,1,1)</f>
        <v>40569.25</v>
      </c>
      <c r="N418">
        <v>1295244000</v>
      </c>
      <c r="O418">
        <v>1296021600</v>
      </c>
      <c r="P418" t="b">
        <v>0</v>
      </c>
      <c r="Q418" t="b">
        <v>1</v>
      </c>
      <c r="R418" t="str">
        <f>LEFT(T418,FIND("/",T418)-1)</f>
        <v>film &amp; video</v>
      </c>
      <c r="S418" t="str">
        <f>RIGHT(T418,LEN(T418)-FIND("/",T418))</f>
        <v>documentary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E419/D419*100</f>
        <v>55.470588235294116</v>
      </c>
      <c r="G419" t="s">
        <v>14</v>
      </c>
      <c r="H419">
        <v>15</v>
      </c>
      <c r="I419" t="s">
        <v>21</v>
      </c>
      <c r="J419" t="s">
        <v>22</v>
      </c>
      <c r="K419" s="5">
        <f>E419/H419</f>
        <v>62.866666666666667</v>
      </c>
      <c r="L419" s="8">
        <f>(N419/86400)+DATE(1970,1,1)</f>
        <v>43407.208333333328</v>
      </c>
      <c r="M419" s="8">
        <f>(O419/86400)+DATE(1970,1,1)</f>
        <v>43431.25</v>
      </c>
      <c r="N419">
        <v>1541221200</v>
      </c>
      <c r="O419">
        <v>1543298400</v>
      </c>
      <c r="P419" t="b">
        <v>0</v>
      </c>
      <c r="Q419" t="b">
        <v>0</v>
      </c>
      <c r="R419" t="str">
        <f>LEFT(T419,FIND("/",T419)-1)</f>
        <v>theater</v>
      </c>
      <c r="S419" t="str">
        <f>RIGHT(T419,LEN(T419)-FIND("/",T419))</f>
        <v>plays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E420/D420*100</f>
        <v>57.399511301160658</v>
      </c>
      <c r="G420" t="s">
        <v>14</v>
      </c>
      <c r="H420">
        <v>1999</v>
      </c>
      <c r="I420" t="s">
        <v>15</v>
      </c>
      <c r="J420" t="s">
        <v>16</v>
      </c>
      <c r="K420" s="5">
        <f>E420/H420</f>
        <v>47.005002501250623</v>
      </c>
      <c r="L420" s="8">
        <f>(N420/86400)+DATE(1970,1,1)</f>
        <v>41035.208333333336</v>
      </c>
      <c r="M420" s="8">
        <f>(O420/86400)+DATE(1970,1,1)</f>
        <v>41036.208333333336</v>
      </c>
      <c r="N420">
        <v>1336280400</v>
      </c>
      <c r="O420">
        <v>1336366800</v>
      </c>
      <c r="P420" t="b">
        <v>0</v>
      </c>
      <c r="Q420" t="b">
        <v>0</v>
      </c>
      <c r="R420" t="str">
        <f>LEFT(T420,FIND("/",T420)-1)</f>
        <v>film &amp; video</v>
      </c>
      <c r="S420" t="str">
        <f>RIGHT(T420,LEN(T420)-FIND("/",T420))</f>
        <v>documentary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E421/D421*100</f>
        <v>123.43497363796135</v>
      </c>
      <c r="G421" t="s">
        <v>20</v>
      </c>
      <c r="H421">
        <v>5203</v>
      </c>
      <c r="I421" t="s">
        <v>21</v>
      </c>
      <c r="J421" t="s">
        <v>22</v>
      </c>
      <c r="K421" s="5">
        <f>E421/H421</f>
        <v>26.997693638285604</v>
      </c>
      <c r="L421" s="8">
        <f>(N421/86400)+DATE(1970,1,1)</f>
        <v>40899.25</v>
      </c>
      <c r="M421" s="8">
        <f>(O421/86400)+DATE(1970,1,1)</f>
        <v>40905.25</v>
      </c>
      <c r="N421">
        <v>1324533600</v>
      </c>
      <c r="O421">
        <v>1325052000</v>
      </c>
      <c r="P421" t="b">
        <v>0</v>
      </c>
      <c r="Q421" t="b">
        <v>0</v>
      </c>
      <c r="R421" t="str">
        <f>LEFT(T421,FIND("/",T421)-1)</f>
        <v>technology</v>
      </c>
      <c r="S421" t="str">
        <f>RIGHT(T421,LEN(T421)-FIND("/",T421))</f>
        <v>web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E422/D422*100</f>
        <v>128.46</v>
      </c>
      <c r="G422" t="s">
        <v>20</v>
      </c>
      <c r="H422">
        <v>94</v>
      </c>
      <c r="I422" t="s">
        <v>21</v>
      </c>
      <c r="J422" t="s">
        <v>22</v>
      </c>
      <c r="K422" s="5">
        <f>E422/H422</f>
        <v>68.329787234042556</v>
      </c>
      <c r="L422" s="8">
        <f>(N422/86400)+DATE(1970,1,1)</f>
        <v>42911.208333333328</v>
      </c>
      <c r="M422" s="8">
        <f>(O422/86400)+DATE(1970,1,1)</f>
        <v>42925.208333333328</v>
      </c>
      <c r="N422">
        <v>1498366800</v>
      </c>
      <c r="O422">
        <v>1499576400</v>
      </c>
      <c r="P422" t="b">
        <v>0</v>
      </c>
      <c r="Q422" t="b">
        <v>0</v>
      </c>
      <c r="R422" t="str">
        <f>LEFT(T422,FIND("/",T422)-1)</f>
        <v>theater</v>
      </c>
      <c r="S422" t="str">
        <f>RIGHT(T422,LEN(T422)-FIND("/",T422))</f>
        <v>plays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E423/D423*100</f>
        <v>63.989361702127653</v>
      </c>
      <c r="G423" t="s">
        <v>14</v>
      </c>
      <c r="H423">
        <v>118</v>
      </c>
      <c r="I423" t="s">
        <v>21</v>
      </c>
      <c r="J423" t="s">
        <v>22</v>
      </c>
      <c r="K423" s="5">
        <f>E423/H423</f>
        <v>50.974576271186443</v>
      </c>
      <c r="L423" s="8">
        <f>(N423/86400)+DATE(1970,1,1)</f>
        <v>42915.208333333328</v>
      </c>
      <c r="M423" s="8">
        <f>(O423/86400)+DATE(1970,1,1)</f>
        <v>42945.208333333328</v>
      </c>
      <c r="N423">
        <v>1498712400</v>
      </c>
      <c r="O423">
        <v>1501304400</v>
      </c>
      <c r="P423" t="b">
        <v>0</v>
      </c>
      <c r="Q423" t="b">
        <v>1</v>
      </c>
      <c r="R423" t="str">
        <f>LEFT(T423,FIND("/",T423)-1)</f>
        <v>technology</v>
      </c>
      <c r="S423" t="str">
        <f>RIGHT(T423,LEN(T423)-FIND("/",T423))</f>
        <v>wearables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E424/D424*100</f>
        <v>127.29885057471265</v>
      </c>
      <c r="G424" t="s">
        <v>20</v>
      </c>
      <c r="H424">
        <v>205</v>
      </c>
      <c r="I424" t="s">
        <v>21</v>
      </c>
      <c r="J424" t="s">
        <v>22</v>
      </c>
      <c r="K424" s="5">
        <f>E424/H424</f>
        <v>54.024390243902438</v>
      </c>
      <c r="L424" s="8">
        <f>(N424/86400)+DATE(1970,1,1)</f>
        <v>40285.208333333336</v>
      </c>
      <c r="M424" s="8">
        <f>(O424/86400)+DATE(1970,1,1)</f>
        <v>40305.208333333336</v>
      </c>
      <c r="N424">
        <v>1271480400</v>
      </c>
      <c r="O424">
        <v>1273208400</v>
      </c>
      <c r="P424" t="b">
        <v>0</v>
      </c>
      <c r="Q424" t="b">
        <v>1</v>
      </c>
      <c r="R424" t="str">
        <f>LEFT(T424,FIND("/",T424)-1)</f>
        <v>theater</v>
      </c>
      <c r="S424" t="str">
        <f>RIGHT(T424,LEN(T424)-FIND("/",T424))</f>
        <v>plays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E425/D425*100</f>
        <v>10.638024357239512</v>
      </c>
      <c r="G425" t="s">
        <v>14</v>
      </c>
      <c r="H425">
        <v>162</v>
      </c>
      <c r="I425" t="s">
        <v>21</v>
      </c>
      <c r="J425" t="s">
        <v>22</v>
      </c>
      <c r="K425" s="5">
        <f>E425/H425</f>
        <v>97.055555555555557</v>
      </c>
      <c r="L425" s="8">
        <f>(N425/86400)+DATE(1970,1,1)</f>
        <v>40808.208333333336</v>
      </c>
      <c r="M425" s="8">
        <f>(O425/86400)+DATE(1970,1,1)</f>
        <v>40810.208333333336</v>
      </c>
      <c r="N425">
        <v>1316667600</v>
      </c>
      <c r="O425">
        <v>1316840400</v>
      </c>
      <c r="P425" t="b">
        <v>0</v>
      </c>
      <c r="Q425" t="b">
        <v>1</v>
      </c>
      <c r="R425" t="str">
        <f>LEFT(T425,FIND("/",T425)-1)</f>
        <v>food</v>
      </c>
      <c r="S425" t="str">
        <f>RIGHT(T425,LEN(T425)-FIND("/",T425))</f>
        <v>food trucks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E426/D426*100</f>
        <v>40.470588235294116</v>
      </c>
      <c r="G426" t="s">
        <v>14</v>
      </c>
      <c r="H426">
        <v>83</v>
      </c>
      <c r="I426" t="s">
        <v>21</v>
      </c>
      <c r="J426" t="s">
        <v>22</v>
      </c>
      <c r="K426" s="5">
        <f>E426/H426</f>
        <v>24.867469879518072</v>
      </c>
      <c r="L426" s="8">
        <f>(N426/86400)+DATE(1970,1,1)</f>
        <v>43208.208333333328</v>
      </c>
      <c r="M426" s="8">
        <f>(O426/86400)+DATE(1970,1,1)</f>
        <v>43214.208333333328</v>
      </c>
      <c r="N426">
        <v>1524027600</v>
      </c>
      <c r="O426">
        <v>1524546000</v>
      </c>
      <c r="P426" t="b">
        <v>0</v>
      </c>
      <c r="Q426" t="b">
        <v>0</v>
      </c>
      <c r="R426" t="str">
        <f>LEFT(T426,FIND("/",T426)-1)</f>
        <v>music</v>
      </c>
      <c r="S426" t="str">
        <f>RIGHT(T426,LEN(T426)-FIND("/",T426))</f>
        <v>indie rock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E427/D427*100</f>
        <v>287.66666666666663</v>
      </c>
      <c r="G427" t="s">
        <v>20</v>
      </c>
      <c r="H427">
        <v>92</v>
      </c>
      <c r="I427" t="s">
        <v>21</v>
      </c>
      <c r="J427" t="s">
        <v>22</v>
      </c>
      <c r="K427" s="5">
        <f>E427/H427</f>
        <v>84.423913043478265</v>
      </c>
      <c r="L427" s="8">
        <f>(N427/86400)+DATE(1970,1,1)</f>
        <v>42213.208333333328</v>
      </c>
      <c r="M427" s="8">
        <f>(O427/86400)+DATE(1970,1,1)</f>
        <v>42219.208333333328</v>
      </c>
      <c r="N427">
        <v>1438059600</v>
      </c>
      <c r="O427">
        <v>1438578000</v>
      </c>
      <c r="P427" t="b">
        <v>0</v>
      </c>
      <c r="Q427" t="b">
        <v>0</v>
      </c>
      <c r="R427" t="str">
        <f>LEFT(T427,FIND("/",T427)-1)</f>
        <v>photography</v>
      </c>
      <c r="S427" t="str">
        <f>RIGHT(T427,LEN(T427)-FIND("/",T427))</f>
        <v>photography books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E428/D428*100</f>
        <v>572.94444444444446</v>
      </c>
      <c r="G428" t="s">
        <v>20</v>
      </c>
      <c r="H428">
        <v>219</v>
      </c>
      <c r="I428" t="s">
        <v>21</v>
      </c>
      <c r="J428" t="s">
        <v>22</v>
      </c>
      <c r="K428" s="5">
        <f>E428/H428</f>
        <v>47.091324200913242</v>
      </c>
      <c r="L428" s="8">
        <f>(N428/86400)+DATE(1970,1,1)</f>
        <v>41332.25</v>
      </c>
      <c r="M428" s="8">
        <f>(O428/86400)+DATE(1970,1,1)</f>
        <v>41339.25</v>
      </c>
      <c r="N428">
        <v>1361944800</v>
      </c>
      <c r="O428">
        <v>1362549600</v>
      </c>
      <c r="P428" t="b">
        <v>0</v>
      </c>
      <c r="Q428" t="b">
        <v>0</v>
      </c>
      <c r="R428" t="str">
        <f>LEFT(T428,FIND("/",T428)-1)</f>
        <v>theater</v>
      </c>
      <c r="S428" t="str">
        <f>RIGHT(T428,LEN(T428)-FIND("/",T428))</f>
        <v>plays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E429/D429*100</f>
        <v>112.90429799426933</v>
      </c>
      <c r="G429" t="s">
        <v>20</v>
      </c>
      <c r="H429">
        <v>2526</v>
      </c>
      <c r="I429" t="s">
        <v>21</v>
      </c>
      <c r="J429" t="s">
        <v>22</v>
      </c>
      <c r="K429" s="5">
        <f>E429/H429</f>
        <v>77.996041171813147</v>
      </c>
      <c r="L429" s="8">
        <f>(N429/86400)+DATE(1970,1,1)</f>
        <v>41895.208333333336</v>
      </c>
      <c r="M429" s="8">
        <f>(O429/86400)+DATE(1970,1,1)</f>
        <v>41927.208333333336</v>
      </c>
      <c r="N429">
        <v>1410584400</v>
      </c>
      <c r="O429">
        <v>1413349200</v>
      </c>
      <c r="P429" t="b">
        <v>0</v>
      </c>
      <c r="Q429" t="b">
        <v>1</v>
      </c>
      <c r="R429" t="str">
        <f>LEFT(T429,FIND("/",T429)-1)</f>
        <v>theater</v>
      </c>
      <c r="S429" t="str">
        <f>RIGHT(T429,LEN(T429)-FIND("/",T429))</f>
        <v>plays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E430/D430*100</f>
        <v>46.387573964497044</v>
      </c>
      <c r="G430" t="s">
        <v>14</v>
      </c>
      <c r="H430">
        <v>747</v>
      </c>
      <c r="I430" t="s">
        <v>21</v>
      </c>
      <c r="J430" t="s">
        <v>22</v>
      </c>
      <c r="K430" s="5">
        <f>E430/H430</f>
        <v>62.967871485943775</v>
      </c>
      <c r="L430" s="8">
        <f>(N430/86400)+DATE(1970,1,1)</f>
        <v>40585.25</v>
      </c>
      <c r="M430" s="8">
        <f>(O430/86400)+DATE(1970,1,1)</f>
        <v>40592.25</v>
      </c>
      <c r="N430">
        <v>1297404000</v>
      </c>
      <c r="O430">
        <v>1298008800</v>
      </c>
      <c r="P430" t="b">
        <v>0</v>
      </c>
      <c r="Q430" t="b">
        <v>0</v>
      </c>
      <c r="R430" t="str">
        <f>LEFT(T430,FIND("/",T430)-1)</f>
        <v>film &amp; video</v>
      </c>
      <c r="S430" t="str">
        <f>RIGHT(T430,LEN(T430)-FIND("/",T430))</f>
        <v>animation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E431/D431*100</f>
        <v>90.675916230366497</v>
      </c>
      <c r="G431" t="s">
        <v>74</v>
      </c>
      <c r="H431">
        <v>2138</v>
      </c>
      <c r="I431" t="s">
        <v>21</v>
      </c>
      <c r="J431" t="s">
        <v>22</v>
      </c>
      <c r="K431" s="5">
        <f>E431/H431</f>
        <v>81.006080449017773</v>
      </c>
      <c r="L431" s="8">
        <f>(N431/86400)+DATE(1970,1,1)</f>
        <v>41680.25</v>
      </c>
      <c r="M431" s="8">
        <f>(O431/86400)+DATE(1970,1,1)</f>
        <v>41708.208333333336</v>
      </c>
      <c r="N431">
        <v>1392012000</v>
      </c>
      <c r="O431">
        <v>1394427600</v>
      </c>
      <c r="P431" t="b">
        <v>0</v>
      </c>
      <c r="Q431" t="b">
        <v>1</v>
      </c>
      <c r="R431" t="str">
        <f>LEFT(T431,FIND("/",T431)-1)</f>
        <v>photography</v>
      </c>
      <c r="S431" t="str">
        <f>RIGHT(T431,LEN(T431)-FIND("/",T431))</f>
        <v>photography books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E432/D432*100</f>
        <v>67.740740740740748</v>
      </c>
      <c r="G432" t="s">
        <v>14</v>
      </c>
      <c r="H432">
        <v>84</v>
      </c>
      <c r="I432" t="s">
        <v>21</v>
      </c>
      <c r="J432" t="s">
        <v>22</v>
      </c>
      <c r="K432" s="5">
        <f>E432/H432</f>
        <v>65.321428571428569</v>
      </c>
      <c r="L432" s="8">
        <f>(N432/86400)+DATE(1970,1,1)</f>
        <v>43737.208333333328</v>
      </c>
      <c r="M432" s="8">
        <f>(O432/86400)+DATE(1970,1,1)</f>
        <v>43771.208333333328</v>
      </c>
      <c r="N432">
        <v>1569733200</v>
      </c>
      <c r="O432">
        <v>1572670800</v>
      </c>
      <c r="P432" t="b">
        <v>0</v>
      </c>
      <c r="Q432" t="b">
        <v>0</v>
      </c>
      <c r="R432" t="str">
        <f>LEFT(T432,FIND("/",T432)-1)</f>
        <v>theater</v>
      </c>
      <c r="S432" t="str">
        <f>RIGHT(T432,LEN(T432)-FIND("/",T432))</f>
        <v>plays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E433/D433*100</f>
        <v>192.49019607843135</v>
      </c>
      <c r="G433" t="s">
        <v>20</v>
      </c>
      <c r="H433">
        <v>94</v>
      </c>
      <c r="I433" t="s">
        <v>21</v>
      </c>
      <c r="J433" t="s">
        <v>22</v>
      </c>
      <c r="K433" s="5">
        <f>E433/H433</f>
        <v>104.43617021276596</v>
      </c>
      <c r="L433" s="8">
        <f>(N433/86400)+DATE(1970,1,1)</f>
        <v>43273.208333333328</v>
      </c>
      <c r="M433" s="8">
        <f>(O433/86400)+DATE(1970,1,1)</f>
        <v>43290.208333333328</v>
      </c>
      <c r="N433">
        <v>1529643600</v>
      </c>
      <c r="O433">
        <v>1531112400</v>
      </c>
      <c r="P433" t="b">
        <v>1</v>
      </c>
      <c r="Q433" t="b">
        <v>0</v>
      </c>
      <c r="R433" t="str">
        <f>LEFT(T433,FIND("/",T433)-1)</f>
        <v>theater</v>
      </c>
      <c r="S433" t="str">
        <f>RIGHT(T433,LEN(T433)-FIND("/",T433))</f>
        <v>plays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E434/D434*100</f>
        <v>82.714285714285722</v>
      </c>
      <c r="G434" t="s">
        <v>14</v>
      </c>
      <c r="H434">
        <v>91</v>
      </c>
      <c r="I434" t="s">
        <v>21</v>
      </c>
      <c r="J434" t="s">
        <v>22</v>
      </c>
      <c r="K434" s="5">
        <f>E434/H434</f>
        <v>69.989010989010993</v>
      </c>
      <c r="L434" s="8">
        <f>(N434/86400)+DATE(1970,1,1)</f>
        <v>41761.208333333336</v>
      </c>
      <c r="M434" s="8">
        <f>(O434/86400)+DATE(1970,1,1)</f>
        <v>41781.208333333336</v>
      </c>
      <c r="N434">
        <v>1399006800</v>
      </c>
      <c r="O434">
        <v>1400734800</v>
      </c>
      <c r="P434" t="b">
        <v>0</v>
      </c>
      <c r="Q434" t="b">
        <v>0</v>
      </c>
      <c r="R434" t="str">
        <f>LEFT(T434,FIND("/",T434)-1)</f>
        <v>theater</v>
      </c>
      <c r="S434" t="str">
        <f>RIGHT(T434,LEN(T434)-FIND("/",T434))</f>
        <v>plays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E435/D435*100</f>
        <v>54.163920922570021</v>
      </c>
      <c r="G435" t="s">
        <v>14</v>
      </c>
      <c r="H435">
        <v>792</v>
      </c>
      <c r="I435" t="s">
        <v>21</v>
      </c>
      <c r="J435" t="s">
        <v>22</v>
      </c>
      <c r="K435" s="5">
        <f>E435/H435</f>
        <v>83.023989898989896</v>
      </c>
      <c r="L435" s="8">
        <f>(N435/86400)+DATE(1970,1,1)</f>
        <v>41603.25</v>
      </c>
      <c r="M435" s="8">
        <f>(O435/86400)+DATE(1970,1,1)</f>
        <v>41619.25</v>
      </c>
      <c r="N435">
        <v>1385359200</v>
      </c>
      <c r="O435">
        <v>1386741600</v>
      </c>
      <c r="P435" t="b">
        <v>0</v>
      </c>
      <c r="Q435" t="b">
        <v>1</v>
      </c>
      <c r="R435" t="str">
        <f>LEFT(T435,FIND("/",T435)-1)</f>
        <v>film &amp; video</v>
      </c>
      <c r="S435" t="str">
        <f>RIGHT(T435,LEN(T435)-FIND("/",T435))</f>
        <v>documentary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E436/D436*100</f>
        <v>16.722222222222221</v>
      </c>
      <c r="G436" t="s">
        <v>74</v>
      </c>
      <c r="H436">
        <v>10</v>
      </c>
      <c r="I436" t="s">
        <v>15</v>
      </c>
      <c r="J436" t="s">
        <v>16</v>
      </c>
      <c r="K436" s="5">
        <f>E436/H436</f>
        <v>90.3</v>
      </c>
      <c r="L436" s="8">
        <f>(N436/86400)+DATE(1970,1,1)</f>
        <v>42705.25</v>
      </c>
      <c r="M436" s="8">
        <f>(O436/86400)+DATE(1970,1,1)</f>
        <v>42719.25</v>
      </c>
      <c r="N436">
        <v>1480572000</v>
      </c>
      <c r="O436">
        <v>1481781600</v>
      </c>
      <c r="P436" t="b">
        <v>1</v>
      </c>
      <c r="Q436" t="b">
        <v>0</v>
      </c>
      <c r="R436" t="str">
        <f>LEFT(T436,FIND("/",T436)-1)</f>
        <v>theater</v>
      </c>
      <c r="S436" t="str">
        <f>RIGHT(T436,LEN(T436)-FIND("/",T436))</f>
        <v>plays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E437/D437*100</f>
        <v>116.87664041994749</v>
      </c>
      <c r="G437" t="s">
        <v>20</v>
      </c>
      <c r="H437">
        <v>1713</v>
      </c>
      <c r="I437" t="s">
        <v>107</v>
      </c>
      <c r="J437" t="s">
        <v>108</v>
      </c>
      <c r="K437" s="5">
        <f>E437/H437</f>
        <v>103.98131932282546</v>
      </c>
      <c r="L437" s="8">
        <f>(N437/86400)+DATE(1970,1,1)</f>
        <v>41988.25</v>
      </c>
      <c r="M437" s="8">
        <f>(O437/86400)+DATE(1970,1,1)</f>
        <v>42000.25</v>
      </c>
      <c r="N437">
        <v>1418623200</v>
      </c>
      <c r="O437">
        <v>1419660000</v>
      </c>
      <c r="P437" t="b">
        <v>0</v>
      </c>
      <c r="Q437" t="b">
        <v>1</v>
      </c>
      <c r="R437" t="str">
        <f>LEFT(T437,FIND("/",T437)-1)</f>
        <v>theater</v>
      </c>
      <c r="S437" t="str">
        <f>RIGHT(T437,LEN(T437)-FIND("/",T437))</f>
        <v>plays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E438/D438*100</f>
        <v>1052.1538461538462</v>
      </c>
      <c r="G438" t="s">
        <v>20</v>
      </c>
      <c r="H438">
        <v>249</v>
      </c>
      <c r="I438" t="s">
        <v>21</v>
      </c>
      <c r="J438" t="s">
        <v>22</v>
      </c>
      <c r="K438" s="5">
        <f>E438/H438</f>
        <v>54.931726907630519</v>
      </c>
      <c r="L438" s="8">
        <f>(N438/86400)+DATE(1970,1,1)</f>
        <v>43575.208333333328</v>
      </c>
      <c r="M438" s="8">
        <f>(O438/86400)+DATE(1970,1,1)</f>
        <v>43576.208333333328</v>
      </c>
      <c r="N438">
        <v>1555736400</v>
      </c>
      <c r="O438">
        <v>1555822800</v>
      </c>
      <c r="P438" t="b">
        <v>0</v>
      </c>
      <c r="Q438" t="b">
        <v>0</v>
      </c>
      <c r="R438" t="str">
        <f>LEFT(T438,FIND("/",T438)-1)</f>
        <v>music</v>
      </c>
      <c r="S438" t="str">
        <f>RIGHT(T438,LEN(T438)-FIND("/",T438))</f>
        <v>jazz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E439/D439*100</f>
        <v>123.07407407407408</v>
      </c>
      <c r="G439" t="s">
        <v>20</v>
      </c>
      <c r="H439">
        <v>192</v>
      </c>
      <c r="I439" t="s">
        <v>21</v>
      </c>
      <c r="J439" t="s">
        <v>22</v>
      </c>
      <c r="K439" s="5">
        <f>E439/H439</f>
        <v>51.921875</v>
      </c>
      <c r="L439" s="8">
        <f>(N439/86400)+DATE(1970,1,1)</f>
        <v>42260.208333333328</v>
      </c>
      <c r="M439" s="8">
        <f>(O439/86400)+DATE(1970,1,1)</f>
        <v>42263.208333333328</v>
      </c>
      <c r="N439">
        <v>1442120400</v>
      </c>
      <c r="O439">
        <v>1442379600</v>
      </c>
      <c r="P439" t="b">
        <v>0</v>
      </c>
      <c r="Q439" t="b">
        <v>1</v>
      </c>
      <c r="R439" t="str">
        <f>LEFT(T439,FIND("/",T439)-1)</f>
        <v>film &amp; video</v>
      </c>
      <c r="S439" t="str">
        <f>RIGHT(T439,LEN(T439)-FIND("/",T439))</f>
        <v>animation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E440/D440*100</f>
        <v>178.63855421686748</v>
      </c>
      <c r="G440" t="s">
        <v>20</v>
      </c>
      <c r="H440">
        <v>247</v>
      </c>
      <c r="I440" t="s">
        <v>21</v>
      </c>
      <c r="J440" t="s">
        <v>22</v>
      </c>
      <c r="K440" s="5">
        <f>E440/H440</f>
        <v>60.02834008097166</v>
      </c>
      <c r="L440" s="8">
        <f>(N440/86400)+DATE(1970,1,1)</f>
        <v>41337.25</v>
      </c>
      <c r="M440" s="8">
        <f>(O440/86400)+DATE(1970,1,1)</f>
        <v>41367.208333333336</v>
      </c>
      <c r="N440">
        <v>1362376800</v>
      </c>
      <c r="O440">
        <v>1364965200</v>
      </c>
      <c r="P440" t="b">
        <v>0</v>
      </c>
      <c r="Q440" t="b">
        <v>0</v>
      </c>
      <c r="R440" t="str">
        <f>LEFT(T440,FIND("/",T440)-1)</f>
        <v>theater</v>
      </c>
      <c r="S440" t="str">
        <f>RIGHT(T440,LEN(T440)-FIND("/",T440))</f>
        <v>plays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E441/D441*100</f>
        <v>355.28169014084506</v>
      </c>
      <c r="G441" t="s">
        <v>20</v>
      </c>
      <c r="H441">
        <v>2293</v>
      </c>
      <c r="I441" t="s">
        <v>21</v>
      </c>
      <c r="J441" t="s">
        <v>22</v>
      </c>
      <c r="K441" s="5">
        <f>E441/H441</f>
        <v>44.003488879197555</v>
      </c>
      <c r="L441" s="8">
        <f>(N441/86400)+DATE(1970,1,1)</f>
        <v>42680.208333333328</v>
      </c>
      <c r="M441" s="8">
        <f>(O441/86400)+DATE(1970,1,1)</f>
        <v>42687.25</v>
      </c>
      <c r="N441">
        <v>1478408400</v>
      </c>
      <c r="O441">
        <v>1479016800</v>
      </c>
      <c r="P441" t="b">
        <v>0</v>
      </c>
      <c r="Q441" t="b">
        <v>0</v>
      </c>
      <c r="R441" t="str">
        <f>LEFT(T441,FIND("/",T441)-1)</f>
        <v>film &amp; video</v>
      </c>
      <c r="S441" t="str">
        <f>RIGHT(T441,LEN(T441)-FIND("/",T441))</f>
        <v>science fiction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E442/D442*100</f>
        <v>161.90634146341463</v>
      </c>
      <c r="G442" t="s">
        <v>20</v>
      </c>
      <c r="H442">
        <v>3131</v>
      </c>
      <c r="I442" t="s">
        <v>21</v>
      </c>
      <c r="J442" t="s">
        <v>22</v>
      </c>
      <c r="K442" s="5">
        <f>E442/H442</f>
        <v>53.003513254551258</v>
      </c>
      <c r="L442" s="8">
        <f>(N442/86400)+DATE(1970,1,1)</f>
        <v>42916.208333333328</v>
      </c>
      <c r="M442" s="8">
        <f>(O442/86400)+DATE(1970,1,1)</f>
        <v>42926.208333333328</v>
      </c>
      <c r="N442">
        <v>1498798800</v>
      </c>
      <c r="O442">
        <v>1499662800</v>
      </c>
      <c r="P442" t="b">
        <v>0</v>
      </c>
      <c r="Q442" t="b">
        <v>0</v>
      </c>
      <c r="R442" t="str">
        <f>LEFT(T442,FIND("/",T442)-1)</f>
        <v>film &amp; video</v>
      </c>
      <c r="S442" t="str">
        <f>RIGHT(T442,LEN(T442)-FIND("/",T442))</f>
        <v>television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E443/D443*100</f>
        <v>24.914285714285715</v>
      </c>
      <c r="G443" t="s">
        <v>14</v>
      </c>
      <c r="H443">
        <v>32</v>
      </c>
      <c r="I443" t="s">
        <v>21</v>
      </c>
      <c r="J443" t="s">
        <v>22</v>
      </c>
      <c r="K443" s="5">
        <f>E443/H443</f>
        <v>54.5</v>
      </c>
      <c r="L443" s="8">
        <f>(N443/86400)+DATE(1970,1,1)</f>
        <v>41025.208333333336</v>
      </c>
      <c r="M443" s="8">
        <f>(O443/86400)+DATE(1970,1,1)</f>
        <v>41053.208333333336</v>
      </c>
      <c r="N443">
        <v>1335416400</v>
      </c>
      <c r="O443">
        <v>1337835600</v>
      </c>
      <c r="P443" t="b">
        <v>0</v>
      </c>
      <c r="Q443" t="b">
        <v>0</v>
      </c>
      <c r="R443" t="str">
        <f>LEFT(T443,FIND("/",T443)-1)</f>
        <v>technology</v>
      </c>
      <c r="S443" t="str">
        <f>RIGHT(T443,LEN(T443)-FIND("/",T443))</f>
        <v>wearables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E444/D444*100</f>
        <v>198.72222222222223</v>
      </c>
      <c r="G444" t="s">
        <v>20</v>
      </c>
      <c r="H444">
        <v>143</v>
      </c>
      <c r="I444" t="s">
        <v>107</v>
      </c>
      <c r="J444" t="s">
        <v>108</v>
      </c>
      <c r="K444" s="5">
        <f>E444/H444</f>
        <v>75.04195804195804</v>
      </c>
      <c r="L444" s="8">
        <f>(N444/86400)+DATE(1970,1,1)</f>
        <v>42980.208333333328</v>
      </c>
      <c r="M444" s="8">
        <f>(O444/86400)+DATE(1970,1,1)</f>
        <v>42996.208333333328</v>
      </c>
      <c r="N444">
        <v>1504328400</v>
      </c>
      <c r="O444">
        <v>1505710800</v>
      </c>
      <c r="P444" t="b">
        <v>0</v>
      </c>
      <c r="Q444" t="b">
        <v>0</v>
      </c>
      <c r="R444" t="str">
        <f>LEFT(T444,FIND("/",T444)-1)</f>
        <v>theater</v>
      </c>
      <c r="S444" t="str">
        <f>RIGHT(T444,LEN(T444)-FIND("/",T444))</f>
        <v>plays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E445/D445*100</f>
        <v>34.752688172043008</v>
      </c>
      <c r="G445" t="s">
        <v>74</v>
      </c>
      <c r="H445">
        <v>90</v>
      </c>
      <c r="I445" t="s">
        <v>21</v>
      </c>
      <c r="J445" t="s">
        <v>22</v>
      </c>
      <c r="K445" s="5">
        <f>E445/H445</f>
        <v>35.911111111111111</v>
      </c>
      <c r="L445" s="8">
        <f>(N445/86400)+DATE(1970,1,1)</f>
        <v>40451.208333333336</v>
      </c>
      <c r="M445" s="8">
        <f>(O445/86400)+DATE(1970,1,1)</f>
        <v>40470.208333333336</v>
      </c>
      <c r="N445">
        <v>1285822800</v>
      </c>
      <c r="O445">
        <v>1287464400</v>
      </c>
      <c r="P445" t="b">
        <v>0</v>
      </c>
      <c r="Q445" t="b">
        <v>0</v>
      </c>
      <c r="R445" t="str">
        <f>LEFT(T445,FIND("/",T445)-1)</f>
        <v>theater</v>
      </c>
      <c r="S445" t="str">
        <f>RIGHT(T445,LEN(T445)-FIND("/",T445))</f>
        <v>plays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E446/D446*100</f>
        <v>176.41935483870967</v>
      </c>
      <c r="G446" t="s">
        <v>20</v>
      </c>
      <c r="H446">
        <v>296</v>
      </c>
      <c r="I446" t="s">
        <v>21</v>
      </c>
      <c r="J446" t="s">
        <v>22</v>
      </c>
      <c r="K446" s="5">
        <f>E446/H446</f>
        <v>36.952702702702702</v>
      </c>
      <c r="L446" s="8">
        <f>(N446/86400)+DATE(1970,1,1)</f>
        <v>40748.208333333336</v>
      </c>
      <c r="M446" s="8">
        <f>(O446/86400)+DATE(1970,1,1)</f>
        <v>40750.208333333336</v>
      </c>
      <c r="N446">
        <v>1311483600</v>
      </c>
      <c r="O446">
        <v>1311656400</v>
      </c>
      <c r="P446" t="b">
        <v>0</v>
      </c>
      <c r="Q446" t="b">
        <v>1</v>
      </c>
      <c r="R446" t="str">
        <f>LEFT(T446,FIND("/",T446)-1)</f>
        <v>music</v>
      </c>
      <c r="S446" t="str">
        <f>RIGHT(T446,LEN(T446)-FIND("/",T446))</f>
        <v>indie rock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E447/D447*100</f>
        <v>511.38095238095235</v>
      </c>
      <c r="G447" t="s">
        <v>20</v>
      </c>
      <c r="H447">
        <v>170</v>
      </c>
      <c r="I447" t="s">
        <v>21</v>
      </c>
      <c r="J447" t="s">
        <v>22</v>
      </c>
      <c r="K447" s="5">
        <f>E447/H447</f>
        <v>63.170588235294119</v>
      </c>
      <c r="L447" s="8">
        <f>(N447/86400)+DATE(1970,1,1)</f>
        <v>40515.25</v>
      </c>
      <c r="M447" s="8">
        <f>(O447/86400)+DATE(1970,1,1)</f>
        <v>40536.25</v>
      </c>
      <c r="N447">
        <v>1291356000</v>
      </c>
      <c r="O447">
        <v>1293170400</v>
      </c>
      <c r="P447" t="b">
        <v>0</v>
      </c>
      <c r="Q447" t="b">
        <v>1</v>
      </c>
      <c r="R447" t="str">
        <f>LEFT(T447,FIND("/",T447)-1)</f>
        <v>theater</v>
      </c>
      <c r="S447" t="str">
        <f>RIGHT(T447,LEN(T447)-FIND("/",T447))</f>
        <v>plays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E448/D448*100</f>
        <v>82.044117647058826</v>
      </c>
      <c r="G448" t="s">
        <v>14</v>
      </c>
      <c r="H448">
        <v>186</v>
      </c>
      <c r="I448" t="s">
        <v>21</v>
      </c>
      <c r="J448" t="s">
        <v>22</v>
      </c>
      <c r="K448" s="5">
        <f>E448/H448</f>
        <v>29.99462365591398</v>
      </c>
      <c r="L448" s="8">
        <f>(N448/86400)+DATE(1970,1,1)</f>
        <v>41261.25</v>
      </c>
      <c r="M448" s="8">
        <f>(O448/86400)+DATE(1970,1,1)</f>
        <v>41263.25</v>
      </c>
      <c r="N448">
        <v>1355810400</v>
      </c>
      <c r="O448">
        <v>1355983200</v>
      </c>
      <c r="P448" t="b">
        <v>0</v>
      </c>
      <c r="Q448" t="b">
        <v>0</v>
      </c>
      <c r="R448" t="str">
        <f>LEFT(T448,FIND("/",T448)-1)</f>
        <v>technology</v>
      </c>
      <c r="S448" t="str">
        <f>RIGHT(T448,LEN(T448)-FIND("/",T448))</f>
        <v>wearables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E449/D449*100</f>
        <v>24.326030927835053</v>
      </c>
      <c r="G449" t="s">
        <v>74</v>
      </c>
      <c r="H449">
        <v>439</v>
      </c>
      <c r="I449" t="s">
        <v>40</v>
      </c>
      <c r="J449" t="s">
        <v>41</v>
      </c>
      <c r="K449" s="5">
        <f>E449/H449</f>
        <v>86</v>
      </c>
      <c r="L449" s="8">
        <f>(N449/86400)+DATE(1970,1,1)</f>
        <v>43088.25</v>
      </c>
      <c r="M449" s="8">
        <f>(O449/86400)+DATE(1970,1,1)</f>
        <v>43104.25</v>
      </c>
      <c r="N449">
        <v>1513663200</v>
      </c>
      <c r="O449">
        <v>1515045600</v>
      </c>
      <c r="P449" t="b">
        <v>0</v>
      </c>
      <c r="Q449" t="b">
        <v>0</v>
      </c>
      <c r="R449" t="str">
        <f>LEFT(T449,FIND("/",T449)-1)</f>
        <v>film &amp; video</v>
      </c>
      <c r="S449" t="str">
        <f>RIGHT(T449,LEN(T449)-FIND("/",T449))</f>
        <v>television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E450/D450*100</f>
        <v>50.482758620689658</v>
      </c>
      <c r="G450" t="s">
        <v>14</v>
      </c>
      <c r="H450">
        <v>605</v>
      </c>
      <c r="I450" t="s">
        <v>21</v>
      </c>
      <c r="J450" t="s">
        <v>22</v>
      </c>
      <c r="K450" s="5">
        <f>E450/H450</f>
        <v>75.014876033057845</v>
      </c>
      <c r="L450" s="8">
        <f>(N450/86400)+DATE(1970,1,1)</f>
        <v>41378.208333333336</v>
      </c>
      <c r="M450" s="8">
        <f>(O450/86400)+DATE(1970,1,1)</f>
        <v>41380.208333333336</v>
      </c>
      <c r="N450">
        <v>1365915600</v>
      </c>
      <c r="O450">
        <v>1366088400</v>
      </c>
      <c r="P450" t="b">
        <v>0</v>
      </c>
      <c r="Q450" t="b">
        <v>1</v>
      </c>
      <c r="R450" t="str">
        <f>LEFT(T450,FIND("/",T450)-1)</f>
        <v>games</v>
      </c>
      <c r="S450" t="str">
        <f>RIGHT(T450,LEN(T450)-FIND("/",T450))</f>
        <v>video games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E451/D451*100</f>
        <v>967</v>
      </c>
      <c r="G451" t="s">
        <v>20</v>
      </c>
      <c r="H451">
        <v>86</v>
      </c>
      <c r="I451" t="s">
        <v>36</v>
      </c>
      <c r="J451" t="s">
        <v>37</v>
      </c>
      <c r="K451" s="5">
        <f>E451/H451</f>
        <v>101.19767441860465</v>
      </c>
      <c r="L451" s="8">
        <f>(N451/86400)+DATE(1970,1,1)</f>
        <v>43530.25</v>
      </c>
      <c r="M451" s="8">
        <f>(O451/86400)+DATE(1970,1,1)</f>
        <v>43547.208333333328</v>
      </c>
      <c r="N451">
        <v>1551852000</v>
      </c>
      <c r="O451">
        <v>1553317200</v>
      </c>
      <c r="P451" t="b">
        <v>0</v>
      </c>
      <c r="Q451" t="b">
        <v>0</v>
      </c>
      <c r="R451" t="str">
        <f>LEFT(T451,FIND("/",T451)-1)</f>
        <v>games</v>
      </c>
      <c r="S451" t="str">
        <f>RIGHT(T451,LEN(T451)-FIND("/",T451))</f>
        <v>video games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E452/D452*100</f>
        <v>4</v>
      </c>
      <c r="G452" t="s">
        <v>14</v>
      </c>
      <c r="H452">
        <v>1</v>
      </c>
      <c r="I452" t="s">
        <v>15</v>
      </c>
      <c r="J452" t="s">
        <v>16</v>
      </c>
      <c r="K452" s="5">
        <f>E452/H452</f>
        <v>4</v>
      </c>
      <c r="L452" s="8">
        <f>(N452/86400)+DATE(1970,1,1)</f>
        <v>43394.208333333328</v>
      </c>
      <c r="M452" s="8">
        <f>(O452/86400)+DATE(1970,1,1)</f>
        <v>43417.25</v>
      </c>
      <c r="N452">
        <v>1540098000</v>
      </c>
      <c r="O452">
        <v>1542088800</v>
      </c>
      <c r="P452" t="b">
        <v>0</v>
      </c>
      <c r="Q452" t="b">
        <v>0</v>
      </c>
      <c r="R452" t="str">
        <f>LEFT(T452,FIND("/",T452)-1)</f>
        <v>film &amp; video</v>
      </c>
      <c r="S452" t="str">
        <f>RIGHT(T452,LEN(T452)-FIND("/",T452))</f>
        <v>animation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E453/D453*100</f>
        <v>122.84501347708894</v>
      </c>
      <c r="G453" t="s">
        <v>20</v>
      </c>
      <c r="H453">
        <v>6286</v>
      </c>
      <c r="I453" t="s">
        <v>21</v>
      </c>
      <c r="J453" t="s">
        <v>22</v>
      </c>
      <c r="K453" s="5">
        <f>E453/H453</f>
        <v>29.001272669424118</v>
      </c>
      <c r="L453" s="8">
        <f>(N453/86400)+DATE(1970,1,1)</f>
        <v>42935.208333333328</v>
      </c>
      <c r="M453" s="8">
        <f>(O453/86400)+DATE(1970,1,1)</f>
        <v>42966.208333333328</v>
      </c>
      <c r="N453">
        <v>1500440400</v>
      </c>
      <c r="O453">
        <v>1503118800</v>
      </c>
      <c r="P453" t="b">
        <v>0</v>
      </c>
      <c r="Q453" t="b">
        <v>0</v>
      </c>
      <c r="R453" t="str">
        <f>LEFT(T453,FIND("/",T453)-1)</f>
        <v>music</v>
      </c>
      <c r="S453" t="str">
        <f>RIGHT(T453,LEN(T453)-FIND("/",T453))</f>
        <v>rock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E454/D454*100</f>
        <v>63.4375</v>
      </c>
      <c r="G454" t="s">
        <v>14</v>
      </c>
      <c r="H454">
        <v>31</v>
      </c>
      <c r="I454" t="s">
        <v>21</v>
      </c>
      <c r="J454" t="s">
        <v>22</v>
      </c>
      <c r="K454" s="5">
        <f>E454/H454</f>
        <v>98.225806451612897</v>
      </c>
      <c r="L454" s="8">
        <f>(N454/86400)+DATE(1970,1,1)</f>
        <v>40365.208333333336</v>
      </c>
      <c r="M454" s="8">
        <f>(O454/86400)+DATE(1970,1,1)</f>
        <v>40366.208333333336</v>
      </c>
      <c r="N454">
        <v>1278392400</v>
      </c>
      <c r="O454">
        <v>1278478800</v>
      </c>
      <c r="P454" t="b">
        <v>0</v>
      </c>
      <c r="Q454" t="b">
        <v>0</v>
      </c>
      <c r="R454" t="str">
        <f>LEFT(T454,FIND("/",T454)-1)</f>
        <v>film &amp; video</v>
      </c>
      <c r="S454" t="str">
        <f>RIGHT(T454,LEN(T454)-FIND("/",T454))</f>
        <v>drama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E455/D455*100</f>
        <v>56.331688596491226</v>
      </c>
      <c r="G455" t="s">
        <v>14</v>
      </c>
      <c r="H455">
        <v>1181</v>
      </c>
      <c r="I455" t="s">
        <v>21</v>
      </c>
      <c r="J455" t="s">
        <v>22</v>
      </c>
      <c r="K455" s="5">
        <f>E455/H455</f>
        <v>87.001693480101608</v>
      </c>
      <c r="L455" s="8">
        <f>(N455/86400)+DATE(1970,1,1)</f>
        <v>42705.25</v>
      </c>
      <c r="M455" s="8">
        <f>(O455/86400)+DATE(1970,1,1)</f>
        <v>42746.25</v>
      </c>
      <c r="N455">
        <v>1480572000</v>
      </c>
      <c r="O455">
        <v>1484114400</v>
      </c>
      <c r="P455" t="b">
        <v>0</v>
      </c>
      <c r="Q455" t="b">
        <v>0</v>
      </c>
      <c r="R455" t="str">
        <f>LEFT(T455,FIND("/",T455)-1)</f>
        <v>film &amp; video</v>
      </c>
      <c r="S455" t="str">
        <f>RIGHT(T455,LEN(T455)-FIND("/",T455))</f>
        <v>science fiction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E456/D456*100</f>
        <v>44.074999999999996</v>
      </c>
      <c r="G456" t="s">
        <v>14</v>
      </c>
      <c r="H456">
        <v>39</v>
      </c>
      <c r="I456" t="s">
        <v>21</v>
      </c>
      <c r="J456" t="s">
        <v>22</v>
      </c>
      <c r="K456" s="5">
        <f>E456/H456</f>
        <v>45.205128205128204</v>
      </c>
      <c r="L456" s="8">
        <f>(N456/86400)+DATE(1970,1,1)</f>
        <v>41568.208333333336</v>
      </c>
      <c r="M456" s="8">
        <f>(O456/86400)+DATE(1970,1,1)</f>
        <v>41604.25</v>
      </c>
      <c r="N456">
        <v>1382331600</v>
      </c>
      <c r="O456">
        <v>1385445600</v>
      </c>
      <c r="P456" t="b">
        <v>0</v>
      </c>
      <c r="Q456" t="b">
        <v>1</v>
      </c>
      <c r="R456" t="str">
        <f>LEFT(T456,FIND("/",T456)-1)</f>
        <v>film &amp; video</v>
      </c>
      <c r="S456" t="str">
        <f>RIGHT(T456,LEN(T456)-FIND("/",T456))</f>
        <v>drama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E457/D457*100</f>
        <v>118.37253218884121</v>
      </c>
      <c r="G457" t="s">
        <v>20</v>
      </c>
      <c r="H457">
        <v>3727</v>
      </c>
      <c r="I457" t="s">
        <v>21</v>
      </c>
      <c r="J457" t="s">
        <v>22</v>
      </c>
      <c r="K457" s="5">
        <f>E457/H457</f>
        <v>37.001341561577675</v>
      </c>
      <c r="L457" s="8">
        <f>(N457/86400)+DATE(1970,1,1)</f>
        <v>40809.208333333336</v>
      </c>
      <c r="M457" s="8">
        <f>(O457/86400)+DATE(1970,1,1)</f>
        <v>40832.208333333336</v>
      </c>
      <c r="N457">
        <v>1316754000</v>
      </c>
      <c r="O457">
        <v>1318741200</v>
      </c>
      <c r="P457" t="b">
        <v>0</v>
      </c>
      <c r="Q457" t="b">
        <v>0</v>
      </c>
      <c r="R457" t="str">
        <f>LEFT(T457,FIND("/",T457)-1)</f>
        <v>theater</v>
      </c>
      <c r="S457" t="str">
        <f>RIGHT(T457,LEN(T457)-FIND("/",T457))</f>
        <v>plays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E458/D458*100</f>
        <v>104.1243169398907</v>
      </c>
      <c r="G458" t="s">
        <v>20</v>
      </c>
      <c r="H458">
        <v>1605</v>
      </c>
      <c r="I458" t="s">
        <v>21</v>
      </c>
      <c r="J458" t="s">
        <v>22</v>
      </c>
      <c r="K458" s="5">
        <f>E458/H458</f>
        <v>94.976947040498445</v>
      </c>
      <c r="L458" s="8">
        <f>(N458/86400)+DATE(1970,1,1)</f>
        <v>43141.25</v>
      </c>
      <c r="M458" s="8">
        <f>(O458/86400)+DATE(1970,1,1)</f>
        <v>43141.25</v>
      </c>
      <c r="N458">
        <v>1518242400</v>
      </c>
      <c r="O458">
        <v>1518242400</v>
      </c>
      <c r="P458" t="b">
        <v>0</v>
      </c>
      <c r="Q458" t="b">
        <v>1</v>
      </c>
      <c r="R458" t="str">
        <f>LEFT(T458,FIND("/",T458)-1)</f>
        <v>music</v>
      </c>
      <c r="S458" t="str">
        <f>RIGHT(T458,LEN(T458)-FIND("/",T458))</f>
        <v>indie rock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E459/D459*100</f>
        <v>26.640000000000004</v>
      </c>
      <c r="G459" t="s">
        <v>14</v>
      </c>
      <c r="H459">
        <v>46</v>
      </c>
      <c r="I459" t="s">
        <v>21</v>
      </c>
      <c r="J459" t="s">
        <v>22</v>
      </c>
      <c r="K459" s="5">
        <f>E459/H459</f>
        <v>28.956521739130434</v>
      </c>
      <c r="L459" s="8">
        <f>(N459/86400)+DATE(1970,1,1)</f>
        <v>42657.208333333328</v>
      </c>
      <c r="M459" s="8">
        <f>(O459/86400)+DATE(1970,1,1)</f>
        <v>42659.208333333328</v>
      </c>
      <c r="N459">
        <v>1476421200</v>
      </c>
      <c r="O459">
        <v>1476594000</v>
      </c>
      <c r="P459" t="b">
        <v>0</v>
      </c>
      <c r="Q459" t="b">
        <v>0</v>
      </c>
      <c r="R459" t="str">
        <f>LEFT(T459,FIND("/",T459)-1)</f>
        <v>theater</v>
      </c>
      <c r="S459" t="str">
        <f>RIGHT(T459,LEN(T459)-FIND("/",T459))</f>
        <v>plays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E460/D460*100</f>
        <v>351.20118343195264</v>
      </c>
      <c r="G460" t="s">
        <v>20</v>
      </c>
      <c r="H460">
        <v>2120</v>
      </c>
      <c r="I460" t="s">
        <v>21</v>
      </c>
      <c r="J460" t="s">
        <v>22</v>
      </c>
      <c r="K460" s="5">
        <f>E460/H460</f>
        <v>55.993396226415094</v>
      </c>
      <c r="L460" s="8">
        <f>(N460/86400)+DATE(1970,1,1)</f>
        <v>40265.208333333336</v>
      </c>
      <c r="M460" s="8">
        <f>(O460/86400)+DATE(1970,1,1)</f>
        <v>40309.208333333336</v>
      </c>
      <c r="N460">
        <v>1269752400</v>
      </c>
      <c r="O460">
        <v>1273554000</v>
      </c>
      <c r="P460" t="b">
        <v>0</v>
      </c>
      <c r="Q460" t="b">
        <v>0</v>
      </c>
      <c r="R460" t="str">
        <f>LEFT(T460,FIND("/",T460)-1)</f>
        <v>theater</v>
      </c>
      <c r="S460" t="str">
        <f>RIGHT(T460,LEN(T460)-FIND("/",T460))</f>
        <v>plays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E461/D461*100</f>
        <v>90.063492063492063</v>
      </c>
      <c r="G461" t="s">
        <v>14</v>
      </c>
      <c r="H461">
        <v>105</v>
      </c>
      <c r="I461" t="s">
        <v>21</v>
      </c>
      <c r="J461" t="s">
        <v>22</v>
      </c>
      <c r="K461" s="5">
        <f>E461/H461</f>
        <v>54.038095238095238</v>
      </c>
      <c r="L461" s="8">
        <f>(N461/86400)+DATE(1970,1,1)</f>
        <v>42001.25</v>
      </c>
      <c r="M461" s="8">
        <f>(O461/86400)+DATE(1970,1,1)</f>
        <v>42026.25</v>
      </c>
      <c r="N461">
        <v>1419746400</v>
      </c>
      <c r="O461">
        <v>1421906400</v>
      </c>
      <c r="P461" t="b">
        <v>0</v>
      </c>
      <c r="Q461" t="b">
        <v>0</v>
      </c>
      <c r="R461" t="str">
        <f>LEFT(T461,FIND("/",T461)-1)</f>
        <v>film &amp; video</v>
      </c>
      <c r="S461" t="str">
        <f>RIGHT(T461,LEN(T461)-FIND("/",T461))</f>
        <v>documentary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E462/D462*100</f>
        <v>171.625</v>
      </c>
      <c r="G462" t="s">
        <v>20</v>
      </c>
      <c r="H462">
        <v>50</v>
      </c>
      <c r="I462" t="s">
        <v>21</v>
      </c>
      <c r="J462" t="s">
        <v>22</v>
      </c>
      <c r="K462" s="5">
        <f>E462/H462</f>
        <v>82.38</v>
      </c>
      <c r="L462" s="8">
        <f>(N462/86400)+DATE(1970,1,1)</f>
        <v>40399.208333333336</v>
      </c>
      <c r="M462" s="8">
        <f>(O462/86400)+DATE(1970,1,1)</f>
        <v>40402.208333333336</v>
      </c>
      <c r="N462">
        <v>1281330000</v>
      </c>
      <c r="O462">
        <v>1281589200</v>
      </c>
      <c r="P462" t="b">
        <v>0</v>
      </c>
      <c r="Q462" t="b">
        <v>0</v>
      </c>
      <c r="R462" t="str">
        <f>LEFT(T462,FIND("/",T462)-1)</f>
        <v>theater</v>
      </c>
      <c r="S462" t="str">
        <f>RIGHT(T462,LEN(T462)-FIND("/",T462))</f>
        <v>plays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E463/D463*100</f>
        <v>141.04655870445345</v>
      </c>
      <c r="G463" t="s">
        <v>20</v>
      </c>
      <c r="H463">
        <v>2080</v>
      </c>
      <c r="I463" t="s">
        <v>21</v>
      </c>
      <c r="J463" t="s">
        <v>22</v>
      </c>
      <c r="K463" s="5">
        <f>E463/H463</f>
        <v>66.997115384615384</v>
      </c>
      <c r="L463" s="8">
        <f>(N463/86400)+DATE(1970,1,1)</f>
        <v>41757.208333333336</v>
      </c>
      <c r="M463" s="8">
        <f>(O463/86400)+DATE(1970,1,1)</f>
        <v>41777.208333333336</v>
      </c>
      <c r="N463">
        <v>1398661200</v>
      </c>
      <c r="O463">
        <v>1400389200</v>
      </c>
      <c r="P463" t="b">
        <v>0</v>
      </c>
      <c r="Q463" t="b">
        <v>0</v>
      </c>
      <c r="R463" t="str">
        <f>LEFT(T463,FIND("/",T463)-1)</f>
        <v>film &amp; video</v>
      </c>
      <c r="S463" t="str">
        <f>RIGHT(T463,LEN(T463)-FIND("/",T463))</f>
        <v>drama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E464/D464*100</f>
        <v>30.57944915254237</v>
      </c>
      <c r="G464" t="s">
        <v>14</v>
      </c>
      <c r="H464">
        <v>535</v>
      </c>
      <c r="I464" t="s">
        <v>21</v>
      </c>
      <c r="J464" t="s">
        <v>22</v>
      </c>
      <c r="K464" s="5">
        <f>E464/H464</f>
        <v>107.91401869158878</v>
      </c>
      <c r="L464" s="8">
        <f>(N464/86400)+DATE(1970,1,1)</f>
        <v>41304.25</v>
      </c>
      <c r="M464" s="8">
        <f>(O464/86400)+DATE(1970,1,1)</f>
        <v>41342.25</v>
      </c>
      <c r="N464">
        <v>1359525600</v>
      </c>
      <c r="O464">
        <v>1362808800</v>
      </c>
      <c r="P464" t="b">
        <v>0</v>
      </c>
      <c r="Q464" t="b">
        <v>0</v>
      </c>
      <c r="R464" t="str">
        <f>LEFT(T464,FIND("/",T464)-1)</f>
        <v>games</v>
      </c>
      <c r="S464" t="str">
        <f>RIGHT(T464,LEN(T464)-FIND("/",T464))</f>
        <v>mobile games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E465/D465*100</f>
        <v>108.16455696202532</v>
      </c>
      <c r="G465" t="s">
        <v>20</v>
      </c>
      <c r="H465">
        <v>2105</v>
      </c>
      <c r="I465" t="s">
        <v>21</v>
      </c>
      <c r="J465" t="s">
        <v>22</v>
      </c>
      <c r="K465" s="5">
        <f>E465/H465</f>
        <v>69.009501187648453</v>
      </c>
      <c r="L465" s="8">
        <f>(N465/86400)+DATE(1970,1,1)</f>
        <v>41639.25</v>
      </c>
      <c r="M465" s="8">
        <f>(O465/86400)+DATE(1970,1,1)</f>
        <v>41643.25</v>
      </c>
      <c r="N465">
        <v>1388469600</v>
      </c>
      <c r="O465">
        <v>1388815200</v>
      </c>
      <c r="P465" t="b">
        <v>0</v>
      </c>
      <c r="Q465" t="b">
        <v>0</v>
      </c>
      <c r="R465" t="str">
        <f>LEFT(T465,FIND("/",T465)-1)</f>
        <v>film &amp; video</v>
      </c>
      <c r="S465" t="str">
        <f>RIGHT(T465,LEN(T465)-FIND("/",T465))</f>
        <v>animation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E466/D466*100</f>
        <v>133.45505617977528</v>
      </c>
      <c r="G466" t="s">
        <v>20</v>
      </c>
      <c r="H466">
        <v>2436</v>
      </c>
      <c r="I466" t="s">
        <v>21</v>
      </c>
      <c r="J466" t="s">
        <v>22</v>
      </c>
      <c r="K466" s="5">
        <f>E466/H466</f>
        <v>39.006568144499177</v>
      </c>
      <c r="L466" s="8">
        <f>(N466/86400)+DATE(1970,1,1)</f>
        <v>43142.25</v>
      </c>
      <c r="M466" s="8">
        <f>(O466/86400)+DATE(1970,1,1)</f>
        <v>43156.25</v>
      </c>
      <c r="N466">
        <v>1518328800</v>
      </c>
      <c r="O466">
        <v>1519538400</v>
      </c>
      <c r="P466" t="b">
        <v>0</v>
      </c>
      <c r="Q466" t="b">
        <v>0</v>
      </c>
      <c r="R466" t="str">
        <f>LEFT(T466,FIND("/",T466)-1)</f>
        <v>theater</v>
      </c>
      <c r="S466" t="str">
        <f>RIGHT(T466,LEN(T466)-FIND("/",T466))</f>
        <v>plays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E467/D467*100</f>
        <v>187.85106382978722</v>
      </c>
      <c r="G467" t="s">
        <v>20</v>
      </c>
      <c r="H467">
        <v>80</v>
      </c>
      <c r="I467" t="s">
        <v>21</v>
      </c>
      <c r="J467" t="s">
        <v>22</v>
      </c>
      <c r="K467" s="5">
        <f>E467/H467</f>
        <v>110.3625</v>
      </c>
      <c r="L467" s="8">
        <f>(N467/86400)+DATE(1970,1,1)</f>
        <v>43127.25</v>
      </c>
      <c r="M467" s="8">
        <f>(O467/86400)+DATE(1970,1,1)</f>
        <v>43136.25</v>
      </c>
      <c r="N467">
        <v>1517032800</v>
      </c>
      <c r="O467">
        <v>1517810400</v>
      </c>
      <c r="P467" t="b">
        <v>0</v>
      </c>
      <c r="Q467" t="b">
        <v>0</v>
      </c>
      <c r="R467" t="str">
        <f>LEFT(T467,FIND("/",T467)-1)</f>
        <v>publishing</v>
      </c>
      <c r="S467" t="str">
        <f>RIGHT(T467,LEN(T467)-FIND("/",T467))</f>
        <v>translations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E468/D468*100</f>
        <v>332</v>
      </c>
      <c r="G468" t="s">
        <v>20</v>
      </c>
      <c r="H468">
        <v>42</v>
      </c>
      <c r="I468" t="s">
        <v>21</v>
      </c>
      <c r="J468" t="s">
        <v>22</v>
      </c>
      <c r="K468" s="5">
        <f>E468/H468</f>
        <v>94.857142857142861</v>
      </c>
      <c r="L468" s="8">
        <f>(N468/86400)+DATE(1970,1,1)</f>
        <v>41409.208333333336</v>
      </c>
      <c r="M468" s="8">
        <f>(O468/86400)+DATE(1970,1,1)</f>
        <v>41432.208333333336</v>
      </c>
      <c r="N468">
        <v>1368594000</v>
      </c>
      <c r="O468">
        <v>1370581200</v>
      </c>
      <c r="P468" t="b">
        <v>0</v>
      </c>
      <c r="Q468" t="b">
        <v>1</v>
      </c>
      <c r="R468" t="str">
        <f>LEFT(T468,FIND("/",T468)-1)</f>
        <v>technology</v>
      </c>
      <c r="S468" t="str">
        <f>RIGHT(T468,LEN(T468)-FIND("/",T468))</f>
        <v>wearables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E469/D469*100</f>
        <v>575.21428571428578</v>
      </c>
      <c r="G469" t="s">
        <v>20</v>
      </c>
      <c r="H469">
        <v>139</v>
      </c>
      <c r="I469" t="s">
        <v>15</v>
      </c>
      <c r="J469" t="s">
        <v>16</v>
      </c>
      <c r="K469" s="5">
        <f>E469/H469</f>
        <v>57.935251798561154</v>
      </c>
      <c r="L469" s="8">
        <f>(N469/86400)+DATE(1970,1,1)</f>
        <v>42331.25</v>
      </c>
      <c r="M469" s="8">
        <f>(O469/86400)+DATE(1970,1,1)</f>
        <v>42338.25</v>
      </c>
      <c r="N469">
        <v>1448258400</v>
      </c>
      <c r="O469">
        <v>1448863200</v>
      </c>
      <c r="P469" t="b">
        <v>0</v>
      </c>
      <c r="Q469" t="b">
        <v>1</v>
      </c>
      <c r="R469" t="str">
        <f>LEFT(T469,FIND("/",T469)-1)</f>
        <v>technology</v>
      </c>
      <c r="S469" t="str">
        <f>RIGHT(T469,LEN(T469)-FIND("/",T469))</f>
        <v>web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E470/D470*100</f>
        <v>40.5</v>
      </c>
      <c r="G470" t="s">
        <v>14</v>
      </c>
      <c r="H470">
        <v>16</v>
      </c>
      <c r="I470" t="s">
        <v>21</v>
      </c>
      <c r="J470" t="s">
        <v>22</v>
      </c>
      <c r="K470" s="5">
        <f>E470/H470</f>
        <v>101.25</v>
      </c>
      <c r="L470" s="8">
        <f>(N470/86400)+DATE(1970,1,1)</f>
        <v>43569.208333333328</v>
      </c>
      <c r="M470" s="8">
        <f>(O470/86400)+DATE(1970,1,1)</f>
        <v>43585.208333333328</v>
      </c>
      <c r="N470">
        <v>1555218000</v>
      </c>
      <c r="O470">
        <v>1556600400</v>
      </c>
      <c r="P470" t="b">
        <v>0</v>
      </c>
      <c r="Q470" t="b">
        <v>0</v>
      </c>
      <c r="R470" t="str">
        <f>LEFT(T470,FIND("/",T470)-1)</f>
        <v>theater</v>
      </c>
      <c r="S470" t="str">
        <f>RIGHT(T470,LEN(T470)-FIND("/",T470))</f>
        <v>plays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E471/D471*100</f>
        <v>184.42857142857144</v>
      </c>
      <c r="G471" t="s">
        <v>20</v>
      </c>
      <c r="H471">
        <v>159</v>
      </c>
      <c r="I471" t="s">
        <v>21</v>
      </c>
      <c r="J471" t="s">
        <v>22</v>
      </c>
      <c r="K471" s="5">
        <f>E471/H471</f>
        <v>64.95597484276729</v>
      </c>
      <c r="L471" s="8">
        <f>(N471/86400)+DATE(1970,1,1)</f>
        <v>42142.208333333328</v>
      </c>
      <c r="M471" s="8">
        <f>(O471/86400)+DATE(1970,1,1)</f>
        <v>42144.208333333328</v>
      </c>
      <c r="N471">
        <v>1431925200</v>
      </c>
      <c r="O471">
        <v>1432098000</v>
      </c>
      <c r="P471" t="b">
        <v>0</v>
      </c>
      <c r="Q471" t="b">
        <v>0</v>
      </c>
      <c r="R471" t="str">
        <f>LEFT(T471,FIND("/",T471)-1)</f>
        <v>film &amp; video</v>
      </c>
      <c r="S471" t="str">
        <f>RIGHT(T471,LEN(T471)-FIND("/",T471))</f>
        <v>drama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E472/D472*100</f>
        <v>285.80555555555554</v>
      </c>
      <c r="G472" t="s">
        <v>20</v>
      </c>
      <c r="H472">
        <v>381</v>
      </c>
      <c r="I472" t="s">
        <v>21</v>
      </c>
      <c r="J472" t="s">
        <v>22</v>
      </c>
      <c r="K472" s="5">
        <f>E472/H472</f>
        <v>27.00524934383202</v>
      </c>
      <c r="L472" s="8">
        <f>(N472/86400)+DATE(1970,1,1)</f>
        <v>42716.25</v>
      </c>
      <c r="M472" s="8">
        <f>(O472/86400)+DATE(1970,1,1)</f>
        <v>42723.25</v>
      </c>
      <c r="N472">
        <v>1481522400</v>
      </c>
      <c r="O472">
        <v>1482127200</v>
      </c>
      <c r="P472" t="b">
        <v>0</v>
      </c>
      <c r="Q472" t="b">
        <v>0</v>
      </c>
      <c r="R472" t="str">
        <f>LEFT(T472,FIND("/",T472)-1)</f>
        <v>technology</v>
      </c>
      <c r="S472" t="str">
        <f>RIGHT(T472,LEN(T472)-FIND("/",T472))</f>
        <v>wearables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E473/D473*100</f>
        <v>319</v>
      </c>
      <c r="G473" t="s">
        <v>20</v>
      </c>
      <c r="H473">
        <v>194</v>
      </c>
      <c r="I473" t="s">
        <v>40</v>
      </c>
      <c r="J473" t="s">
        <v>41</v>
      </c>
      <c r="K473" s="5">
        <f>E473/H473</f>
        <v>50.97422680412371</v>
      </c>
      <c r="L473" s="8">
        <f>(N473/86400)+DATE(1970,1,1)</f>
        <v>41031.208333333336</v>
      </c>
      <c r="M473" s="8">
        <f>(O473/86400)+DATE(1970,1,1)</f>
        <v>41031.208333333336</v>
      </c>
      <c r="N473">
        <v>1335934800</v>
      </c>
      <c r="O473">
        <v>1335934800</v>
      </c>
      <c r="P473" t="b">
        <v>0</v>
      </c>
      <c r="Q473" t="b">
        <v>1</v>
      </c>
      <c r="R473" t="str">
        <f>LEFT(T473,FIND("/",T473)-1)</f>
        <v>food</v>
      </c>
      <c r="S473" t="str">
        <f>RIGHT(T473,LEN(T473)-FIND("/",T473))</f>
        <v>food trucks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E474/D474*100</f>
        <v>39.234070221066318</v>
      </c>
      <c r="G474" t="s">
        <v>14</v>
      </c>
      <c r="H474">
        <v>575</v>
      </c>
      <c r="I474" t="s">
        <v>21</v>
      </c>
      <c r="J474" t="s">
        <v>22</v>
      </c>
      <c r="K474" s="5">
        <f>E474/H474</f>
        <v>104.94260869565217</v>
      </c>
      <c r="L474" s="8">
        <f>(N474/86400)+DATE(1970,1,1)</f>
        <v>43535.208333333328</v>
      </c>
      <c r="M474" s="8">
        <f>(O474/86400)+DATE(1970,1,1)</f>
        <v>43589.208333333328</v>
      </c>
      <c r="N474">
        <v>1552280400</v>
      </c>
      <c r="O474">
        <v>1556946000</v>
      </c>
      <c r="P474" t="b">
        <v>0</v>
      </c>
      <c r="Q474" t="b">
        <v>0</v>
      </c>
      <c r="R474" t="str">
        <f>LEFT(T474,FIND("/",T474)-1)</f>
        <v>music</v>
      </c>
      <c r="S474" t="str">
        <f>RIGHT(T474,LEN(T474)-FIND("/",T474))</f>
        <v>rock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E475/D475*100</f>
        <v>178.14000000000001</v>
      </c>
      <c r="G475" t="s">
        <v>20</v>
      </c>
      <c r="H475">
        <v>106</v>
      </c>
      <c r="I475" t="s">
        <v>21</v>
      </c>
      <c r="J475" t="s">
        <v>22</v>
      </c>
      <c r="K475" s="5">
        <f>E475/H475</f>
        <v>84.028301886792448</v>
      </c>
      <c r="L475" s="8">
        <f>(N475/86400)+DATE(1970,1,1)</f>
        <v>43277.208333333328</v>
      </c>
      <c r="M475" s="8">
        <f>(O475/86400)+DATE(1970,1,1)</f>
        <v>43278.208333333328</v>
      </c>
      <c r="N475">
        <v>1529989200</v>
      </c>
      <c r="O475">
        <v>1530075600</v>
      </c>
      <c r="P475" t="b">
        <v>0</v>
      </c>
      <c r="Q475" t="b">
        <v>0</v>
      </c>
      <c r="R475" t="str">
        <f>LEFT(T475,FIND("/",T475)-1)</f>
        <v>music</v>
      </c>
      <c r="S475" t="str">
        <f>RIGHT(T475,LEN(T475)-FIND("/",T475))</f>
        <v>electric music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E476/D476*100</f>
        <v>365.15</v>
      </c>
      <c r="G476" t="s">
        <v>20</v>
      </c>
      <c r="H476">
        <v>142</v>
      </c>
      <c r="I476" t="s">
        <v>21</v>
      </c>
      <c r="J476" t="s">
        <v>22</v>
      </c>
      <c r="K476" s="5">
        <f>E476/H476</f>
        <v>102.85915492957747</v>
      </c>
      <c r="L476" s="8">
        <f>(N476/86400)+DATE(1970,1,1)</f>
        <v>41989.25</v>
      </c>
      <c r="M476" s="8">
        <f>(O476/86400)+DATE(1970,1,1)</f>
        <v>41990.25</v>
      </c>
      <c r="N476">
        <v>1418709600</v>
      </c>
      <c r="O476">
        <v>1418796000</v>
      </c>
      <c r="P476" t="b">
        <v>0</v>
      </c>
      <c r="Q476" t="b">
        <v>0</v>
      </c>
      <c r="R476" t="str">
        <f>LEFT(T476,FIND("/",T476)-1)</f>
        <v>film &amp; video</v>
      </c>
      <c r="S476" t="str">
        <f>RIGHT(T476,LEN(T476)-FIND("/",T476))</f>
        <v>television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E477/D477*100</f>
        <v>113.94594594594594</v>
      </c>
      <c r="G477" t="s">
        <v>20</v>
      </c>
      <c r="H477">
        <v>211</v>
      </c>
      <c r="I477" t="s">
        <v>21</v>
      </c>
      <c r="J477" t="s">
        <v>22</v>
      </c>
      <c r="K477" s="5">
        <f>E477/H477</f>
        <v>39.962085308056871</v>
      </c>
      <c r="L477" s="8">
        <f>(N477/86400)+DATE(1970,1,1)</f>
        <v>41450.208333333336</v>
      </c>
      <c r="M477" s="8">
        <f>(O477/86400)+DATE(1970,1,1)</f>
        <v>41454.208333333336</v>
      </c>
      <c r="N477">
        <v>1372136400</v>
      </c>
      <c r="O477">
        <v>1372482000</v>
      </c>
      <c r="P477" t="b">
        <v>0</v>
      </c>
      <c r="Q477" t="b">
        <v>1</v>
      </c>
      <c r="R477" t="str">
        <f>LEFT(T477,FIND("/",T477)-1)</f>
        <v>publishing</v>
      </c>
      <c r="S477" t="str">
        <f>RIGHT(T477,LEN(T477)-FIND("/",T477))</f>
        <v>translations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E478/D478*100</f>
        <v>29.828720626631856</v>
      </c>
      <c r="G478" t="s">
        <v>14</v>
      </c>
      <c r="H478">
        <v>1120</v>
      </c>
      <c r="I478" t="s">
        <v>21</v>
      </c>
      <c r="J478" t="s">
        <v>22</v>
      </c>
      <c r="K478" s="5">
        <f>E478/H478</f>
        <v>51.001785714285717</v>
      </c>
      <c r="L478" s="8">
        <f>(N478/86400)+DATE(1970,1,1)</f>
        <v>43322.208333333328</v>
      </c>
      <c r="M478" s="8">
        <f>(O478/86400)+DATE(1970,1,1)</f>
        <v>43328.208333333328</v>
      </c>
      <c r="N478">
        <v>1533877200</v>
      </c>
      <c r="O478">
        <v>1534395600</v>
      </c>
      <c r="P478" t="b">
        <v>0</v>
      </c>
      <c r="Q478" t="b">
        <v>0</v>
      </c>
      <c r="R478" t="str">
        <f>LEFT(T478,FIND("/",T478)-1)</f>
        <v>publishing</v>
      </c>
      <c r="S478" t="str">
        <f>RIGHT(T478,LEN(T478)-FIND("/",T478))</f>
        <v>fiction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E479/D479*100</f>
        <v>54.270588235294113</v>
      </c>
      <c r="G479" t="s">
        <v>14</v>
      </c>
      <c r="H479">
        <v>113</v>
      </c>
      <c r="I479" t="s">
        <v>21</v>
      </c>
      <c r="J479" t="s">
        <v>22</v>
      </c>
      <c r="K479" s="5">
        <f>E479/H479</f>
        <v>40.823008849557525</v>
      </c>
      <c r="L479" s="8">
        <f>(N479/86400)+DATE(1970,1,1)</f>
        <v>40720.208333333336</v>
      </c>
      <c r="M479" s="8">
        <f>(O479/86400)+DATE(1970,1,1)</f>
        <v>40747.208333333336</v>
      </c>
      <c r="N479">
        <v>1309064400</v>
      </c>
      <c r="O479">
        <v>1311397200</v>
      </c>
      <c r="P479" t="b">
        <v>0</v>
      </c>
      <c r="Q479" t="b">
        <v>0</v>
      </c>
      <c r="R479" t="str">
        <f>LEFT(T479,FIND("/",T479)-1)</f>
        <v>film &amp; video</v>
      </c>
      <c r="S479" t="str">
        <f>RIGHT(T479,LEN(T479)-FIND("/",T479))</f>
        <v>science fiction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E480/D480*100</f>
        <v>236.34156976744185</v>
      </c>
      <c r="G480" t="s">
        <v>20</v>
      </c>
      <c r="H480">
        <v>2756</v>
      </c>
      <c r="I480" t="s">
        <v>21</v>
      </c>
      <c r="J480" t="s">
        <v>22</v>
      </c>
      <c r="K480" s="5">
        <f>E480/H480</f>
        <v>58.999637155297535</v>
      </c>
      <c r="L480" s="8">
        <f>(N480/86400)+DATE(1970,1,1)</f>
        <v>42072.208333333328</v>
      </c>
      <c r="M480" s="8">
        <f>(O480/86400)+DATE(1970,1,1)</f>
        <v>42084.208333333328</v>
      </c>
      <c r="N480">
        <v>1425877200</v>
      </c>
      <c r="O480">
        <v>1426914000</v>
      </c>
      <c r="P480" t="b">
        <v>0</v>
      </c>
      <c r="Q480" t="b">
        <v>0</v>
      </c>
      <c r="R480" t="str">
        <f>LEFT(T480,FIND("/",T480)-1)</f>
        <v>technology</v>
      </c>
      <c r="S480" t="str">
        <f>RIGHT(T480,LEN(T480)-FIND("/",T480))</f>
        <v>wearables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E481/D481*100</f>
        <v>512.91666666666663</v>
      </c>
      <c r="G481" t="s">
        <v>20</v>
      </c>
      <c r="H481">
        <v>173</v>
      </c>
      <c r="I481" t="s">
        <v>40</v>
      </c>
      <c r="J481" t="s">
        <v>41</v>
      </c>
      <c r="K481" s="5">
        <f>E481/H481</f>
        <v>71.156069364161851</v>
      </c>
      <c r="L481" s="8">
        <f>(N481/86400)+DATE(1970,1,1)</f>
        <v>42945.208333333328</v>
      </c>
      <c r="M481" s="8">
        <f>(O481/86400)+DATE(1970,1,1)</f>
        <v>42947.208333333328</v>
      </c>
      <c r="N481">
        <v>1501304400</v>
      </c>
      <c r="O481">
        <v>1501477200</v>
      </c>
      <c r="P481" t="b">
        <v>0</v>
      </c>
      <c r="Q481" t="b">
        <v>0</v>
      </c>
      <c r="R481" t="str">
        <f>LEFT(T481,FIND("/",T481)-1)</f>
        <v>food</v>
      </c>
      <c r="S481" t="str">
        <f>RIGHT(T481,LEN(T481)-FIND("/",T481))</f>
        <v>food trucks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E482/D482*100</f>
        <v>100.65116279069768</v>
      </c>
      <c r="G482" t="s">
        <v>20</v>
      </c>
      <c r="H482">
        <v>87</v>
      </c>
      <c r="I482" t="s">
        <v>21</v>
      </c>
      <c r="J482" t="s">
        <v>22</v>
      </c>
      <c r="K482" s="5">
        <f>E482/H482</f>
        <v>99.494252873563212</v>
      </c>
      <c r="L482" s="8">
        <f>(N482/86400)+DATE(1970,1,1)</f>
        <v>40248.25</v>
      </c>
      <c r="M482" s="8">
        <f>(O482/86400)+DATE(1970,1,1)</f>
        <v>40257.208333333336</v>
      </c>
      <c r="N482">
        <v>1268287200</v>
      </c>
      <c r="O482">
        <v>1269061200</v>
      </c>
      <c r="P482" t="b">
        <v>0</v>
      </c>
      <c r="Q482" t="b">
        <v>1</v>
      </c>
      <c r="R482" t="str">
        <f>LEFT(T482,FIND("/",T482)-1)</f>
        <v>photography</v>
      </c>
      <c r="S482" t="str">
        <f>RIGHT(T482,LEN(T482)-FIND("/",T482))</f>
        <v>photography books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E483/D483*100</f>
        <v>81.348423194303152</v>
      </c>
      <c r="G483" t="s">
        <v>14</v>
      </c>
      <c r="H483">
        <v>1538</v>
      </c>
      <c r="I483" t="s">
        <v>21</v>
      </c>
      <c r="J483" t="s">
        <v>22</v>
      </c>
      <c r="K483" s="5">
        <f>E483/H483</f>
        <v>103.98634590377114</v>
      </c>
      <c r="L483" s="8">
        <f>(N483/86400)+DATE(1970,1,1)</f>
        <v>41913.208333333336</v>
      </c>
      <c r="M483" s="8">
        <f>(O483/86400)+DATE(1970,1,1)</f>
        <v>41955.25</v>
      </c>
      <c r="N483">
        <v>1412139600</v>
      </c>
      <c r="O483">
        <v>1415772000</v>
      </c>
      <c r="P483" t="b">
        <v>0</v>
      </c>
      <c r="Q483" t="b">
        <v>1</v>
      </c>
      <c r="R483" t="str">
        <f>LEFT(T483,FIND("/",T483)-1)</f>
        <v>theater</v>
      </c>
      <c r="S483" t="str">
        <f>RIGHT(T483,LEN(T483)-FIND("/",T483))</f>
        <v>plays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E484/D484*100</f>
        <v>16.404761904761905</v>
      </c>
      <c r="G484" t="s">
        <v>14</v>
      </c>
      <c r="H484">
        <v>9</v>
      </c>
      <c r="I484" t="s">
        <v>21</v>
      </c>
      <c r="J484" t="s">
        <v>22</v>
      </c>
      <c r="K484" s="5">
        <f>E484/H484</f>
        <v>76.555555555555557</v>
      </c>
      <c r="L484" s="8">
        <f>(N484/86400)+DATE(1970,1,1)</f>
        <v>40963.25</v>
      </c>
      <c r="M484" s="8">
        <f>(O484/86400)+DATE(1970,1,1)</f>
        <v>40974.25</v>
      </c>
      <c r="N484">
        <v>1330063200</v>
      </c>
      <c r="O484">
        <v>1331013600</v>
      </c>
      <c r="P484" t="b">
        <v>0</v>
      </c>
      <c r="Q484" t="b">
        <v>1</v>
      </c>
      <c r="R484" t="str">
        <f>LEFT(T484,FIND("/",T484)-1)</f>
        <v>publishing</v>
      </c>
      <c r="S484" t="str">
        <f>RIGHT(T484,LEN(T484)-FIND("/",T484))</f>
        <v>fiction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E485/D485*100</f>
        <v>52.774617067833695</v>
      </c>
      <c r="G485" t="s">
        <v>14</v>
      </c>
      <c r="H485">
        <v>554</v>
      </c>
      <c r="I485" t="s">
        <v>21</v>
      </c>
      <c r="J485" t="s">
        <v>22</v>
      </c>
      <c r="K485" s="5">
        <f>E485/H485</f>
        <v>87.068592057761734</v>
      </c>
      <c r="L485" s="8">
        <f>(N485/86400)+DATE(1970,1,1)</f>
        <v>43811.25</v>
      </c>
      <c r="M485" s="8">
        <f>(O485/86400)+DATE(1970,1,1)</f>
        <v>43818.25</v>
      </c>
      <c r="N485">
        <v>1576130400</v>
      </c>
      <c r="O485">
        <v>1576735200</v>
      </c>
      <c r="P485" t="b">
        <v>0</v>
      </c>
      <c r="Q485" t="b">
        <v>0</v>
      </c>
      <c r="R485" t="str">
        <f>LEFT(T485,FIND("/",T485)-1)</f>
        <v>theater</v>
      </c>
      <c r="S485" t="str">
        <f>RIGHT(T485,LEN(T485)-FIND("/",T485))</f>
        <v>plays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E486/D486*100</f>
        <v>260.20608108108109</v>
      </c>
      <c r="G486" t="s">
        <v>20</v>
      </c>
      <c r="H486">
        <v>1572</v>
      </c>
      <c r="I486" t="s">
        <v>40</v>
      </c>
      <c r="J486" t="s">
        <v>41</v>
      </c>
      <c r="K486" s="5">
        <f>E486/H486</f>
        <v>48.99554707379135</v>
      </c>
      <c r="L486" s="8">
        <f>(N486/86400)+DATE(1970,1,1)</f>
        <v>41855.208333333336</v>
      </c>
      <c r="M486" s="8">
        <f>(O486/86400)+DATE(1970,1,1)</f>
        <v>41904.208333333336</v>
      </c>
      <c r="N486">
        <v>1407128400</v>
      </c>
      <c r="O486">
        <v>1411362000</v>
      </c>
      <c r="P486" t="b">
        <v>0</v>
      </c>
      <c r="Q486" t="b">
        <v>1</v>
      </c>
      <c r="R486" t="str">
        <f>LEFT(T486,FIND("/",T486)-1)</f>
        <v>food</v>
      </c>
      <c r="S486" t="str">
        <f>RIGHT(T486,LEN(T486)-FIND("/",T486))</f>
        <v>food trucks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E487/D487*100</f>
        <v>30.73289183222958</v>
      </c>
      <c r="G487" t="s">
        <v>14</v>
      </c>
      <c r="H487">
        <v>648</v>
      </c>
      <c r="I487" t="s">
        <v>40</v>
      </c>
      <c r="J487" t="s">
        <v>41</v>
      </c>
      <c r="K487" s="5">
        <f>E487/H487</f>
        <v>42.969135802469133</v>
      </c>
      <c r="L487" s="8">
        <f>(N487/86400)+DATE(1970,1,1)</f>
        <v>43626.208333333328</v>
      </c>
      <c r="M487" s="8">
        <f>(O487/86400)+DATE(1970,1,1)</f>
        <v>43667.208333333328</v>
      </c>
      <c r="N487">
        <v>1560142800</v>
      </c>
      <c r="O487">
        <v>1563685200</v>
      </c>
      <c r="P487" t="b">
        <v>0</v>
      </c>
      <c r="Q487" t="b">
        <v>0</v>
      </c>
      <c r="R487" t="str">
        <f>LEFT(T487,FIND("/",T487)-1)</f>
        <v>theater</v>
      </c>
      <c r="S487" t="str">
        <f>RIGHT(T487,LEN(T487)-FIND("/",T487))</f>
        <v>plays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E488/D488*100</f>
        <v>13.5</v>
      </c>
      <c r="G488" t="s">
        <v>14</v>
      </c>
      <c r="H488">
        <v>21</v>
      </c>
      <c r="I488" t="s">
        <v>40</v>
      </c>
      <c r="J488" t="s">
        <v>41</v>
      </c>
      <c r="K488" s="5">
        <f>E488/H488</f>
        <v>33.428571428571431</v>
      </c>
      <c r="L488" s="8">
        <f>(N488/86400)+DATE(1970,1,1)</f>
        <v>43168.25</v>
      </c>
      <c r="M488" s="8">
        <f>(O488/86400)+DATE(1970,1,1)</f>
        <v>43183.208333333328</v>
      </c>
      <c r="N488">
        <v>1520575200</v>
      </c>
      <c r="O488">
        <v>1521867600</v>
      </c>
      <c r="P488" t="b">
        <v>0</v>
      </c>
      <c r="Q488" t="b">
        <v>1</v>
      </c>
      <c r="R488" t="str">
        <f>LEFT(T488,FIND("/",T488)-1)</f>
        <v>publishing</v>
      </c>
      <c r="S488" t="str">
        <f>RIGHT(T488,LEN(T488)-FIND("/",T488))</f>
        <v>translations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E489/D489*100</f>
        <v>178.62556663644605</v>
      </c>
      <c r="G489" t="s">
        <v>20</v>
      </c>
      <c r="H489">
        <v>2346</v>
      </c>
      <c r="I489" t="s">
        <v>21</v>
      </c>
      <c r="J489" t="s">
        <v>22</v>
      </c>
      <c r="K489" s="5">
        <f>E489/H489</f>
        <v>83.982949701619773</v>
      </c>
      <c r="L489" s="8">
        <f>(N489/86400)+DATE(1970,1,1)</f>
        <v>42845.208333333328</v>
      </c>
      <c r="M489" s="8">
        <f>(O489/86400)+DATE(1970,1,1)</f>
        <v>42878.208333333328</v>
      </c>
      <c r="N489">
        <v>1492664400</v>
      </c>
      <c r="O489">
        <v>1495515600</v>
      </c>
      <c r="P489" t="b">
        <v>0</v>
      </c>
      <c r="Q489" t="b">
        <v>0</v>
      </c>
      <c r="R489" t="str">
        <f>LEFT(T489,FIND("/",T489)-1)</f>
        <v>theater</v>
      </c>
      <c r="S489" t="str">
        <f>RIGHT(T489,LEN(T489)-FIND("/",T489))</f>
        <v>plays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E490/D490*100</f>
        <v>220.0566037735849</v>
      </c>
      <c r="G490" t="s">
        <v>20</v>
      </c>
      <c r="H490">
        <v>115</v>
      </c>
      <c r="I490" t="s">
        <v>21</v>
      </c>
      <c r="J490" t="s">
        <v>22</v>
      </c>
      <c r="K490" s="5">
        <f>E490/H490</f>
        <v>101.41739130434783</v>
      </c>
      <c r="L490" s="8">
        <f>(N490/86400)+DATE(1970,1,1)</f>
        <v>42403.25</v>
      </c>
      <c r="M490" s="8">
        <f>(O490/86400)+DATE(1970,1,1)</f>
        <v>42420.25</v>
      </c>
      <c r="N490">
        <v>1454479200</v>
      </c>
      <c r="O490">
        <v>1455948000</v>
      </c>
      <c r="P490" t="b">
        <v>0</v>
      </c>
      <c r="Q490" t="b">
        <v>0</v>
      </c>
      <c r="R490" t="str">
        <f>LEFT(T490,FIND("/",T490)-1)</f>
        <v>theater</v>
      </c>
      <c r="S490" t="str">
        <f>RIGHT(T490,LEN(T490)-FIND("/",T490))</f>
        <v>plays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E491/D491*100</f>
        <v>101.5108695652174</v>
      </c>
      <c r="G491" t="s">
        <v>20</v>
      </c>
      <c r="H491">
        <v>85</v>
      </c>
      <c r="I491" t="s">
        <v>107</v>
      </c>
      <c r="J491" t="s">
        <v>108</v>
      </c>
      <c r="K491" s="5">
        <f>E491/H491</f>
        <v>109.87058823529412</v>
      </c>
      <c r="L491" s="8">
        <f>(N491/86400)+DATE(1970,1,1)</f>
        <v>40406.208333333336</v>
      </c>
      <c r="M491" s="8">
        <f>(O491/86400)+DATE(1970,1,1)</f>
        <v>40411.208333333336</v>
      </c>
      <c r="N491">
        <v>1281934800</v>
      </c>
      <c r="O491">
        <v>1282366800</v>
      </c>
      <c r="P491" t="b">
        <v>0</v>
      </c>
      <c r="Q491" t="b">
        <v>0</v>
      </c>
      <c r="R491" t="str">
        <f>LEFT(T491,FIND("/",T491)-1)</f>
        <v>technology</v>
      </c>
      <c r="S491" t="str">
        <f>RIGHT(T491,LEN(T491)-FIND("/",T491))</f>
        <v>wearables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E492/D492*100</f>
        <v>191.5</v>
      </c>
      <c r="G492" t="s">
        <v>20</v>
      </c>
      <c r="H492">
        <v>144</v>
      </c>
      <c r="I492" t="s">
        <v>21</v>
      </c>
      <c r="J492" t="s">
        <v>22</v>
      </c>
      <c r="K492" s="5">
        <f>E492/H492</f>
        <v>31.916666666666668</v>
      </c>
      <c r="L492" s="8">
        <f>(N492/86400)+DATE(1970,1,1)</f>
        <v>43786.25</v>
      </c>
      <c r="M492" s="8">
        <f>(O492/86400)+DATE(1970,1,1)</f>
        <v>43793.25</v>
      </c>
      <c r="N492">
        <v>1573970400</v>
      </c>
      <c r="O492">
        <v>1574575200</v>
      </c>
      <c r="P492" t="b">
        <v>0</v>
      </c>
      <c r="Q492" t="b">
        <v>0</v>
      </c>
      <c r="R492" t="str">
        <f>LEFT(T492,FIND("/",T492)-1)</f>
        <v>journalism</v>
      </c>
      <c r="S492" t="str">
        <f>RIGHT(T492,LEN(T492)-FIND("/",T492))</f>
        <v>audio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E493/D493*100</f>
        <v>305.34683098591546</v>
      </c>
      <c r="G493" t="s">
        <v>20</v>
      </c>
      <c r="H493">
        <v>2443</v>
      </c>
      <c r="I493" t="s">
        <v>21</v>
      </c>
      <c r="J493" t="s">
        <v>22</v>
      </c>
      <c r="K493" s="5">
        <f>E493/H493</f>
        <v>70.993450675399103</v>
      </c>
      <c r="L493" s="8">
        <f>(N493/86400)+DATE(1970,1,1)</f>
        <v>41456.208333333336</v>
      </c>
      <c r="M493" s="8">
        <f>(O493/86400)+DATE(1970,1,1)</f>
        <v>41482.208333333336</v>
      </c>
      <c r="N493">
        <v>1372654800</v>
      </c>
      <c r="O493">
        <v>1374901200</v>
      </c>
      <c r="P493" t="b">
        <v>0</v>
      </c>
      <c r="Q493" t="b">
        <v>1</v>
      </c>
      <c r="R493" t="str">
        <f>LEFT(T493,FIND("/",T493)-1)</f>
        <v>food</v>
      </c>
      <c r="S493" t="str">
        <f>RIGHT(T493,LEN(T493)-FIND("/",T493))</f>
        <v>food trucks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E494/D494*100</f>
        <v>23.995287958115181</v>
      </c>
      <c r="G494" t="s">
        <v>74</v>
      </c>
      <c r="H494">
        <v>595</v>
      </c>
      <c r="I494" t="s">
        <v>21</v>
      </c>
      <c r="J494" t="s">
        <v>22</v>
      </c>
      <c r="K494" s="5">
        <f>E494/H494</f>
        <v>77.026890756302521</v>
      </c>
      <c r="L494" s="8">
        <f>(N494/86400)+DATE(1970,1,1)</f>
        <v>40336.208333333336</v>
      </c>
      <c r="M494" s="8">
        <f>(O494/86400)+DATE(1970,1,1)</f>
        <v>40371.208333333336</v>
      </c>
      <c r="N494">
        <v>1275886800</v>
      </c>
      <c r="O494">
        <v>1278910800</v>
      </c>
      <c r="P494" t="b">
        <v>1</v>
      </c>
      <c r="Q494" t="b">
        <v>1</v>
      </c>
      <c r="R494" t="str">
        <f>LEFT(T494,FIND("/",T494)-1)</f>
        <v>film &amp; video</v>
      </c>
      <c r="S494" t="str">
        <f>RIGHT(T494,LEN(T494)-FIND("/",T494))</f>
        <v>shorts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E495/D495*100</f>
        <v>723.77777777777771</v>
      </c>
      <c r="G495" t="s">
        <v>20</v>
      </c>
      <c r="H495">
        <v>64</v>
      </c>
      <c r="I495" t="s">
        <v>21</v>
      </c>
      <c r="J495" t="s">
        <v>22</v>
      </c>
      <c r="K495" s="5">
        <f>E495/H495</f>
        <v>101.78125</v>
      </c>
      <c r="L495" s="8">
        <f>(N495/86400)+DATE(1970,1,1)</f>
        <v>43645.208333333328</v>
      </c>
      <c r="M495" s="8">
        <f>(O495/86400)+DATE(1970,1,1)</f>
        <v>43658.208333333328</v>
      </c>
      <c r="N495">
        <v>1561784400</v>
      </c>
      <c r="O495">
        <v>1562907600</v>
      </c>
      <c r="P495" t="b">
        <v>0</v>
      </c>
      <c r="Q495" t="b">
        <v>0</v>
      </c>
      <c r="R495" t="str">
        <f>LEFT(T495,FIND("/",T495)-1)</f>
        <v>photography</v>
      </c>
      <c r="S495" t="str">
        <f>RIGHT(T495,LEN(T495)-FIND("/",T495))</f>
        <v>photography books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E496/D496*100</f>
        <v>547.36</v>
      </c>
      <c r="G496" t="s">
        <v>20</v>
      </c>
      <c r="H496">
        <v>268</v>
      </c>
      <c r="I496" t="s">
        <v>21</v>
      </c>
      <c r="J496" t="s">
        <v>22</v>
      </c>
      <c r="K496" s="5">
        <f>E496/H496</f>
        <v>51.059701492537314</v>
      </c>
      <c r="L496" s="8">
        <f>(N496/86400)+DATE(1970,1,1)</f>
        <v>40990.208333333336</v>
      </c>
      <c r="M496" s="8">
        <f>(O496/86400)+DATE(1970,1,1)</f>
        <v>40991.208333333336</v>
      </c>
      <c r="N496">
        <v>1332392400</v>
      </c>
      <c r="O496">
        <v>1332478800</v>
      </c>
      <c r="P496" t="b">
        <v>0</v>
      </c>
      <c r="Q496" t="b">
        <v>0</v>
      </c>
      <c r="R496" t="str">
        <f>LEFT(T496,FIND("/",T496)-1)</f>
        <v>technology</v>
      </c>
      <c r="S496" t="str">
        <f>RIGHT(T496,LEN(T496)-FIND("/",T496))</f>
        <v>wearables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E497/D497*100</f>
        <v>414.49999999999994</v>
      </c>
      <c r="G497" t="s">
        <v>20</v>
      </c>
      <c r="H497">
        <v>195</v>
      </c>
      <c r="I497" t="s">
        <v>36</v>
      </c>
      <c r="J497" t="s">
        <v>37</v>
      </c>
      <c r="K497" s="5">
        <f>E497/H497</f>
        <v>68.02051282051282</v>
      </c>
      <c r="L497" s="8">
        <f>(N497/86400)+DATE(1970,1,1)</f>
        <v>41800.208333333336</v>
      </c>
      <c r="M497" s="8">
        <f>(O497/86400)+DATE(1970,1,1)</f>
        <v>41804.208333333336</v>
      </c>
      <c r="N497">
        <v>1402376400</v>
      </c>
      <c r="O497">
        <v>1402722000</v>
      </c>
      <c r="P497" t="b">
        <v>0</v>
      </c>
      <c r="Q497" t="b">
        <v>0</v>
      </c>
      <c r="R497" t="str">
        <f>LEFT(T497,FIND("/",T497)-1)</f>
        <v>theater</v>
      </c>
      <c r="S497" t="str">
        <f>RIGHT(T497,LEN(T497)-FIND("/",T497))</f>
        <v>plays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E498/D498*100</f>
        <v>0.90696409140369971</v>
      </c>
      <c r="G498" t="s">
        <v>14</v>
      </c>
      <c r="H498">
        <v>54</v>
      </c>
      <c r="I498" t="s">
        <v>21</v>
      </c>
      <c r="J498" t="s">
        <v>22</v>
      </c>
      <c r="K498" s="5">
        <f>E498/H498</f>
        <v>30.87037037037037</v>
      </c>
      <c r="L498" s="8">
        <f>(N498/86400)+DATE(1970,1,1)</f>
        <v>42876.208333333328</v>
      </c>
      <c r="M498" s="8">
        <f>(O498/86400)+DATE(1970,1,1)</f>
        <v>42893.208333333328</v>
      </c>
      <c r="N498">
        <v>1495342800</v>
      </c>
      <c r="O498">
        <v>1496811600</v>
      </c>
      <c r="P498" t="b">
        <v>0</v>
      </c>
      <c r="Q498" t="b">
        <v>0</v>
      </c>
      <c r="R498" t="str">
        <f>LEFT(T498,FIND("/",T498)-1)</f>
        <v>film &amp; video</v>
      </c>
      <c r="S498" t="str">
        <f>RIGHT(T498,LEN(T498)-FIND("/",T498))</f>
        <v>animation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E499/D499*100</f>
        <v>34.173469387755098</v>
      </c>
      <c r="G499" t="s">
        <v>14</v>
      </c>
      <c r="H499">
        <v>120</v>
      </c>
      <c r="I499" t="s">
        <v>21</v>
      </c>
      <c r="J499" t="s">
        <v>22</v>
      </c>
      <c r="K499" s="5">
        <f>E499/H499</f>
        <v>27.908333333333335</v>
      </c>
      <c r="L499" s="8">
        <f>(N499/86400)+DATE(1970,1,1)</f>
        <v>42724.25</v>
      </c>
      <c r="M499" s="8">
        <f>(O499/86400)+DATE(1970,1,1)</f>
        <v>42724.25</v>
      </c>
      <c r="N499">
        <v>1482213600</v>
      </c>
      <c r="O499">
        <v>1482213600</v>
      </c>
      <c r="P499" t="b">
        <v>0</v>
      </c>
      <c r="Q499" t="b">
        <v>1</v>
      </c>
      <c r="R499" t="str">
        <f>LEFT(T499,FIND("/",T499)-1)</f>
        <v>technology</v>
      </c>
      <c r="S499" t="str">
        <f>RIGHT(T499,LEN(T499)-FIND("/",T499))</f>
        <v>wearables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E500/D500*100</f>
        <v>23.948810754912099</v>
      </c>
      <c r="G500" t="s">
        <v>14</v>
      </c>
      <c r="H500">
        <v>579</v>
      </c>
      <c r="I500" t="s">
        <v>36</v>
      </c>
      <c r="J500" t="s">
        <v>37</v>
      </c>
      <c r="K500" s="5">
        <f>E500/H500</f>
        <v>79.994818652849744</v>
      </c>
      <c r="L500" s="8">
        <f>(N500/86400)+DATE(1970,1,1)</f>
        <v>42005.25</v>
      </c>
      <c r="M500" s="8">
        <f>(O500/86400)+DATE(1970,1,1)</f>
        <v>42007.25</v>
      </c>
      <c r="N500">
        <v>1420092000</v>
      </c>
      <c r="O500">
        <v>1420264800</v>
      </c>
      <c r="P500" t="b">
        <v>0</v>
      </c>
      <c r="Q500" t="b">
        <v>0</v>
      </c>
      <c r="R500" t="str">
        <f>LEFT(T500,FIND("/",T500)-1)</f>
        <v>technology</v>
      </c>
      <c r="S500" t="str">
        <f>RIGHT(T500,LEN(T500)-FIND("/",T500))</f>
        <v>web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E501/D501*100</f>
        <v>48.072649572649574</v>
      </c>
      <c r="G501" t="s">
        <v>14</v>
      </c>
      <c r="H501">
        <v>2072</v>
      </c>
      <c r="I501" t="s">
        <v>21</v>
      </c>
      <c r="J501" t="s">
        <v>22</v>
      </c>
      <c r="K501" s="5">
        <f>E501/H501</f>
        <v>38.003378378378379</v>
      </c>
      <c r="L501" s="8">
        <f>(N501/86400)+DATE(1970,1,1)</f>
        <v>42444.208333333328</v>
      </c>
      <c r="M501" s="8">
        <f>(O501/86400)+DATE(1970,1,1)</f>
        <v>42449.208333333328</v>
      </c>
      <c r="N501">
        <v>1458018000</v>
      </c>
      <c r="O501">
        <v>1458450000</v>
      </c>
      <c r="P501" t="b">
        <v>0</v>
      </c>
      <c r="Q501" t="b">
        <v>1</v>
      </c>
      <c r="R501" t="str">
        <f>LEFT(T501,FIND("/",T501)-1)</f>
        <v>film &amp; video</v>
      </c>
      <c r="S501" t="str">
        <f>RIGHT(T501,LEN(T501)-FIND("/",T501))</f>
        <v>documentary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E502/D502*100</f>
        <v>0</v>
      </c>
      <c r="G502" t="s">
        <v>14</v>
      </c>
      <c r="H502">
        <v>0</v>
      </c>
      <c r="I502" t="s">
        <v>21</v>
      </c>
      <c r="J502" t="s">
        <v>22</v>
      </c>
      <c r="K502" s="5" t="e">
        <f>E502/H502</f>
        <v>#DIV/0!</v>
      </c>
      <c r="L502" s="8">
        <f>(N502/86400)+DATE(1970,1,1)</f>
        <v>41395.208333333336</v>
      </c>
      <c r="M502" s="8">
        <f>(O502/86400)+DATE(1970,1,1)</f>
        <v>41423.208333333336</v>
      </c>
      <c r="N502">
        <v>1367384400</v>
      </c>
      <c r="O502">
        <v>1369803600</v>
      </c>
      <c r="P502" t="b">
        <v>0</v>
      </c>
      <c r="Q502" t="b">
        <v>1</v>
      </c>
      <c r="R502" t="str">
        <f>LEFT(T502,FIND("/",T502)-1)</f>
        <v>theater</v>
      </c>
      <c r="S502" t="str">
        <f>RIGHT(T502,LEN(T502)-FIND("/",T502))</f>
        <v>plays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E503/D503*100</f>
        <v>70.145182291666657</v>
      </c>
      <c r="G503" t="s">
        <v>14</v>
      </c>
      <c r="H503">
        <v>1796</v>
      </c>
      <c r="I503" t="s">
        <v>21</v>
      </c>
      <c r="J503" t="s">
        <v>22</v>
      </c>
      <c r="K503" s="5">
        <f>E503/H503</f>
        <v>59.990534521158132</v>
      </c>
      <c r="L503" s="8">
        <f>(N503/86400)+DATE(1970,1,1)</f>
        <v>41345.208333333336</v>
      </c>
      <c r="M503" s="8">
        <f>(O503/86400)+DATE(1970,1,1)</f>
        <v>41347.208333333336</v>
      </c>
      <c r="N503">
        <v>1363064400</v>
      </c>
      <c r="O503">
        <v>1363237200</v>
      </c>
      <c r="P503" t="b">
        <v>0</v>
      </c>
      <c r="Q503" t="b">
        <v>0</v>
      </c>
      <c r="R503" t="str">
        <f>LEFT(T503,FIND("/",T503)-1)</f>
        <v>film &amp; video</v>
      </c>
      <c r="S503" t="str">
        <f>RIGHT(T503,LEN(T503)-FIND("/",T503))</f>
        <v>documentary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E504/D504*100</f>
        <v>529.92307692307691</v>
      </c>
      <c r="G504" t="s">
        <v>20</v>
      </c>
      <c r="H504">
        <v>186</v>
      </c>
      <c r="I504" t="s">
        <v>26</v>
      </c>
      <c r="J504" t="s">
        <v>27</v>
      </c>
      <c r="K504" s="5">
        <f>E504/H504</f>
        <v>37.037634408602152</v>
      </c>
      <c r="L504" s="8">
        <f>(N504/86400)+DATE(1970,1,1)</f>
        <v>41117.208333333336</v>
      </c>
      <c r="M504" s="8">
        <f>(O504/86400)+DATE(1970,1,1)</f>
        <v>41146.208333333336</v>
      </c>
      <c r="N504">
        <v>1343365200</v>
      </c>
      <c r="O504">
        <v>1345870800</v>
      </c>
      <c r="P504" t="b">
        <v>0</v>
      </c>
      <c r="Q504" t="b">
        <v>1</v>
      </c>
      <c r="R504" t="str">
        <f>LEFT(T504,FIND("/",T504)-1)</f>
        <v>games</v>
      </c>
      <c r="S504" t="str">
        <f>RIGHT(T504,LEN(T504)-FIND("/",T504))</f>
        <v>video games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E505/D505*100</f>
        <v>180.32549019607845</v>
      </c>
      <c r="G505" t="s">
        <v>20</v>
      </c>
      <c r="H505">
        <v>460</v>
      </c>
      <c r="I505" t="s">
        <v>21</v>
      </c>
      <c r="J505" t="s">
        <v>22</v>
      </c>
      <c r="K505" s="5">
        <f>E505/H505</f>
        <v>99.963043478260872</v>
      </c>
      <c r="L505" s="8">
        <f>(N505/86400)+DATE(1970,1,1)</f>
        <v>42186.208333333328</v>
      </c>
      <c r="M505" s="8">
        <f>(O505/86400)+DATE(1970,1,1)</f>
        <v>42206.208333333328</v>
      </c>
      <c r="N505">
        <v>1435726800</v>
      </c>
      <c r="O505">
        <v>1437454800</v>
      </c>
      <c r="P505" t="b">
        <v>0</v>
      </c>
      <c r="Q505" t="b">
        <v>0</v>
      </c>
      <c r="R505" t="str">
        <f>LEFT(T505,FIND("/",T505)-1)</f>
        <v>film &amp; video</v>
      </c>
      <c r="S505" t="str">
        <f>RIGHT(T505,LEN(T505)-FIND("/",T505))</f>
        <v>drama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E506/D506*100</f>
        <v>92.320000000000007</v>
      </c>
      <c r="G506" t="s">
        <v>14</v>
      </c>
      <c r="H506">
        <v>62</v>
      </c>
      <c r="I506" t="s">
        <v>107</v>
      </c>
      <c r="J506" t="s">
        <v>108</v>
      </c>
      <c r="K506" s="5">
        <f>E506/H506</f>
        <v>111.6774193548387</v>
      </c>
      <c r="L506" s="8">
        <f>(N506/86400)+DATE(1970,1,1)</f>
        <v>42142.208333333328</v>
      </c>
      <c r="M506" s="8">
        <f>(O506/86400)+DATE(1970,1,1)</f>
        <v>42143.208333333328</v>
      </c>
      <c r="N506">
        <v>1431925200</v>
      </c>
      <c r="O506">
        <v>1432011600</v>
      </c>
      <c r="P506" t="b">
        <v>0</v>
      </c>
      <c r="Q506" t="b">
        <v>0</v>
      </c>
      <c r="R506" t="str">
        <f>LEFT(T506,FIND("/",T506)-1)</f>
        <v>music</v>
      </c>
      <c r="S506" t="str">
        <f>RIGHT(T506,LEN(T506)-FIND("/",T506))</f>
        <v>rock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E507/D507*100</f>
        <v>13.901001112347053</v>
      </c>
      <c r="G507" t="s">
        <v>14</v>
      </c>
      <c r="H507">
        <v>347</v>
      </c>
      <c r="I507" t="s">
        <v>21</v>
      </c>
      <c r="J507" t="s">
        <v>22</v>
      </c>
      <c r="K507" s="5">
        <f>E507/H507</f>
        <v>36.014409221902014</v>
      </c>
      <c r="L507" s="8">
        <f>(N507/86400)+DATE(1970,1,1)</f>
        <v>41341.25</v>
      </c>
      <c r="M507" s="8">
        <f>(O507/86400)+DATE(1970,1,1)</f>
        <v>41383.208333333336</v>
      </c>
      <c r="N507">
        <v>1362722400</v>
      </c>
      <c r="O507">
        <v>1366347600</v>
      </c>
      <c r="P507" t="b">
        <v>0</v>
      </c>
      <c r="Q507" t="b">
        <v>1</v>
      </c>
      <c r="R507" t="str">
        <f>LEFT(T507,FIND("/",T507)-1)</f>
        <v>publishing</v>
      </c>
      <c r="S507" t="str">
        <f>RIGHT(T507,LEN(T507)-FIND("/",T507))</f>
        <v>radio &amp; podcasts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E508/D508*100</f>
        <v>927.07777777777767</v>
      </c>
      <c r="G508" t="s">
        <v>20</v>
      </c>
      <c r="H508">
        <v>2528</v>
      </c>
      <c r="I508" t="s">
        <v>21</v>
      </c>
      <c r="J508" t="s">
        <v>22</v>
      </c>
      <c r="K508" s="5">
        <f>E508/H508</f>
        <v>66.010284810126578</v>
      </c>
      <c r="L508" s="8">
        <f>(N508/86400)+DATE(1970,1,1)</f>
        <v>43062.25</v>
      </c>
      <c r="M508" s="8">
        <f>(O508/86400)+DATE(1970,1,1)</f>
        <v>43079.25</v>
      </c>
      <c r="N508">
        <v>1511416800</v>
      </c>
      <c r="O508">
        <v>1512885600</v>
      </c>
      <c r="P508" t="b">
        <v>0</v>
      </c>
      <c r="Q508" t="b">
        <v>1</v>
      </c>
      <c r="R508" t="str">
        <f>LEFT(T508,FIND("/",T508)-1)</f>
        <v>theater</v>
      </c>
      <c r="S508" t="str">
        <f>RIGHT(T508,LEN(T508)-FIND("/",T508))</f>
        <v>plays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E509/D509*100</f>
        <v>39.857142857142861</v>
      </c>
      <c r="G509" t="s">
        <v>14</v>
      </c>
      <c r="H509">
        <v>19</v>
      </c>
      <c r="I509" t="s">
        <v>21</v>
      </c>
      <c r="J509" t="s">
        <v>22</v>
      </c>
      <c r="K509" s="5">
        <f>E509/H509</f>
        <v>44.05263157894737</v>
      </c>
      <c r="L509" s="8">
        <f>(N509/86400)+DATE(1970,1,1)</f>
        <v>41373.208333333336</v>
      </c>
      <c r="M509" s="8">
        <f>(O509/86400)+DATE(1970,1,1)</f>
        <v>41422.208333333336</v>
      </c>
      <c r="N509">
        <v>1365483600</v>
      </c>
      <c r="O509">
        <v>1369717200</v>
      </c>
      <c r="P509" t="b">
        <v>0</v>
      </c>
      <c r="Q509" t="b">
        <v>1</v>
      </c>
      <c r="R509" t="str">
        <f>LEFT(T509,FIND("/",T509)-1)</f>
        <v>technology</v>
      </c>
      <c r="S509" t="str">
        <f>RIGHT(T509,LEN(T509)-FIND("/",T509))</f>
        <v>web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E510/D510*100</f>
        <v>112.22929936305732</v>
      </c>
      <c r="G510" t="s">
        <v>20</v>
      </c>
      <c r="H510">
        <v>3657</v>
      </c>
      <c r="I510" t="s">
        <v>21</v>
      </c>
      <c r="J510" t="s">
        <v>22</v>
      </c>
      <c r="K510" s="5">
        <f>E510/H510</f>
        <v>52.999726551818434</v>
      </c>
      <c r="L510" s="8">
        <f>(N510/86400)+DATE(1970,1,1)</f>
        <v>43310.208333333328</v>
      </c>
      <c r="M510" s="8">
        <f>(O510/86400)+DATE(1970,1,1)</f>
        <v>43331.208333333328</v>
      </c>
      <c r="N510">
        <v>1532840400</v>
      </c>
      <c r="O510">
        <v>1534654800</v>
      </c>
      <c r="P510" t="b">
        <v>0</v>
      </c>
      <c r="Q510" t="b">
        <v>0</v>
      </c>
      <c r="R510" t="str">
        <f>LEFT(T510,FIND("/",T510)-1)</f>
        <v>theater</v>
      </c>
      <c r="S510" t="str">
        <f>RIGHT(T510,LEN(T510)-FIND("/",T510))</f>
        <v>plays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E511/D511*100</f>
        <v>70.925816023738875</v>
      </c>
      <c r="G511" t="s">
        <v>14</v>
      </c>
      <c r="H511">
        <v>1258</v>
      </c>
      <c r="I511" t="s">
        <v>21</v>
      </c>
      <c r="J511" t="s">
        <v>22</v>
      </c>
      <c r="K511" s="5">
        <f>E511/H511</f>
        <v>95</v>
      </c>
      <c r="L511" s="8">
        <f>(N511/86400)+DATE(1970,1,1)</f>
        <v>41034.208333333336</v>
      </c>
      <c r="M511" s="8">
        <f>(O511/86400)+DATE(1970,1,1)</f>
        <v>41044.208333333336</v>
      </c>
      <c r="N511">
        <v>1336194000</v>
      </c>
      <c r="O511">
        <v>1337058000</v>
      </c>
      <c r="P511" t="b">
        <v>0</v>
      </c>
      <c r="Q511" t="b">
        <v>0</v>
      </c>
      <c r="R511" t="str">
        <f>LEFT(T511,FIND("/",T511)-1)</f>
        <v>theater</v>
      </c>
      <c r="S511" t="str">
        <f>RIGHT(T511,LEN(T511)-FIND("/",T511))</f>
        <v>plays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E512/D512*100</f>
        <v>119.08974358974358</v>
      </c>
      <c r="G512" t="s">
        <v>20</v>
      </c>
      <c r="H512">
        <v>131</v>
      </c>
      <c r="I512" t="s">
        <v>26</v>
      </c>
      <c r="J512" t="s">
        <v>27</v>
      </c>
      <c r="K512" s="5">
        <f>E512/H512</f>
        <v>70.908396946564892</v>
      </c>
      <c r="L512" s="8">
        <f>(N512/86400)+DATE(1970,1,1)</f>
        <v>43251.208333333328</v>
      </c>
      <c r="M512" s="8">
        <f>(O512/86400)+DATE(1970,1,1)</f>
        <v>43275.208333333328</v>
      </c>
      <c r="N512">
        <v>1527742800</v>
      </c>
      <c r="O512">
        <v>1529816400</v>
      </c>
      <c r="P512" t="b">
        <v>0</v>
      </c>
      <c r="Q512" t="b">
        <v>0</v>
      </c>
      <c r="R512" t="str">
        <f>LEFT(T512,FIND("/",T512)-1)</f>
        <v>film &amp; video</v>
      </c>
      <c r="S512" t="str">
        <f>RIGHT(T512,LEN(T512)-FIND("/",T512))</f>
        <v>drama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E513/D513*100</f>
        <v>24.017591339648174</v>
      </c>
      <c r="G513" t="s">
        <v>14</v>
      </c>
      <c r="H513">
        <v>362</v>
      </c>
      <c r="I513" t="s">
        <v>21</v>
      </c>
      <c r="J513" t="s">
        <v>22</v>
      </c>
      <c r="K513" s="5">
        <f>E513/H513</f>
        <v>98.060773480662988</v>
      </c>
      <c r="L513" s="8">
        <f>(N513/86400)+DATE(1970,1,1)</f>
        <v>43671.208333333328</v>
      </c>
      <c r="M513" s="8">
        <f>(O513/86400)+DATE(1970,1,1)</f>
        <v>43681.208333333328</v>
      </c>
      <c r="N513">
        <v>1564030800</v>
      </c>
      <c r="O513">
        <v>1564894800</v>
      </c>
      <c r="P513" t="b">
        <v>0</v>
      </c>
      <c r="Q513" t="b">
        <v>0</v>
      </c>
      <c r="R513" t="str">
        <f>LEFT(T513,FIND("/",T513)-1)</f>
        <v>theater</v>
      </c>
      <c r="S513" t="str">
        <f>RIGHT(T513,LEN(T513)-FIND("/",T513))</f>
        <v>plays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E514/D514*100</f>
        <v>139.31868131868131</v>
      </c>
      <c r="G514" t="s">
        <v>20</v>
      </c>
      <c r="H514">
        <v>239</v>
      </c>
      <c r="I514" t="s">
        <v>21</v>
      </c>
      <c r="J514" t="s">
        <v>22</v>
      </c>
      <c r="K514" s="5">
        <f>E514/H514</f>
        <v>53.046025104602514</v>
      </c>
      <c r="L514" s="8">
        <f>(N514/86400)+DATE(1970,1,1)</f>
        <v>41825.208333333336</v>
      </c>
      <c r="M514" s="8">
        <f>(O514/86400)+DATE(1970,1,1)</f>
        <v>41826.208333333336</v>
      </c>
      <c r="N514">
        <v>1404536400</v>
      </c>
      <c r="O514">
        <v>1404622800</v>
      </c>
      <c r="P514" t="b">
        <v>0</v>
      </c>
      <c r="Q514" t="b">
        <v>1</v>
      </c>
      <c r="R514" t="str">
        <f>LEFT(T514,FIND("/",T514)-1)</f>
        <v>games</v>
      </c>
      <c r="S514" t="str">
        <f>RIGHT(T514,LEN(T514)-FIND("/",T514))</f>
        <v>video games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 s="5">
        <f>E515/H515</f>
        <v>93.142857142857139</v>
      </c>
      <c r="L515" s="8">
        <f>(N515/86400)+DATE(1970,1,1)</f>
        <v>40430.208333333336</v>
      </c>
      <c r="M515" s="8">
        <f>(O515/86400)+DATE(1970,1,1)</f>
        <v>40432.208333333336</v>
      </c>
      <c r="N515">
        <v>1284008400</v>
      </c>
      <c r="O515">
        <v>1284181200</v>
      </c>
      <c r="P515" t="b">
        <v>0</v>
      </c>
      <c r="Q515" t="b">
        <v>0</v>
      </c>
      <c r="R515" t="str">
        <f>LEFT(T515,FIND("/",T515)-1)</f>
        <v>film &amp; video</v>
      </c>
      <c r="S515" t="str">
        <f>RIGHT(T515,LEN(T515)-FIND("/",T515))</f>
        <v>television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E516/D516*100</f>
        <v>22.439077144917089</v>
      </c>
      <c r="G516" t="s">
        <v>74</v>
      </c>
      <c r="H516">
        <v>528</v>
      </c>
      <c r="I516" t="s">
        <v>98</v>
      </c>
      <c r="J516" t="s">
        <v>99</v>
      </c>
      <c r="K516" s="5">
        <f>E516/H516</f>
        <v>58.945075757575758</v>
      </c>
      <c r="L516" s="8">
        <f>(N516/86400)+DATE(1970,1,1)</f>
        <v>41614.25</v>
      </c>
      <c r="M516" s="8">
        <f>(O516/86400)+DATE(1970,1,1)</f>
        <v>41619.25</v>
      </c>
      <c r="N516">
        <v>1386309600</v>
      </c>
      <c r="O516">
        <v>1386741600</v>
      </c>
      <c r="P516" t="b">
        <v>0</v>
      </c>
      <c r="Q516" t="b">
        <v>1</v>
      </c>
      <c r="R516" t="str">
        <f>LEFT(T516,FIND("/",T516)-1)</f>
        <v>music</v>
      </c>
      <c r="S516" t="str">
        <f>RIGHT(T516,LEN(T516)-FIND("/",T516))</f>
        <v>rock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E517/D517*100</f>
        <v>55.779069767441861</v>
      </c>
      <c r="G517" t="s">
        <v>14</v>
      </c>
      <c r="H517">
        <v>133</v>
      </c>
      <c r="I517" t="s">
        <v>15</v>
      </c>
      <c r="J517" t="s">
        <v>16</v>
      </c>
      <c r="K517" s="5">
        <f>E517/H517</f>
        <v>36.067669172932334</v>
      </c>
      <c r="L517" s="8">
        <f>(N517/86400)+DATE(1970,1,1)</f>
        <v>40900.25</v>
      </c>
      <c r="M517" s="8">
        <f>(O517/86400)+DATE(1970,1,1)</f>
        <v>40902.25</v>
      </c>
      <c r="N517">
        <v>1324620000</v>
      </c>
      <c r="O517">
        <v>1324792800</v>
      </c>
      <c r="P517" t="b">
        <v>0</v>
      </c>
      <c r="Q517" t="b">
        <v>1</v>
      </c>
      <c r="R517" t="str">
        <f>LEFT(T517,FIND("/",T517)-1)</f>
        <v>theater</v>
      </c>
      <c r="S517" t="str">
        <f>RIGHT(T517,LEN(T517)-FIND("/",T517))</f>
        <v>plays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E518/D518*100</f>
        <v>42.523125996810208</v>
      </c>
      <c r="G518" t="s">
        <v>14</v>
      </c>
      <c r="H518">
        <v>846</v>
      </c>
      <c r="I518" t="s">
        <v>21</v>
      </c>
      <c r="J518" t="s">
        <v>22</v>
      </c>
      <c r="K518" s="5">
        <f>E518/H518</f>
        <v>63.030732860520096</v>
      </c>
      <c r="L518" s="8">
        <f>(N518/86400)+DATE(1970,1,1)</f>
        <v>40396.208333333336</v>
      </c>
      <c r="M518" s="8">
        <f>(O518/86400)+DATE(1970,1,1)</f>
        <v>40434.208333333336</v>
      </c>
      <c r="N518">
        <v>1281070800</v>
      </c>
      <c r="O518">
        <v>1284354000</v>
      </c>
      <c r="P518" t="b">
        <v>0</v>
      </c>
      <c r="Q518" t="b">
        <v>0</v>
      </c>
      <c r="R518" t="str">
        <f>LEFT(T518,FIND("/",T518)-1)</f>
        <v>publishing</v>
      </c>
      <c r="S518" t="str">
        <f>RIGHT(T518,LEN(T518)-FIND("/",T518))</f>
        <v>nonfiction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E519/D519*100</f>
        <v>112.00000000000001</v>
      </c>
      <c r="G519" t="s">
        <v>20</v>
      </c>
      <c r="H519">
        <v>78</v>
      </c>
      <c r="I519" t="s">
        <v>21</v>
      </c>
      <c r="J519" t="s">
        <v>22</v>
      </c>
      <c r="K519" s="5">
        <f>E519/H519</f>
        <v>84.717948717948715</v>
      </c>
      <c r="L519" s="8">
        <f>(N519/86400)+DATE(1970,1,1)</f>
        <v>42860.208333333328</v>
      </c>
      <c r="M519" s="8">
        <f>(O519/86400)+DATE(1970,1,1)</f>
        <v>42865.208333333328</v>
      </c>
      <c r="N519">
        <v>1493960400</v>
      </c>
      <c r="O519">
        <v>1494392400</v>
      </c>
      <c r="P519" t="b">
        <v>0</v>
      </c>
      <c r="Q519" t="b">
        <v>0</v>
      </c>
      <c r="R519" t="str">
        <f>LEFT(T519,FIND("/",T519)-1)</f>
        <v>food</v>
      </c>
      <c r="S519" t="str">
        <f>RIGHT(T519,LEN(T519)-FIND("/",T519))</f>
        <v>food trucks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E520/D520*100</f>
        <v>7.0681818181818183</v>
      </c>
      <c r="G520" t="s">
        <v>14</v>
      </c>
      <c r="H520">
        <v>10</v>
      </c>
      <c r="I520" t="s">
        <v>21</v>
      </c>
      <c r="J520" t="s">
        <v>22</v>
      </c>
      <c r="K520" s="5">
        <f>E520/H520</f>
        <v>62.2</v>
      </c>
      <c r="L520" s="8">
        <f>(N520/86400)+DATE(1970,1,1)</f>
        <v>43154.25</v>
      </c>
      <c r="M520" s="8">
        <f>(O520/86400)+DATE(1970,1,1)</f>
        <v>43156.25</v>
      </c>
      <c r="N520">
        <v>1519365600</v>
      </c>
      <c r="O520">
        <v>1519538400</v>
      </c>
      <c r="P520" t="b">
        <v>0</v>
      </c>
      <c r="Q520" t="b">
        <v>1</v>
      </c>
      <c r="R520" t="str">
        <f>LEFT(T520,FIND("/",T520)-1)</f>
        <v>film &amp; video</v>
      </c>
      <c r="S520" t="str">
        <f>RIGHT(T520,LEN(T520)-FIND("/",T520))</f>
        <v>animation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E521/D521*100</f>
        <v>101.74563871693867</v>
      </c>
      <c r="G521" t="s">
        <v>20</v>
      </c>
      <c r="H521">
        <v>1773</v>
      </c>
      <c r="I521" t="s">
        <v>21</v>
      </c>
      <c r="J521" t="s">
        <v>22</v>
      </c>
      <c r="K521" s="5">
        <f>E521/H521</f>
        <v>101.97518330513255</v>
      </c>
      <c r="L521" s="8">
        <f>(N521/86400)+DATE(1970,1,1)</f>
        <v>42012.25</v>
      </c>
      <c r="M521" s="8">
        <f>(O521/86400)+DATE(1970,1,1)</f>
        <v>42026.25</v>
      </c>
      <c r="N521">
        <v>1420696800</v>
      </c>
      <c r="O521">
        <v>1421906400</v>
      </c>
      <c r="P521" t="b">
        <v>0</v>
      </c>
      <c r="Q521" t="b">
        <v>1</v>
      </c>
      <c r="R521" t="str">
        <f>LEFT(T521,FIND("/",T521)-1)</f>
        <v>music</v>
      </c>
      <c r="S521" t="str">
        <f>RIGHT(T521,LEN(T521)-FIND("/",T521))</f>
        <v>rock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E522/D522*100</f>
        <v>425.75</v>
      </c>
      <c r="G522" t="s">
        <v>20</v>
      </c>
      <c r="H522">
        <v>32</v>
      </c>
      <c r="I522" t="s">
        <v>21</v>
      </c>
      <c r="J522" t="s">
        <v>22</v>
      </c>
      <c r="K522" s="5">
        <f>E522/H522</f>
        <v>106.4375</v>
      </c>
      <c r="L522" s="8">
        <f>(N522/86400)+DATE(1970,1,1)</f>
        <v>43574.208333333328</v>
      </c>
      <c r="M522" s="8">
        <f>(O522/86400)+DATE(1970,1,1)</f>
        <v>43577.208333333328</v>
      </c>
      <c r="N522">
        <v>1555650000</v>
      </c>
      <c r="O522">
        <v>1555909200</v>
      </c>
      <c r="P522" t="b">
        <v>0</v>
      </c>
      <c r="Q522" t="b">
        <v>0</v>
      </c>
      <c r="R522" t="str">
        <f>LEFT(T522,FIND("/",T522)-1)</f>
        <v>theater</v>
      </c>
      <c r="S522" t="str">
        <f>RIGHT(T522,LEN(T522)-FIND("/",T522))</f>
        <v>plays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E523/D523*100</f>
        <v>145.53947368421052</v>
      </c>
      <c r="G523" t="s">
        <v>20</v>
      </c>
      <c r="H523">
        <v>369</v>
      </c>
      <c r="I523" t="s">
        <v>21</v>
      </c>
      <c r="J523" t="s">
        <v>22</v>
      </c>
      <c r="K523" s="5">
        <f>E523/H523</f>
        <v>29.975609756097562</v>
      </c>
      <c r="L523" s="8">
        <f>(N523/86400)+DATE(1970,1,1)</f>
        <v>42605.208333333328</v>
      </c>
      <c r="M523" s="8">
        <f>(O523/86400)+DATE(1970,1,1)</f>
        <v>42611.208333333328</v>
      </c>
      <c r="N523">
        <v>1471928400</v>
      </c>
      <c r="O523">
        <v>1472446800</v>
      </c>
      <c r="P523" t="b">
        <v>0</v>
      </c>
      <c r="Q523" t="b">
        <v>1</v>
      </c>
      <c r="R523" t="str">
        <f>LEFT(T523,FIND("/",T523)-1)</f>
        <v>film &amp; video</v>
      </c>
      <c r="S523" t="str">
        <f>RIGHT(T523,LEN(T523)-FIND("/",T523))</f>
        <v>drama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E524/D524*100</f>
        <v>32.453465346534657</v>
      </c>
      <c r="G524" t="s">
        <v>14</v>
      </c>
      <c r="H524">
        <v>191</v>
      </c>
      <c r="I524" t="s">
        <v>21</v>
      </c>
      <c r="J524" t="s">
        <v>22</v>
      </c>
      <c r="K524" s="5">
        <f>E524/H524</f>
        <v>85.806282722513089</v>
      </c>
      <c r="L524" s="8">
        <f>(N524/86400)+DATE(1970,1,1)</f>
        <v>41093.208333333336</v>
      </c>
      <c r="M524" s="8">
        <f>(O524/86400)+DATE(1970,1,1)</f>
        <v>41105.208333333336</v>
      </c>
      <c r="N524">
        <v>1341291600</v>
      </c>
      <c r="O524">
        <v>1342328400</v>
      </c>
      <c r="P524" t="b">
        <v>0</v>
      </c>
      <c r="Q524" t="b">
        <v>0</v>
      </c>
      <c r="R524" t="str">
        <f>LEFT(T524,FIND("/",T524)-1)</f>
        <v>film &amp; video</v>
      </c>
      <c r="S524" t="str">
        <f>RIGHT(T524,LEN(T524)-FIND("/",T524))</f>
        <v>shorts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E525/D525*100</f>
        <v>700.33333333333326</v>
      </c>
      <c r="G525" t="s">
        <v>20</v>
      </c>
      <c r="H525">
        <v>89</v>
      </c>
      <c r="I525" t="s">
        <v>21</v>
      </c>
      <c r="J525" t="s">
        <v>22</v>
      </c>
      <c r="K525" s="5">
        <f>E525/H525</f>
        <v>70.82022471910112</v>
      </c>
      <c r="L525" s="8">
        <f>(N525/86400)+DATE(1970,1,1)</f>
        <v>40241.25</v>
      </c>
      <c r="M525" s="8">
        <f>(O525/86400)+DATE(1970,1,1)</f>
        <v>40246.25</v>
      </c>
      <c r="N525">
        <v>1267682400</v>
      </c>
      <c r="O525">
        <v>1268114400</v>
      </c>
      <c r="P525" t="b">
        <v>0</v>
      </c>
      <c r="Q525" t="b">
        <v>0</v>
      </c>
      <c r="R525" t="str">
        <f>LEFT(T525,FIND("/",T525)-1)</f>
        <v>film &amp; video</v>
      </c>
      <c r="S525" t="str">
        <f>RIGHT(T525,LEN(T525)-FIND("/",T525))</f>
        <v>shorts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E526/D526*100</f>
        <v>83.904860392967933</v>
      </c>
      <c r="G526" t="s">
        <v>14</v>
      </c>
      <c r="H526">
        <v>1979</v>
      </c>
      <c r="I526" t="s">
        <v>21</v>
      </c>
      <c r="J526" t="s">
        <v>22</v>
      </c>
      <c r="K526" s="5">
        <f>E526/H526</f>
        <v>40.998484082870135</v>
      </c>
      <c r="L526" s="8">
        <f>(N526/86400)+DATE(1970,1,1)</f>
        <v>40294.208333333336</v>
      </c>
      <c r="M526" s="8">
        <f>(O526/86400)+DATE(1970,1,1)</f>
        <v>40307.208333333336</v>
      </c>
      <c r="N526">
        <v>1272258000</v>
      </c>
      <c r="O526">
        <v>1273381200</v>
      </c>
      <c r="P526" t="b">
        <v>0</v>
      </c>
      <c r="Q526" t="b">
        <v>0</v>
      </c>
      <c r="R526" t="str">
        <f>LEFT(T526,FIND("/",T526)-1)</f>
        <v>theater</v>
      </c>
      <c r="S526" t="str">
        <f>RIGHT(T526,LEN(T526)-FIND("/",T526))</f>
        <v>plays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E527/D527*100</f>
        <v>84.19047619047619</v>
      </c>
      <c r="G527" t="s">
        <v>14</v>
      </c>
      <c r="H527">
        <v>63</v>
      </c>
      <c r="I527" t="s">
        <v>21</v>
      </c>
      <c r="J527" t="s">
        <v>22</v>
      </c>
      <c r="K527" s="5">
        <f>E527/H527</f>
        <v>28.063492063492063</v>
      </c>
      <c r="L527" s="8">
        <f>(N527/86400)+DATE(1970,1,1)</f>
        <v>40505.25</v>
      </c>
      <c r="M527" s="8">
        <f>(O527/86400)+DATE(1970,1,1)</f>
        <v>40509.25</v>
      </c>
      <c r="N527">
        <v>1290492000</v>
      </c>
      <c r="O527">
        <v>1290837600</v>
      </c>
      <c r="P527" t="b">
        <v>0</v>
      </c>
      <c r="Q527" t="b">
        <v>0</v>
      </c>
      <c r="R527" t="str">
        <f>LEFT(T527,FIND("/",T527)-1)</f>
        <v>technology</v>
      </c>
      <c r="S527" t="str">
        <f>RIGHT(T527,LEN(T527)-FIND("/",T527))</f>
        <v>wearables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E528/D528*100</f>
        <v>155.95180722891567</v>
      </c>
      <c r="G528" t="s">
        <v>20</v>
      </c>
      <c r="H528">
        <v>147</v>
      </c>
      <c r="I528" t="s">
        <v>21</v>
      </c>
      <c r="J528" t="s">
        <v>22</v>
      </c>
      <c r="K528" s="5">
        <f>E528/H528</f>
        <v>88.054421768707485</v>
      </c>
      <c r="L528" s="8">
        <f>(N528/86400)+DATE(1970,1,1)</f>
        <v>42364.25</v>
      </c>
      <c r="M528" s="8">
        <f>(O528/86400)+DATE(1970,1,1)</f>
        <v>42401.25</v>
      </c>
      <c r="N528">
        <v>1451109600</v>
      </c>
      <c r="O528">
        <v>1454306400</v>
      </c>
      <c r="P528" t="b">
        <v>0</v>
      </c>
      <c r="Q528" t="b">
        <v>1</v>
      </c>
      <c r="R528" t="str">
        <f>LEFT(T528,FIND("/",T528)-1)</f>
        <v>theater</v>
      </c>
      <c r="S528" t="str">
        <f>RIGHT(T528,LEN(T528)-FIND("/",T528))</f>
        <v>plays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E529/D529*100</f>
        <v>99.619450317124731</v>
      </c>
      <c r="G529" t="s">
        <v>14</v>
      </c>
      <c r="H529">
        <v>6080</v>
      </c>
      <c r="I529" t="s">
        <v>15</v>
      </c>
      <c r="J529" t="s">
        <v>16</v>
      </c>
      <c r="K529" s="5">
        <f>E529/H529</f>
        <v>31</v>
      </c>
      <c r="L529" s="8">
        <f>(N529/86400)+DATE(1970,1,1)</f>
        <v>42405.25</v>
      </c>
      <c r="M529" s="8">
        <f>(O529/86400)+DATE(1970,1,1)</f>
        <v>42441.25</v>
      </c>
      <c r="N529">
        <v>1454652000</v>
      </c>
      <c r="O529">
        <v>1457762400</v>
      </c>
      <c r="P529" t="b">
        <v>0</v>
      </c>
      <c r="Q529" t="b">
        <v>0</v>
      </c>
      <c r="R529" t="str">
        <f>LEFT(T529,FIND("/",T529)-1)</f>
        <v>film &amp; video</v>
      </c>
      <c r="S529" t="str">
        <f>RIGHT(T529,LEN(T529)-FIND("/",T529))</f>
        <v>animation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E530/D530*100</f>
        <v>80.300000000000011</v>
      </c>
      <c r="G530" t="s">
        <v>14</v>
      </c>
      <c r="H530">
        <v>80</v>
      </c>
      <c r="I530" t="s">
        <v>40</v>
      </c>
      <c r="J530" t="s">
        <v>41</v>
      </c>
      <c r="K530" s="5">
        <f>E530/H530</f>
        <v>90.337500000000006</v>
      </c>
      <c r="L530" s="8">
        <f>(N530/86400)+DATE(1970,1,1)</f>
        <v>41601.25</v>
      </c>
      <c r="M530" s="8">
        <f>(O530/86400)+DATE(1970,1,1)</f>
        <v>41646.25</v>
      </c>
      <c r="N530">
        <v>1385186400</v>
      </c>
      <c r="O530">
        <v>1389074400</v>
      </c>
      <c r="P530" t="b">
        <v>0</v>
      </c>
      <c r="Q530" t="b">
        <v>0</v>
      </c>
      <c r="R530" t="str">
        <f>LEFT(T530,FIND("/",T530)-1)</f>
        <v>music</v>
      </c>
      <c r="S530" t="str">
        <f>RIGHT(T530,LEN(T530)-FIND("/",T530))</f>
        <v>indie rock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E531/D531*100</f>
        <v>11.254901960784313</v>
      </c>
      <c r="G531" t="s">
        <v>14</v>
      </c>
      <c r="H531">
        <v>9</v>
      </c>
      <c r="I531" t="s">
        <v>21</v>
      </c>
      <c r="J531" t="s">
        <v>22</v>
      </c>
      <c r="K531" s="5">
        <f>E531/H531</f>
        <v>63.777777777777779</v>
      </c>
      <c r="L531" s="8">
        <f>(N531/86400)+DATE(1970,1,1)</f>
        <v>41769.208333333336</v>
      </c>
      <c r="M531" s="8">
        <f>(O531/86400)+DATE(1970,1,1)</f>
        <v>41797.208333333336</v>
      </c>
      <c r="N531">
        <v>1399698000</v>
      </c>
      <c r="O531">
        <v>1402117200</v>
      </c>
      <c r="P531" t="b">
        <v>0</v>
      </c>
      <c r="Q531" t="b">
        <v>0</v>
      </c>
      <c r="R531" t="str">
        <f>LEFT(T531,FIND("/",T531)-1)</f>
        <v>games</v>
      </c>
      <c r="S531" t="str">
        <f>RIGHT(T531,LEN(T531)-FIND("/",T531))</f>
        <v>video games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E532/D532*100</f>
        <v>91.740952380952379</v>
      </c>
      <c r="G532" t="s">
        <v>14</v>
      </c>
      <c r="H532">
        <v>1784</v>
      </c>
      <c r="I532" t="s">
        <v>21</v>
      </c>
      <c r="J532" t="s">
        <v>22</v>
      </c>
      <c r="K532" s="5">
        <f>E532/H532</f>
        <v>53.995515695067262</v>
      </c>
      <c r="L532" s="8">
        <f>(N532/86400)+DATE(1970,1,1)</f>
        <v>40421.208333333336</v>
      </c>
      <c r="M532" s="8">
        <f>(O532/86400)+DATE(1970,1,1)</f>
        <v>40435.208333333336</v>
      </c>
      <c r="N532">
        <v>1283230800</v>
      </c>
      <c r="O532">
        <v>1284440400</v>
      </c>
      <c r="P532" t="b">
        <v>0</v>
      </c>
      <c r="Q532" t="b">
        <v>1</v>
      </c>
      <c r="R532" t="str">
        <f>LEFT(T532,FIND("/",T532)-1)</f>
        <v>publishing</v>
      </c>
      <c r="S532" t="str">
        <f>RIGHT(T532,LEN(T532)-FIND("/",T532))</f>
        <v>fiction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E533/D533*100</f>
        <v>95.521156936261391</v>
      </c>
      <c r="G533" t="s">
        <v>47</v>
      </c>
      <c r="H533">
        <v>3640</v>
      </c>
      <c r="I533" t="s">
        <v>98</v>
      </c>
      <c r="J533" t="s">
        <v>99</v>
      </c>
      <c r="K533" s="5">
        <f>E533/H533</f>
        <v>48.993956043956047</v>
      </c>
      <c r="L533" s="8">
        <f>(N533/86400)+DATE(1970,1,1)</f>
        <v>41589.25</v>
      </c>
      <c r="M533" s="8">
        <f>(O533/86400)+DATE(1970,1,1)</f>
        <v>41645.25</v>
      </c>
      <c r="N533">
        <v>1384149600</v>
      </c>
      <c r="O533">
        <v>1388988000</v>
      </c>
      <c r="P533" t="b">
        <v>0</v>
      </c>
      <c r="Q533" t="b">
        <v>0</v>
      </c>
      <c r="R533" t="str">
        <f>LEFT(T533,FIND("/",T533)-1)</f>
        <v>games</v>
      </c>
      <c r="S533" t="str">
        <f>RIGHT(T533,LEN(T533)-FIND("/",T533))</f>
        <v>video games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E534/D534*100</f>
        <v>502.87499999999994</v>
      </c>
      <c r="G534" t="s">
        <v>20</v>
      </c>
      <c r="H534">
        <v>126</v>
      </c>
      <c r="I534" t="s">
        <v>15</v>
      </c>
      <c r="J534" t="s">
        <v>16</v>
      </c>
      <c r="K534" s="5">
        <f>E534/H534</f>
        <v>63.857142857142854</v>
      </c>
      <c r="L534" s="8">
        <f>(N534/86400)+DATE(1970,1,1)</f>
        <v>43125.25</v>
      </c>
      <c r="M534" s="8">
        <f>(O534/86400)+DATE(1970,1,1)</f>
        <v>43126.25</v>
      </c>
      <c r="N534">
        <v>1516860000</v>
      </c>
      <c r="O534">
        <v>1516946400</v>
      </c>
      <c r="P534" t="b">
        <v>0</v>
      </c>
      <c r="Q534" t="b">
        <v>0</v>
      </c>
      <c r="R534" t="str">
        <f>LEFT(T534,FIND("/",T534)-1)</f>
        <v>theater</v>
      </c>
      <c r="S534" t="str">
        <f>RIGHT(T534,LEN(T534)-FIND("/",T534))</f>
        <v>plays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E535/D535*100</f>
        <v>159.24394463667818</v>
      </c>
      <c r="G535" t="s">
        <v>20</v>
      </c>
      <c r="H535">
        <v>2218</v>
      </c>
      <c r="I535" t="s">
        <v>40</v>
      </c>
      <c r="J535" t="s">
        <v>41</v>
      </c>
      <c r="K535" s="5">
        <f>E535/H535</f>
        <v>82.996393146979258</v>
      </c>
      <c r="L535" s="8">
        <f>(N535/86400)+DATE(1970,1,1)</f>
        <v>41479.208333333336</v>
      </c>
      <c r="M535" s="8">
        <f>(O535/86400)+DATE(1970,1,1)</f>
        <v>41515.208333333336</v>
      </c>
      <c r="N535">
        <v>1374642000</v>
      </c>
      <c r="O535">
        <v>1377752400</v>
      </c>
      <c r="P535" t="b">
        <v>0</v>
      </c>
      <c r="Q535" t="b">
        <v>0</v>
      </c>
      <c r="R535" t="str">
        <f>LEFT(T535,FIND("/",T535)-1)</f>
        <v>music</v>
      </c>
      <c r="S535" t="str">
        <f>RIGHT(T535,LEN(T535)-FIND("/",T535))</f>
        <v>indie rock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E536/D536*100</f>
        <v>15.022446689113355</v>
      </c>
      <c r="G536" t="s">
        <v>14</v>
      </c>
      <c r="H536">
        <v>243</v>
      </c>
      <c r="I536" t="s">
        <v>21</v>
      </c>
      <c r="J536" t="s">
        <v>22</v>
      </c>
      <c r="K536" s="5">
        <f>E536/H536</f>
        <v>55.08230452674897</v>
      </c>
      <c r="L536" s="8">
        <f>(N536/86400)+DATE(1970,1,1)</f>
        <v>43329.208333333328</v>
      </c>
      <c r="M536" s="8">
        <f>(O536/86400)+DATE(1970,1,1)</f>
        <v>43330.208333333328</v>
      </c>
      <c r="N536">
        <v>1534482000</v>
      </c>
      <c r="O536">
        <v>1534568400</v>
      </c>
      <c r="P536" t="b">
        <v>0</v>
      </c>
      <c r="Q536" t="b">
        <v>1</v>
      </c>
      <c r="R536" t="str">
        <f>LEFT(T536,FIND("/",T536)-1)</f>
        <v>film &amp; video</v>
      </c>
      <c r="S536" t="str">
        <f>RIGHT(T536,LEN(T536)-FIND("/",T536))</f>
        <v>drama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E537/D537*100</f>
        <v>482.03846153846149</v>
      </c>
      <c r="G537" t="s">
        <v>20</v>
      </c>
      <c r="H537">
        <v>202</v>
      </c>
      <c r="I537" t="s">
        <v>107</v>
      </c>
      <c r="J537" t="s">
        <v>108</v>
      </c>
      <c r="K537" s="5">
        <f>E537/H537</f>
        <v>62.044554455445542</v>
      </c>
      <c r="L537" s="8">
        <f>(N537/86400)+DATE(1970,1,1)</f>
        <v>43259.208333333328</v>
      </c>
      <c r="M537" s="8">
        <f>(O537/86400)+DATE(1970,1,1)</f>
        <v>43261.208333333328</v>
      </c>
      <c r="N537">
        <v>1528434000</v>
      </c>
      <c r="O537">
        <v>1528606800</v>
      </c>
      <c r="P537" t="b">
        <v>0</v>
      </c>
      <c r="Q537" t="b">
        <v>1</v>
      </c>
      <c r="R537" t="str">
        <f>LEFT(T537,FIND("/",T537)-1)</f>
        <v>theater</v>
      </c>
      <c r="S537" t="str">
        <f>RIGHT(T537,LEN(T537)-FIND("/",T537))</f>
        <v>plays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E538/D538*100</f>
        <v>149.96938775510205</v>
      </c>
      <c r="G538" t="s">
        <v>20</v>
      </c>
      <c r="H538">
        <v>140</v>
      </c>
      <c r="I538" t="s">
        <v>107</v>
      </c>
      <c r="J538" t="s">
        <v>108</v>
      </c>
      <c r="K538" s="5">
        <f>E538/H538</f>
        <v>104.97857142857143</v>
      </c>
      <c r="L538" s="8">
        <f>(N538/86400)+DATE(1970,1,1)</f>
        <v>40414.208333333336</v>
      </c>
      <c r="M538" s="8">
        <f>(O538/86400)+DATE(1970,1,1)</f>
        <v>40440.208333333336</v>
      </c>
      <c r="N538">
        <v>1282626000</v>
      </c>
      <c r="O538">
        <v>1284872400</v>
      </c>
      <c r="P538" t="b">
        <v>0</v>
      </c>
      <c r="Q538" t="b">
        <v>0</v>
      </c>
      <c r="R538" t="str">
        <f>LEFT(T538,FIND("/",T538)-1)</f>
        <v>publishing</v>
      </c>
      <c r="S538" t="str">
        <f>RIGHT(T538,LEN(T538)-FIND("/",T538))</f>
        <v>fiction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E539/D539*100</f>
        <v>117.22156398104266</v>
      </c>
      <c r="G539" t="s">
        <v>20</v>
      </c>
      <c r="H539">
        <v>1052</v>
      </c>
      <c r="I539" t="s">
        <v>36</v>
      </c>
      <c r="J539" t="s">
        <v>37</v>
      </c>
      <c r="K539" s="5">
        <f>E539/H539</f>
        <v>94.044676806083643</v>
      </c>
      <c r="L539" s="8">
        <f>(N539/86400)+DATE(1970,1,1)</f>
        <v>43342.208333333328</v>
      </c>
      <c r="M539" s="8">
        <f>(O539/86400)+DATE(1970,1,1)</f>
        <v>43365.208333333328</v>
      </c>
      <c r="N539">
        <v>1535605200</v>
      </c>
      <c r="O539">
        <v>1537592400</v>
      </c>
      <c r="P539" t="b">
        <v>1</v>
      </c>
      <c r="Q539" t="b">
        <v>1</v>
      </c>
      <c r="R539" t="str">
        <f>LEFT(T539,FIND("/",T539)-1)</f>
        <v>film &amp; video</v>
      </c>
      <c r="S539" t="str">
        <f>RIGHT(T539,LEN(T539)-FIND("/",T539))</f>
        <v>documentary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E540/D540*100</f>
        <v>37.695968274950431</v>
      </c>
      <c r="G540" t="s">
        <v>14</v>
      </c>
      <c r="H540">
        <v>1296</v>
      </c>
      <c r="I540" t="s">
        <v>21</v>
      </c>
      <c r="J540" t="s">
        <v>22</v>
      </c>
      <c r="K540" s="5">
        <f>E540/H540</f>
        <v>44.007716049382715</v>
      </c>
      <c r="L540" s="8">
        <f>(N540/86400)+DATE(1970,1,1)</f>
        <v>41539.208333333336</v>
      </c>
      <c r="M540" s="8">
        <f>(O540/86400)+DATE(1970,1,1)</f>
        <v>41555.208333333336</v>
      </c>
      <c r="N540">
        <v>1379826000</v>
      </c>
      <c r="O540">
        <v>1381208400</v>
      </c>
      <c r="P540" t="b">
        <v>0</v>
      </c>
      <c r="Q540" t="b">
        <v>0</v>
      </c>
      <c r="R540" t="str">
        <f>LEFT(T540,FIND("/",T540)-1)</f>
        <v>games</v>
      </c>
      <c r="S540" t="str">
        <f>RIGHT(T540,LEN(T540)-FIND("/",T540))</f>
        <v>mobile games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E541/D541*100</f>
        <v>72.653061224489804</v>
      </c>
      <c r="G541" t="s">
        <v>14</v>
      </c>
      <c r="H541">
        <v>77</v>
      </c>
      <c r="I541" t="s">
        <v>21</v>
      </c>
      <c r="J541" t="s">
        <v>22</v>
      </c>
      <c r="K541" s="5">
        <f>E541/H541</f>
        <v>92.467532467532465</v>
      </c>
      <c r="L541" s="8">
        <f>(N541/86400)+DATE(1970,1,1)</f>
        <v>43647.208333333328</v>
      </c>
      <c r="M541" s="8">
        <f>(O541/86400)+DATE(1970,1,1)</f>
        <v>43653.208333333328</v>
      </c>
      <c r="N541">
        <v>1561957200</v>
      </c>
      <c r="O541">
        <v>1562475600</v>
      </c>
      <c r="P541" t="b">
        <v>0</v>
      </c>
      <c r="Q541" t="b">
        <v>1</v>
      </c>
      <c r="R541" t="str">
        <f>LEFT(T541,FIND("/",T541)-1)</f>
        <v>food</v>
      </c>
      <c r="S541" t="str">
        <f>RIGHT(T541,LEN(T541)-FIND("/",T541))</f>
        <v>food trucks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E542/D542*100</f>
        <v>265.98113207547169</v>
      </c>
      <c r="G542" t="s">
        <v>20</v>
      </c>
      <c r="H542">
        <v>247</v>
      </c>
      <c r="I542" t="s">
        <v>21</v>
      </c>
      <c r="J542" t="s">
        <v>22</v>
      </c>
      <c r="K542" s="5">
        <f>E542/H542</f>
        <v>57.072874493927124</v>
      </c>
      <c r="L542" s="8">
        <f>(N542/86400)+DATE(1970,1,1)</f>
        <v>43225.208333333328</v>
      </c>
      <c r="M542" s="8">
        <f>(O542/86400)+DATE(1970,1,1)</f>
        <v>43247.208333333328</v>
      </c>
      <c r="N542">
        <v>1525496400</v>
      </c>
      <c r="O542">
        <v>1527397200</v>
      </c>
      <c r="P542" t="b">
        <v>0</v>
      </c>
      <c r="Q542" t="b">
        <v>0</v>
      </c>
      <c r="R542" t="str">
        <f>LEFT(T542,FIND("/",T542)-1)</f>
        <v>photography</v>
      </c>
      <c r="S542" t="str">
        <f>RIGHT(T542,LEN(T542)-FIND("/",T542))</f>
        <v>photography books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E543/D543*100</f>
        <v>24.205617977528089</v>
      </c>
      <c r="G543" t="s">
        <v>14</v>
      </c>
      <c r="H543">
        <v>395</v>
      </c>
      <c r="I543" t="s">
        <v>107</v>
      </c>
      <c r="J543" t="s">
        <v>108</v>
      </c>
      <c r="K543" s="5">
        <f>E543/H543</f>
        <v>109.07848101265823</v>
      </c>
      <c r="L543" s="8">
        <f>(N543/86400)+DATE(1970,1,1)</f>
        <v>42165.208333333328</v>
      </c>
      <c r="M543" s="8">
        <f>(O543/86400)+DATE(1970,1,1)</f>
        <v>42191.208333333328</v>
      </c>
      <c r="N543">
        <v>1433912400</v>
      </c>
      <c r="O543">
        <v>1436158800</v>
      </c>
      <c r="P543" t="b">
        <v>0</v>
      </c>
      <c r="Q543" t="b">
        <v>0</v>
      </c>
      <c r="R543" t="str">
        <f>LEFT(T543,FIND("/",T543)-1)</f>
        <v>games</v>
      </c>
      <c r="S543" t="str">
        <f>RIGHT(T543,LEN(T543)-FIND("/",T543))</f>
        <v>mobile games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E544/D544*100</f>
        <v>2.5064935064935066</v>
      </c>
      <c r="G544" t="s">
        <v>14</v>
      </c>
      <c r="H544">
        <v>49</v>
      </c>
      <c r="I544" t="s">
        <v>40</v>
      </c>
      <c r="J544" t="s">
        <v>41</v>
      </c>
      <c r="K544" s="5">
        <f>E544/H544</f>
        <v>39.387755102040813</v>
      </c>
      <c r="L544" s="8">
        <f>(N544/86400)+DATE(1970,1,1)</f>
        <v>42391.25</v>
      </c>
      <c r="M544" s="8">
        <f>(O544/86400)+DATE(1970,1,1)</f>
        <v>42421.25</v>
      </c>
      <c r="N544">
        <v>1453442400</v>
      </c>
      <c r="O544">
        <v>1456034400</v>
      </c>
      <c r="P544" t="b">
        <v>0</v>
      </c>
      <c r="Q544" t="b">
        <v>0</v>
      </c>
      <c r="R544" t="str">
        <f>LEFT(T544,FIND("/",T544)-1)</f>
        <v>music</v>
      </c>
      <c r="S544" t="str">
        <f>RIGHT(T544,LEN(T544)-FIND("/",T544))</f>
        <v>indie rock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E545/D545*100</f>
        <v>16.329799764428738</v>
      </c>
      <c r="G545" t="s">
        <v>14</v>
      </c>
      <c r="H545">
        <v>180</v>
      </c>
      <c r="I545" t="s">
        <v>21</v>
      </c>
      <c r="J545" t="s">
        <v>22</v>
      </c>
      <c r="K545" s="5">
        <f>E545/H545</f>
        <v>77.022222222222226</v>
      </c>
      <c r="L545" s="8">
        <f>(N545/86400)+DATE(1970,1,1)</f>
        <v>41528.208333333336</v>
      </c>
      <c r="M545" s="8">
        <f>(O545/86400)+DATE(1970,1,1)</f>
        <v>41543.208333333336</v>
      </c>
      <c r="N545">
        <v>1378875600</v>
      </c>
      <c r="O545">
        <v>1380171600</v>
      </c>
      <c r="P545" t="b">
        <v>0</v>
      </c>
      <c r="Q545" t="b">
        <v>0</v>
      </c>
      <c r="R545" t="str">
        <f>LEFT(T545,FIND("/",T545)-1)</f>
        <v>games</v>
      </c>
      <c r="S545" t="str">
        <f>RIGHT(T545,LEN(T545)-FIND("/",T545))</f>
        <v>video games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E546/D546*100</f>
        <v>276.5</v>
      </c>
      <c r="G546" t="s">
        <v>20</v>
      </c>
      <c r="H546">
        <v>84</v>
      </c>
      <c r="I546" t="s">
        <v>21</v>
      </c>
      <c r="J546" t="s">
        <v>22</v>
      </c>
      <c r="K546" s="5">
        <f>E546/H546</f>
        <v>92.166666666666671</v>
      </c>
      <c r="L546" s="8">
        <f>(N546/86400)+DATE(1970,1,1)</f>
        <v>42377.25</v>
      </c>
      <c r="M546" s="8">
        <f>(O546/86400)+DATE(1970,1,1)</f>
        <v>42390.25</v>
      </c>
      <c r="N546">
        <v>1452232800</v>
      </c>
      <c r="O546">
        <v>1453356000</v>
      </c>
      <c r="P546" t="b">
        <v>0</v>
      </c>
      <c r="Q546" t="b">
        <v>0</v>
      </c>
      <c r="R546" t="str">
        <f>LEFT(T546,FIND("/",T546)-1)</f>
        <v>music</v>
      </c>
      <c r="S546" t="str">
        <f>RIGHT(T546,LEN(T546)-FIND("/",T546))</f>
        <v>rock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E547/D547*100</f>
        <v>88.803571428571431</v>
      </c>
      <c r="G547" t="s">
        <v>14</v>
      </c>
      <c r="H547">
        <v>2690</v>
      </c>
      <c r="I547" t="s">
        <v>21</v>
      </c>
      <c r="J547" t="s">
        <v>22</v>
      </c>
      <c r="K547" s="5">
        <f>E547/H547</f>
        <v>61.007063197026021</v>
      </c>
      <c r="L547" s="8">
        <f>(N547/86400)+DATE(1970,1,1)</f>
        <v>43824.25</v>
      </c>
      <c r="M547" s="8">
        <f>(O547/86400)+DATE(1970,1,1)</f>
        <v>43844.25</v>
      </c>
      <c r="N547">
        <v>1577253600</v>
      </c>
      <c r="O547">
        <v>1578981600</v>
      </c>
      <c r="P547" t="b">
        <v>0</v>
      </c>
      <c r="Q547" t="b">
        <v>0</v>
      </c>
      <c r="R547" t="str">
        <f>LEFT(T547,FIND("/",T547)-1)</f>
        <v>theater</v>
      </c>
      <c r="S547" t="str">
        <f>RIGHT(T547,LEN(T547)-FIND("/",T547))</f>
        <v>plays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E548/D548*100</f>
        <v>163.57142857142856</v>
      </c>
      <c r="G548" t="s">
        <v>20</v>
      </c>
      <c r="H548">
        <v>88</v>
      </c>
      <c r="I548" t="s">
        <v>21</v>
      </c>
      <c r="J548" t="s">
        <v>22</v>
      </c>
      <c r="K548" s="5">
        <f>E548/H548</f>
        <v>78.068181818181813</v>
      </c>
      <c r="L548" s="8">
        <f>(N548/86400)+DATE(1970,1,1)</f>
        <v>43360.208333333328</v>
      </c>
      <c r="M548" s="8">
        <f>(O548/86400)+DATE(1970,1,1)</f>
        <v>43363.208333333328</v>
      </c>
      <c r="N548">
        <v>1537160400</v>
      </c>
      <c r="O548">
        <v>1537419600</v>
      </c>
      <c r="P548" t="b">
        <v>0</v>
      </c>
      <c r="Q548" t="b">
        <v>1</v>
      </c>
      <c r="R548" t="str">
        <f>LEFT(T548,FIND("/",T548)-1)</f>
        <v>theater</v>
      </c>
      <c r="S548" t="str">
        <f>RIGHT(T548,LEN(T548)-FIND("/",T548))</f>
        <v>plays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E549/D549*100</f>
        <v>969</v>
      </c>
      <c r="G549" t="s">
        <v>20</v>
      </c>
      <c r="H549">
        <v>156</v>
      </c>
      <c r="I549" t="s">
        <v>21</v>
      </c>
      <c r="J549" t="s">
        <v>22</v>
      </c>
      <c r="K549" s="5">
        <f>E549/H549</f>
        <v>80.75</v>
      </c>
      <c r="L549" s="8">
        <f>(N549/86400)+DATE(1970,1,1)</f>
        <v>42029.25</v>
      </c>
      <c r="M549" s="8">
        <f>(O549/86400)+DATE(1970,1,1)</f>
        <v>42041.25</v>
      </c>
      <c r="N549">
        <v>1422165600</v>
      </c>
      <c r="O549">
        <v>1423202400</v>
      </c>
      <c r="P549" t="b">
        <v>0</v>
      </c>
      <c r="Q549" t="b">
        <v>0</v>
      </c>
      <c r="R549" t="str">
        <f>LEFT(T549,FIND("/",T549)-1)</f>
        <v>film &amp; video</v>
      </c>
      <c r="S549" t="str">
        <f>RIGHT(T549,LEN(T549)-FIND("/",T549))</f>
        <v>drama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E550/D550*100</f>
        <v>270.91376701966715</v>
      </c>
      <c r="G550" t="s">
        <v>20</v>
      </c>
      <c r="H550">
        <v>2985</v>
      </c>
      <c r="I550" t="s">
        <v>21</v>
      </c>
      <c r="J550" t="s">
        <v>22</v>
      </c>
      <c r="K550" s="5">
        <f>E550/H550</f>
        <v>59.991289782244557</v>
      </c>
      <c r="L550" s="8">
        <f>(N550/86400)+DATE(1970,1,1)</f>
        <v>42461.208333333328</v>
      </c>
      <c r="M550" s="8">
        <f>(O550/86400)+DATE(1970,1,1)</f>
        <v>42474.208333333328</v>
      </c>
      <c r="N550">
        <v>1459486800</v>
      </c>
      <c r="O550">
        <v>1460610000</v>
      </c>
      <c r="P550" t="b">
        <v>0</v>
      </c>
      <c r="Q550" t="b">
        <v>0</v>
      </c>
      <c r="R550" t="str">
        <f>LEFT(T550,FIND("/",T550)-1)</f>
        <v>theater</v>
      </c>
      <c r="S550" t="str">
        <f>RIGHT(T550,LEN(T550)-FIND("/",T550))</f>
        <v>plays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E551/D551*100</f>
        <v>284.21355932203392</v>
      </c>
      <c r="G551" t="s">
        <v>20</v>
      </c>
      <c r="H551">
        <v>762</v>
      </c>
      <c r="I551" t="s">
        <v>21</v>
      </c>
      <c r="J551" t="s">
        <v>22</v>
      </c>
      <c r="K551" s="5">
        <f>E551/H551</f>
        <v>110.03018372703411</v>
      </c>
      <c r="L551" s="8">
        <f>(N551/86400)+DATE(1970,1,1)</f>
        <v>41422.208333333336</v>
      </c>
      <c r="M551" s="8">
        <f>(O551/86400)+DATE(1970,1,1)</f>
        <v>41431.208333333336</v>
      </c>
      <c r="N551">
        <v>1369717200</v>
      </c>
      <c r="O551">
        <v>1370494800</v>
      </c>
      <c r="P551" t="b">
        <v>0</v>
      </c>
      <c r="Q551" t="b">
        <v>0</v>
      </c>
      <c r="R551" t="str">
        <f>LEFT(T551,FIND("/",T551)-1)</f>
        <v>technology</v>
      </c>
      <c r="S551" t="str">
        <f>RIGHT(T551,LEN(T551)-FIND("/",T551))</f>
        <v>wearables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E552/D552*100</f>
        <v>4</v>
      </c>
      <c r="G552" t="s">
        <v>74</v>
      </c>
      <c r="H552">
        <v>1</v>
      </c>
      <c r="I552" t="s">
        <v>98</v>
      </c>
      <c r="J552" t="s">
        <v>99</v>
      </c>
      <c r="K552" s="5">
        <f>E552/H552</f>
        <v>4</v>
      </c>
      <c r="L552" s="8">
        <f>(N552/86400)+DATE(1970,1,1)</f>
        <v>40968.25</v>
      </c>
      <c r="M552" s="8">
        <f>(O552/86400)+DATE(1970,1,1)</f>
        <v>40989.208333333336</v>
      </c>
      <c r="N552">
        <v>1330495200</v>
      </c>
      <c r="O552">
        <v>1332306000</v>
      </c>
      <c r="P552" t="b">
        <v>0</v>
      </c>
      <c r="Q552" t="b">
        <v>0</v>
      </c>
      <c r="R552" t="str">
        <f>LEFT(T552,FIND("/",T552)-1)</f>
        <v>music</v>
      </c>
      <c r="S552" t="str">
        <f>RIGHT(T552,LEN(T552)-FIND("/",T552))</f>
        <v>indie rock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E553/D553*100</f>
        <v>58.6329816768462</v>
      </c>
      <c r="G553" t="s">
        <v>14</v>
      </c>
      <c r="H553">
        <v>2779</v>
      </c>
      <c r="I553" t="s">
        <v>26</v>
      </c>
      <c r="J553" t="s">
        <v>27</v>
      </c>
      <c r="K553" s="5">
        <f>E553/H553</f>
        <v>37.99856063332134</v>
      </c>
      <c r="L553" s="8">
        <f>(N553/86400)+DATE(1970,1,1)</f>
        <v>41993.25</v>
      </c>
      <c r="M553" s="8">
        <f>(O553/86400)+DATE(1970,1,1)</f>
        <v>42033.25</v>
      </c>
      <c r="N553">
        <v>1419055200</v>
      </c>
      <c r="O553">
        <v>1422511200</v>
      </c>
      <c r="P553" t="b">
        <v>0</v>
      </c>
      <c r="Q553" t="b">
        <v>1</v>
      </c>
      <c r="R553" t="str">
        <f>LEFT(T553,FIND("/",T553)-1)</f>
        <v>technology</v>
      </c>
      <c r="S553" t="str">
        <f>RIGHT(T553,LEN(T553)-FIND("/",T553))</f>
        <v>web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E554/D554*100</f>
        <v>98.51111111111112</v>
      </c>
      <c r="G554" t="s">
        <v>14</v>
      </c>
      <c r="H554">
        <v>92</v>
      </c>
      <c r="I554" t="s">
        <v>21</v>
      </c>
      <c r="J554" t="s">
        <v>22</v>
      </c>
      <c r="K554" s="5">
        <f>E554/H554</f>
        <v>96.369565217391298</v>
      </c>
      <c r="L554" s="8">
        <f>(N554/86400)+DATE(1970,1,1)</f>
        <v>42700.25</v>
      </c>
      <c r="M554" s="8">
        <f>(O554/86400)+DATE(1970,1,1)</f>
        <v>42702.25</v>
      </c>
      <c r="N554">
        <v>1480140000</v>
      </c>
      <c r="O554">
        <v>1480312800</v>
      </c>
      <c r="P554" t="b">
        <v>0</v>
      </c>
      <c r="Q554" t="b">
        <v>0</v>
      </c>
      <c r="R554" t="str">
        <f>LEFT(T554,FIND("/",T554)-1)</f>
        <v>theater</v>
      </c>
      <c r="S554" t="str">
        <f>RIGHT(T554,LEN(T554)-FIND("/",T554))</f>
        <v>plays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E555/D555*100</f>
        <v>43.975381008206334</v>
      </c>
      <c r="G555" t="s">
        <v>14</v>
      </c>
      <c r="H555">
        <v>1028</v>
      </c>
      <c r="I555" t="s">
        <v>21</v>
      </c>
      <c r="J555" t="s">
        <v>22</v>
      </c>
      <c r="K555" s="5">
        <f>E555/H555</f>
        <v>72.978599221789878</v>
      </c>
      <c r="L555" s="8">
        <f>(N555/86400)+DATE(1970,1,1)</f>
        <v>40545.25</v>
      </c>
      <c r="M555" s="8">
        <f>(O555/86400)+DATE(1970,1,1)</f>
        <v>40546.25</v>
      </c>
      <c r="N555">
        <v>1293948000</v>
      </c>
      <c r="O555">
        <v>1294034400</v>
      </c>
      <c r="P555" t="b">
        <v>0</v>
      </c>
      <c r="Q555" t="b">
        <v>0</v>
      </c>
      <c r="R555" t="str">
        <f>LEFT(T555,FIND("/",T555)-1)</f>
        <v>music</v>
      </c>
      <c r="S555" t="str">
        <f>RIGHT(T555,LEN(T555)-FIND("/",T555))</f>
        <v>rock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E556/D556*100</f>
        <v>151.66315789473683</v>
      </c>
      <c r="G556" t="s">
        <v>20</v>
      </c>
      <c r="H556">
        <v>554</v>
      </c>
      <c r="I556" t="s">
        <v>15</v>
      </c>
      <c r="J556" t="s">
        <v>16</v>
      </c>
      <c r="K556" s="5">
        <f>E556/H556</f>
        <v>26.007220216606498</v>
      </c>
      <c r="L556" s="8">
        <f>(N556/86400)+DATE(1970,1,1)</f>
        <v>42723.25</v>
      </c>
      <c r="M556" s="8">
        <f>(O556/86400)+DATE(1970,1,1)</f>
        <v>42729.25</v>
      </c>
      <c r="N556">
        <v>1482127200</v>
      </c>
      <c r="O556">
        <v>1482645600</v>
      </c>
      <c r="P556" t="b">
        <v>0</v>
      </c>
      <c r="Q556" t="b">
        <v>0</v>
      </c>
      <c r="R556" t="str">
        <f>LEFT(T556,FIND("/",T556)-1)</f>
        <v>music</v>
      </c>
      <c r="S556" t="str">
        <f>RIGHT(T556,LEN(T556)-FIND("/",T556))</f>
        <v>indie rock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E557/D557*100</f>
        <v>223.63492063492063</v>
      </c>
      <c r="G557" t="s">
        <v>20</v>
      </c>
      <c r="H557">
        <v>135</v>
      </c>
      <c r="I557" t="s">
        <v>36</v>
      </c>
      <c r="J557" t="s">
        <v>37</v>
      </c>
      <c r="K557" s="5">
        <f>E557/H557</f>
        <v>104.36296296296297</v>
      </c>
      <c r="L557" s="8">
        <f>(N557/86400)+DATE(1970,1,1)</f>
        <v>41731.208333333336</v>
      </c>
      <c r="M557" s="8">
        <f>(O557/86400)+DATE(1970,1,1)</f>
        <v>41762.208333333336</v>
      </c>
      <c r="N557">
        <v>1396414800</v>
      </c>
      <c r="O557">
        <v>1399093200</v>
      </c>
      <c r="P557" t="b">
        <v>0</v>
      </c>
      <c r="Q557" t="b">
        <v>0</v>
      </c>
      <c r="R557" t="str">
        <f>LEFT(T557,FIND("/",T557)-1)</f>
        <v>music</v>
      </c>
      <c r="S557" t="str">
        <f>RIGHT(T557,LEN(T557)-FIND("/",T557))</f>
        <v>rock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E558/D558*100</f>
        <v>239.75</v>
      </c>
      <c r="G558" t="s">
        <v>20</v>
      </c>
      <c r="H558">
        <v>122</v>
      </c>
      <c r="I558" t="s">
        <v>21</v>
      </c>
      <c r="J558" t="s">
        <v>22</v>
      </c>
      <c r="K558" s="5">
        <f>E558/H558</f>
        <v>102.18852459016394</v>
      </c>
      <c r="L558" s="8">
        <f>(N558/86400)+DATE(1970,1,1)</f>
        <v>40792.208333333336</v>
      </c>
      <c r="M558" s="8">
        <f>(O558/86400)+DATE(1970,1,1)</f>
        <v>40799.208333333336</v>
      </c>
      <c r="N558">
        <v>1315285200</v>
      </c>
      <c r="O558">
        <v>1315890000</v>
      </c>
      <c r="P558" t="b">
        <v>0</v>
      </c>
      <c r="Q558" t="b">
        <v>1</v>
      </c>
      <c r="R558" t="str">
        <f>LEFT(T558,FIND("/",T558)-1)</f>
        <v>publishing</v>
      </c>
      <c r="S558" t="str">
        <f>RIGHT(T558,LEN(T558)-FIND("/",T558))</f>
        <v>translations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E559/D559*100</f>
        <v>199.33333333333334</v>
      </c>
      <c r="G559" t="s">
        <v>20</v>
      </c>
      <c r="H559">
        <v>221</v>
      </c>
      <c r="I559" t="s">
        <v>21</v>
      </c>
      <c r="J559" t="s">
        <v>22</v>
      </c>
      <c r="K559" s="5">
        <f>E559/H559</f>
        <v>54.117647058823529</v>
      </c>
      <c r="L559" s="8">
        <f>(N559/86400)+DATE(1970,1,1)</f>
        <v>42279.208333333328</v>
      </c>
      <c r="M559" s="8">
        <f>(O559/86400)+DATE(1970,1,1)</f>
        <v>42282.208333333328</v>
      </c>
      <c r="N559">
        <v>1443762000</v>
      </c>
      <c r="O559">
        <v>1444021200</v>
      </c>
      <c r="P559" t="b">
        <v>0</v>
      </c>
      <c r="Q559" t="b">
        <v>1</v>
      </c>
      <c r="R559" t="str">
        <f>LEFT(T559,FIND("/",T559)-1)</f>
        <v>film &amp; video</v>
      </c>
      <c r="S559" t="str">
        <f>RIGHT(T559,LEN(T559)-FIND("/",T559))</f>
        <v>science fiction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E560/D560*100</f>
        <v>137.34482758620689</v>
      </c>
      <c r="G560" t="s">
        <v>20</v>
      </c>
      <c r="H560">
        <v>126</v>
      </c>
      <c r="I560" t="s">
        <v>21</v>
      </c>
      <c r="J560" t="s">
        <v>22</v>
      </c>
      <c r="K560" s="5">
        <f>E560/H560</f>
        <v>63.222222222222221</v>
      </c>
      <c r="L560" s="8">
        <f>(N560/86400)+DATE(1970,1,1)</f>
        <v>42424.25</v>
      </c>
      <c r="M560" s="8">
        <f>(O560/86400)+DATE(1970,1,1)</f>
        <v>42467.208333333328</v>
      </c>
      <c r="N560">
        <v>1456293600</v>
      </c>
      <c r="O560">
        <v>1460005200</v>
      </c>
      <c r="P560" t="b">
        <v>0</v>
      </c>
      <c r="Q560" t="b">
        <v>0</v>
      </c>
      <c r="R560" t="str">
        <f>LEFT(T560,FIND("/",T560)-1)</f>
        <v>theater</v>
      </c>
      <c r="S560" t="str">
        <f>RIGHT(T560,LEN(T560)-FIND("/",T560))</f>
        <v>plays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E561/D561*100</f>
        <v>100.9696106362773</v>
      </c>
      <c r="G561" t="s">
        <v>20</v>
      </c>
      <c r="H561">
        <v>1022</v>
      </c>
      <c r="I561" t="s">
        <v>21</v>
      </c>
      <c r="J561" t="s">
        <v>22</v>
      </c>
      <c r="K561" s="5">
        <f>E561/H561</f>
        <v>104.03228962818004</v>
      </c>
      <c r="L561" s="8">
        <f>(N561/86400)+DATE(1970,1,1)</f>
        <v>42584.208333333328</v>
      </c>
      <c r="M561" s="8">
        <f>(O561/86400)+DATE(1970,1,1)</f>
        <v>42591.208333333328</v>
      </c>
      <c r="N561">
        <v>1470114000</v>
      </c>
      <c r="O561">
        <v>1470718800</v>
      </c>
      <c r="P561" t="b">
        <v>0</v>
      </c>
      <c r="Q561" t="b">
        <v>0</v>
      </c>
      <c r="R561" t="str">
        <f>LEFT(T561,FIND("/",T561)-1)</f>
        <v>theater</v>
      </c>
      <c r="S561" t="str">
        <f>RIGHT(T561,LEN(T561)-FIND("/",T561))</f>
        <v>plays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E562/D562*100</f>
        <v>794.16</v>
      </c>
      <c r="G562" t="s">
        <v>20</v>
      </c>
      <c r="H562">
        <v>3177</v>
      </c>
      <c r="I562" t="s">
        <v>21</v>
      </c>
      <c r="J562" t="s">
        <v>22</v>
      </c>
      <c r="K562" s="5">
        <f>E562/H562</f>
        <v>49.994334277620396</v>
      </c>
      <c r="L562" s="8">
        <f>(N562/86400)+DATE(1970,1,1)</f>
        <v>40865.25</v>
      </c>
      <c r="M562" s="8">
        <f>(O562/86400)+DATE(1970,1,1)</f>
        <v>40905.25</v>
      </c>
      <c r="N562">
        <v>1321596000</v>
      </c>
      <c r="O562">
        <v>1325052000</v>
      </c>
      <c r="P562" t="b">
        <v>0</v>
      </c>
      <c r="Q562" t="b">
        <v>0</v>
      </c>
      <c r="R562" t="str">
        <f>LEFT(T562,FIND("/",T562)-1)</f>
        <v>film &amp; video</v>
      </c>
      <c r="S562" t="str">
        <f>RIGHT(T562,LEN(T562)-FIND("/",T562))</f>
        <v>animation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E563/D563*100</f>
        <v>369.7</v>
      </c>
      <c r="G563" t="s">
        <v>20</v>
      </c>
      <c r="H563">
        <v>198</v>
      </c>
      <c r="I563" t="s">
        <v>98</v>
      </c>
      <c r="J563" t="s">
        <v>99</v>
      </c>
      <c r="K563" s="5">
        <f>E563/H563</f>
        <v>56.015151515151516</v>
      </c>
      <c r="L563" s="8">
        <f>(N563/86400)+DATE(1970,1,1)</f>
        <v>40833.208333333336</v>
      </c>
      <c r="M563" s="8">
        <f>(O563/86400)+DATE(1970,1,1)</f>
        <v>40835.208333333336</v>
      </c>
      <c r="N563">
        <v>1318827600</v>
      </c>
      <c r="O563">
        <v>1319000400</v>
      </c>
      <c r="P563" t="b">
        <v>0</v>
      </c>
      <c r="Q563" t="b">
        <v>0</v>
      </c>
      <c r="R563" t="str">
        <f>LEFT(T563,FIND("/",T563)-1)</f>
        <v>theater</v>
      </c>
      <c r="S563" t="str">
        <f>RIGHT(T563,LEN(T563)-FIND("/",T563))</f>
        <v>plays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E564/D564*100</f>
        <v>12.818181818181817</v>
      </c>
      <c r="G564" t="s">
        <v>14</v>
      </c>
      <c r="H564">
        <v>26</v>
      </c>
      <c r="I564" t="s">
        <v>98</v>
      </c>
      <c r="J564" t="s">
        <v>99</v>
      </c>
      <c r="K564" s="5">
        <f>E564/H564</f>
        <v>48.807692307692307</v>
      </c>
      <c r="L564" s="8">
        <f>(N564/86400)+DATE(1970,1,1)</f>
        <v>43536.208333333328</v>
      </c>
      <c r="M564" s="8">
        <f>(O564/86400)+DATE(1970,1,1)</f>
        <v>43538.208333333328</v>
      </c>
      <c r="N564">
        <v>1552366800</v>
      </c>
      <c r="O564">
        <v>1552539600</v>
      </c>
      <c r="P564" t="b">
        <v>0</v>
      </c>
      <c r="Q564" t="b">
        <v>0</v>
      </c>
      <c r="R564" t="str">
        <f>LEFT(T564,FIND("/",T564)-1)</f>
        <v>music</v>
      </c>
      <c r="S564" t="str">
        <f>RIGHT(T564,LEN(T564)-FIND("/",T564))</f>
        <v>rock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E565/D565*100</f>
        <v>138.02702702702703</v>
      </c>
      <c r="G565" t="s">
        <v>20</v>
      </c>
      <c r="H565">
        <v>85</v>
      </c>
      <c r="I565" t="s">
        <v>26</v>
      </c>
      <c r="J565" t="s">
        <v>27</v>
      </c>
      <c r="K565" s="5">
        <f>E565/H565</f>
        <v>60.082352941176474</v>
      </c>
      <c r="L565" s="8">
        <f>(N565/86400)+DATE(1970,1,1)</f>
        <v>43417.25</v>
      </c>
      <c r="M565" s="8">
        <f>(O565/86400)+DATE(1970,1,1)</f>
        <v>43437.25</v>
      </c>
      <c r="N565">
        <v>1542088800</v>
      </c>
      <c r="O565">
        <v>1543816800</v>
      </c>
      <c r="P565" t="b">
        <v>0</v>
      </c>
      <c r="Q565" t="b">
        <v>0</v>
      </c>
      <c r="R565" t="str">
        <f>LEFT(T565,FIND("/",T565)-1)</f>
        <v>film &amp; video</v>
      </c>
      <c r="S565" t="str">
        <f>RIGHT(T565,LEN(T565)-FIND("/",T565))</f>
        <v>documentary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E566/D566*100</f>
        <v>83.813278008298752</v>
      </c>
      <c r="G566" t="s">
        <v>14</v>
      </c>
      <c r="H566">
        <v>1790</v>
      </c>
      <c r="I566" t="s">
        <v>21</v>
      </c>
      <c r="J566" t="s">
        <v>22</v>
      </c>
      <c r="K566" s="5">
        <f>E566/H566</f>
        <v>78.990502793296088</v>
      </c>
      <c r="L566" s="8">
        <f>(N566/86400)+DATE(1970,1,1)</f>
        <v>42078.208333333328</v>
      </c>
      <c r="M566" s="8">
        <f>(O566/86400)+DATE(1970,1,1)</f>
        <v>42086.208333333328</v>
      </c>
      <c r="N566">
        <v>1426395600</v>
      </c>
      <c r="O566">
        <v>1427086800</v>
      </c>
      <c r="P566" t="b">
        <v>0</v>
      </c>
      <c r="Q566" t="b">
        <v>0</v>
      </c>
      <c r="R566" t="str">
        <f>LEFT(T566,FIND("/",T566)-1)</f>
        <v>theater</v>
      </c>
      <c r="S566" t="str">
        <f>RIGHT(T566,LEN(T566)-FIND("/",T566))</f>
        <v>plays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E567/D567*100</f>
        <v>204.60063224446787</v>
      </c>
      <c r="G567" t="s">
        <v>20</v>
      </c>
      <c r="H567">
        <v>3596</v>
      </c>
      <c r="I567" t="s">
        <v>21</v>
      </c>
      <c r="J567" t="s">
        <v>22</v>
      </c>
      <c r="K567" s="5">
        <f>E567/H567</f>
        <v>53.99499443826474</v>
      </c>
      <c r="L567" s="8">
        <f>(N567/86400)+DATE(1970,1,1)</f>
        <v>40862.25</v>
      </c>
      <c r="M567" s="8">
        <f>(O567/86400)+DATE(1970,1,1)</f>
        <v>40882.25</v>
      </c>
      <c r="N567">
        <v>1321336800</v>
      </c>
      <c r="O567">
        <v>1323064800</v>
      </c>
      <c r="P567" t="b">
        <v>0</v>
      </c>
      <c r="Q567" t="b">
        <v>0</v>
      </c>
      <c r="R567" t="str">
        <f>LEFT(T567,FIND("/",T567)-1)</f>
        <v>theater</v>
      </c>
      <c r="S567" t="str">
        <f>RIGHT(T567,LEN(T567)-FIND("/",T567))</f>
        <v>plays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E568/D568*100</f>
        <v>44.344086021505376</v>
      </c>
      <c r="G568" t="s">
        <v>14</v>
      </c>
      <c r="H568">
        <v>37</v>
      </c>
      <c r="I568" t="s">
        <v>21</v>
      </c>
      <c r="J568" t="s">
        <v>22</v>
      </c>
      <c r="K568" s="5">
        <f>E568/H568</f>
        <v>111.45945945945945</v>
      </c>
      <c r="L568" s="8">
        <f>(N568/86400)+DATE(1970,1,1)</f>
        <v>42424.25</v>
      </c>
      <c r="M568" s="8">
        <f>(O568/86400)+DATE(1970,1,1)</f>
        <v>42447.208333333328</v>
      </c>
      <c r="N568">
        <v>1456293600</v>
      </c>
      <c r="O568">
        <v>1458277200</v>
      </c>
      <c r="P568" t="b">
        <v>0</v>
      </c>
      <c r="Q568" t="b">
        <v>1</v>
      </c>
      <c r="R568" t="str">
        <f>LEFT(T568,FIND("/",T568)-1)</f>
        <v>music</v>
      </c>
      <c r="S568" t="str">
        <f>RIGHT(T568,LEN(T568)-FIND("/",T568))</f>
        <v>electric music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E569/D569*100</f>
        <v>218.60294117647058</v>
      </c>
      <c r="G569" t="s">
        <v>20</v>
      </c>
      <c r="H569">
        <v>244</v>
      </c>
      <c r="I569" t="s">
        <v>21</v>
      </c>
      <c r="J569" t="s">
        <v>22</v>
      </c>
      <c r="K569" s="5">
        <f>E569/H569</f>
        <v>60.922131147540981</v>
      </c>
      <c r="L569" s="8">
        <f>(N569/86400)+DATE(1970,1,1)</f>
        <v>41830.208333333336</v>
      </c>
      <c r="M569" s="8">
        <f>(O569/86400)+DATE(1970,1,1)</f>
        <v>41832.208333333336</v>
      </c>
      <c r="N569">
        <v>1404968400</v>
      </c>
      <c r="O569">
        <v>1405141200</v>
      </c>
      <c r="P569" t="b">
        <v>0</v>
      </c>
      <c r="Q569" t="b">
        <v>0</v>
      </c>
      <c r="R569" t="str">
        <f>LEFT(T569,FIND("/",T569)-1)</f>
        <v>music</v>
      </c>
      <c r="S569" t="str">
        <f>RIGHT(T569,LEN(T569)-FIND("/",T569))</f>
        <v>rock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E570/D570*100</f>
        <v>186.03314917127071</v>
      </c>
      <c r="G570" t="s">
        <v>20</v>
      </c>
      <c r="H570">
        <v>5180</v>
      </c>
      <c r="I570" t="s">
        <v>21</v>
      </c>
      <c r="J570" t="s">
        <v>22</v>
      </c>
      <c r="K570" s="5">
        <f>E570/H570</f>
        <v>26.0015444015444</v>
      </c>
      <c r="L570" s="8">
        <f>(N570/86400)+DATE(1970,1,1)</f>
        <v>40374.208333333336</v>
      </c>
      <c r="M570" s="8">
        <f>(O570/86400)+DATE(1970,1,1)</f>
        <v>40419.208333333336</v>
      </c>
      <c r="N570">
        <v>1279170000</v>
      </c>
      <c r="O570">
        <v>1283058000</v>
      </c>
      <c r="P570" t="b">
        <v>0</v>
      </c>
      <c r="Q570" t="b">
        <v>0</v>
      </c>
      <c r="R570" t="str">
        <f>LEFT(T570,FIND("/",T570)-1)</f>
        <v>theater</v>
      </c>
      <c r="S570" t="str">
        <f>RIGHT(T570,LEN(T570)-FIND("/",T570))</f>
        <v>plays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E571/D571*100</f>
        <v>237.33830845771143</v>
      </c>
      <c r="G571" t="s">
        <v>20</v>
      </c>
      <c r="H571">
        <v>589</v>
      </c>
      <c r="I571" t="s">
        <v>107</v>
      </c>
      <c r="J571" t="s">
        <v>108</v>
      </c>
      <c r="K571" s="5">
        <f>E571/H571</f>
        <v>80.993208828522924</v>
      </c>
      <c r="L571" s="8">
        <f>(N571/86400)+DATE(1970,1,1)</f>
        <v>40554.25</v>
      </c>
      <c r="M571" s="8">
        <f>(O571/86400)+DATE(1970,1,1)</f>
        <v>40566.25</v>
      </c>
      <c r="N571">
        <v>1294725600</v>
      </c>
      <c r="O571">
        <v>1295762400</v>
      </c>
      <c r="P571" t="b">
        <v>0</v>
      </c>
      <c r="Q571" t="b">
        <v>0</v>
      </c>
      <c r="R571" t="str">
        <f>LEFT(T571,FIND("/",T571)-1)</f>
        <v>film &amp; video</v>
      </c>
      <c r="S571" t="str">
        <f>RIGHT(T571,LEN(T571)-FIND("/",T571))</f>
        <v>animation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E572/D572*100</f>
        <v>305.65384615384613</v>
      </c>
      <c r="G572" t="s">
        <v>20</v>
      </c>
      <c r="H572">
        <v>2725</v>
      </c>
      <c r="I572" t="s">
        <v>21</v>
      </c>
      <c r="J572" t="s">
        <v>22</v>
      </c>
      <c r="K572" s="5">
        <f>E572/H572</f>
        <v>34.995963302752294</v>
      </c>
      <c r="L572" s="8">
        <f>(N572/86400)+DATE(1970,1,1)</f>
        <v>41993.25</v>
      </c>
      <c r="M572" s="8">
        <f>(O572/86400)+DATE(1970,1,1)</f>
        <v>41999.25</v>
      </c>
      <c r="N572">
        <v>1419055200</v>
      </c>
      <c r="O572">
        <v>1419573600</v>
      </c>
      <c r="P572" t="b">
        <v>0</v>
      </c>
      <c r="Q572" t="b">
        <v>1</v>
      </c>
      <c r="R572" t="str">
        <f>LEFT(T572,FIND("/",T572)-1)</f>
        <v>music</v>
      </c>
      <c r="S572" t="str">
        <f>RIGHT(T572,LEN(T572)-FIND("/",T572))</f>
        <v>rock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E573/D573*100</f>
        <v>94.142857142857139</v>
      </c>
      <c r="G573" t="s">
        <v>14</v>
      </c>
      <c r="H573">
        <v>35</v>
      </c>
      <c r="I573" t="s">
        <v>107</v>
      </c>
      <c r="J573" t="s">
        <v>108</v>
      </c>
      <c r="K573" s="5">
        <f>E573/H573</f>
        <v>94.142857142857139</v>
      </c>
      <c r="L573" s="8">
        <f>(N573/86400)+DATE(1970,1,1)</f>
        <v>42174.208333333328</v>
      </c>
      <c r="M573" s="8">
        <f>(O573/86400)+DATE(1970,1,1)</f>
        <v>42221.208333333328</v>
      </c>
      <c r="N573">
        <v>1434690000</v>
      </c>
      <c r="O573">
        <v>1438750800</v>
      </c>
      <c r="P573" t="b">
        <v>0</v>
      </c>
      <c r="Q573" t="b">
        <v>0</v>
      </c>
      <c r="R573" t="str">
        <f>LEFT(T573,FIND("/",T573)-1)</f>
        <v>film &amp; video</v>
      </c>
      <c r="S573" t="str">
        <f>RIGHT(T573,LEN(T573)-FIND("/",T573))</f>
        <v>shorts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E574/D574*100</f>
        <v>54.400000000000006</v>
      </c>
      <c r="G574" t="s">
        <v>74</v>
      </c>
      <c r="H574">
        <v>94</v>
      </c>
      <c r="I574" t="s">
        <v>21</v>
      </c>
      <c r="J574" t="s">
        <v>22</v>
      </c>
      <c r="K574" s="5">
        <f>E574/H574</f>
        <v>52.085106382978722</v>
      </c>
      <c r="L574" s="8">
        <f>(N574/86400)+DATE(1970,1,1)</f>
        <v>42275.208333333328</v>
      </c>
      <c r="M574" s="8">
        <f>(O574/86400)+DATE(1970,1,1)</f>
        <v>42291.208333333328</v>
      </c>
      <c r="N574">
        <v>1443416400</v>
      </c>
      <c r="O574">
        <v>1444798800</v>
      </c>
      <c r="P574" t="b">
        <v>0</v>
      </c>
      <c r="Q574" t="b">
        <v>1</v>
      </c>
      <c r="R574" t="str">
        <f>LEFT(T574,FIND("/",T574)-1)</f>
        <v>music</v>
      </c>
      <c r="S574" t="str">
        <f>RIGHT(T574,LEN(T574)-FIND("/",T574))</f>
        <v>rock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E575/D575*100</f>
        <v>111.88059701492537</v>
      </c>
      <c r="G575" t="s">
        <v>20</v>
      </c>
      <c r="H575">
        <v>300</v>
      </c>
      <c r="I575" t="s">
        <v>21</v>
      </c>
      <c r="J575" t="s">
        <v>22</v>
      </c>
      <c r="K575" s="5">
        <f>E575/H575</f>
        <v>24.986666666666668</v>
      </c>
      <c r="L575" s="8">
        <f>(N575/86400)+DATE(1970,1,1)</f>
        <v>41761.208333333336</v>
      </c>
      <c r="M575" s="8">
        <f>(O575/86400)+DATE(1970,1,1)</f>
        <v>41763.208333333336</v>
      </c>
      <c r="N575">
        <v>1399006800</v>
      </c>
      <c r="O575">
        <v>1399179600</v>
      </c>
      <c r="P575" t="b">
        <v>0</v>
      </c>
      <c r="Q575" t="b">
        <v>0</v>
      </c>
      <c r="R575" t="str">
        <f>LEFT(T575,FIND("/",T575)-1)</f>
        <v>journalism</v>
      </c>
      <c r="S575" t="str">
        <f>RIGHT(T575,LEN(T575)-FIND("/",T575))</f>
        <v>audio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E576/D576*100</f>
        <v>369.14814814814815</v>
      </c>
      <c r="G576" t="s">
        <v>20</v>
      </c>
      <c r="H576">
        <v>144</v>
      </c>
      <c r="I576" t="s">
        <v>21</v>
      </c>
      <c r="J576" t="s">
        <v>22</v>
      </c>
      <c r="K576" s="5">
        <f>E576/H576</f>
        <v>69.215277777777771</v>
      </c>
      <c r="L576" s="8">
        <f>(N576/86400)+DATE(1970,1,1)</f>
        <v>43806.25</v>
      </c>
      <c r="M576" s="8">
        <f>(O576/86400)+DATE(1970,1,1)</f>
        <v>43816.25</v>
      </c>
      <c r="N576">
        <v>1575698400</v>
      </c>
      <c r="O576">
        <v>1576562400</v>
      </c>
      <c r="P576" t="b">
        <v>0</v>
      </c>
      <c r="Q576" t="b">
        <v>1</v>
      </c>
      <c r="R576" t="str">
        <f>LEFT(T576,FIND("/",T576)-1)</f>
        <v>food</v>
      </c>
      <c r="S576" t="str">
        <f>RIGHT(T576,LEN(T576)-FIND("/",T576))</f>
        <v>food trucks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E577/D577*100</f>
        <v>62.930372148859547</v>
      </c>
      <c r="G577" t="s">
        <v>14</v>
      </c>
      <c r="H577">
        <v>558</v>
      </c>
      <c r="I577" t="s">
        <v>21</v>
      </c>
      <c r="J577" t="s">
        <v>22</v>
      </c>
      <c r="K577" s="5">
        <f>E577/H577</f>
        <v>93.944444444444443</v>
      </c>
      <c r="L577" s="8">
        <f>(N577/86400)+DATE(1970,1,1)</f>
        <v>41779.208333333336</v>
      </c>
      <c r="M577" s="8">
        <f>(O577/86400)+DATE(1970,1,1)</f>
        <v>41782.208333333336</v>
      </c>
      <c r="N577">
        <v>1400562000</v>
      </c>
      <c r="O577">
        <v>1400821200</v>
      </c>
      <c r="P577" t="b">
        <v>0</v>
      </c>
      <c r="Q577" t="b">
        <v>1</v>
      </c>
      <c r="R577" t="str">
        <f>LEFT(T577,FIND("/",T577)-1)</f>
        <v>theater</v>
      </c>
      <c r="S577" t="str">
        <f>RIGHT(T577,LEN(T577)-FIND("/",T577))</f>
        <v>plays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E578/D578*100</f>
        <v>64.927835051546396</v>
      </c>
      <c r="G578" t="s">
        <v>14</v>
      </c>
      <c r="H578">
        <v>64</v>
      </c>
      <c r="I578" t="s">
        <v>21</v>
      </c>
      <c r="J578" t="s">
        <v>22</v>
      </c>
      <c r="K578" s="5">
        <f>E578/H578</f>
        <v>98.40625</v>
      </c>
      <c r="L578" s="8">
        <f>(N578/86400)+DATE(1970,1,1)</f>
        <v>43040.208333333328</v>
      </c>
      <c r="M578" s="8">
        <f>(O578/86400)+DATE(1970,1,1)</f>
        <v>43057.25</v>
      </c>
      <c r="N578">
        <v>1509512400</v>
      </c>
      <c r="O578">
        <v>1510984800</v>
      </c>
      <c r="P578" t="b">
        <v>0</v>
      </c>
      <c r="Q578" t="b">
        <v>0</v>
      </c>
      <c r="R578" t="str">
        <f>LEFT(T578,FIND("/",T578)-1)</f>
        <v>theater</v>
      </c>
      <c r="S578" t="str">
        <f>RIGHT(T578,LEN(T578)-FIND("/",T578))</f>
        <v>plays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 s="5">
        <f>E579/H579</f>
        <v>41.783783783783782</v>
      </c>
      <c r="L579" s="8">
        <f>(N579/86400)+DATE(1970,1,1)</f>
        <v>40613.25</v>
      </c>
      <c r="M579" s="8">
        <f>(O579/86400)+DATE(1970,1,1)</f>
        <v>40639.208333333336</v>
      </c>
      <c r="N579">
        <v>1299823200</v>
      </c>
      <c r="O579">
        <v>1302066000</v>
      </c>
      <c r="P579" t="b">
        <v>0</v>
      </c>
      <c r="Q579" t="b">
        <v>0</v>
      </c>
      <c r="R579" t="str">
        <f>LEFT(T579,FIND("/",T579)-1)</f>
        <v>music</v>
      </c>
      <c r="S579" t="str">
        <f>RIGHT(T579,LEN(T579)-FIND("/",T579))</f>
        <v>jazz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E580/D580*100</f>
        <v>16.754404145077721</v>
      </c>
      <c r="G580" t="s">
        <v>14</v>
      </c>
      <c r="H580">
        <v>245</v>
      </c>
      <c r="I580" t="s">
        <v>21</v>
      </c>
      <c r="J580" t="s">
        <v>22</v>
      </c>
      <c r="K580" s="5">
        <f>E580/H580</f>
        <v>65.991836734693877</v>
      </c>
      <c r="L580" s="8">
        <f>(N580/86400)+DATE(1970,1,1)</f>
        <v>40878.25</v>
      </c>
      <c r="M580" s="8">
        <f>(O580/86400)+DATE(1970,1,1)</f>
        <v>40881.25</v>
      </c>
      <c r="N580">
        <v>1322719200</v>
      </c>
      <c r="O580">
        <v>1322978400</v>
      </c>
      <c r="P580" t="b">
        <v>0</v>
      </c>
      <c r="Q580" t="b">
        <v>0</v>
      </c>
      <c r="R580" t="str">
        <f>LEFT(T580,FIND("/",T580)-1)</f>
        <v>film &amp; video</v>
      </c>
      <c r="S580" t="str">
        <f>RIGHT(T580,LEN(T580)-FIND("/",T580))</f>
        <v>science fiction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E581/D581*100</f>
        <v>101.11290322580646</v>
      </c>
      <c r="G581" t="s">
        <v>20</v>
      </c>
      <c r="H581">
        <v>87</v>
      </c>
      <c r="I581" t="s">
        <v>21</v>
      </c>
      <c r="J581" t="s">
        <v>22</v>
      </c>
      <c r="K581" s="5">
        <f>E581/H581</f>
        <v>72.05747126436782</v>
      </c>
      <c r="L581" s="8">
        <f>(N581/86400)+DATE(1970,1,1)</f>
        <v>40762.208333333336</v>
      </c>
      <c r="M581" s="8">
        <f>(O581/86400)+DATE(1970,1,1)</f>
        <v>40774.208333333336</v>
      </c>
      <c r="N581">
        <v>1312693200</v>
      </c>
      <c r="O581">
        <v>1313730000</v>
      </c>
      <c r="P581" t="b">
        <v>0</v>
      </c>
      <c r="Q581" t="b">
        <v>0</v>
      </c>
      <c r="R581" t="str">
        <f>LEFT(T581,FIND("/",T581)-1)</f>
        <v>music</v>
      </c>
      <c r="S581" t="str">
        <f>RIGHT(T581,LEN(T581)-FIND("/",T581))</f>
        <v>jazz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E582/D582*100</f>
        <v>341.5022831050228</v>
      </c>
      <c r="G582" t="s">
        <v>20</v>
      </c>
      <c r="H582">
        <v>3116</v>
      </c>
      <c r="I582" t="s">
        <v>21</v>
      </c>
      <c r="J582" t="s">
        <v>22</v>
      </c>
      <c r="K582" s="5">
        <f>E582/H582</f>
        <v>48.003209242618745</v>
      </c>
      <c r="L582" s="8">
        <f>(N582/86400)+DATE(1970,1,1)</f>
        <v>41696.25</v>
      </c>
      <c r="M582" s="8">
        <f>(O582/86400)+DATE(1970,1,1)</f>
        <v>41704.25</v>
      </c>
      <c r="N582">
        <v>1393394400</v>
      </c>
      <c r="O582">
        <v>1394085600</v>
      </c>
      <c r="P582" t="b">
        <v>0</v>
      </c>
      <c r="Q582" t="b">
        <v>0</v>
      </c>
      <c r="R582" t="str">
        <f>LEFT(T582,FIND("/",T582)-1)</f>
        <v>theater</v>
      </c>
      <c r="S582" t="str">
        <f>RIGHT(T582,LEN(T582)-FIND("/",T582))</f>
        <v>plays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E583/D583*100</f>
        <v>64.016666666666666</v>
      </c>
      <c r="G583" t="s">
        <v>14</v>
      </c>
      <c r="H583">
        <v>71</v>
      </c>
      <c r="I583" t="s">
        <v>21</v>
      </c>
      <c r="J583" t="s">
        <v>22</v>
      </c>
      <c r="K583" s="5">
        <f>E583/H583</f>
        <v>54.098591549295776</v>
      </c>
      <c r="L583" s="8">
        <f>(N583/86400)+DATE(1970,1,1)</f>
        <v>40662.208333333336</v>
      </c>
      <c r="M583" s="8">
        <f>(O583/86400)+DATE(1970,1,1)</f>
        <v>40677.208333333336</v>
      </c>
      <c r="N583">
        <v>1304053200</v>
      </c>
      <c r="O583">
        <v>1305349200</v>
      </c>
      <c r="P583" t="b">
        <v>0</v>
      </c>
      <c r="Q583" t="b">
        <v>0</v>
      </c>
      <c r="R583" t="str">
        <f>LEFT(T583,FIND("/",T583)-1)</f>
        <v>technology</v>
      </c>
      <c r="S583" t="str">
        <f>RIGHT(T583,LEN(T583)-FIND("/",T583))</f>
        <v>web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E584/D584*100</f>
        <v>52.080459770114942</v>
      </c>
      <c r="G584" t="s">
        <v>14</v>
      </c>
      <c r="H584">
        <v>42</v>
      </c>
      <c r="I584" t="s">
        <v>21</v>
      </c>
      <c r="J584" t="s">
        <v>22</v>
      </c>
      <c r="K584" s="5">
        <f>E584/H584</f>
        <v>107.88095238095238</v>
      </c>
      <c r="L584" s="8">
        <f>(N584/86400)+DATE(1970,1,1)</f>
        <v>42165.208333333328</v>
      </c>
      <c r="M584" s="8">
        <f>(O584/86400)+DATE(1970,1,1)</f>
        <v>42170.208333333328</v>
      </c>
      <c r="N584">
        <v>1433912400</v>
      </c>
      <c r="O584">
        <v>1434344400</v>
      </c>
      <c r="P584" t="b">
        <v>0</v>
      </c>
      <c r="Q584" t="b">
        <v>1</v>
      </c>
      <c r="R584" t="str">
        <f>LEFT(T584,FIND("/",T584)-1)</f>
        <v>games</v>
      </c>
      <c r="S584" t="str">
        <f>RIGHT(T584,LEN(T584)-FIND("/",T584))</f>
        <v>video games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E585/D585*100</f>
        <v>322.40211640211641</v>
      </c>
      <c r="G585" t="s">
        <v>20</v>
      </c>
      <c r="H585">
        <v>909</v>
      </c>
      <c r="I585" t="s">
        <v>21</v>
      </c>
      <c r="J585" t="s">
        <v>22</v>
      </c>
      <c r="K585" s="5">
        <f>E585/H585</f>
        <v>67.034103410341032</v>
      </c>
      <c r="L585" s="8">
        <f>(N585/86400)+DATE(1970,1,1)</f>
        <v>40959.25</v>
      </c>
      <c r="M585" s="8">
        <f>(O585/86400)+DATE(1970,1,1)</f>
        <v>40976.25</v>
      </c>
      <c r="N585">
        <v>1329717600</v>
      </c>
      <c r="O585">
        <v>1331186400</v>
      </c>
      <c r="P585" t="b">
        <v>0</v>
      </c>
      <c r="Q585" t="b">
        <v>0</v>
      </c>
      <c r="R585" t="str">
        <f>LEFT(T585,FIND("/",T585)-1)</f>
        <v>film &amp; video</v>
      </c>
      <c r="S585" t="str">
        <f>RIGHT(T585,LEN(T585)-FIND("/",T585))</f>
        <v>documentary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E586/D586*100</f>
        <v>119.50810185185186</v>
      </c>
      <c r="G586" t="s">
        <v>20</v>
      </c>
      <c r="H586">
        <v>1613</v>
      </c>
      <c r="I586" t="s">
        <v>21</v>
      </c>
      <c r="J586" t="s">
        <v>22</v>
      </c>
      <c r="K586" s="5">
        <f>E586/H586</f>
        <v>64.01425914445133</v>
      </c>
      <c r="L586" s="8">
        <f>(N586/86400)+DATE(1970,1,1)</f>
        <v>41024.208333333336</v>
      </c>
      <c r="M586" s="8">
        <f>(O586/86400)+DATE(1970,1,1)</f>
        <v>41038.208333333336</v>
      </c>
      <c r="N586">
        <v>1335330000</v>
      </c>
      <c r="O586">
        <v>1336539600</v>
      </c>
      <c r="P586" t="b">
        <v>0</v>
      </c>
      <c r="Q586" t="b">
        <v>0</v>
      </c>
      <c r="R586" t="str">
        <f>LEFT(T586,FIND("/",T586)-1)</f>
        <v>technology</v>
      </c>
      <c r="S586" t="str">
        <f>RIGHT(T586,LEN(T586)-FIND("/",T586))</f>
        <v>web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E587/D587*100</f>
        <v>146.79775280898878</v>
      </c>
      <c r="G587" t="s">
        <v>20</v>
      </c>
      <c r="H587">
        <v>136</v>
      </c>
      <c r="I587" t="s">
        <v>21</v>
      </c>
      <c r="J587" t="s">
        <v>22</v>
      </c>
      <c r="K587" s="5">
        <f>E587/H587</f>
        <v>96.066176470588232</v>
      </c>
      <c r="L587" s="8">
        <f>(N587/86400)+DATE(1970,1,1)</f>
        <v>40255.208333333336</v>
      </c>
      <c r="M587" s="8">
        <f>(O587/86400)+DATE(1970,1,1)</f>
        <v>40265.208333333336</v>
      </c>
      <c r="N587">
        <v>1268888400</v>
      </c>
      <c r="O587">
        <v>1269752400</v>
      </c>
      <c r="P587" t="b">
        <v>0</v>
      </c>
      <c r="Q587" t="b">
        <v>0</v>
      </c>
      <c r="R587" t="str">
        <f>LEFT(T587,FIND("/",T587)-1)</f>
        <v>publishing</v>
      </c>
      <c r="S587" t="str">
        <f>RIGHT(T587,LEN(T587)-FIND("/",T587))</f>
        <v>translations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E588/D588*100</f>
        <v>950.57142857142856</v>
      </c>
      <c r="G588" t="s">
        <v>20</v>
      </c>
      <c r="H588">
        <v>130</v>
      </c>
      <c r="I588" t="s">
        <v>21</v>
      </c>
      <c r="J588" t="s">
        <v>22</v>
      </c>
      <c r="K588" s="5">
        <f>E588/H588</f>
        <v>51.184615384615384</v>
      </c>
      <c r="L588" s="8">
        <f>(N588/86400)+DATE(1970,1,1)</f>
        <v>40499.25</v>
      </c>
      <c r="M588" s="8">
        <f>(O588/86400)+DATE(1970,1,1)</f>
        <v>40518.25</v>
      </c>
      <c r="N588">
        <v>1289973600</v>
      </c>
      <c r="O588">
        <v>1291615200</v>
      </c>
      <c r="P588" t="b">
        <v>0</v>
      </c>
      <c r="Q588" t="b">
        <v>0</v>
      </c>
      <c r="R588" t="str">
        <f>LEFT(T588,FIND("/",T588)-1)</f>
        <v>music</v>
      </c>
      <c r="S588" t="str">
        <f>RIGHT(T588,LEN(T588)-FIND("/",T588))</f>
        <v>rock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E589/D589*100</f>
        <v>72.893617021276597</v>
      </c>
      <c r="G589" t="s">
        <v>14</v>
      </c>
      <c r="H589">
        <v>156</v>
      </c>
      <c r="I589" t="s">
        <v>15</v>
      </c>
      <c r="J589" t="s">
        <v>16</v>
      </c>
      <c r="K589" s="5">
        <f>E589/H589</f>
        <v>43.92307692307692</v>
      </c>
      <c r="L589" s="8">
        <f>(N589/86400)+DATE(1970,1,1)</f>
        <v>43484.25</v>
      </c>
      <c r="M589" s="8">
        <f>(O589/86400)+DATE(1970,1,1)</f>
        <v>43536.208333333328</v>
      </c>
      <c r="N589">
        <v>1547877600</v>
      </c>
      <c r="O589">
        <v>1552366800</v>
      </c>
      <c r="P589" t="b">
        <v>0</v>
      </c>
      <c r="Q589" t="b">
        <v>1</v>
      </c>
      <c r="R589" t="str">
        <f>LEFT(T589,FIND("/",T589)-1)</f>
        <v>food</v>
      </c>
      <c r="S589" t="str">
        <f>RIGHT(T589,LEN(T589)-FIND("/",T589))</f>
        <v>food trucks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E590/D590*100</f>
        <v>79.008248730964468</v>
      </c>
      <c r="G590" t="s">
        <v>14</v>
      </c>
      <c r="H590">
        <v>1368</v>
      </c>
      <c r="I590" t="s">
        <v>40</v>
      </c>
      <c r="J590" t="s">
        <v>41</v>
      </c>
      <c r="K590" s="5">
        <f>E590/H590</f>
        <v>91.021198830409361</v>
      </c>
      <c r="L590" s="8">
        <f>(N590/86400)+DATE(1970,1,1)</f>
        <v>40262.208333333336</v>
      </c>
      <c r="M590" s="8">
        <f>(O590/86400)+DATE(1970,1,1)</f>
        <v>40293.208333333336</v>
      </c>
      <c r="N590">
        <v>1269493200</v>
      </c>
      <c r="O590">
        <v>1272171600</v>
      </c>
      <c r="P590" t="b">
        <v>0</v>
      </c>
      <c r="Q590" t="b">
        <v>0</v>
      </c>
      <c r="R590" t="str">
        <f>LEFT(T590,FIND("/",T590)-1)</f>
        <v>theater</v>
      </c>
      <c r="S590" t="str">
        <f>RIGHT(T590,LEN(T590)-FIND("/",T590))</f>
        <v>plays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E591/D591*100</f>
        <v>64.721518987341781</v>
      </c>
      <c r="G591" t="s">
        <v>14</v>
      </c>
      <c r="H591">
        <v>102</v>
      </c>
      <c r="I591" t="s">
        <v>21</v>
      </c>
      <c r="J591" t="s">
        <v>22</v>
      </c>
      <c r="K591" s="5">
        <f>E591/H591</f>
        <v>50.127450980392155</v>
      </c>
      <c r="L591" s="8">
        <f>(N591/86400)+DATE(1970,1,1)</f>
        <v>42190.208333333328</v>
      </c>
      <c r="M591" s="8">
        <f>(O591/86400)+DATE(1970,1,1)</f>
        <v>42197.208333333328</v>
      </c>
      <c r="N591">
        <v>1436072400</v>
      </c>
      <c r="O591">
        <v>1436677200</v>
      </c>
      <c r="P591" t="b">
        <v>0</v>
      </c>
      <c r="Q591" t="b">
        <v>0</v>
      </c>
      <c r="R591" t="str">
        <f>LEFT(T591,FIND("/",T591)-1)</f>
        <v>film &amp; video</v>
      </c>
      <c r="S591" t="str">
        <f>RIGHT(T591,LEN(T591)-FIND("/",T591))</f>
        <v>documentary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E592/D592*100</f>
        <v>82.028169014084511</v>
      </c>
      <c r="G592" t="s">
        <v>14</v>
      </c>
      <c r="H592">
        <v>86</v>
      </c>
      <c r="I592" t="s">
        <v>26</v>
      </c>
      <c r="J592" t="s">
        <v>27</v>
      </c>
      <c r="K592" s="5">
        <f>E592/H592</f>
        <v>67.720930232558146</v>
      </c>
      <c r="L592" s="8">
        <f>(N592/86400)+DATE(1970,1,1)</f>
        <v>41994.25</v>
      </c>
      <c r="M592" s="8">
        <f>(O592/86400)+DATE(1970,1,1)</f>
        <v>42005.25</v>
      </c>
      <c r="N592">
        <v>1419141600</v>
      </c>
      <c r="O592">
        <v>1420092000</v>
      </c>
      <c r="P592" t="b">
        <v>0</v>
      </c>
      <c r="Q592" t="b">
        <v>0</v>
      </c>
      <c r="R592" t="str">
        <f>LEFT(T592,FIND("/",T592)-1)</f>
        <v>publishing</v>
      </c>
      <c r="S592" t="str">
        <f>RIGHT(T592,LEN(T592)-FIND("/",T592))</f>
        <v>radio &amp; podcasts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E593/D593*100</f>
        <v>1037.6666666666667</v>
      </c>
      <c r="G593" t="s">
        <v>20</v>
      </c>
      <c r="H593">
        <v>102</v>
      </c>
      <c r="I593" t="s">
        <v>21</v>
      </c>
      <c r="J593" t="s">
        <v>22</v>
      </c>
      <c r="K593" s="5">
        <f>E593/H593</f>
        <v>61.03921568627451</v>
      </c>
      <c r="L593" s="8">
        <f>(N593/86400)+DATE(1970,1,1)</f>
        <v>40373.208333333336</v>
      </c>
      <c r="M593" s="8">
        <f>(O593/86400)+DATE(1970,1,1)</f>
        <v>40383.208333333336</v>
      </c>
      <c r="N593">
        <v>1279083600</v>
      </c>
      <c r="O593">
        <v>1279947600</v>
      </c>
      <c r="P593" t="b">
        <v>0</v>
      </c>
      <c r="Q593" t="b">
        <v>0</v>
      </c>
      <c r="R593" t="str">
        <f>LEFT(T593,FIND("/",T593)-1)</f>
        <v>games</v>
      </c>
      <c r="S593" t="str">
        <f>RIGHT(T593,LEN(T593)-FIND("/",T593))</f>
        <v>video games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E594/D594*100</f>
        <v>12.910076530612244</v>
      </c>
      <c r="G594" t="s">
        <v>14</v>
      </c>
      <c r="H594">
        <v>253</v>
      </c>
      <c r="I594" t="s">
        <v>21</v>
      </c>
      <c r="J594" t="s">
        <v>22</v>
      </c>
      <c r="K594" s="5">
        <f>E594/H594</f>
        <v>80.011857707509876</v>
      </c>
      <c r="L594" s="8">
        <f>(N594/86400)+DATE(1970,1,1)</f>
        <v>41789.208333333336</v>
      </c>
      <c r="M594" s="8">
        <f>(O594/86400)+DATE(1970,1,1)</f>
        <v>41798.208333333336</v>
      </c>
      <c r="N594">
        <v>1401426000</v>
      </c>
      <c r="O594">
        <v>1402203600</v>
      </c>
      <c r="P594" t="b">
        <v>0</v>
      </c>
      <c r="Q594" t="b">
        <v>0</v>
      </c>
      <c r="R594" t="str">
        <f>LEFT(T594,FIND("/",T594)-1)</f>
        <v>theater</v>
      </c>
      <c r="S594" t="str">
        <f>RIGHT(T594,LEN(T594)-FIND("/",T594))</f>
        <v>plays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E595/D595*100</f>
        <v>154.84210526315789</v>
      </c>
      <c r="G595" t="s">
        <v>20</v>
      </c>
      <c r="H595">
        <v>4006</v>
      </c>
      <c r="I595" t="s">
        <v>21</v>
      </c>
      <c r="J595" t="s">
        <v>22</v>
      </c>
      <c r="K595" s="5">
        <f>E595/H595</f>
        <v>47.001497753369947</v>
      </c>
      <c r="L595" s="8">
        <f>(N595/86400)+DATE(1970,1,1)</f>
        <v>41724.208333333336</v>
      </c>
      <c r="M595" s="8">
        <f>(O595/86400)+DATE(1970,1,1)</f>
        <v>41737.208333333336</v>
      </c>
      <c r="N595">
        <v>1395810000</v>
      </c>
      <c r="O595">
        <v>1396933200</v>
      </c>
      <c r="P595" t="b">
        <v>0</v>
      </c>
      <c r="Q595" t="b">
        <v>0</v>
      </c>
      <c r="R595" t="str">
        <f>LEFT(T595,FIND("/",T595)-1)</f>
        <v>film &amp; video</v>
      </c>
      <c r="S595" t="str">
        <f>RIGHT(T595,LEN(T595)-FIND("/",T595))</f>
        <v>animation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E596/D596*100</f>
        <v>7.0991735537190088</v>
      </c>
      <c r="G596" t="s">
        <v>14</v>
      </c>
      <c r="H596">
        <v>157</v>
      </c>
      <c r="I596" t="s">
        <v>21</v>
      </c>
      <c r="J596" t="s">
        <v>22</v>
      </c>
      <c r="K596" s="5">
        <f>E596/H596</f>
        <v>71.127388535031841</v>
      </c>
      <c r="L596" s="8">
        <f>(N596/86400)+DATE(1970,1,1)</f>
        <v>42548.208333333328</v>
      </c>
      <c r="M596" s="8">
        <f>(O596/86400)+DATE(1970,1,1)</f>
        <v>42551.208333333328</v>
      </c>
      <c r="N596">
        <v>1467003600</v>
      </c>
      <c r="O596">
        <v>1467262800</v>
      </c>
      <c r="P596" t="b">
        <v>0</v>
      </c>
      <c r="Q596" t="b">
        <v>1</v>
      </c>
      <c r="R596" t="str">
        <f>LEFT(T596,FIND("/",T596)-1)</f>
        <v>theater</v>
      </c>
      <c r="S596" t="str">
        <f>RIGHT(T596,LEN(T596)-FIND("/",T596))</f>
        <v>plays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E597/D597*100</f>
        <v>208.52773826458036</v>
      </c>
      <c r="G597" t="s">
        <v>20</v>
      </c>
      <c r="H597">
        <v>1629</v>
      </c>
      <c r="I597" t="s">
        <v>21</v>
      </c>
      <c r="J597" t="s">
        <v>22</v>
      </c>
      <c r="K597" s="5">
        <f>E597/H597</f>
        <v>89.99079189686924</v>
      </c>
      <c r="L597" s="8">
        <f>(N597/86400)+DATE(1970,1,1)</f>
        <v>40253.208333333336</v>
      </c>
      <c r="M597" s="8">
        <f>(O597/86400)+DATE(1970,1,1)</f>
        <v>40274.208333333336</v>
      </c>
      <c r="N597">
        <v>1268715600</v>
      </c>
      <c r="O597">
        <v>1270530000</v>
      </c>
      <c r="P597" t="b">
        <v>0</v>
      </c>
      <c r="Q597" t="b">
        <v>1</v>
      </c>
      <c r="R597" t="str">
        <f>LEFT(T597,FIND("/",T597)-1)</f>
        <v>theater</v>
      </c>
      <c r="S597" t="str">
        <f>RIGHT(T597,LEN(T597)-FIND("/",T597))</f>
        <v>plays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E598/D598*100</f>
        <v>99.683544303797461</v>
      </c>
      <c r="G598" t="s">
        <v>14</v>
      </c>
      <c r="H598">
        <v>183</v>
      </c>
      <c r="I598" t="s">
        <v>21</v>
      </c>
      <c r="J598" t="s">
        <v>22</v>
      </c>
      <c r="K598" s="5">
        <f>E598/H598</f>
        <v>43.032786885245905</v>
      </c>
      <c r="L598" s="8">
        <f>(N598/86400)+DATE(1970,1,1)</f>
        <v>42434.25</v>
      </c>
      <c r="M598" s="8">
        <f>(O598/86400)+DATE(1970,1,1)</f>
        <v>42441.25</v>
      </c>
      <c r="N598">
        <v>1457157600</v>
      </c>
      <c r="O598">
        <v>1457762400</v>
      </c>
      <c r="P598" t="b">
        <v>0</v>
      </c>
      <c r="Q598" t="b">
        <v>1</v>
      </c>
      <c r="R598" t="str">
        <f>LEFT(T598,FIND("/",T598)-1)</f>
        <v>film &amp; video</v>
      </c>
      <c r="S598" t="str">
        <f>RIGHT(T598,LEN(T598)-FIND("/",T598))</f>
        <v>drama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E599/D599*100</f>
        <v>201.59756097560978</v>
      </c>
      <c r="G599" t="s">
        <v>20</v>
      </c>
      <c r="H599">
        <v>2188</v>
      </c>
      <c r="I599" t="s">
        <v>21</v>
      </c>
      <c r="J599" t="s">
        <v>22</v>
      </c>
      <c r="K599" s="5">
        <f>E599/H599</f>
        <v>67.997714808043881</v>
      </c>
      <c r="L599" s="8">
        <f>(N599/86400)+DATE(1970,1,1)</f>
        <v>43786.25</v>
      </c>
      <c r="M599" s="8">
        <f>(O599/86400)+DATE(1970,1,1)</f>
        <v>43804.25</v>
      </c>
      <c r="N599">
        <v>1573970400</v>
      </c>
      <c r="O599">
        <v>1575525600</v>
      </c>
      <c r="P599" t="b">
        <v>0</v>
      </c>
      <c r="Q599" t="b">
        <v>0</v>
      </c>
      <c r="R599" t="str">
        <f>LEFT(T599,FIND("/",T599)-1)</f>
        <v>theater</v>
      </c>
      <c r="S599" t="str">
        <f>RIGHT(T599,LEN(T599)-FIND("/",T599))</f>
        <v>plays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E600/D600*100</f>
        <v>162.09032258064516</v>
      </c>
      <c r="G600" t="s">
        <v>20</v>
      </c>
      <c r="H600">
        <v>2409</v>
      </c>
      <c r="I600" t="s">
        <v>107</v>
      </c>
      <c r="J600" t="s">
        <v>108</v>
      </c>
      <c r="K600" s="5">
        <f>E600/H600</f>
        <v>73.004566210045667</v>
      </c>
      <c r="L600" s="8">
        <f>(N600/86400)+DATE(1970,1,1)</f>
        <v>40344.208333333336</v>
      </c>
      <c r="M600" s="8">
        <f>(O600/86400)+DATE(1970,1,1)</f>
        <v>40373.208333333336</v>
      </c>
      <c r="N600">
        <v>1276578000</v>
      </c>
      <c r="O600">
        <v>1279083600</v>
      </c>
      <c r="P600" t="b">
        <v>0</v>
      </c>
      <c r="Q600" t="b">
        <v>0</v>
      </c>
      <c r="R600" t="str">
        <f>LEFT(T600,FIND("/",T600)-1)</f>
        <v>music</v>
      </c>
      <c r="S600" t="str">
        <f>RIGHT(T600,LEN(T600)-FIND("/",T600))</f>
        <v>rock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E601/D601*100</f>
        <v>3.6436208125445471</v>
      </c>
      <c r="G601" t="s">
        <v>14</v>
      </c>
      <c r="H601">
        <v>82</v>
      </c>
      <c r="I601" t="s">
        <v>36</v>
      </c>
      <c r="J601" t="s">
        <v>37</v>
      </c>
      <c r="K601" s="5">
        <f>E601/H601</f>
        <v>62.341463414634148</v>
      </c>
      <c r="L601" s="8">
        <f>(N601/86400)+DATE(1970,1,1)</f>
        <v>42047.25</v>
      </c>
      <c r="M601" s="8">
        <f>(O601/86400)+DATE(1970,1,1)</f>
        <v>42055.25</v>
      </c>
      <c r="N601">
        <v>1423720800</v>
      </c>
      <c r="O601">
        <v>1424412000</v>
      </c>
      <c r="P601" t="b">
        <v>0</v>
      </c>
      <c r="Q601" t="b">
        <v>0</v>
      </c>
      <c r="R601" t="str">
        <f>LEFT(T601,FIND("/",T601)-1)</f>
        <v>film &amp; video</v>
      </c>
      <c r="S601" t="str">
        <f>RIGHT(T601,LEN(T601)-FIND("/",T601))</f>
        <v>documentary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E602/D602*100</f>
        <v>5</v>
      </c>
      <c r="G602" t="s">
        <v>14</v>
      </c>
      <c r="H602">
        <v>1</v>
      </c>
      <c r="I602" t="s">
        <v>40</v>
      </c>
      <c r="J602" t="s">
        <v>41</v>
      </c>
      <c r="K602" s="5">
        <f>E602/H602</f>
        <v>5</v>
      </c>
      <c r="L602" s="8">
        <f>(N602/86400)+DATE(1970,1,1)</f>
        <v>41485.208333333336</v>
      </c>
      <c r="M602" s="8">
        <f>(O602/86400)+DATE(1970,1,1)</f>
        <v>41497.208333333336</v>
      </c>
      <c r="N602">
        <v>1375160400</v>
      </c>
      <c r="O602">
        <v>1376197200</v>
      </c>
      <c r="P602" t="b">
        <v>0</v>
      </c>
      <c r="Q602" t="b">
        <v>0</v>
      </c>
      <c r="R602" t="str">
        <f>LEFT(T602,FIND("/",T602)-1)</f>
        <v>food</v>
      </c>
      <c r="S602" t="str">
        <f>RIGHT(T602,LEN(T602)-FIND("/",T602))</f>
        <v>food trucks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E603/D603*100</f>
        <v>206.63492063492063</v>
      </c>
      <c r="G603" t="s">
        <v>20</v>
      </c>
      <c r="H603">
        <v>194</v>
      </c>
      <c r="I603" t="s">
        <v>21</v>
      </c>
      <c r="J603" t="s">
        <v>22</v>
      </c>
      <c r="K603" s="5">
        <f>E603/H603</f>
        <v>67.103092783505161</v>
      </c>
      <c r="L603" s="8">
        <f>(N603/86400)+DATE(1970,1,1)</f>
        <v>41789.208333333336</v>
      </c>
      <c r="M603" s="8">
        <f>(O603/86400)+DATE(1970,1,1)</f>
        <v>41806.208333333336</v>
      </c>
      <c r="N603">
        <v>1401426000</v>
      </c>
      <c r="O603">
        <v>1402894800</v>
      </c>
      <c r="P603" t="b">
        <v>1</v>
      </c>
      <c r="Q603" t="b">
        <v>0</v>
      </c>
      <c r="R603" t="str">
        <f>LEFT(T603,FIND("/",T603)-1)</f>
        <v>technology</v>
      </c>
      <c r="S603" t="str">
        <f>RIGHT(T603,LEN(T603)-FIND("/",T603))</f>
        <v>wearables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E604/D604*100</f>
        <v>128.23628691983123</v>
      </c>
      <c r="G604" t="s">
        <v>20</v>
      </c>
      <c r="H604">
        <v>1140</v>
      </c>
      <c r="I604" t="s">
        <v>21</v>
      </c>
      <c r="J604" t="s">
        <v>22</v>
      </c>
      <c r="K604" s="5">
        <f>E604/H604</f>
        <v>79.978947368421046</v>
      </c>
      <c r="L604" s="8">
        <f>(N604/86400)+DATE(1970,1,1)</f>
        <v>42160.208333333328</v>
      </c>
      <c r="M604" s="8">
        <f>(O604/86400)+DATE(1970,1,1)</f>
        <v>42171.208333333328</v>
      </c>
      <c r="N604">
        <v>1433480400</v>
      </c>
      <c r="O604">
        <v>1434430800</v>
      </c>
      <c r="P604" t="b">
        <v>0</v>
      </c>
      <c r="Q604" t="b">
        <v>0</v>
      </c>
      <c r="R604" t="str">
        <f>LEFT(T604,FIND("/",T604)-1)</f>
        <v>theater</v>
      </c>
      <c r="S604" t="str">
        <f>RIGHT(T604,LEN(T604)-FIND("/",T604))</f>
        <v>plays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E605/D605*100</f>
        <v>119.66037735849055</v>
      </c>
      <c r="G605" t="s">
        <v>20</v>
      </c>
      <c r="H605">
        <v>102</v>
      </c>
      <c r="I605" t="s">
        <v>21</v>
      </c>
      <c r="J605" t="s">
        <v>22</v>
      </c>
      <c r="K605" s="5">
        <f>E605/H605</f>
        <v>62.176470588235297</v>
      </c>
      <c r="L605" s="8">
        <f>(N605/86400)+DATE(1970,1,1)</f>
        <v>43573.208333333328</v>
      </c>
      <c r="M605" s="8">
        <f>(O605/86400)+DATE(1970,1,1)</f>
        <v>43600.208333333328</v>
      </c>
      <c r="N605">
        <v>1555563600</v>
      </c>
      <c r="O605">
        <v>1557896400</v>
      </c>
      <c r="P605" t="b">
        <v>0</v>
      </c>
      <c r="Q605" t="b">
        <v>0</v>
      </c>
      <c r="R605" t="str">
        <f>LEFT(T605,FIND("/",T605)-1)</f>
        <v>theater</v>
      </c>
      <c r="S605" t="str">
        <f>RIGHT(T605,LEN(T605)-FIND("/",T605))</f>
        <v>plays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E606/D606*100</f>
        <v>170.73055242390078</v>
      </c>
      <c r="G606" t="s">
        <v>20</v>
      </c>
      <c r="H606">
        <v>2857</v>
      </c>
      <c r="I606" t="s">
        <v>21</v>
      </c>
      <c r="J606" t="s">
        <v>22</v>
      </c>
      <c r="K606" s="5">
        <f>E606/H606</f>
        <v>53.005950297514879</v>
      </c>
      <c r="L606" s="8">
        <f>(N606/86400)+DATE(1970,1,1)</f>
        <v>40565.25</v>
      </c>
      <c r="M606" s="8">
        <f>(O606/86400)+DATE(1970,1,1)</f>
        <v>40586.25</v>
      </c>
      <c r="N606">
        <v>1295676000</v>
      </c>
      <c r="O606">
        <v>1297490400</v>
      </c>
      <c r="P606" t="b">
        <v>0</v>
      </c>
      <c r="Q606" t="b">
        <v>0</v>
      </c>
      <c r="R606" t="str">
        <f>LEFT(T606,FIND("/",T606)-1)</f>
        <v>theater</v>
      </c>
      <c r="S606" t="str">
        <f>RIGHT(T606,LEN(T606)-FIND("/",T606))</f>
        <v>plays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E607/D607*100</f>
        <v>187.21212121212122</v>
      </c>
      <c r="G607" t="s">
        <v>20</v>
      </c>
      <c r="H607">
        <v>107</v>
      </c>
      <c r="I607" t="s">
        <v>21</v>
      </c>
      <c r="J607" t="s">
        <v>22</v>
      </c>
      <c r="K607" s="5">
        <f>E607/H607</f>
        <v>57.738317757009348</v>
      </c>
      <c r="L607" s="8">
        <f>(N607/86400)+DATE(1970,1,1)</f>
        <v>42280.208333333328</v>
      </c>
      <c r="M607" s="8">
        <f>(O607/86400)+DATE(1970,1,1)</f>
        <v>42321.25</v>
      </c>
      <c r="N607">
        <v>1443848400</v>
      </c>
      <c r="O607">
        <v>1447394400</v>
      </c>
      <c r="P607" t="b">
        <v>0</v>
      </c>
      <c r="Q607" t="b">
        <v>0</v>
      </c>
      <c r="R607" t="str">
        <f>LEFT(T607,FIND("/",T607)-1)</f>
        <v>publishing</v>
      </c>
      <c r="S607" t="str">
        <f>RIGHT(T607,LEN(T607)-FIND("/",T607))</f>
        <v>nonfiction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E608/D608*100</f>
        <v>188.38235294117646</v>
      </c>
      <c r="G608" t="s">
        <v>20</v>
      </c>
      <c r="H608">
        <v>160</v>
      </c>
      <c r="I608" t="s">
        <v>40</v>
      </c>
      <c r="J608" t="s">
        <v>41</v>
      </c>
      <c r="K608" s="5">
        <f>E608/H608</f>
        <v>40.03125</v>
      </c>
      <c r="L608" s="8">
        <f>(N608/86400)+DATE(1970,1,1)</f>
        <v>42436.25</v>
      </c>
      <c r="M608" s="8">
        <f>(O608/86400)+DATE(1970,1,1)</f>
        <v>42447.208333333328</v>
      </c>
      <c r="N608">
        <v>1457330400</v>
      </c>
      <c r="O608">
        <v>1458277200</v>
      </c>
      <c r="P608" t="b">
        <v>0</v>
      </c>
      <c r="Q608" t="b">
        <v>0</v>
      </c>
      <c r="R608" t="str">
        <f>LEFT(T608,FIND("/",T608)-1)</f>
        <v>music</v>
      </c>
      <c r="S608" t="str">
        <f>RIGHT(T608,LEN(T608)-FIND("/",T608))</f>
        <v>rock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E609/D609*100</f>
        <v>131.29869186046511</v>
      </c>
      <c r="G609" t="s">
        <v>20</v>
      </c>
      <c r="H609">
        <v>2230</v>
      </c>
      <c r="I609" t="s">
        <v>21</v>
      </c>
      <c r="J609" t="s">
        <v>22</v>
      </c>
      <c r="K609" s="5">
        <f>E609/H609</f>
        <v>81.016591928251117</v>
      </c>
      <c r="L609" s="8">
        <f>(N609/86400)+DATE(1970,1,1)</f>
        <v>41721.208333333336</v>
      </c>
      <c r="M609" s="8">
        <f>(O609/86400)+DATE(1970,1,1)</f>
        <v>41723.208333333336</v>
      </c>
      <c r="N609">
        <v>1395550800</v>
      </c>
      <c r="O609">
        <v>1395723600</v>
      </c>
      <c r="P609" t="b">
        <v>0</v>
      </c>
      <c r="Q609" t="b">
        <v>0</v>
      </c>
      <c r="R609" t="str">
        <f>LEFT(T609,FIND("/",T609)-1)</f>
        <v>food</v>
      </c>
      <c r="S609" t="str">
        <f>RIGHT(T609,LEN(T609)-FIND("/",T609))</f>
        <v>food trucks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E610/D610*100</f>
        <v>283.97435897435901</v>
      </c>
      <c r="G610" t="s">
        <v>20</v>
      </c>
      <c r="H610">
        <v>316</v>
      </c>
      <c r="I610" t="s">
        <v>21</v>
      </c>
      <c r="J610" t="s">
        <v>22</v>
      </c>
      <c r="K610" s="5">
        <f>E610/H610</f>
        <v>35.047468354430379</v>
      </c>
      <c r="L610" s="8">
        <f>(N610/86400)+DATE(1970,1,1)</f>
        <v>43530.25</v>
      </c>
      <c r="M610" s="8">
        <f>(O610/86400)+DATE(1970,1,1)</f>
        <v>43534.25</v>
      </c>
      <c r="N610">
        <v>1551852000</v>
      </c>
      <c r="O610">
        <v>1552197600</v>
      </c>
      <c r="P610" t="b">
        <v>0</v>
      </c>
      <c r="Q610" t="b">
        <v>1</v>
      </c>
      <c r="R610" t="str">
        <f>LEFT(T610,FIND("/",T610)-1)</f>
        <v>music</v>
      </c>
      <c r="S610" t="str">
        <f>RIGHT(T610,LEN(T610)-FIND("/",T610))</f>
        <v>jazz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E611/D611*100</f>
        <v>120.41999999999999</v>
      </c>
      <c r="G611" t="s">
        <v>20</v>
      </c>
      <c r="H611">
        <v>117</v>
      </c>
      <c r="I611" t="s">
        <v>21</v>
      </c>
      <c r="J611" t="s">
        <v>22</v>
      </c>
      <c r="K611" s="5">
        <f>E611/H611</f>
        <v>102.92307692307692</v>
      </c>
      <c r="L611" s="8">
        <f>(N611/86400)+DATE(1970,1,1)</f>
        <v>43481.25</v>
      </c>
      <c r="M611" s="8">
        <f>(O611/86400)+DATE(1970,1,1)</f>
        <v>43498.25</v>
      </c>
      <c r="N611">
        <v>1547618400</v>
      </c>
      <c r="O611">
        <v>1549087200</v>
      </c>
      <c r="P611" t="b">
        <v>0</v>
      </c>
      <c r="Q611" t="b">
        <v>0</v>
      </c>
      <c r="R611" t="str">
        <f>LEFT(T611,FIND("/",T611)-1)</f>
        <v>film &amp; video</v>
      </c>
      <c r="S611" t="str">
        <f>RIGHT(T611,LEN(T611)-FIND("/",T611))</f>
        <v>science fiction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E612/D612*100</f>
        <v>419.0560747663551</v>
      </c>
      <c r="G612" t="s">
        <v>20</v>
      </c>
      <c r="H612">
        <v>6406</v>
      </c>
      <c r="I612" t="s">
        <v>21</v>
      </c>
      <c r="J612" t="s">
        <v>22</v>
      </c>
      <c r="K612" s="5">
        <f>E612/H612</f>
        <v>27.998126756166094</v>
      </c>
      <c r="L612" s="8">
        <f>(N612/86400)+DATE(1970,1,1)</f>
        <v>41259.25</v>
      </c>
      <c r="M612" s="8">
        <f>(O612/86400)+DATE(1970,1,1)</f>
        <v>41273.25</v>
      </c>
      <c r="N612">
        <v>1355637600</v>
      </c>
      <c r="O612">
        <v>1356847200</v>
      </c>
      <c r="P612" t="b">
        <v>0</v>
      </c>
      <c r="Q612" t="b">
        <v>0</v>
      </c>
      <c r="R612" t="str">
        <f>LEFT(T612,FIND("/",T612)-1)</f>
        <v>theater</v>
      </c>
      <c r="S612" t="str">
        <f>RIGHT(T612,LEN(T612)-FIND("/",T612))</f>
        <v>plays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E613/D613*100</f>
        <v>13.853658536585368</v>
      </c>
      <c r="G613" t="s">
        <v>74</v>
      </c>
      <c r="H613">
        <v>15</v>
      </c>
      <c r="I613" t="s">
        <v>21</v>
      </c>
      <c r="J613" t="s">
        <v>22</v>
      </c>
      <c r="K613" s="5">
        <f>E613/H613</f>
        <v>75.733333333333334</v>
      </c>
      <c r="L613" s="8">
        <f>(N613/86400)+DATE(1970,1,1)</f>
        <v>41480.208333333336</v>
      </c>
      <c r="M613" s="8">
        <f>(O613/86400)+DATE(1970,1,1)</f>
        <v>41492.208333333336</v>
      </c>
      <c r="N613">
        <v>1374728400</v>
      </c>
      <c r="O613">
        <v>1375765200</v>
      </c>
      <c r="P613" t="b">
        <v>0</v>
      </c>
      <c r="Q613" t="b">
        <v>0</v>
      </c>
      <c r="R613" t="str">
        <f>LEFT(T613,FIND("/",T613)-1)</f>
        <v>theater</v>
      </c>
      <c r="S613" t="str">
        <f>RIGHT(T613,LEN(T613)-FIND("/",T613))</f>
        <v>plays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E614/D614*100</f>
        <v>139.43548387096774</v>
      </c>
      <c r="G614" t="s">
        <v>20</v>
      </c>
      <c r="H614">
        <v>192</v>
      </c>
      <c r="I614" t="s">
        <v>21</v>
      </c>
      <c r="J614" t="s">
        <v>22</v>
      </c>
      <c r="K614" s="5">
        <f>E614/H614</f>
        <v>45.026041666666664</v>
      </c>
      <c r="L614" s="8">
        <f>(N614/86400)+DATE(1970,1,1)</f>
        <v>40474.208333333336</v>
      </c>
      <c r="M614" s="8">
        <f>(O614/86400)+DATE(1970,1,1)</f>
        <v>40497.25</v>
      </c>
      <c r="N614">
        <v>1287810000</v>
      </c>
      <c r="O614">
        <v>1289800800</v>
      </c>
      <c r="P614" t="b">
        <v>0</v>
      </c>
      <c r="Q614" t="b">
        <v>0</v>
      </c>
      <c r="R614" t="str">
        <f>LEFT(T614,FIND("/",T614)-1)</f>
        <v>music</v>
      </c>
      <c r="S614" t="str">
        <f>RIGHT(T614,LEN(T614)-FIND("/",T614))</f>
        <v>electric music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E615/D615*100</f>
        <v>174</v>
      </c>
      <c r="G615" t="s">
        <v>20</v>
      </c>
      <c r="H615">
        <v>26</v>
      </c>
      <c r="I615" t="s">
        <v>15</v>
      </c>
      <c r="J615" t="s">
        <v>16</v>
      </c>
      <c r="K615" s="5">
        <f>E615/H615</f>
        <v>73.615384615384613</v>
      </c>
      <c r="L615" s="8">
        <f>(N615/86400)+DATE(1970,1,1)</f>
        <v>42973.208333333328</v>
      </c>
      <c r="M615" s="8">
        <f>(O615/86400)+DATE(1970,1,1)</f>
        <v>42982.208333333328</v>
      </c>
      <c r="N615">
        <v>1503723600</v>
      </c>
      <c r="O615">
        <v>1504501200</v>
      </c>
      <c r="P615" t="b">
        <v>0</v>
      </c>
      <c r="Q615" t="b">
        <v>0</v>
      </c>
      <c r="R615" t="str">
        <f>LEFT(T615,FIND("/",T615)-1)</f>
        <v>theater</v>
      </c>
      <c r="S615" t="str">
        <f>RIGHT(T615,LEN(T615)-FIND("/",T615))</f>
        <v>plays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E616/D616*100</f>
        <v>155.49056603773585</v>
      </c>
      <c r="G616" t="s">
        <v>20</v>
      </c>
      <c r="H616">
        <v>723</v>
      </c>
      <c r="I616" t="s">
        <v>21</v>
      </c>
      <c r="J616" t="s">
        <v>22</v>
      </c>
      <c r="K616" s="5">
        <f>E616/H616</f>
        <v>56.991701244813278</v>
      </c>
      <c r="L616" s="8">
        <f>(N616/86400)+DATE(1970,1,1)</f>
        <v>42746.25</v>
      </c>
      <c r="M616" s="8">
        <f>(O616/86400)+DATE(1970,1,1)</f>
        <v>42764.25</v>
      </c>
      <c r="N616">
        <v>1484114400</v>
      </c>
      <c r="O616">
        <v>1485669600</v>
      </c>
      <c r="P616" t="b">
        <v>0</v>
      </c>
      <c r="Q616" t="b">
        <v>0</v>
      </c>
      <c r="R616" t="str">
        <f>LEFT(T616,FIND("/",T616)-1)</f>
        <v>theater</v>
      </c>
      <c r="S616" t="str">
        <f>RIGHT(T616,LEN(T616)-FIND("/",T616))</f>
        <v>plays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E617/D617*100</f>
        <v>170.44705882352943</v>
      </c>
      <c r="G617" t="s">
        <v>20</v>
      </c>
      <c r="H617">
        <v>170</v>
      </c>
      <c r="I617" t="s">
        <v>107</v>
      </c>
      <c r="J617" t="s">
        <v>108</v>
      </c>
      <c r="K617" s="5">
        <f>E617/H617</f>
        <v>85.223529411764702</v>
      </c>
      <c r="L617" s="8">
        <f>(N617/86400)+DATE(1970,1,1)</f>
        <v>42489.208333333328</v>
      </c>
      <c r="M617" s="8">
        <f>(O617/86400)+DATE(1970,1,1)</f>
        <v>42499.208333333328</v>
      </c>
      <c r="N617">
        <v>1461906000</v>
      </c>
      <c r="O617">
        <v>1462770000</v>
      </c>
      <c r="P617" t="b">
        <v>0</v>
      </c>
      <c r="Q617" t="b">
        <v>0</v>
      </c>
      <c r="R617" t="str">
        <f>LEFT(T617,FIND("/",T617)-1)</f>
        <v>theater</v>
      </c>
      <c r="S617" t="str">
        <f>RIGHT(T617,LEN(T617)-FIND("/",T617))</f>
        <v>plays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E618/D618*100</f>
        <v>189.515625</v>
      </c>
      <c r="G618" t="s">
        <v>20</v>
      </c>
      <c r="H618">
        <v>238</v>
      </c>
      <c r="I618" t="s">
        <v>40</v>
      </c>
      <c r="J618" t="s">
        <v>41</v>
      </c>
      <c r="K618" s="5">
        <f>E618/H618</f>
        <v>50.962184873949582</v>
      </c>
      <c r="L618" s="8">
        <f>(N618/86400)+DATE(1970,1,1)</f>
        <v>41537.208333333336</v>
      </c>
      <c r="M618" s="8">
        <f>(O618/86400)+DATE(1970,1,1)</f>
        <v>41538.208333333336</v>
      </c>
      <c r="N618">
        <v>1379653200</v>
      </c>
      <c r="O618">
        <v>1379739600</v>
      </c>
      <c r="P618" t="b">
        <v>0</v>
      </c>
      <c r="Q618" t="b">
        <v>1</v>
      </c>
      <c r="R618" t="str">
        <f>LEFT(T618,FIND("/",T618)-1)</f>
        <v>music</v>
      </c>
      <c r="S618" t="str">
        <f>RIGHT(T618,LEN(T618)-FIND("/",T618))</f>
        <v>indie rock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E619/D619*100</f>
        <v>249.71428571428572</v>
      </c>
      <c r="G619" t="s">
        <v>20</v>
      </c>
      <c r="H619">
        <v>55</v>
      </c>
      <c r="I619" t="s">
        <v>21</v>
      </c>
      <c r="J619" t="s">
        <v>22</v>
      </c>
      <c r="K619" s="5">
        <f>E619/H619</f>
        <v>63.563636363636363</v>
      </c>
      <c r="L619" s="8">
        <f>(N619/86400)+DATE(1970,1,1)</f>
        <v>41794.208333333336</v>
      </c>
      <c r="M619" s="8">
        <f>(O619/86400)+DATE(1970,1,1)</f>
        <v>41804.208333333336</v>
      </c>
      <c r="N619">
        <v>1401858000</v>
      </c>
      <c r="O619">
        <v>1402722000</v>
      </c>
      <c r="P619" t="b">
        <v>0</v>
      </c>
      <c r="Q619" t="b">
        <v>0</v>
      </c>
      <c r="R619" t="str">
        <f>LEFT(T619,FIND("/",T619)-1)</f>
        <v>theater</v>
      </c>
      <c r="S619" t="str">
        <f>RIGHT(T619,LEN(T619)-FIND("/",T619))</f>
        <v>plays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E620/D620*100</f>
        <v>48.860523665659613</v>
      </c>
      <c r="G620" t="s">
        <v>14</v>
      </c>
      <c r="H620">
        <v>1198</v>
      </c>
      <c r="I620" t="s">
        <v>21</v>
      </c>
      <c r="J620" t="s">
        <v>22</v>
      </c>
      <c r="K620" s="5">
        <f>E620/H620</f>
        <v>80.999165275459092</v>
      </c>
      <c r="L620" s="8">
        <f>(N620/86400)+DATE(1970,1,1)</f>
        <v>41396.208333333336</v>
      </c>
      <c r="M620" s="8">
        <f>(O620/86400)+DATE(1970,1,1)</f>
        <v>41417.208333333336</v>
      </c>
      <c r="N620">
        <v>1367470800</v>
      </c>
      <c r="O620">
        <v>1369285200</v>
      </c>
      <c r="P620" t="b">
        <v>0</v>
      </c>
      <c r="Q620" t="b">
        <v>0</v>
      </c>
      <c r="R620" t="str">
        <f>LEFT(T620,FIND("/",T620)-1)</f>
        <v>publishing</v>
      </c>
      <c r="S620" t="str">
        <f>RIGHT(T620,LEN(T620)-FIND("/",T620))</f>
        <v>nonfiction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E621/D621*100</f>
        <v>28.461970393057683</v>
      </c>
      <c r="G621" t="s">
        <v>14</v>
      </c>
      <c r="H621">
        <v>648</v>
      </c>
      <c r="I621" t="s">
        <v>21</v>
      </c>
      <c r="J621" t="s">
        <v>22</v>
      </c>
      <c r="K621" s="5">
        <f>E621/H621</f>
        <v>86.044753086419746</v>
      </c>
      <c r="L621" s="8">
        <f>(N621/86400)+DATE(1970,1,1)</f>
        <v>40669.208333333336</v>
      </c>
      <c r="M621" s="8">
        <f>(O621/86400)+DATE(1970,1,1)</f>
        <v>40670.208333333336</v>
      </c>
      <c r="N621">
        <v>1304658000</v>
      </c>
      <c r="O621">
        <v>1304744400</v>
      </c>
      <c r="P621" t="b">
        <v>1</v>
      </c>
      <c r="Q621" t="b">
        <v>1</v>
      </c>
      <c r="R621" t="str">
        <f>LEFT(T621,FIND("/",T621)-1)</f>
        <v>theater</v>
      </c>
      <c r="S621" t="str">
        <f>RIGHT(T621,LEN(T621)-FIND("/",T621))</f>
        <v>plays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E622/D622*100</f>
        <v>268.02325581395348</v>
      </c>
      <c r="G622" t="s">
        <v>20</v>
      </c>
      <c r="H622">
        <v>128</v>
      </c>
      <c r="I622" t="s">
        <v>26</v>
      </c>
      <c r="J622" t="s">
        <v>27</v>
      </c>
      <c r="K622" s="5">
        <f>E622/H622</f>
        <v>90.0390625</v>
      </c>
      <c r="L622" s="8">
        <f>(N622/86400)+DATE(1970,1,1)</f>
        <v>42559.208333333328</v>
      </c>
      <c r="M622" s="8">
        <f>(O622/86400)+DATE(1970,1,1)</f>
        <v>42563.208333333328</v>
      </c>
      <c r="N622">
        <v>1467954000</v>
      </c>
      <c r="O622">
        <v>1468299600</v>
      </c>
      <c r="P622" t="b">
        <v>0</v>
      </c>
      <c r="Q622" t="b">
        <v>0</v>
      </c>
      <c r="R622" t="str">
        <f>LEFT(T622,FIND("/",T622)-1)</f>
        <v>photography</v>
      </c>
      <c r="S622" t="str">
        <f>RIGHT(T622,LEN(T622)-FIND("/",T622))</f>
        <v>photography books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E623/D623*100</f>
        <v>619.80078125</v>
      </c>
      <c r="G623" t="s">
        <v>20</v>
      </c>
      <c r="H623">
        <v>2144</v>
      </c>
      <c r="I623" t="s">
        <v>21</v>
      </c>
      <c r="J623" t="s">
        <v>22</v>
      </c>
      <c r="K623" s="5">
        <f>E623/H623</f>
        <v>74.006063432835816</v>
      </c>
      <c r="L623" s="8">
        <f>(N623/86400)+DATE(1970,1,1)</f>
        <v>42626.208333333328</v>
      </c>
      <c r="M623" s="8">
        <f>(O623/86400)+DATE(1970,1,1)</f>
        <v>42631.208333333328</v>
      </c>
      <c r="N623">
        <v>1473742800</v>
      </c>
      <c r="O623">
        <v>1474174800</v>
      </c>
      <c r="P623" t="b">
        <v>0</v>
      </c>
      <c r="Q623" t="b">
        <v>0</v>
      </c>
      <c r="R623" t="str">
        <f>LEFT(T623,FIND("/",T623)-1)</f>
        <v>theater</v>
      </c>
      <c r="S623" t="str">
        <f>RIGHT(T623,LEN(T623)-FIND("/",T623))</f>
        <v>plays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E624/D624*100</f>
        <v>3.1301587301587301</v>
      </c>
      <c r="G624" t="s">
        <v>14</v>
      </c>
      <c r="H624">
        <v>64</v>
      </c>
      <c r="I624" t="s">
        <v>21</v>
      </c>
      <c r="J624" t="s">
        <v>22</v>
      </c>
      <c r="K624" s="5">
        <f>E624/H624</f>
        <v>92.4375</v>
      </c>
      <c r="L624" s="8">
        <f>(N624/86400)+DATE(1970,1,1)</f>
        <v>43205.208333333328</v>
      </c>
      <c r="M624" s="8">
        <f>(O624/86400)+DATE(1970,1,1)</f>
        <v>43231.208333333328</v>
      </c>
      <c r="N624">
        <v>1523768400</v>
      </c>
      <c r="O624">
        <v>1526014800</v>
      </c>
      <c r="P624" t="b">
        <v>0</v>
      </c>
      <c r="Q624" t="b">
        <v>0</v>
      </c>
      <c r="R624" t="str">
        <f>LEFT(T624,FIND("/",T624)-1)</f>
        <v>music</v>
      </c>
      <c r="S624" t="str">
        <f>RIGHT(T624,LEN(T624)-FIND("/",T624))</f>
        <v>indie rock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E625/D625*100</f>
        <v>159.92152704135739</v>
      </c>
      <c r="G625" t="s">
        <v>20</v>
      </c>
      <c r="H625">
        <v>2693</v>
      </c>
      <c r="I625" t="s">
        <v>40</v>
      </c>
      <c r="J625" t="s">
        <v>41</v>
      </c>
      <c r="K625" s="5">
        <f>E625/H625</f>
        <v>55.999257333828446</v>
      </c>
      <c r="L625" s="8">
        <f>(N625/86400)+DATE(1970,1,1)</f>
        <v>42201.208333333328</v>
      </c>
      <c r="M625" s="8">
        <f>(O625/86400)+DATE(1970,1,1)</f>
        <v>42206.208333333328</v>
      </c>
      <c r="N625">
        <v>1437022800</v>
      </c>
      <c r="O625">
        <v>1437454800</v>
      </c>
      <c r="P625" t="b">
        <v>0</v>
      </c>
      <c r="Q625" t="b">
        <v>0</v>
      </c>
      <c r="R625" t="str">
        <f>LEFT(T625,FIND("/",T625)-1)</f>
        <v>theater</v>
      </c>
      <c r="S625" t="str">
        <f>RIGHT(T625,LEN(T625)-FIND("/",T625))</f>
        <v>plays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E626/D626*100</f>
        <v>279.39215686274508</v>
      </c>
      <c r="G626" t="s">
        <v>20</v>
      </c>
      <c r="H626">
        <v>432</v>
      </c>
      <c r="I626" t="s">
        <v>21</v>
      </c>
      <c r="J626" t="s">
        <v>22</v>
      </c>
      <c r="K626" s="5">
        <f>E626/H626</f>
        <v>32.983796296296298</v>
      </c>
      <c r="L626" s="8">
        <f>(N626/86400)+DATE(1970,1,1)</f>
        <v>42029.25</v>
      </c>
      <c r="M626" s="8">
        <f>(O626/86400)+DATE(1970,1,1)</f>
        <v>42035.25</v>
      </c>
      <c r="N626">
        <v>1422165600</v>
      </c>
      <c r="O626">
        <v>1422684000</v>
      </c>
      <c r="P626" t="b">
        <v>0</v>
      </c>
      <c r="Q626" t="b">
        <v>0</v>
      </c>
      <c r="R626" t="str">
        <f>LEFT(T626,FIND("/",T626)-1)</f>
        <v>photography</v>
      </c>
      <c r="S626" t="str">
        <f>RIGHT(T626,LEN(T626)-FIND("/",T626))</f>
        <v>photography books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E627/D627*100</f>
        <v>77.373333333333335</v>
      </c>
      <c r="G627" t="s">
        <v>14</v>
      </c>
      <c r="H627">
        <v>62</v>
      </c>
      <c r="I627" t="s">
        <v>21</v>
      </c>
      <c r="J627" t="s">
        <v>22</v>
      </c>
      <c r="K627" s="5">
        <f>E627/H627</f>
        <v>93.596774193548384</v>
      </c>
      <c r="L627" s="8">
        <f>(N627/86400)+DATE(1970,1,1)</f>
        <v>43857.25</v>
      </c>
      <c r="M627" s="8">
        <f>(O627/86400)+DATE(1970,1,1)</f>
        <v>43871.25</v>
      </c>
      <c r="N627">
        <v>1580104800</v>
      </c>
      <c r="O627">
        <v>1581314400</v>
      </c>
      <c r="P627" t="b">
        <v>0</v>
      </c>
      <c r="Q627" t="b">
        <v>0</v>
      </c>
      <c r="R627" t="str">
        <f>LEFT(T627,FIND("/",T627)-1)</f>
        <v>theater</v>
      </c>
      <c r="S627" t="str">
        <f>RIGHT(T627,LEN(T627)-FIND("/",T627))</f>
        <v>plays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E628/D628*100</f>
        <v>206.32812500000003</v>
      </c>
      <c r="G628" t="s">
        <v>20</v>
      </c>
      <c r="H628">
        <v>189</v>
      </c>
      <c r="I628" t="s">
        <v>21</v>
      </c>
      <c r="J628" t="s">
        <v>22</v>
      </c>
      <c r="K628" s="5">
        <f>E628/H628</f>
        <v>69.867724867724874</v>
      </c>
      <c r="L628" s="8">
        <f>(N628/86400)+DATE(1970,1,1)</f>
        <v>40449.208333333336</v>
      </c>
      <c r="M628" s="8">
        <f>(O628/86400)+DATE(1970,1,1)</f>
        <v>40458.208333333336</v>
      </c>
      <c r="N628">
        <v>1285650000</v>
      </c>
      <c r="O628">
        <v>1286427600</v>
      </c>
      <c r="P628" t="b">
        <v>0</v>
      </c>
      <c r="Q628" t="b">
        <v>1</v>
      </c>
      <c r="R628" t="str">
        <f>LEFT(T628,FIND("/",T628)-1)</f>
        <v>theater</v>
      </c>
      <c r="S628" t="str">
        <f>RIGHT(T628,LEN(T628)-FIND("/",T628))</f>
        <v>plays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E629/D629*100</f>
        <v>694.25</v>
      </c>
      <c r="G629" t="s">
        <v>20</v>
      </c>
      <c r="H629">
        <v>154</v>
      </c>
      <c r="I629" t="s">
        <v>40</v>
      </c>
      <c r="J629" t="s">
        <v>41</v>
      </c>
      <c r="K629" s="5">
        <f>E629/H629</f>
        <v>72.129870129870127</v>
      </c>
      <c r="L629" s="8">
        <f>(N629/86400)+DATE(1970,1,1)</f>
        <v>40345.208333333336</v>
      </c>
      <c r="M629" s="8">
        <f>(O629/86400)+DATE(1970,1,1)</f>
        <v>40369.208333333336</v>
      </c>
      <c r="N629">
        <v>1276664400</v>
      </c>
      <c r="O629">
        <v>1278738000</v>
      </c>
      <c r="P629" t="b">
        <v>1</v>
      </c>
      <c r="Q629" t="b">
        <v>0</v>
      </c>
      <c r="R629" t="str">
        <f>LEFT(T629,FIND("/",T629)-1)</f>
        <v>food</v>
      </c>
      <c r="S629" t="str">
        <f>RIGHT(T629,LEN(T629)-FIND("/",T629))</f>
        <v>food trucks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E630/D630*100</f>
        <v>151.78947368421052</v>
      </c>
      <c r="G630" t="s">
        <v>20</v>
      </c>
      <c r="H630">
        <v>96</v>
      </c>
      <c r="I630" t="s">
        <v>21</v>
      </c>
      <c r="J630" t="s">
        <v>22</v>
      </c>
      <c r="K630" s="5">
        <f>E630/H630</f>
        <v>30.041666666666668</v>
      </c>
      <c r="L630" s="8">
        <f>(N630/86400)+DATE(1970,1,1)</f>
        <v>40455.208333333336</v>
      </c>
      <c r="M630" s="8">
        <f>(O630/86400)+DATE(1970,1,1)</f>
        <v>40458.208333333336</v>
      </c>
      <c r="N630">
        <v>1286168400</v>
      </c>
      <c r="O630">
        <v>1286427600</v>
      </c>
      <c r="P630" t="b">
        <v>0</v>
      </c>
      <c r="Q630" t="b">
        <v>0</v>
      </c>
      <c r="R630" t="str">
        <f>LEFT(T630,FIND("/",T630)-1)</f>
        <v>music</v>
      </c>
      <c r="S630" t="str">
        <f>RIGHT(T630,LEN(T630)-FIND("/",T630))</f>
        <v>indie rock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E631/D631*100</f>
        <v>64.58207217694995</v>
      </c>
      <c r="G631" t="s">
        <v>14</v>
      </c>
      <c r="H631">
        <v>750</v>
      </c>
      <c r="I631" t="s">
        <v>21</v>
      </c>
      <c r="J631" t="s">
        <v>22</v>
      </c>
      <c r="K631" s="5">
        <f>E631/H631</f>
        <v>73.968000000000004</v>
      </c>
      <c r="L631" s="8">
        <f>(N631/86400)+DATE(1970,1,1)</f>
        <v>42557.208333333328</v>
      </c>
      <c r="M631" s="8">
        <f>(O631/86400)+DATE(1970,1,1)</f>
        <v>42559.208333333328</v>
      </c>
      <c r="N631">
        <v>1467781200</v>
      </c>
      <c r="O631">
        <v>1467954000</v>
      </c>
      <c r="P631" t="b">
        <v>0</v>
      </c>
      <c r="Q631" t="b">
        <v>1</v>
      </c>
      <c r="R631" t="str">
        <f>LEFT(T631,FIND("/",T631)-1)</f>
        <v>theater</v>
      </c>
      <c r="S631" t="str">
        <f>RIGHT(T631,LEN(T631)-FIND("/",T631))</f>
        <v>plays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E632/D632*100</f>
        <v>62.873684210526314</v>
      </c>
      <c r="G632" t="s">
        <v>74</v>
      </c>
      <c r="H632">
        <v>87</v>
      </c>
      <c r="I632" t="s">
        <v>21</v>
      </c>
      <c r="J632" t="s">
        <v>22</v>
      </c>
      <c r="K632" s="5">
        <f>E632/H632</f>
        <v>68.65517241379311</v>
      </c>
      <c r="L632" s="8">
        <f>(N632/86400)+DATE(1970,1,1)</f>
        <v>43586.208333333328</v>
      </c>
      <c r="M632" s="8">
        <f>(O632/86400)+DATE(1970,1,1)</f>
        <v>43597.208333333328</v>
      </c>
      <c r="N632">
        <v>1556686800</v>
      </c>
      <c r="O632">
        <v>1557637200</v>
      </c>
      <c r="P632" t="b">
        <v>0</v>
      </c>
      <c r="Q632" t="b">
        <v>1</v>
      </c>
      <c r="R632" t="str">
        <f>LEFT(T632,FIND("/",T632)-1)</f>
        <v>theater</v>
      </c>
      <c r="S632" t="str">
        <f>RIGHT(T632,LEN(T632)-FIND("/",T632))</f>
        <v>plays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E633/D633*100</f>
        <v>310.39864864864865</v>
      </c>
      <c r="G633" t="s">
        <v>20</v>
      </c>
      <c r="H633">
        <v>3063</v>
      </c>
      <c r="I633" t="s">
        <v>21</v>
      </c>
      <c r="J633" t="s">
        <v>22</v>
      </c>
      <c r="K633" s="5">
        <f>E633/H633</f>
        <v>59.992164544564154</v>
      </c>
      <c r="L633" s="8">
        <f>(N633/86400)+DATE(1970,1,1)</f>
        <v>43550.208333333328</v>
      </c>
      <c r="M633" s="8">
        <f>(O633/86400)+DATE(1970,1,1)</f>
        <v>43554.208333333328</v>
      </c>
      <c r="N633">
        <v>1553576400</v>
      </c>
      <c r="O633">
        <v>1553922000</v>
      </c>
      <c r="P633" t="b">
        <v>0</v>
      </c>
      <c r="Q633" t="b">
        <v>0</v>
      </c>
      <c r="R633" t="str">
        <f>LEFT(T633,FIND("/",T633)-1)</f>
        <v>theater</v>
      </c>
      <c r="S633" t="str">
        <f>RIGHT(T633,LEN(T633)-FIND("/",T633))</f>
        <v>plays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E634/D634*100</f>
        <v>42.859916782246884</v>
      </c>
      <c r="G634" t="s">
        <v>47</v>
      </c>
      <c r="H634">
        <v>278</v>
      </c>
      <c r="I634" t="s">
        <v>21</v>
      </c>
      <c r="J634" t="s">
        <v>22</v>
      </c>
      <c r="K634" s="5">
        <f>E634/H634</f>
        <v>111.15827338129496</v>
      </c>
      <c r="L634" s="8">
        <f>(N634/86400)+DATE(1970,1,1)</f>
        <v>41945.208333333336</v>
      </c>
      <c r="M634" s="8">
        <f>(O634/86400)+DATE(1970,1,1)</f>
        <v>41963.25</v>
      </c>
      <c r="N634">
        <v>1414904400</v>
      </c>
      <c r="O634">
        <v>1416463200</v>
      </c>
      <c r="P634" t="b">
        <v>0</v>
      </c>
      <c r="Q634" t="b">
        <v>0</v>
      </c>
      <c r="R634" t="str">
        <f>LEFT(T634,FIND("/",T634)-1)</f>
        <v>theater</v>
      </c>
      <c r="S634" t="str">
        <f>RIGHT(T634,LEN(T634)-FIND("/",T634))</f>
        <v>plays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E635/D635*100</f>
        <v>83.119402985074629</v>
      </c>
      <c r="G635" t="s">
        <v>14</v>
      </c>
      <c r="H635">
        <v>105</v>
      </c>
      <c r="I635" t="s">
        <v>21</v>
      </c>
      <c r="J635" t="s">
        <v>22</v>
      </c>
      <c r="K635" s="5">
        <f>E635/H635</f>
        <v>53.038095238095238</v>
      </c>
      <c r="L635" s="8">
        <f>(N635/86400)+DATE(1970,1,1)</f>
        <v>42315.25</v>
      </c>
      <c r="M635" s="8">
        <f>(O635/86400)+DATE(1970,1,1)</f>
        <v>42319.25</v>
      </c>
      <c r="N635">
        <v>1446876000</v>
      </c>
      <c r="O635">
        <v>1447221600</v>
      </c>
      <c r="P635" t="b">
        <v>0</v>
      </c>
      <c r="Q635" t="b">
        <v>0</v>
      </c>
      <c r="R635" t="str">
        <f>LEFT(T635,FIND("/",T635)-1)</f>
        <v>film &amp; video</v>
      </c>
      <c r="S635" t="str">
        <f>RIGHT(T635,LEN(T635)-FIND("/",T635))</f>
        <v>animation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E636/D636*100</f>
        <v>78.531302876480552</v>
      </c>
      <c r="G636" t="s">
        <v>74</v>
      </c>
      <c r="H636">
        <v>1658</v>
      </c>
      <c r="I636" t="s">
        <v>21</v>
      </c>
      <c r="J636" t="s">
        <v>22</v>
      </c>
      <c r="K636" s="5">
        <f>E636/H636</f>
        <v>55.985524728588658</v>
      </c>
      <c r="L636" s="8">
        <f>(N636/86400)+DATE(1970,1,1)</f>
        <v>42819.208333333328</v>
      </c>
      <c r="M636" s="8">
        <f>(O636/86400)+DATE(1970,1,1)</f>
        <v>42833.208333333328</v>
      </c>
      <c r="N636">
        <v>1490418000</v>
      </c>
      <c r="O636">
        <v>1491627600</v>
      </c>
      <c r="P636" t="b">
        <v>0</v>
      </c>
      <c r="Q636" t="b">
        <v>0</v>
      </c>
      <c r="R636" t="str">
        <f>LEFT(T636,FIND("/",T636)-1)</f>
        <v>film &amp; video</v>
      </c>
      <c r="S636" t="str">
        <f>RIGHT(T636,LEN(T636)-FIND("/",T636))</f>
        <v>television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E637/D637*100</f>
        <v>114.09352517985612</v>
      </c>
      <c r="G637" t="s">
        <v>20</v>
      </c>
      <c r="H637">
        <v>2266</v>
      </c>
      <c r="I637" t="s">
        <v>21</v>
      </c>
      <c r="J637" t="s">
        <v>22</v>
      </c>
      <c r="K637" s="5">
        <f>E637/H637</f>
        <v>69.986760812003524</v>
      </c>
      <c r="L637" s="8">
        <f>(N637/86400)+DATE(1970,1,1)</f>
        <v>41314.25</v>
      </c>
      <c r="M637" s="8">
        <f>(O637/86400)+DATE(1970,1,1)</f>
        <v>41346.208333333336</v>
      </c>
      <c r="N637">
        <v>1360389600</v>
      </c>
      <c r="O637">
        <v>1363150800</v>
      </c>
      <c r="P637" t="b">
        <v>0</v>
      </c>
      <c r="Q637" t="b">
        <v>0</v>
      </c>
      <c r="R637" t="str">
        <f>LEFT(T637,FIND("/",T637)-1)</f>
        <v>film &amp; video</v>
      </c>
      <c r="S637" t="str">
        <f>RIGHT(T637,LEN(T637)-FIND("/",T637))</f>
        <v>television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E638/D638*100</f>
        <v>64.537683358624179</v>
      </c>
      <c r="G638" t="s">
        <v>14</v>
      </c>
      <c r="H638">
        <v>2604</v>
      </c>
      <c r="I638" t="s">
        <v>36</v>
      </c>
      <c r="J638" t="s">
        <v>37</v>
      </c>
      <c r="K638" s="5">
        <f>E638/H638</f>
        <v>48.998079877112133</v>
      </c>
      <c r="L638" s="8">
        <f>(N638/86400)+DATE(1970,1,1)</f>
        <v>40926.25</v>
      </c>
      <c r="M638" s="8">
        <f>(O638/86400)+DATE(1970,1,1)</f>
        <v>40971.25</v>
      </c>
      <c r="N638">
        <v>1326866400</v>
      </c>
      <c r="O638">
        <v>1330754400</v>
      </c>
      <c r="P638" t="b">
        <v>0</v>
      </c>
      <c r="Q638" t="b">
        <v>1</v>
      </c>
      <c r="R638" t="str">
        <f>LEFT(T638,FIND("/",T638)-1)</f>
        <v>film &amp; video</v>
      </c>
      <c r="S638" t="str">
        <f>RIGHT(T638,LEN(T638)-FIND("/",T638))</f>
        <v>animation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E639/D639*100</f>
        <v>79.411764705882348</v>
      </c>
      <c r="G639" t="s">
        <v>14</v>
      </c>
      <c r="H639">
        <v>65</v>
      </c>
      <c r="I639" t="s">
        <v>21</v>
      </c>
      <c r="J639" t="s">
        <v>22</v>
      </c>
      <c r="K639" s="5">
        <f>E639/H639</f>
        <v>103.84615384615384</v>
      </c>
      <c r="L639" s="8">
        <f>(N639/86400)+DATE(1970,1,1)</f>
        <v>42688.25</v>
      </c>
      <c r="M639" s="8">
        <f>(O639/86400)+DATE(1970,1,1)</f>
        <v>42696.25</v>
      </c>
      <c r="N639">
        <v>1479103200</v>
      </c>
      <c r="O639">
        <v>1479794400</v>
      </c>
      <c r="P639" t="b">
        <v>0</v>
      </c>
      <c r="Q639" t="b">
        <v>0</v>
      </c>
      <c r="R639" t="str">
        <f>LEFT(T639,FIND("/",T639)-1)</f>
        <v>theater</v>
      </c>
      <c r="S639" t="str">
        <f>RIGHT(T639,LEN(T639)-FIND("/",T639))</f>
        <v>plays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E640/D640*100</f>
        <v>11.419117647058824</v>
      </c>
      <c r="G640" t="s">
        <v>14</v>
      </c>
      <c r="H640">
        <v>94</v>
      </c>
      <c r="I640" t="s">
        <v>21</v>
      </c>
      <c r="J640" t="s">
        <v>22</v>
      </c>
      <c r="K640" s="5">
        <f>E640/H640</f>
        <v>99.127659574468083</v>
      </c>
      <c r="L640" s="8">
        <f>(N640/86400)+DATE(1970,1,1)</f>
        <v>40386.208333333336</v>
      </c>
      <c r="M640" s="8">
        <f>(O640/86400)+DATE(1970,1,1)</f>
        <v>40398.208333333336</v>
      </c>
      <c r="N640">
        <v>1280206800</v>
      </c>
      <c r="O640">
        <v>1281243600</v>
      </c>
      <c r="P640" t="b">
        <v>0</v>
      </c>
      <c r="Q640" t="b">
        <v>1</v>
      </c>
      <c r="R640" t="str">
        <f>LEFT(T640,FIND("/",T640)-1)</f>
        <v>theater</v>
      </c>
      <c r="S640" t="str">
        <f>RIGHT(T640,LEN(T640)-FIND("/",T640))</f>
        <v>plays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E641/D641*100</f>
        <v>56.186046511627907</v>
      </c>
      <c r="G641" t="s">
        <v>47</v>
      </c>
      <c r="H641">
        <v>45</v>
      </c>
      <c r="I641" t="s">
        <v>21</v>
      </c>
      <c r="J641" t="s">
        <v>22</v>
      </c>
      <c r="K641" s="5">
        <f>E641/H641</f>
        <v>107.37777777777778</v>
      </c>
      <c r="L641" s="8">
        <f>(N641/86400)+DATE(1970,1,1)</f>
        <v>43309.208333333328</v>
      </c>
      <c r="M641" s="8">
        <f>(O641/86400)+DATE(1970,1,1)</f>
        <v>43309.208333333328</v>
      </c>
      <c r="N641">
        <v>1532754000</v>
      </c>
      <c r="O641">
        <v>1532754000</v>
      </c>
      <c r="P641" t="b">
        <v>0</v>
      </c>
      <c r="Q641" t="b">
        <v>1</v>
      </c>
      <c r="R641" t="str">
        <f>LEFT(T641,FIND("/",T641)-1)</f>
        <v>film &amp; video</v>
      </c>
      <c r="S641" t="str">
        <f>RIGHT(T641,LEN(T641)-FIND("/",T641))</f>
        <v>drama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E642/D642*100</f>
        <v>16.501669449081803</v>
      </c>
      <c r="G642" t="s">
        <v>14</v>
      </c>
      <c r="H642">
        <v>257</v>
      </c>
      <c r="I642" t="s">
        <v>21</v>
      </c>
      <c r="J642" t="s">
        <v>22</v>
      </c>
      <c r="K642" s="5">
        <f>E642/H642</f>
        <v>76.922178988326849</v>
      </c>
      <c r="L642" s="8">
        <f>(N642/86400)+DATE(1970,1,1)</f>
        <v>42387.25</v>
      </c>
      <c r="M642" s="8">
        <f>(O642/86400)+DATE(1970,1,1)</f>
        <v>42390.25</v>
      </c>
      <c r="N642">
        <v>1453096800</v>
      </c>
      <c r="O642">
        <v>1453356000</v>
      </c>
      <c r="P642" t="b">
        <v>0</v>
      </c>
      <c r="Q642" t="b">
        <v>0</v>
      </c>
      <c r="R642" t="str">
        <f>LEFT(T642,FIND("/",T642)-1)</f>
        <v>theater</v>
      </c>
      <c r="S642" t="str">
        <f>RIGHT(T642,LEN(T642)-FIND("/",T642))</f>
        <v>plays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 s="5">
        <f>E643/H643</f>
        <v>58.128865979381445</v>
      </c>
      <c r="L643" s="8">
        <f>(N643/86400)+DATE(1970,1,1)</f>
        <v>42786.25</v>
      </c>
      <c r="M643" s="8">
        <f>(O643/86400)+DATE(1970,1,1)</f>
        <v>42814.208333333328</v>
      </c>
      <c r="N643">
        <v>1487570400</v>
      </c>
      <c r="O643">
        <v>1489986000</v>
      </c>
      <c r="P643" t="b">
        <v>0</v>
      </c>
      <c r="Q643" t="b">
        <v>0</v>
      </c>
      <c r="R643" t="str">
        <f>LEFT(T643,FIND("/",T643)-1)</f>
        <v>theater</v>
      </c>
      <c r="S643" t="str">
        <f>RIGHT(T643,LEN(T643)-FIND("/",T643))</f>
        <v>plays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E644/D644*100</f>
        <v>145.45652173913044</v>
      </c>
      <c r="G644" t="s">
        <v>20</v>
      </c>
      <c r="H644">
        <v>129</v>
      </c>
      <c r="I644" t="s">
        <v>15</v>
      </c>
      <c r="J644" t="s">
        <v>16</v>
      </c>
      <c r="K644" s="5">
        <f>E644/H644</f>
        <v>103.73643410852713</v>
      </c>
      <c r="L644" s="8">
        <f>(N644/86400)+DATE(1970,1,1)</f>
        <v>43451.25</v>
      </c>
      <c r="M644" s="8">
        <f>(O644/86400)+DATE(1970,1,1)</f>
        <v>43460.25</v>
      </c>
      <c r="N644">
        <v>1545026400</v>
      </c>
      <c r="O644">
        <v>1545804000</v>
      </c>
      <c r="P644" t="b">
        <v>0</v>
      </c>
      <c r="Q644" t="b">
        <v>0</v>
      </c>
      <c r="R644" t="str">
        <f>LEFT(T644,FIND("/",T644)-1)</f>
        <v>technology</v>
      </c>
      <c r="S644" t="str">
        <f>RIGHT(T644,LEN(T644)-FIND("/",T644))</f>
        <v>wearables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E645/D645*100</f>
        <v>221.38255033557047</v>
      </c>
      <c r="G645" t="s">
        <v>20</v>
      </c>
      <c r="H645">
        <v>375</v>
      </c>
      <c r="I645" t="s">
        <v>21</v>
      </c>
      <c r="J645" t="s">
        <v>22</v>
      </c>
      <c r="K645" s="5">
        <f>E645/H645</f>
        <v>87.962666666666664</v>
      </c>
      <c r="L645" s="8">
        <f>(N645/86400)+DATE(1970,1,1)</f>
        <v>42795.25</v>
      </c>
      <c r="M645" s="8">
        <f>(O645/86400)+DATE(1970,1,1)</f>
        <v>42813.208333333328</v>
      </c>
      <c r="N645">
        <v>1488348000</v>
      </c>
      <c r="O645">
        <v>1489899600</v>
      </c>
      <c r="P645" t="b">
        <v>0</v>
      </c>
      <c r="Q645" t="b">
        <v>0</v>
      </c>
      <c r="R645" t="str">
        <f>LEFT(T645,FIND("/",T645)-1)</f>
        <v>theater</v>
      </c>
      <c r="S645" t="str">
        <f>RIGHT(T645,LEN(T645)-FIND("/",T645))</f>
        <v>plays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E646/D646*100</f>
        <v>48.396694214876035</v>
      </c>
      <c r="G646" t="s">
        <v>14</v>
      </c>
      <c r="H646">
        <v>2928</v>
      </c>
      <c r="I646" t="s">
        <v>15</v>
      </c>
      <c r="J646" t="s">
        <v>16</v>
      </c>
      <c r="K646" s="5">
        <f>E646/H646</f>
        <v>28</v>
      </c>
      <c r="L646" s="8">
        <f>(N646/86400)+DATE(1970,1,1)</f>
        <v>43452.25</v>
      </c>
      <c r="M646" s="8">
        <f>(O646/86400)+DATE(1970,1,1)</f>
        <v>43468.25</v>
      </c>
      <c r="N646">
        <v>1545112800</v>
      </c>
      <c r="O646">
        <v>1546495200</v>
      </c>
      <c r="P646" t="b">
        <v>0</v>
      </c>
      <c r="Q646" t="b">
        <v>0</v>
      </c>
      <c r="R646" t="str">
        <f>LEFT(T646,FIND("/",T646)-1)</f>
        <v>theater</v>
      </c>
      <c r="S646" t="str">
        <f>RIGHT(T646,LEN(T646)-FIND("/",T646))</f>
        <v>plays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E647/D647*100</f>
        <v>92.911504424778755</v>
      </c>
      <c r="G647" t="s">
        <v>14</v>
      </c>
      <c r="H647">
        <v>4697</v>
      </c>
      <c r="I647" t="s">
        <v>21</v>
      </c>
      <c r="J647" t="s">
        <v>22</v>
      </c>
      <c r="K647" s="5">
        <f>E647/H647</f>
        <v>37.999361294443261</v>
      </c>
      <c r="L647" s="8">
        <f>(N647/86400)+DATE(1970,1,1)</f>
        <v>43369.208333333328</v>
      </c>
      <c r="M647" s="8">
        <f>(O647/86400)+DATE(1970,1,1)</f>
        <v>43390.208333333328</v>
      </c>
      <c r="N647">
        <v>1537938000</v>
      </c>
      <c r="O647">
        <v>1539752400</v>
      </c>
      <c r="P647" t="b">
        <v>0</v>
      </c>
      <c r="Q647" t="b">
        <v>1</v>
      </c>
      <c r="R647" t="str">
        <f>LEFT(T647,FIND("/",T647)-1)</f>
        <v>music</v>
      </c>
      <c r="S647" t="str">
        <f>RIGHT(T647,LEN(T647)-FIND("/",T647))</f>
        <v>rock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E648/D648*100</f>
        <v>88.599797365754824</v>
      </c>
      <c r="G648" t="s">
        <v>14</v>
      </c>
      <c r="H648">
        <v>2915</v>
      </c>
      <c r="I648" t="s">
        <v>21</v>
      </c>
      <c r="J648" t="s">
        <v>22</v>
      </c>
      <c r="K648" s="5">
        <f>E648/H648</f>
        <v>29.999313893653515</v>
      </c>
      <c r="L648" s="8">
        <f>(N648/86400)+DATE(1970,1,1)</f>
        <v>41346.208333333336</v>
      </c>
      <c r="M648" s="8">
        <f>(O648/86400)+DATE(1970,1,1)</f>
        <v>41357.208333333336</v>
      </c>
      <c r="N648">
        <v>1363150800</v>
      </c>
      <c r="O648">
        <v>1364101200</v>
      </c>
      <c r="P648" t="b">
        <v>0</v>
      </c>
      <c r="Q648" t="b">
        <v>0</v>
      </c>
      <c r="R648" t="str">
        <f>LEFT(T648,FIND("/",T648)-1)</f>
        <v>games</v>
      </c>
      <c r="S648" t="str">
        <f>RIGHT(T648,LEN(T648)-FIND("/",T648))</f>
        <v>video games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E649/D649*100</f>
        <v>41.4</v>
      </c>
      <c r="G649" t="s">
        <v>14</v>
      </c>
      <c r="H649">
        <v>18</v>
      </c>
      <c r="I649" t="s">
        <v>21</v>
      </c>
      <c r="J649" t="s">
        <v>22</v>
      </c>
      <c r="K649" s="5">
        <f>E649/H649</f>
        <v>103.5</v>
      </c>
      <c r="L649" s="8">
        <f>(N649/86400)+DATE(1970,1,1)</f>
        <v>43199.208333333328</v>
      </c>
      <c r="M649" s="8">
        <f>(O649/86400)+DATE(1970,1,1)</f>
        <v>43223.208333333328</v>
      </c>
      <c r="N649">
        <v>1523250000</v>
      </c>
      <c r="O649">
        <v>1525323600</v>
      </c>
      <c r="P649" t="b">
        <v>0</v>
      </c>
      <c r="Q649" t="b">
        <v>0</v>
      </c>
      <c r="R649" t="str">
        <f>LEFT(T649,FIND("/",T649)-1)</f>
        <v>publishing</v>
      </c>
      <c r="S649" t="str">
        <f>RIGHT(T649,LEN(T649)-FIND("/",T649))</f>
        <v>translations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E650/D650*100</f>
        <v>63.056795131845846</v>
      </c>
      <c r="G650" t="s">
        <v>74</v>
      </c>
      <c r="H650">
        <v>723</v>
      </c>
      <c r="I650" t="s">
        <v>21</v>
      </c>
      <c r="J650" t="s">
        <v>22</v>
      </c>
      <c r="K650" s="5">
        <f>E650/H650</f>
        <v>85.994467496542185</v>
      </c>
      <c r="L650" s="8">
        <f>(N650/86400)+DATE(1970,1,1)</f>
        <v>42922.208333333328</v>
      </c>
      <c r="M650" s="8">
        <f>(O650/86400)+DATE(1970,1,1)</f>
        <v>42940.208333333328</v>
      </c>
      <c r="N650">
        <v>1499317200</v>
      </c>
      <c r="O650">
        <v>1500872400</v>
      </c>
      <c r="P650" t="b">
        <v>1</v>
      </c>
      <c r="Q650" t="b">
        <v>0</v>
      </c>
      <c r="R650" t="str">
        <f>LEFT(T650,FIND("/",T650)-1)</f>
        <v>food</v>
      </c>
      <c r="S650" t="str">
        <f>RIGHT(T650,LEN(T650)-FIND("/",T650))</f>
        <v>food trucks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E651/D651*100</f>
        <v>48.482333607230892</v>
      </c>
      <c r="G651" t="s">
        <v>14</v>
      </c>
      <c r="H651">
        <v>602</v>
      </c>
      <c r="I651" t="s">
        <v>98</v>
      </c>
      <c r="J651" t="s">
        <v>99</v>
      </c>
      <c r="K651" s="5">
        <f>E651/H651</f>
        <v>98.011627906976742</v>
      </c>
      <c r="L651" s="8">
        <f>(N651/86400)+DATE(1970,1,1)</f>
        <v>40471.208333333336</v>
      </c>
      <c r="M651" s="8">
        <f>(O651/86400)+DATE(1970,1,1)</f>
        <v>40482.208333333336</v>
      </c>
      <c r="N651">
        <v>1287550800</v>
      </c>
      <c r="O651">
        <v>1288501200</v>
      </c>
      <c r="P651" t="b">
        <v>1</v>
      </c>
      <c r="Q651" t="b">
        <v>1</v>
      </c>
      <c r="R651" t="str">
        <f>LEFT(T651,FIND("/",T651)-1)</f>
        <v>theater</v>
      </c>
      <c r="S651" t="str">
        <f>RIGHT(T651,LEN(T651)-FIND("/",T651))</f>
        <v>plays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E652/D652*100</f>
        <v>2</v>
      </c>
      <c r="G652" t="s">
        <v>14</v>
      </c>
      <c r="H652">
        <v>1</v>
      </c>
      <c r="I652" t="s">
        <v>21</v>
      </c>
      <c r="J652" t="s">
        <v>22</v>
      </c>
      <c r="K652" s="5">
        <f>E652/H652</f>
        <v>2</v>
      </c>
      <c r="L652" s="8">
        <f>(N652/86400)+DATE(1970,1,1)</f>
        <v>41828.208333333336</v>
      </c>
      <c r="M652" s="8">
        <f>(O652/86400)+DATE(1970,1,1)</f>
        <v>41855.208333333336</v>
      </c>
      <c r="N652">
        <v>1404795600</v>
      </c>
      <c r="O652">
        <v>1407128400</v>
      </c>
      <c r="P652" t="b">
        <v>0</v>
      </c>
      <c r="Q652" t="b">
        <v>0</v>
      </c>
      <c r="R652" t="str">
        <f>LEFT(T652,FIND("/",T652)-1)</f>
        <v>music</v>
      </c>
      <c r="S652" t="str">
        <f>RIGHT(T652,LEN(T652)-FIND("/",T652))</f>
        <v>jazz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E653/D653*100</f>
        <v>88.47941026944585</v>
      </c>
      <c r="G653" t="s">
        <v>14</v>
      </c>
      <c r="H653">
        <v>3868</v>
      </c>
      <c r="I653" t="s">
        <v>107</v>
      </c>
      <c r="J653" t="s">
        <v>108</v>
      </c>
      <c r="K653" s="5">
        <f>E653/H653</f>
        <v>44.994570837642193</v>
      </c>
      <c r="L653" s="8">
        <f>(N653/86400)+DATE(1970,1,1)</f>
        <v>41692.25</v>
      </c>
      <c r="M653" s="8">
        <f>(O653/86400)+DATE(1970,1,1)</f>
        <v>41707.25</v>
      </c>
      <c r="N653">
        <v>1393048800</v>
      </c>
      <c r="O653">
        <v>1394344800</v>
      </c>
      <c r="P653" t="b">
        <v>0</v>
      </c>
      <c r="Q653" t="b">
        <v>0</v>
      </c>
      <c r="R653" t="str">
        <f>LEFT(T653,FIND("/",T653)-1)</f>
        <v>film &amp; video</v>
      </c>
      <c r="S653" t="str">
        <f>RIGHT(T653,LEN(T653)-FIND("/",T653))</f>
        <v>shorts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E654/D654*100</f>
        <v>126.84</v>
      </c>
      <c r="G654" t="s">
        <v>20</v>
      </c>
      <c r="H654">
        <v>409</v>
      </c>
      <c r="I654" t="s">
        <v>21</v>
      </c>
      <c r="J654" t="s">
        <v>22</v>
      </c>
      <c r="K654" s="5">
        <f>E654/H654</f>
        <v>31.012224938875306</v>
      </c>
      <c r="L654" s="8">
        <f>(N654/86400)+DATE(1970,1,1)</f>
        <v>42587.208333333328</v>
      </c>
      <c r="M654" s="8">
        <f>(O654/86400)+DATE(1970,1,1)</f>
        <v>42630.208333333328</v>
      </c>
      <c r="N654">
        <v>1470373200</v>
      </c>
      <c r="O654">
        <v>1474088400</v>
      </c>
      <c r="P654" t="b">
        <v>0</v>
      </c>
      <c r="Q654" t="b">
        <v>0</v>
      </c>
      <c r="R654" t="str">
        <f>LEFT(T654,FIND("/",T654)-1)</f>
        <v>technology</v>
      </c>
      <c r="S654" t="str">
        <f>RIGHT(T654,LEN(T654)-FIND("/",T654))</f>
        <v>web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E655/D655*100</f>
        <v>2338.833333333333</v>
      </c>
      <c r="G655" t="s">
        <v>20</v>
      </c>
      <c r="H655">
        <v>234</v>
      </c>
      <c r="I655" t="s">
        <v>21</v>
      </c>
      <c r="J655" t="s">
        <v>22</v>
      </c>
      <c r="K655" s="5">
        <f>E655/H655</f>
        <v>59.970085470085472</v>
      </c>
      <c r="L655" s="8">
        <f>(N655/86400)+DATE(1970,1,1)</f>
        <v>42468.208333333328</v>
      </c>
      <c r="M655" s="8">
        <f>(O655/86400)+DATE(1970,1,1)</f>
        <v>42470.208333333328</v>
      </c>
      <c r="N655">
        <v>1460091600</v>
      </c>
      <c r="O655">
        <v>1460264400</v>
      </c>
      <c r="P655" t="b">
        <v>0</v>
      </c>
      <c r="Q655" t="b">
        <v>0</v>
      </c>
      <c r="R655" t="str">
        <f>LEFT(T655,FIND("/",T655)-1)</f>
        <v>technology</v>
      </c>
      <c r="S655" t="str">
        <f>RIGHT(T655,LEN(T655)-FIND("/",T655))</f>
        <v>web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E656/D656*100</f>
        <v>508.38857142857148</v>
      </c>
      <c r="G656" t="s">
        <v>20</v>
      </c>
      <c r="H656">
        <v>3016</v>
      </c>
      <c r="I656" t="s">
        <v>21</v>
      </c>
      <c r="J656" t="s">
        <v>22</v>
      </c>
      <c r="K656" s="5">
        <f>E656/H656</f>
        <v>58.9973474801061</v>
      </c>
      <c r="L656" s="8">
        <f>(N656/86400)+DATE(1970,1,1)</f>
        <v>42240.208333333328</v>
      </c>
      <c r="M656" s="8">
        <f>(O656/86400)+DATE(1970,1,1)</f>
        <v>42245.208333333328</v>
      </c>
      <c r="N656">
        <v>1440392400</v>
      </c>
      <c r="O656">
        <v>1440824400</v>
      </c>
      <c r="P656" t="b">
        <v>0</v>
      </c>
      <c r="Q656" t="b">
        <v>0</v>
      </c>
      <c r="R656" t="str">
        <f>LEFT(T656,FIND("/",T656)-1)</f>
        <v>music</v>
      </c>
      <c r="S656" t="str">
        <f>RIGHT(T656,LEN(T656)-FIND("/",T656))</f>
        <v>metal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E657/D657*100</f>
        <v>191.47826086956522</v>
      </c>
      <c r="G657" t="s">
        <v>20</v>
      </c>
      <c r="H657">
        <v>264</v>
      </c>
      <c r="I657" t="s">
        <v>21</v>
      </c>
      <c r="J657" t="s">
        <v>22</v>
      </c>
      <c r="K657" s="5">
        <f>E657/H657</f>
        <v>50.045454545454547</v>
      </c>
      <c r="L657" s="8">
        <f>(N657/86400)+DATE(1970,1,1)</f>
        <v>42796.25</v>
      </c>
      <c r="M657" s="8">
        <f>(O657/86400)+DATE(1970,1,1)</f>
        <v>42809.208333333328</v>
      </c>
      <c r="N657">
        <v>1488434400</v>
      </c>
      <c r="O657">
        <v>1489554000</v>
      </c>
      <c r="P657" t="b">
        <v>1</v>
      </c>
      <c r="Q657" t="b">
        <v>0</v>
      </c>
      <c r="R657" t="str">
        <f>LEFT(T657,FIND("/",T657)-1)</f>
        <v>photography</v>
      </c>
      <c r="S657" t="str">
        <f>RIGHT(T657,LEN(T657)-FIND("/",T657))</f>
        <v>photography books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E658/D658*100</f>
        <v>42.127533783783782</v>
      </c>
      <c r="G658" t="s">
        <v>14</v>
      </c>
      <c r="H658">
        <v>504</v>
      </c>
      <c r="I658" t="s">
        <v>26</v>
      </c>
      <c r="J658" t="s">
        <v>27</v>
      </c>
      <c r="K658" s="5">
        <f>E658/H658</f>
        <v>98.966269841269835</v>
      </c>
      <c r="L658" s="8">
        <f>(N658/86400)+DATE(1970,1,1)</f>
        <v>43097.25</v>
      </c>
      <c r="M658" s="8">
        <f>(O658/86400)+DATE(1970,1,1)</f>
        <v>43102.25</v>
      </c>
      <c r="N658">
        <v>1514440800</v>
      </c>
      <c r="O658">
        <v>1514872800</v>
      </c>
      <c r="P658" t="b">
        <v>0</v>
      </c>
      <c r="Q658" t="b">
        <v>0</v>
      </c>
      <c r="R658" t="str">
        <f>LEFT(T658,FIND("/",T658)-1)</f>
        <v>food</v>
      </c>
      <c r="S658" t="str">
        <f>RIGHT(T658,LEN(T658)-FIND("/",T658))</f>
        <v>food trucks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E659/D659*100</f>
        <v>8.24</v>
      </c>
      <c r="G659" t="s">
        <v>14</v>
      </c>
      <c r="H659">
        <v>14</v>
      </c>
      <c r="I659" t="s">
        <v>21</v>
      </c>
      <c r="J659" t="s">
        <v>22</v>
      </c>
      <c r="K659" s="5">
        <f>E659/H659</f>
        <v>58.857142857142854</v>
      </c>
      <c r="L659" s="8">
        <f>(N659/86400)+DATE(1970,1,1)</f>
        <v>43096.25</v>
      </c>
      <c r="M659" s="8">
        <f>(O659/86400)+DATE(1970,1,1)</f>
        <v>43112.25</v>
      </c>
      <c r="N659">
        <v>1514354400</v>
      </c>
      <c r="O659">
        <v>1515736800</v>
      </c>
      <c r="P659" t="b">
        <v>0</v>
      </c>
      <c r="Q659" t="b">
        <v>0</v>
      </c>
      <c r="R659" t="str">
        <f>LEFT(T659,FIND("/",T659)-1)</f>
        <v>film &amp; video</v>
      </c>
      <c r="S659" t="str">
        <f>RIGHT(T659,LEN(T659)-FIND("/",T659))</f>
        <v>science fiction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E660/D660*100</f>
        <v>60.064638783269963</v>
      </c>
      <c r="G660" t="s">
        <v>74</v>
      </c>
      <c r="H660">
        <v>390</v>
      </c>
      <c r="I660" t="s">
        <v>21</v>
      </c>
      <c r="J660" t="s">
        <v>22</v>
      </c>
      <c r="K660" s="5">
        <f>E660/H660</f>
        <v>81.010256410256417</v>
      </c>
      <c r="L660" s="8">
        <f>(N660/86400)+DATE(1970,1,1)</f>
        <v>42246.208333333328</v>
      </c>
      <c r="M660" s="8">
        <f>(O660/86400)+DATE(1970,1,1)</f>
        <v>42269.208333333328</v>
      </c>
      <c r="N660">
        <v>1440910800</v>
      </c>
      <c r="O660">
        <v>1442898000</v>
      </c>
      <c r="P660" t="b">
        <v>0</v>
      </c>
      <c r="Q660" t="b">
        <v>0</v>
      </c>
      <c r="R660" t="str">
        <f>LEFT(T660,FIND("/",T660)-1)</f>
        <v>music</v>
      </c>
      <c r="S660" t="str">
        <f>RIGHT(T660,LEN(T660)-FIND("/",T660))</f>
        <v>rock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E661/D661*100</f>
        <v>47.232808616404313</v>
      </c>
      <c r="G661" t="s">
        <v>14</v>
      </c>
      <c r="H661">
        <v>750</v>
      </c>
      <c r="I661" t="s">
        <v>40</v>
      </c>
      <c r="J661" t="s">
        <v>41</v>
      </c>
      <c r="K661" s="5">
        <f>E661/H661</f>
        <v>76.013333333333335</v>
      </c>
      <c r="L661" s="8">
        <f>(N661/86400)+DATE(1970,1,1)</f>
        <v>40570.25</v>
      </c>
      <c r="M661" s="8">
        <f>(O661/86400)+DATE(1970,1,1)</f>
        <v>40571.25</v>
      </c>
      <c r="N661">
        <v>1296108000</v>
      </c>
      <c r="O661">
        <v>1296194400</v>
      </c>
      <c r="P661" t="b">
        <v>0</v>
      </c>
      <c r="Q661" t="b">
        <v>0</v>
      </c>
      <c r="R661" t="str">
        <f>LEFT(T661,FIND("/",T661)-1)</f>
        <v>film &amp; video</v>
      </c>
      <c r="S661" t="str">
        <f>RIGHT(T661,LEN(T661)-FIND("/",T661))</f>
        <v>documentary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E662/D662*100</f>
        <v>81.736263736263737</v>
      </c>
      <c r="G662" t="s">
        <v>14</v>
      </c>
      <c r="H662">
        <v>77</v>
      </c>
      <c r="I662" t="s">
        <v>21</v>
      </c>
      <c r="J662" t="s">
        <v>22</v>
      </c>
      <c r="K662" s="5">
        <f>E662/H662</f>
        <v>96.597402597402592</v>
      </c>
      <c r="L662" s="8">
        <f>(N662/86400)+DATE(1970,1,1)</f>
        <v>42237.208333333328</v>
      </c>
      <c r="M662" s="8">
        <f>(O662/86400)+DATE(1970,1,1)</f>
        <v>42246.208333333328</v>
      </c>
      <c r="N662">
        <v>1440133200</v>
      </c>
      <c r="O662">
        <v>1440910800</v>
      </c>
      <c r="P662" t="b">
        <v>1</v>
      </c>
      <c r="Q662" t="b">
        <v>0</v>
      </c>
      <c r="R662" t="str">
        <f>LEFT(T662,FIND("/",T662)-1)</f>
        <v>theater</v>
      </c>
      <c r="S662" t="str">
        <f>RIGHT(T662,LEN(T662)-FIND("/",T662))</f>
        <v>plays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E663/D663*100</f>
        <v>54.187265917603</v>
      </c>
      <c r="G663" t="s">
        <v>14</v>
      </c>
      <c r="H663">
        <v>752</v>
      </c>
      <c r="I663" t="s">
        <v>36</v>
      </c>
      <c r="J663" t="s">
        <v>37</v>
      </c>
      <c r="K663" s="5">
        <f>E663/H663</f>
        <v>76.957446808510639</v>
      </c>
      <c r="L663" s="8">
        <f>(N663/86400)+DATE(1970,1,1)</f>
        <v>40996.208333333336</v>
      </c>
      <c r="M663" s="8">
        <f>(O663/86400)+DATE(1970,1,1)</f>
        <v>41026.208333333336</v>
      </c>
      <c r="N663">
        <v>1332910800</v>
      </c>
      <c r="O663">
        <v>1335502800</v>
      </c>
      <c r="P663" t="b">
        <v>0</v>
      </c>
      <c r="Q663" t="b">
        <v>0</v>
      </c>
      <c r="R663" t="str">
        <f>LEFT(T663,FIND("/",T663)-1)</f>
        <v>music</v>
      </c>
      <c r="S663" t="str">
        <f>RIGHT(T663,LEN(T663)-FIND("/",T663))</f>
        <v>jazz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E664/D664*100</f>
        <v>97.868131868131869</v>
      </c>
      <c r="G664" t="s">
        <v>14</v>
      </c>
      <c r="H664">
        <v>131</v>
      </c>
      <c r="I664" t="s">
        <v>21</v>
      </c>
      <c r="J664" t="s">
        <v>22</v>
      </c>
      <c r="K664" s="5">
        <f>E664/H664</f>
        <v>67.984732824427482</v>
      </c>
      <c r="L664" s="8">
        <f>(N664/86400)+DATE(1970,1,1)</f>
        <v>43443.25</v>
      </c>
      <c r="M664" s="8">
        <f>(O664/86400)+DATE(1970,1,1)</f>
        <v>43447.25</v>
      </c>
      <c r="N664">
        <v>1544335200</v>
      </c>
      <c r="O664">
        <v>1544680800</v>
      </c>
      <c r="P664" t="b">
        <v>0</v>
      </c>
      <c r="Q664" t="b">
        <v>0</v>
      </c>
      <c r="R664" t="str">
        <f>LEFT(T664,FIND("/",T664)-1)</f>
        <v>theater</v>
      </c>
      <c r="S664" t="str">
        <f>RIGHT(T664,LEN(T664)-FIND("/",T664))</f>
        <v>plays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E665/D665*100</f>
        <v>77.239999999999995</v>
      </c>
      <c r="G665" t="s">
        <v>14</v>
      </c>
      <c r="H665">
        <v>87</v>
      </c>
      <c r="I665" t="s">
        <v>21</v>
      </c>
      <c r="J665" t="s">
        <v>22</v>
      </c>
      <c r="K665" s="5">
        <f>E665/H665</f>
        <v>88.781609195402297</v>
      </c>
      <c r="L665" s="8">
        <f>(N665/86400)+DATE(1970,1,1)</f>
        <v>40458.208333333336</v>
      </c>
      <c r="M665" s="8">
        <f>(O665/86400)+DATE(1970,1,1)</f>
        <v>40481.208333333336</v>
      </c>
      <c r="N665">
        <v>1286427600</v>
      </c>
      <c r="O665">
        <v>1288414800</v>
      </c>
      <c r="P665" t="b">
        <v>0</v>
      </c>
      <c r="Q665" t="b">
        <v>0</v>
      </c>
      <c r="R665" t="str">
        <f>LEFT(T665,FIND("/",T665)-1)</f>
        <v>theater</v>
      </c>
      <c r="S665" t="str">
        <f>RIGHT(T665,LEN(T665)-FIND("/",T665))</f>
        <v>plays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E666/D666*100</f>
        <v>33.464735516372798</v>
      </c>
      <c r="G666" t="s">
        <v>14</v>
      </c>
      <c r="H666">
        <v>1063</v>
      </c>
      <c r="I666" t="s">
        <v>21</v>
      </c>
      <c r="J666" t="s">
        <v>22</v>
      </c>
      <c r="K666" s="5">
        <f>E666/H666</f>
        <v>24.99623706491063</v>
      </c>
      <c r="L666" s="8">
        <f>(N666/86400)+DATE(1970,1,1)</f>
        <v>40959.25</v>
      </c>
      <c r="M666" s="8">
        <f>(O666/86400)+DATE(1970,1,1)</f>
        <v>40969.25</v>
      </c>
      <c r="N666">
        <v>1329717600</v>
      </c>
      <c r="O666">
        <v>1330581600</v>
      </c>
      <c r="P666" t="b">
        <v>0</v>
      </c>
      <c r="Q666" t="b">
        <v>0</v>
      </c>
      <c r="R666" t="str">
        <f>LEFT(T666,FIND("/",T666)-1)</f>
        <v>music</v>
      </c>
      <c r="S666" t="str">
        <f>RIGHT(T666,LEN(T666)-FIND("/",T666))</f>
        <v>jazz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E667/D667*100</f>
        <v>239.58823529411765</v>
      </c>
      <c r="G667" t="s">
        <v>20</v>
      </c>
      <c r="H667">
        <v>272</v>
      </c>
      <c r="I667" t="s">
        <v>21</v>
      </c>
      <c r="J667" t="s">
        <v>22</v>
      </c>
      <c r="K667" s="5">
        <f>E667/H667</f>
        <v>44.922794117647058</v>
      </c>
      <c r="L667" s="8">
        <f>(N667/86400)+DATE(1970,1,1)</f>
        <v>40733.208333333336</v>
      </c>
      <c r="M667" s="8">
        <f>(O667/86400)+DATE(1970,1,1)</f>
        <v>40747.208333333336</v>
      </c>
      <c r="N667">
        <v>1310187600</v>
      </c>
      <c r="O667">
        <v>1311397200</v>
      </c>
      <c r="P667" t="b">
        <v>0</v>
      </c>
      <c r="Q667" t="b">
        <v>1</v>
      </c>
      <c r="R667" t="str">
        <f>LEFT(T667,FIND("/",T667)-1)</f>
        <v>film &amp; video</v>
      </c>
      <c r="S667" t="str">
        <f>RIGHT(T667,LEN(T667)-FIND("/",T667))</f>
        <v>documentary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E668/D668*100</f>
        <v>64.032258064516128</v>
      </c>
      <c r="G668" t="s">
        <v>74</v>
      </c>
      <c r="H668">
        <v>25</v>
      </c>
      <c r="I668" t="s">
        <v>21</v>
      </c>
      <c r="J668" t="s">
        <v>22</v>
      </c>
      <c r="K668" s="5">
        <f>E668/H668</f>
        <v>79.400000000000006</v>
      </c>
      <c r="L668" s="8">
        <f>(N668/86400)+DATE(1970,1,1)</f>
        <v>41516.208333333336</v>
      </c>
      <c r="M668" s="8">
        <f>(O668/86400)+DATE(1970,1,1)</f>
        <v>41522.208333333336</v>
      </c>
      <c r="N668">
        <v>1377838800</v>
      </c>
      <c r="O668">
        <v>1378357200</v>
      </c>
      <c r="P668" t="b">
        <v>0</v>
      </c>
      <c r="Q668" t="b">
        <v>1</v>
      </c>
      <c r="R668" t="str">
        <f>LEFT(T668,FIND("/",T668)-1)</f>
        <v>theater</v>
      </c>
      <c r="S668" t="str">
        <f>RIGHT(T668,LEN(T668)-FIND("/",T668))</f>
        <v>plays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E669/D669*100</f>
        <v>176.15942028985506</v>
      </c>
      <c r="G669" t="s">
        <v>20</v>
      </c>
      <c r="H669">
        <v>419</v>
      </c>
      <c r="I669" t="s">
        <v>21</v>
      </c>
      <c r="J669" t="s">
        <v>22</v>
      </c>
      <c r="K669" s="5">
        <f>E669/H669</f>
        <v>29.009546539379475</v>
      </c>
      <c r="L669" s="8">
        <f>(N669/86400)+DATE(1970,1,1)</f>
        <v>41892.208333333336</v>
      </c>
      <c r="M669" s="8">
        <f>(O669/86400)+DATE(1970,1,1)</f>
        <v>41901.208333333336</v>
      </c>
      <c r="N669">
        <v>1410325200</v>
      </c>
      <c r="O669">
        <v>1411102800</v>
      </c>
      <c r="P669" t="b">
        <v>0</v>
      </c>
      <c r="Q669" t="b">
        <v>0</v>
      </c>
      <c r="R669" t="str">
        <f>LEFT(T669,FIND("/",T669)-1)</f>
        <v>journalism</v>
      </c>
      <c r="S669" t="str">
        <f>RIGHT(T669,LEN(T669)-FIND("/",T669))</f>
        <v>audio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E670/D670*100</f>
        <v>20.33818181818182</v>
      </c>
      <c r="G670" t="s">
        <v>14</v>
      </c>
      <c r="H670">
        <v>76</v>
      </c>
      <c r="I670" t="s">
        <v>21</v>
      </c>
      <c r="J670" t="s">
        <v>22</v>
      </c>
      <c r="K670" s="5">
        <f>E670/H670</f>
        <v>73.59210526315789</v>
      </c>
      <c r="L670" s="8">
        <f>(N670/86400)+DATE(1970,1,1)</f>
        <v>41122.208333333336</v>
      </c>
      <c r="M670" s="8">
        <f>(O670/86400)+DATE(1970,1,1)</f>
        <v>41134.208333333336</v>
      </c>
      <c r="N670">
        <v>1343797200</v>
      </c>
      <c r="O670">
        <v>1344834000</v>
      </c>
      <c r="P670" t="b">
        <v>0</v>
      </c>
      <c r="Q670" t="b">
        <v>0</v>
      </c>
      <c r="R670" t="str">
        <f>LEFT(T670,FIND("/",T670)-1)</f>
        <v>theater</v>
      </c>
      <c r="S670" t="str">
        <f>RIGHT(T670,LEN(T670)-FIND("/",T670))</f>
        <v>plays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E671/D671*100</f>
        <v>358.64754098360658</v>
      </c>
      <c r="G671" t="s">
        <v>20</v>
      </c>
      <c r="H671">
        <v>1621</v>
      </c>
      <c r="I671" t="s">
        <v>107</v>
      </c>
      <c r="J671" t="s">
        <v>108</v>
      </c>
      <c r="K671" s="5">
        <f>E671/H671</f>
        <v>107.97038864898211</v>
      </c>
      <c r="L671" s="8">
        <f>(N671/86400)+DATE(1970,1,1)</f>
        <v>42912.208333333328</v>
      </c>
      <c r="M671" s="8">
        <f>(O671/86400)+DATE(1970,1,1)</f>
        <v>42921.208333333328</v>
      </c>
      <c r="N671">
        <v>1498453200</v>
      </c>
      <c r="O671">
        <v>1499230800</v>
      </c>
      <c r="P671" t="b">
        <v>0</v>
      </c>
      <c r="Q671" t="b">
        <v>0</v>
      </c>
      <c r="R671" t="str">
        <f>LEFT(T671,FIND("/",T671)-1)</f>
        <v>theater</v>
      </c>
      <c r="S671" t="str">
        <f>RIGHT(T671,LEN(T671)-FIND("/",T671))</f>
        <v>plays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E672/D672*100</f>
        <v>468.85802469135803</v>
      </c>
      <c r="G672" t="s">
        <v>20</v>
      </c>
      <c r="H672">
        <v>1101</v>
      </c>
      <c r="I672" t="s">
        <v>21</v>
      </c>
      <c r="J672" t="s">
        <v>22</v>
      </c>
      <c r="K672" s="5">
        <f>E672/H672</f>
        <v>68.987284287011803</v>
      </c>
      <c r="L672" s="8">
        <f>(N672/86400)+DATE(1970,1,1)</f>
        <v>42425.25</v>
      </c>
      <c r="M672" s="8">
        <f>(O672/86400)+DATE(1970,1,1)</f>
        <v>42437.25</v>
      </c>
      <c r="N672">
        <v>1456380000</v>
      </c>
      <c r="O672">
        <v>1457416800</v>
      </c>
      <c r="P672" t="b">
        <v>0</v>
      </c>
      <c r="Q672" t="b">
        <v>0</v>
      </c>
      <c r="R672" t="str">
        <f>LEFT(T672,FIND("/",T672)-1)</f>
        <v>music</v>
      </c>
      <c r="S672" t="str">
        <f>RIGHT(T672,LEN(T672)-FIND("/",T672))</f>
        <v>indie rock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E673/D673*100</f>
        <v>122.05635245901641</v>
      </c>
      <c r="G673" t="s">
        <v>20</v>
      </c>
      <c r="H673">
        <v>1073</v>
      </c>
      <c r="I673" t="s">
        <v>21</v>
      </c>
      <c r="J673" t="s">
        <v>22</v>
      </c>
      <c r="K673" s="5">
        <f>E673/H673</f>
        <v>111.02236719478098</v>
      </c>
      <c r="L673" s="8">
        <f>(N673/86400)+DATE(1970,1,1)</f>
        <v>40390.208333333336</v>
      </c>
      <c r="M673" s="8">
        <f>(O673/86400)+DATE(1970,1,1)</f>
        <v>40394.208333333336</v>
      </c>
      <c r="N673">
        <v>1280552400</v>
      </c>
      <c r="O673">
        <v>1280898000</v>
      </c>
      <c r="P673" t="b">
        <v>0</v>
      </c>
      <c r="Q673" t="b">
        <v>1</v>
      </c>
      <c r="R673" t="str">
        <f>LEFT(T673,FIND("/",T673)-1)</f>
        <v>theater</v>
      </c>
      <c r="S673" t="str">
        <f>RIGHT(T673,LEN(T673)-FIND("/",T673))</f>
        <v>plays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E674/D674*100</f>
        <v>55.931783729156137</v>
      </c>
      <c r="G674" t="s">
        <v>14</v>
      </c>
      <c r="H674">
        <v>4428</v>
      </c>
      <c r="I674" t="s">
        <v>26</v>
      </c>
      <c r="J674" t="s">
        <v>27</v>
      </c>
      <c r="K674" s="5">
        <f>E674/H674</f>
        <v>24.997515808491418</v>
      </c>
      <c r="L674" s="8">
        <f>(N674/86400)+DATE(1970,1,1)</f>
        <v>43180.208333333328</v>
      </c>
      <c r="M674" s="8">
        <f>(O674/86400)+DATE(1970,1,1)</f>
        <v>43190.208333333328</v>
      </c>
      <c r="N674">
        <v>1521608400</v>
      </c>
      <c r="O674">
        <v>1522472400</v>
      </c>
      <c r="P674" t="b">
        <v>0</v>
      </c>
      <c r="Q674" t="b">
        <v>0</v>
      </c>
      <c r="R674" t="str">
        <f>LEFT(T674,FIND("/",T674)-1)</f>
        <v>theater</v>
      </c>
      <c r="S674" t="str">
        <f>RIGHT(T674,LEN(T674)-FIND("/",T674))</f>
        <v>plays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E675/D675*100</f>
        <v>43.660714285714285</v>
      </c>
      <c r="G675" t="s">
        <v>14</v>
      </c>
      <c r="H675">
        <v>58</v>
      </c>
      <c r="I675" t="s">
        <v>107</v>
      </c>
      <c r="J675" t="s">
        <v>108</v>
      </c>
      <c r="K675" s="5">
        <f>E675/H675</f>
        <v>42.155172413793103</v>
      </c>
      <c r="L675" s="8">
        <f>(N675/86400)+DATE(1970,1,1)</f>
        <v>42475.208333333328</v>
      </c>
      <c r="M675" s="8">
        <f>(O675/86400)+DATE(1970,1,1)</f>
        <v>42496.208333333328</v>
      </c>
      <c r="N675">
        <v>1460696400</v>
      </c>
      <c r="O675">
        <v>1462510800</v>
      </c>
      <c r="P675" t="b">
        <v>0</v>
      </c>
      <c r="Q675" t="b">
        <v>0</v>
      </c>
      <c r="R675" t="str">
        <f>LEFT(T675,FIND("/",T675)-1)</f>
        <v>music</v>
      </c>
      <c r="S675" t="str">
        <f>RIGHT(T675,LEN(T675)-FIND("/",T675))</f>
        <v>indie rock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E676/D676*100</f>
        <v>33.53837141183363</v>
      </c>
      <c r="G676" t="s">
        <v>74</v>
      </c>
      <c r="H676">
        <v>1218</v>
      </c>
      <c r="I676" t="s">
        <v>21</v>
      </c>
      <c r="J676" t="s">
        <v>22</v>
      </c>
      <c r="K676" s="5">
        <f>E676/H676</f>
        <v>47.003284072249592</v>
      </c>
      <c r="L676" s="8">
        <f>(N676/86400)+DATE(1970,1,1)</f>
        <v>40774.208333333336</v>
      </c>
      <c r="M676" s="8">
        <f>(O676/86400)+DATE(1970,1,1)</f>
        <v>40821.208333333336</v>
      </c>
      <c r="N676">
        <v>1313730000</v>
      </c>
      <c r="O676">
        <v>1317790800</v>
      </c>
      <c r="P676" t="b">
        <v>0</v>
      </c>
      <c r="Q676" t="b">
        <v>0</v>
      </c>
      <c r="R676" t="str">
        <f>LEFT(T676,FIND("/",T676)-1)</f>
        <v>photography</v>
      </c>
      <c r="S676" t="str">
        <f>RIGHT(T676,LEN(T676)-FIND("/",T676))</f>
        <v>photography books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E677/D677*100</f>
        <v>122.97938144329896</v>
      </c>
      <c r="G677" t="s">
        <v>20</v>
      </c>
      <c r="H677">
        <v>331</v>
      </c>
      <c r="I677" t="s">
        <v>21</v>
      </c>
      <c r="J677" t="s">
        <v>22</v>
      </c>
      <c r="K677" s="5">
        <f>E677/H677</f>
        <v>36.0392749244713</v>
      </c>
      <c r="L677" s="8">
        <f>(N677/86400)+DATE(1970,1,1)</f>
        <v>43719.208333333328</v>
      </c>
      <c r="M677" s="8">
        <f>(O677/86400)+DATE(1970,1,1)</f>
        <v>43726.208333333328</v>
      </c>
      <c r="N677">
        <v>1568178000</v>
      </c>
      <c r="O677">
        <v>1568782800</v>
      </c>
      <c r="P677" t="b">
        <v>0</v>
      </c>
      <c r="Q677" t="b">
        <v>0</v>
      </c>
      <c r="R677" t="str">
        <f>LEFT(T677,FIND("/",T677)-1)</f>
        <v>journalism</v>
      </c>
      <c r="S677" t="str">
        <f>RIGHT(T677,LEN(T677)-FIND("/",T677))</f>
        <v>audio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E678/D678*100</f>
        <v>189.74959871589084</v>
      </c>
      <c r="G678" t="s">
        <v>20</v>
      </c>
      <c r="H678">
        <v>1170</v>
      </c>
      <c r="I678" t="s">
        <v>21</v>
      </c>
      <c r="J678" t="s">
        <v>22</v>
      </c>
      <c r="K678" s="5">
        <f>E678/H678</f>
        <v>101.03760683760684</v>
      </c>
      <c r="L678" s="8">
        <f>(N678/86400)+DATE(1970,1,1)</f>
        <v>41178.208333333336</v>
      </c>
      <c r="M678" s="8">
        <f>(O678/86400)+DATE(1970,1,1)</f>
        <v>41187.208333333336</v>
      </c>
      <c r="N678">
        <v>1348635600</v>
      </c>
      <c r="O678">
        <v>1349413200</v>
      </c>
      <c r="P678" t="b">
        <v>0</v>
      </c>
      <c r="Q678" t="b">
        <v>0</v>
      </c>
      <c r="R678" t="str">
        <f>LEFT(T678,FIND("/",T678)-1)</f>
        <v>photography</v>
      </c>
      <c r="S678" t="str">
        <f>RIGHT(T678,LEN(T678)-FIND("/",T678))</f>
        <v>photography books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E679/D679*100</f>
        <v>83.622641509433961</v>
      </c>
      <c r="G679" t="s">
        <v>14</v>
      </c>
      <c r="H679">
        <v>111</v>
      </c>
      <c r="I679" t="s">
        <v>21</v>
      </c>
      <c r="J679" t="s">
        <v>22</v>
      </c>
      <c r="K679" s="5">
        <f>E679/H679</f>
        <v>39.927927927927925</v>
      </c>
      <c r="L679" s="8">
        <f>(N679/86400)+DATE(1970,1,1)</f>
        <v>42561.208333333328</v>
      </c>
      <c r="M679" s="8">
        <f>(O679/86400)+DATE(1970,1,1)</f>
        <v>42611.208333333328</v>
      </c>
      <c r="N679">
        <v>1468126800</v>
      </c>
      <c r="O679">
        <v>1472446800</v>
      </c>
      <c r="P679" t="b">
        <v>0</v>
      </c>
      <c r="Q679" t="b">
        <v>0</v>
      </c>
      <c r="R679" t="str">
        <f>LEFT(T679,FIND("/",T679)-1)</f>
        <v>publishing</v>
      </c>
      <c r="S679" t="str">
        <f>RIGHT(T679,LEN(T679)-FIND("/",T679))</f>
        <v>fiction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E680/D680*100</f>
        <v>17.968844221105527</v>
      </c>
      <c r="G680" t="s">
        <v>74</v>
      </c>
      <c r="H680">
        <v>215</v>
      </c>
      <c r="I680" t="s">
        <v>21</v>
      </c>
      <c r="J680" t="s">
        <v>22</v>
      </c>
      <c r="K680" s="5">
        <f>E680/H680</f>
        <v>83.158139534883716</v>
      </c>
      <c r="L680" s="8">
        <f>(N680/86400)+DATE(1970,1,1)</f>
        <v>43484.25</v>
      </c>
      <c r="M680" s="8">
        <f>(O680/86400)+DATE(1970,1,1)</f>
        <v>43486.25</v>
      </c>
      <c r="N680">
        <v>1547877600</v>
      </c>
      <c r="O680">
        <v>1548050400</v>
      </c>
      <c r="P680" t="b">
        <v>0</v>
      </c>
      <c r="Q680" t="b">
        <v>0</v>
      </c>
      <c r="R680" t="str">
        <f>LEFT(T680,FIND("/",T680)-1)</f>
        <v>film &amp; video</v>
      </c>
      <c r="S680" t="str">
        <f>RIGHT(T680,LEN(T680)-FIND("/",T680))</f>
        <v>drama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E681/D681*100</f>
        <v>1036.5</v>
      </c>
      <c r="G681" t="s">
        <v>20</v>
      </c>
      <c r="H681">
        <v>363</v>
      </c>
      <c r="I681" t="s">
        <v>21</v>
      </c>
      <c r="J681" t="s">
        <v>22</v>
      </c>
      <c r="K681" s="5">
        <f>E681/H681</f>
        <v>39.97520661157025</v>
      </c>
      <c r="L681" s="8">
        <f>(N681/86400)+DATE(1970,1,1)</f>
        <v>43756.208333333328</v>
      </c>
      <c r="M681" s="8">
        <f>(O681/86400)+DATE(1970,1,1)</f>
        <v>43761.208333333328</v>
      </c>
      <c r="N681">
        <v>1571374800</v>
      </c>
      <c r="O681">
        <v>1571806800</v>
      </c>
      <c r="P681" t="b">
        <v>0</v>
      </c>
      <c r="Q681" t="b">
        <v>1</v>
      </c>
      <c r="R681" t="str">
        <f>LEFT(T681,FIND("/",T681)-1)</f>
        <v>food</v>
      </c>
      <c r="S681" t="str">
        <f>RIGHT(T681,LEN(T681)-FIND("/",T681))</f>
        <v>food trucks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E682/D682*100</f>
        <v>97.405219780219781</v>
      </c>
      <c r="G682" t="s">
        <v>14</v>
      </c>
      <c r="H682">
        <v>2955</v>
      </c>
      <c r="I682" t="s">
        <v>21</v>
      </c>
      <c r="J682" t="s">
        <v>22</v>
      </c>
      <c r="K682" s="5">
        <f>E682/H682</f>
        <v>47.993908629441627</v>
      </c>
      <c r="L682" s="8">
        <f>(N682/86400)+DATE(1970,1,1)</f>
        <v>43813.25</v>
      </c>
      <c r="M682" s="8">
        <f>(O682/86400)+DATE(1970,1,1)</f>
        <v>43815.25</v>
      </c>
      <c r="N682">
        <v>1576303200</v>
      </c>
      <c r="O682">
        <v>1576476000</v>
      </c>
      <c r="P682" t="b">
        <v>0</v>
      </c>
      <c r="Q682" t="b">
        <v>1</v>
      </c>
      <c r="R682" t="str">
        <f>LEFT(T682,FIND("/",T682)-1)</f>
        <v>games</v>
      </c>
      <c r="S682" t="str">
        <f>RIGHT(T682,LEN(T682)-FIND("/",T682))</f>
        <v>mobile games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E683/D683*100</f>
        <v>86.386203150461711</v>
      </c>
      <c r="G683" t="s">
        <v>14</v>
      </c>
      <c r="H683">
        <v>1657</v>
      </c>
      <c r="I683" t="s">
        <v>21</v>
      </c>
      <c r="J683" t="s">
        <v>22</v>
      </c>
      <c r="K683" s="5">
        <f>E683/H683</f>
        <v>95.978877489438744</v>
      </c>
      <c r="L683" s="8">
        <f>(N683/86400)+DATE(1970,1,1)</f>
        <v>40898.25</v>
      </c>
      <c r="M683" s="8">
        <f>(O683/86400)+DATE(1970,1,1)</f>
        <v>40904.25</v>
      </c>
      <c r="N683">
        <v>1324447200</v>
      </c>
      <c r="O683">
        <v>1324965600</v>
      </c>
      <c r="P683" t="b">
        <v>0</v>
      </c>
      <c r="Q683" t="b">
        <v>0</v>
      </c>
      <c r="R683" t="str">
        <f>LEFT(T683,FIND("/",T683)-1)</f>
        <v>theater</v>
      </c>
      <c r="S683" t="str">
        <f>RIGHT(T683,LEN(T683)-FIND("/",T683))</f>
        <v>plays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E684/D684*100</f>
        <v>150.16666666666666</v>
      </c>
      <c r="G684" t="s">
        <v>20</v>
      </c>
      <c r="H684">
        <v>103</v>
      </c>
      <c r="I684" t="s">
        <v>21</v>
      </c>
      <c r="J684" t="s">
        <v>22</v>
      </c>
      <c r="K684" s="5">
        <f>E684/H684</f>
        <v>78.728155339805824</v>
      </c>
      <c r="L684" s="8">
        <f>(N684/86400)+DATE(1970,1,1)</f>
        <v>41619.25</v>
      </c>
      <c r="M684" s="8">
        <f>(O684/86400)+DATE(1970,1,1)</f>
        <v>41628.25</v>
      </c>
      <c r="N684">
        <v>1386741600</v>
      </c>
      <c r="O684">
        <v>1387519200</v>
      </c>
      <c r="P684" t="b">
        <v>0</v>
      </c>
      <c r="Q684" t="b">
        <v>0</v>
      </c>
      <c r="R684" t="str">
        <f>LEFT(T684,FIND("/",T684)-1)</f>
        <v>theater</v>
      </c>
      <c r="S684" t="str">
        <f>RIGHT(T684,LEN(T684)-FIND("/",T684))</f>
        <v>plays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E685/D685*100</f>
        <v>358.43478260869563</v>
      </c>
      <c r="G685" t="s">
        <v>20</v>
      </c>
      <c r="H685">
        <v>147</v>
      </c>
      <c r="I685" t="s">
        <v>21</v>
      </c>
      <c r="J685" t="s">
        <v>22</v>
      </c>
      <c r="K685" s="5">
        <f>E685/H685</f>
        <v>56.081632653061227</v>
      </c>
      <c r="L685" s="8">
        <f>(N685/86400)+DATE(1970,1,1)</f>
        <v>43359.208333333328</v>
      </c>
      <c r="M685" s="8">
        <f>(O685/86400)+DATE(1970,1,1)</f>
        <v>43361.208333333328</v>
      </c>
      <c r="N685">
        <v>1537074000</v>
      </c>
      <c r="O685">
        <v>1537246800</v>
      </c>
      <c r="P685" t="b">
        <v>0</v>
      </c>
      <c r="Q685" t="b">
        <v>0</v>
      </c>
      <c r="R685" t="str">
        <f>LEFT(T685,FIND("/",T685)-1)</f>
        <v>theater</v>
      </c>
      <c r="S685" t="str">
        <f>RIGHT(T685,LEN(T685)-FIND("/",T685))</f>
        <v>plays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E686/D686*100</f>
        <v>542.85714285714289</v>
      </c>
      <c r="G686" t="s">
        <v>20</v>
      </c>
      <c r="H686">
        <v>110</v>
      </c>
      <c r="I686" t="s">
        <v>15</v>
      </c>
      <c r="J686" t="s">
        <v>16</v>
      </c>
      <c r="K686" s="5">
        <f>E686/H686</f>
        <v>69.090909090909093</v>
      </c>
      <c r="L686" s="8">
        <f>(N686/86400)+DATE(1970,1,1)</f>
        <v>40358.208333333336</v>
      </c>
      <c r="M686" s="8">
        <f>(O686/86400)+DATE(1970,1,1)</f>
        <v>40378.208333333336</v>
      </c>
      <c r="N686">
        <v>1277787600</v>
      </c>
      <c r="O686">
        <v>1279515600</v>
      </c>
      <c r="P686" t="b">
        <v>0</v>
      </c>
      <c r="Q686" t="b">
        <v>0</v>
      </c>
      <c r="R686" t="str">
        <f>LEFT(T686,FIND("/",T686)-1)</f>
        <v>publishing</v>
      </c>
      <c r="S686" t="str">
        <f>RIGHT(T686,LEN(T686)-FIND("/",T686))</f>
        <v>nonfiction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E687/D687*100</f>
        <v>67.500714285714281</v>
      </c>
      <c r="G687" t="s">
        <v>14</v>
      </c>
      <c r="H687">
        <v>926</v>
      </c>
      <c r="I687" t="s">
        <v>15</v>
      </c>
      <c r="J687" t="s">
        <v>16</v>
      </c>
      <c r="K687" s="5">
        <f>E687/H687</f>
        <v>102.05291576673866</v>
      </c>
      <c r="L687" s="8">
        <f>(N687/86400)+DATE(1970,1,1)</f>
        <v>42239.208333333328</v>
      </c>
      <c r="M687" s="8">
        <f>(O687/86400)+DATE(1970,1,1)</f>
        <v>42263.208333333328</v>
      </c>
      <c r="N687">
        <v>1440306000</v>
      </c>
      <c r="O687">
        <v>1442379600</v>
      </c>
      <c r="P687" t="b">
        <v>0</v>
      </c>
      <c r="Q687" t="b">
        <v>0</v>
      </c>
      <c r="R687" t="str">
        <f>LEFT(T687,FIND("/",T687)-1)</f>
        <v>theater</v>
      </c>
      <c r="S687" t="str">
        <f>RIGHT(T687,LEN(T687)-FIND("/",T687))</f>
        <v>plays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E688/D688*100</f>
        <v>191.74666666666667</v>
      </c>
      <c r="G688" t="s">
        <v>20</v>
      </c>
      <c r="H688">
        <v>134</v>
      </c>
      <c r="I688" t="s">
        <v>21</v>
      </c>
      <c r="J688" t="s">
        <v>22</v>
      </c>
      <c r="K688" s="5">
        <f>E688/H688</f>
        <v>107.32089552238806</v>
      </c>
      <c r="L688" s="8">
        <f>(N688/86400)+DATE(1970,1,1)</f>
        <v>43186.208333333328</v>
      </c>
      <c r="M688" s="8">
        <f>(O688/86400)+DATE(1970,1,1)</f>
        <v>43197.208333333328</v>
      </c>
      <c r="N688">
        <v>1522126800</v>
      </c>
      <c r="O688">
        <v>1523077200</v>
      </c>
      <c r="P688" t="b">
        <v>0</v>
      </c>
      <c r="Q688" t="b">
        <v>0</v>
      </c>
      <c r="R688" t="str">
        <f>LEFT(T688,FIND("/",T688)-1)</f>
        <v>technology</v>
      </c>
      <c r="S688" t="str">
        <f>RIGHT(T688,LEN(T688)-FIND("/",T688))</f>
        <v>wearables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E689/D689*100</f>
        <v>932</v>
      </c>
      <c r="G689" t="s">
        <v>20</v>
      </c>
      <c r="H689">
        <v>269</v>
      </c>
      <c r="I689" t="s">
        <v>21</v>
      </c>
      <c r="J689" t="s">
        <v>22</v>
      </c>
      <c r="K689" s="5">
        <f>E689/H689</f>
        <v>51.970260223048328</v>
      </c>
      <c r="L689" s="8">
        <f>(N689/86400)+DATE(1970,1,1)</f>
        <v>42806.25</v>
      </c>
      <c r="M689" s="8">
        <f>(O689/86400)+DATE(1970,1,1)</f>
        <v>42809.208333333328</v>
      </c>
      <c r="N689">
        <v>1489298400</v>
      </c>
      <c r="O689">
        <v>1489554000</v>
      </c>
      <c r="P689" t="b">
        <v>0</v>
      </c>
      <c r="Q689" t="b">
        <v>0</v>
      </c>
      <c r="R689" t="str">
        <f>LEFT(T689,FIND("/",T689)-1)</f>
        <v>theater</v>
      </c>
      <c r="S689" t="str">
        <f>RIGHT(T689,LEN(T689)-FIND("/",T689))</f>
        <v>plays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E690/D690*100</f>
        <v>429.27586206896552</v>
      </c>
      <c r="G690" t="s">
        <v>20</v>
      </c>
      <c r="H690">
        <v>175</v>
      </c>
      <c r="I690" t="s">
        <v>21</v>
      </c>
      <c r="J690" t="s">
        <v>22</v>
      </c>
      <c r="K690" s="5">
        <f>E690/H690</f>
        <v>71.137142857142862</v>
      </c>
      <c r="L690" s="8">
        <f>(N690/86400)+DATE(1970,1,1)</f>
        <v>43475.25</v>
      </c>
      <c r="M690" s="8">
        <f>(O690/86400)+DATE(1970,1,1)</f>
        <v>43491.25</v>
      </c>
      <c r="N690">
        <v>1547100000</v>
      </c>
      <c r="O690">
        <v>1548482400</v>
      </c>
      <c r="P690" t="b">
        <v>0</v>
      </c>
      <c r="Q690" t="b">
        <v>1</v>
      </c>
      <c r="R690" t="str">
        <f>LEFT(T690,FIND("/",T690)-1)</f>
        <v>film &amp; video</v>
      </c>
      <c r="S690" t="str">
        <f>RIGHT(T690,LEN(T690)-FIND("/",T690))</f>
        <v>television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E691/D691*100</f>
        <v>100.65753424657535</v>
      </c>
      <c r="G691" t="s">
        <v>20</v>
      </c>
      <c r="H691">
        <v>69</v>
      </c>
      <c r="I691" t="s">
        <v>21</v>
      </c>
      <c r="J691" t="s">
        <v>22</v>
      </c>
      <c r="K691" s="5">
        <f>E691/H691</f>
        <v>106.49275362318841</v>
      </c>
      <c r="L691" s="8">
        <f>(N691/86400)+DATE(1970,1,1)</f>
        <v>41576.208333333336</v>
      </c>
      <c r="M691" s="8">
        <f>(O691/86400)+DATE(1970,1,1)</f>
        <v>41588.25</v>
      </c>
      <c r="N691">
        <v>1383022800</v>
      </c>
      <c r="O691">
        <v>1384063200</v>
      </c>
      <c r="P691" t="b">
        <v>0</v>
      </c>
      <c r="Q691" t="b">
        <v>0</v>
      </c>
      <c r="R691" t="str">
        <f>LEFT(T691,FIND("/",T691)-1)</f>
        <v>technology</v>
      </c>
      <c r="S691" t="str">
        <f>RIGHT(T691,LEN(T691)-FIND("/",T691))</f>
        <v>web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E692/D692*100</f>
        <v>226.61111111111109</v>
      </c>
      <c r="G692" t="s">
        <v>20</v>
      </c>
      <c r="H692">
        <v>190</v>
      </c>
      <c r="I692" t="s">
        <v>21</v>
      </c>
      <c r="J692" t="s">
        <v>22</v>
      </c>
      <c r="K692" s="5">
        <f>E692/H692</f>
        <v>42.93684210526316</v>
      </c>
      <c r="L692" s="8">
        <f>(N692/86400)+DATE(1970,1,1)</f>
        <v>40874.25</v>
      </c>
      <c r="M692" s="8">
        <f>(O692/86400)+DATE(1970,1,1)</f>
        <v>40880.25</v>
      </c>
      <c r="N692">
        <v>1322373600</v>
      </c>
      <c r="O692">
        <v>1322892000</v>
      </c>
      <c r="P692" t="b">
        <v>0</v>
      </c>
      <c r="Q692" t="b">
        <v>1</v>
      </c>
      <c r="R692" t="str">
        <f>LEFT(T692,FIND("/",T692)-1)</f>
        <v>film &amp; video</v>
      </c>
      <c r="S692" t="str">
        <f>RIGHT(T692,LEN(T692)-FIND("/",T692))</f>
        <v>documentary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E693/D693*100</f>
        <v>142.38</v>
      </c>
      <c r="G693" t="s">
        <v>20</v>
      </c>
      <c r="H693">
        <v>237</v>
      </c>
      <c r="I693" t="s">
        <v>21</v>
      </c>
      <c r="J693" t="s">
        <v>22</v>
      </c>
      <c r="K693" s="5">
        <f>E693/H693</f>
        <v>30.037974683544302</v>
      </c>
      <c r="L693" s="8">
        <f>(N693/86400)+DATE(1970,1,1)</f>
        <v>41185.208333333336</v>
      </c>
      <c r="M693" s="8">
        <f>(O693/86400)+DATE(1970,1,1)</f>
        <v>41202.208333333336</v>
      </c>
      <c r="N693">
        <v>1349240400</v>
      </c>
      <c r="O693">
        <v>1350709200</v>
      </c>
      <c r="P693" t="b">
        <v>1</v>
      </c>
      <c r="Q693" t="b">
        <v>1</v>
      </c>
      <c r="R693" t="str">
        <f>LEFT(T693,FIND("/",T693)-1)</f>
        <v>film &amp; video</v>
      </c>
      <c r="S693" t="str">
        <f>RIGHT(T693,LEN(T693)-FIND("/",T693))</f>
        <v>documentary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E694/D694*100</f>
        <v>90.633333333333326</v>
      </c>
      <c r="G694" t="s">
        <v>14</v>
      </c>
      <c r="H694">
        <v>77</v>
      </c>
      <c r="I694" t="s">
        <v>40</v>
      </c>
      <c r="J694" t="s">
        <v>41</v>
      </c>
      <c r="K694" s="5">
        <f>E694/H694</f>
        <v>70.623376623376629</v>
      </c>
      <c r="L694" s="8">
        <f>(N694/86400)+DATE(1970,1,1)</f>
        <v>43655.208333333328</v>
      </c>
      <c r="M694" s="8">
        <f>(O694/86400)+DATE(1970,1,1)</f>
        <v>43673.208333333328</v>
      </c>
      <c r="N694">
        <v>1562648400</v>
      </c>
      <c r="O694">
        <v>1564203600</v>
      </c>
      <c r="P694" t="b">
        <v>0</v>
      </c>
      <c r="Q694" t="b">
        <v>0</v>
      </c>
      <c r="R694" t="str">
        <f>LEFT(T694,FIND("/",T694)-1)</f>
        <v>music</v>
      </c>
      <c r="S694" t="str">
        <f>RIGHT(T694,LEN(T694)-FIND("/",T694))</f>
        <v>rock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E695/D695*100</f>
        <v>63.966740576496676</v>
      </c>
      <c r="G695" t="s">
        <v>14</v>
      </c>
      <c r="H695">
        <v>1748</v>
      </c>
      <c r="I695" t="s">
        <v>21</v>
      </c>
      <c r="J695" t="s">
        <v>22</v>
      </c>
      <c r="K695" s="5">
        <f>E695/H695</f>
        <v>66.016018306636155</v>
      </c>
      <c r="L695" s="8">
        <f>(N695/86400)+DATE(1970,1,1)</f>
        <v>43025.208333333328</v>
      </c>
      <c r="M695" s="8">
        <f>(O695/86400)+DATE(1970,1,1)</f>
        <v>43042.208333333328</v>
      </c>
      <c r="N695">
        <v>1508216400</v>
      </c>
      <c r="O695">
        <v>1509685200</v>
      </c>
      <c r="P695" t="b">
        <v>0</v>
      </c>
      <c r="Q695" t="b">
        <v>0</v>
      </c>
      <c r="R695" t="str">
        <f>LEFT(T695,FIND("/",T695)-1)</f>
        <v>theater</v>
      </c>
      <c r="S695" t="str">
        <f>RIGHT(T695,LEN(T695)-FIND("/",T695))</f>
        <v>plays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E696/D696*100</f>
        <v>84.131868131868131</v>
      </c>
      <c r="G696" t="s">
        <v>14</v>
      </c>
      <c r="H696">
        <v>79</v>
      </c>
      <c r="I696" t="s">
        <v>21</v>
      </c>
      <c r="J696" t="s">
        <v>22</v>
      </c>
      <c r="K696" s="5">
        <f>E696/H696</f>
        <v>96.911392405063296</v>
      </c>
      <c r="L696" s="8">
        <f>(N696/86400)+DATE(1970,1,1)</f>
        <v>43066.25</v>
      </c>
      <c r="M696" s="8">
        <f>(O696/86400)+DATE(1970,1,1)</f>
        <v>43103.25</v>
      </c>
      <c r="N696">
        <v>1511762400</v>
      </c>
      <c r="O696">
        <v>1514959200</v>
      </c>
      <c r="P696" t="b">
        <v>0</v>
      </c>
      <c r="Q696" t="b">
        <v>0</v>
      </c>
      <c r="R696" t="str">
        <f>LEFT(T696,FIND("/",T696)-1)</f>
        <v>theater</v>
      </c>
      <c r="S696" t="str">
        <f>RIGHT(T696,LEN(T696)-FIND("/",T696))</f>
        <v>plays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E697/D697*100</f>
        <v>133.93478260869566</v>
      </c>
      <c r="G697" t="s">
        <v>20</v>
      </c>
      <c r="H697">
        <v>196</v>
      </c>
      <c r="I697" t="s">
        <v>107</v>
      </c>
      <c r="J697" t="s">
        <v>108</v>
      </c>
      <c r="K697" s="5">
        <f>E697/H697</f>
        <v>62.867346938775512</v>
      </c>
      <c r="L697" s="8">
        <f>(N697/86400)+DATE(1970,1,1)</f>
        <v>42322.25</v>
      </c>
      <c r="M697" s="8">
        <f>(O697/86400)+DATE(1970,1,1)</f>
        <v>42338.25</v>
      </c>
      <c r="N697">
        <v>1447480800</v>
      </c>
      <c r="O697">
        <v>1448863200</v>
      </c>
      <c r="P697" t="b">
        <v>1</v>
      </c>
      <c r="Q697" t="b">
        <v>0</v>
      </c>
      <c r="R697" t="str">
        <f>LEFT(T697,FIND("/",T697)-1)</f>
        <v>music</v>
      </c>
      <c r="S697" t="str">
        <f>RIGHT(T697,LEN(T697)-FIND("/",T697))</f>
        <v>rock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E698/D698*100</f>
        <v>59.042047531992694</v>
      </c>
      <c r="G698" t="s">
        <v>14</v>
      </c>
      <c r="H698">
        <v>889</v>
      </c>
      <c r="I698" t="s">
        <v>21</v>
      </c>
      <c r="J698" t="s">
        <v>22</v>
      </c>
      <c r="K698" s="5">
        <f>E698/H698</f>
        <v>108.98537682789652</v>
      </c>
      <c r="L698" s="8">
        <f>(N698/86400)+DATE(1970,1,1)</f>
        <v>42114.208333333328</v>
      </c>
      <c r="M698" s="8">
        <f>(O698/86400)+DATE(1970,1,1)</f>
        <v>42115.208333333328</v>
      </c>
      <c r="N698">
        <v>1429506000</v>
      </c>
      <c r="O698">
        <v>1429592400</v>
      </c>
      <c r="P698" t="b">
        <v>0</v>
      </c>
      <c r="Q698" t="b">
        <v>1</v>
      </c>
      <c r="R698" t="str">
        <f>LEFT(T698,FIND("/",T698)-1)</f>
        <v>theater</v>
      </c>
      <c r="S698" t="str">
        <f>RIGHT(T698,LEN(T698)-FIND("/",T698))</f>
        <v>plays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E699/D699*100</f>
        <v>152.80062063615205</v>
      </c>
      <c r="G699" t="s">
        <v>20</v>
      </c>
      <c r="H699">
        <v>7295</v>
      </c>
      <c r="I699" t="s">
        <v>21</v>
      </c>
      <c r="J699" t="s">
        <v>22</v>
      </c>
      <c r="K699" s="5">
        <f>E699/H699</f>
        <v>26.999314599040439</v>
      </c>
      <c r="L699" s="8">
        <f>(N699/86400)+DATE(1970,1,1)</f>
        <v>43190.208333333328</v>
      </c>
      <c r="M699" s="8">
        <f>(O699/86400)+DATE(1970,1,1)</f>
        <v>43192.208333333328</v>
      </c>
      <c r="N699">
        <v>1522472400</v>
      </c>
      <c r="O699">
        <v>1522645200</v>
      </c>
      <c r="P699" t="b">
        <v>0</v>
      </c>
      <c r="Q699" t="b">
        <v>0</v>
      </c>
      <c r="R699" t="str">
        <f>LEFT(T699,FIND("/",T699)-1)</f>
        <v>music</v>
      </c>
      <c r="S699" t="str">
        <f>RIGHT(T699,LEN(T699)-FIND("/",T699))</f>
        <v>electric music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E700/D700*100</f>
        <v>446.69121140142522</v>
      </c>
      <c r="G700" t="s">
        <v>20</v>
      </c>
      <c r="H700">
        <v>2893</v>
      </c>
      <c r="I700" t="s">
        <v>15</v>
      </c>
      <c r="J700" t="s">
        <v>16</v>
      </c>
      <c r="K700" s="5">
        <f>E700/H700</f>
        <v>65.004147943311438</v>
      </c>
      <c r="L700" s="8">
        <f>(N700/86400)+DATE(1970,1,1)</f>
        <v>40871.25</v>
      </c>
      <c r="M700" s="8">
        <f>(O700/86400)+DATE(1970,1,1)</f>
        <v>40885.25</v>
      </c>
      <c r="N700">
        <v>1322114400</v>
      </c>
      <c r="O700">
        <v>1323324000</v>
      </c>
      <c r="P700" t="b">
        <v>0</v>
      </c>
      <c r="Q700" t="b">
        <v>0</v>
      </c>
      <c r="R700" t="str">
        <f>LEFT(T700,FIND("/",T700)-1)</f>
        <v>technology</v>
      </c>
      <c r="S700" t="str">
        <f>RIGHT(T700,LEN(T700)-FIND("/",T700))</f>
        <v>wearables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E701/D701*100</f>
        <v>84.391891891891888</v>
      </c>
      <c r="G701" t="s">
        <v>14</v>
      </c>
      <c r="H701">
        <v>56</v>
      </c>
      <c r="I701" t="s">
        <v>21</v>
      </c>
      <c r="J701" t="s">
        <v>22</v>
      </c>
      <c r="K701" s="5">
        <f>E701/H701</f>
        <v>111.51785714285714</v>
      </c>
      <c r="L701" s="8">
        <f>(N701/86400)+DATE(1970,1,1)</f>
        <v>43641.208333333328</v>
      </c>
      <c r="M701" s="8">
        <f>(O701/86400)+DATE(1970,1,1)</f>
        <v>43642.208333333328</v>
      </c>
      <c r="N701">
        <v>1561438800</v>
      </c>
      <c r="O701">
        <v>1561525200</v>
      </c>
      <c r="P701" t="b">
        <v>0</v>
      </c>
      <c r="Q701" t="b">
        <v>0</v>
      </c>
      <c r="R701" t="str">
        <f>LEFT(T701,FIND("/",T701)-1)</f>
        <v>film &amp; video</v>
      </c>
      <c r="S701" t="str">
        <f>RIGHT(T701,LEN(T701)-FIND("/",T701))</f>
        <v>drama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E702/D702*100</f>
        <v>3</v>
      </c>
      <c r="G702" t="s">
        <v>14</v>
      </c>
      <c r="H702">
        <v>1</v>
      </c>
      <c r="I702" t="s">
        <v>21</v>
      </c>
      <c r="J702" t="s">
        <v>22</v>
      </c>
      <c r="K702" s="5">
        <f>E702/H702</f>
        <v>3</v>
      </c>
      <c r="L702" s="8">
        <f>(N702/86400)+DATE(1970,1,1)</f>
        <v>40203.25</v>
      </c>
      <c r="M702" s="8">
        <f>(O702/86400)+DATE(1970,1,1)</f>
        <v>40218.25</v>
      </c>
      <c r="N702">
        <v>1264399200</v>
      </c>
      <c r="O702">
        <v>1265695200</v>
      </c>
      <c r="P702" t="b">
        <v>0</v>
      </c>
      <c r="Q702" t="b">
        <v>0</v>
      </c>
      <c r="R702" t="str">
        <f>LEFT(T702,FIND("/",T702)-1)</f>
        <v>technology</v>
      </c>
      <c r="S702" t="str">
        <f>RIGHT(T702,LEN(T702)-FIND("/",T702))</f>
        <v>wearables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E703/D703*100</f>
        <v>175.02692307692308</v>
      </c>
      <c r="G703" t="s">
        <v>20</v>
      </c>
      <c r="H703">
        <v>820</v>
      </c>
      <c r="I703" t="s">
        <v>21</v>
      </c>
      <c r="J703" t="s">
        <v>22</v>
      </c>
      <c r="K703" s="5">
        <f>E703/H703</f>
        <v>110.99268292682927</v>
      </c>
      <c r="L703" s="8">
        <f>(N703/86400)+DATE(1970,1,1)</f>
        <v>40629.208333333336</v>
      </c>
      <c r="M703" s="8">
        <f>(O703/86400)+DATE(1970,1,1)</f>
        <v>40636.208333333336</v>
      </c>
      <c r="N703">
        <v>1301202000</v>
      </c>
      <c r="O703">
        <v>1301806800</v>
      </c>
      <c r="P703" t="b">
        <v>1</v>
      </c>
      <c r="Q703" t="b">
        <v>0</v>
      </c>
      <c r="R703" t="str">
        <f>LEFT(T703,FIND("/",T703)-1)</f>
        <v>theater</v>
      </c>
      <c r="S703" t="str">
        <f>RIGHT(T703,LEN(T703)-FIND("/",T703))</f>
        <v>plays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E704/D704*100</f>
        <v>54.137931034482754</v>
      </c>
      <c r="G704" t="s">
        <v>14</v>
      </c>
      <c r="H704">
        <v>83</v>
      </c>
      <c r="I704" t="s">
        <v>21</v>
      </c>
      <c r="J704" t="s">
        <v>22</v>
      </c>
      <c r="K704" s="5">
        <f>E704/H704</f>
        <v>56.746987951807228</v>
      </c>
      <c r="L704" s="8">
        <f>(N704/86400)+DATE(1970,1,1)</f>
        <v>41477.208333333336</v>
      </c>
      <c r="M704" s="8">
        <f>(O704/86400)+DATE(1970,1,1)</f>
        <v>41482.208333333336</v>
      </c>
      <c r="N704">
        <v>1374469200</v>
      </c>
      <c r="O704">
        <v>1374901200</v>
      </c>
      <c r="P704" t="b">
        <v>0</v>
      </c>
      <c r="Q704" t="b">
        <v>0</v>
      </c>
      <c r="R704" t="str">
        <f>LEFT(T704,FIND("/",T704)-1)</f>
        <v>technology</v>
      </c>
      <c r="S704" t="str">
        <f>RIGHT(T704,LEN(T704)-FIND("/",T704))</f>
        <v>wearables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E705/D705*100</f>
        <v>311.87381703470032</v>
      </c>
      <c r="G705" t="s">
        <v>20</v>
      </c>
      <c r="H705">
        <v>2038</v>
      </c>
      <c r="I705" t="s">
        <v>21</v>
      </c>
      <c r="J705" t="s">
        <v>22</v>
      </c>
      <c r="K705" s="5">
        <f>E705/H705</f>
        <v>97.020608439646708</v>
      </c>
      <c r="L705" s="8">
        <f>(N705/86400)+DATE(1970,1,1)</f>
        <v>41020.208333333336</v>
      </c>
      <c r="M705" s="8">
        <f>(O705/86400)+DATE(1970,1,1)</f>
        <v>41037.208333333336</v>
      </c>
      <c r="N705">
        <v>1334984400</v>
      </c>
      <c r="O705">
        <v>1336453200</v>
      </c>
      <c r="P705" t="b">
        <v>1</v>
      </c>
      <c r="Q705" t="b">
        <v>1</v>
      </c>
      <c r="R705" t="str">
        <f>LEFT(T705,FIND("/",T705)-1)</f>
        <v>publishing</v>
      </c>
      <c r="S705" t="str">
        <f>RIGHT(T705,LEN(T705)-FIND("/",T705))</f>
        <v>translations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E706/D706*100</f>
        <v>122.78160919540231</v>
      </c>
      <c r="G706" t="s">
        <v>20</v>
      </c>
      <c r="H706">
        <v>116</v>
      </c>
      <c r="I706" t="s">
        <v>21</v>
      </c>
      <c r="J706" t="s">
        <v>22</v>
      </c>
      <c r="K706" s="5">
        <f>E706/H706</f>
        <v>92.08620689655173</v>
      </c>
      <c r="L706" s="8">
        <f>(N706/86400)+DATE(1970,1,1)</f>
        <v>42555.208333333328</v>
      </c>
      <c r="M706" s="8">
        <f>(O706/86400)+DATE(1970,1,1)</f>
        <v>42570.208333333328</v>
      </c>
      <c r="N706">
        <v>1467608400</v>
      </c>
      <c r="O706">
        <v>1468904400</v>
      </c>
      <c r="P706" t="b">
        <v>0</v>
      </c>
      <c r="Q706" t="b">
        <v>0</v>
      </c>
      <c r="R706" t="str">
        <f>LEFT(T706,FIND("/",T706)-1)</f>
        <v>film &amp; video</v>
      </c>
      <c r="S706" t="str">
        <f>RIGHT(T706,LEN(T706)-FIND("/",T706))</f>
        <v>animation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 s="5">
        <f>E707/H707</f>
        <v>82.986666666666665</v>
      </c>
      <c r="L707" s="8">
        <f>(N707/86400)+DATE(1970,1,1)</f>
        <v>41619.25</v>
      </c>
      <c r="M707" s="8">
        <f>(O707/86400)+DATE(1970,1,1)</f>
        <v>41623.25</v>
      </c>
      <c r="N707">
        <v>1386741600</v>
      </c>
      <c r="O707">
        <v>1387087200</v>
      </c>
      <c r="P707" t="b">
        <v>0</v>
      </c>
      <c r="Q707" t="b">
        <v>0</v>
      </c>
      <c r="R707" t="str">
        <f>LEFT(T707,FIND("/",T707)-1)</f>
        <v>publishing</v>
      </c>
      <c r="S707" t="str">
        <f>RIGHT(T707,LEN(T707)-FIND("/",T707))</f>
        <v>nonfiction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E708/D708*100</f>
        <v>127.84686346863469</v>
      </c>
      <c r="G708" t="s">
        <v>20</v>
      </c>
      <c r="H708">
        <v>1345</v>
      </c>
      <c r="I708" t="s">
        <v>26</v>
      </c>
      <c r="J708" t="s">
        <v>27</v>
      </c>
      <c r="K708" s="5">
        <f>E708/H708</f>
        <v>103.03791821561339</v>
      </c>
      <c r="L708" s="8">
        <f>(N708/86400)+DATE(1970,1,1)</f>
        <v>43471.25</v>
      </c>
      <c r="M708" s="8">
        <f>(O708/86400)+DATE(1970,1,1)</f>
        <v>43479.25</v>
      </c>
      <c r="N708">
        <v>1546754400</v>
      </c>
      <c r="O708">
        <v>1547445600</v>
      </c>
      <c r="P708" t="b">
        <v>0</v>
      </c>
      <c r="Q708" t="b">
        <v>1</v>
      </c>
      <c r="R708" t="str">
        <f>LEFT(T708,FIND("/",T708)-1)</f>
        <v>technology</v>
      </c>
      <c r="S708" t="str">
        <f>RIGHT(T708,LEN(T708)-FIND("/",T708))</f>
        <v>web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E709/D709*100</f>
        <v>158.61643835616439</v>
      </c>
      <c r="G709" t="s">
        <v>20</v>
      </c>
      <c r="H709">
        <v>168</v>
      </c>
      <c r="I709" t="s">
        <v>21</v>
      </c>
      <c r="J709" t="s">
        <v>22</v>
      </c>
      <c r="K709" s="5">
        <f>E709/H709</f>
        <v>68.922619047619051</v>
      </c>
      <c r="L709" s="8">
        <f>(N709/86400)+DATE(1970,1,1)</f>
        <v>43442.25</v>
      </c>
      <c r="M709" s="8">
        <f>(O709/86400)+DATE(1970,1,1)</f>
        <v>43478.25</v>
      </c>
      <c r="N709">
        <v>1544248800</v>
      </c>
      <c r="O709">
        <v>1547359200</v>
      </c>
      <c r="P709" t="b">
        <v>0</v>
      </c>
      <c r="Q709" t="b">
        <v>0</v>
      </c>
      <c r="R709" t="str">
        <f>LEFT(T709,FIND("/",T709)-1)</f>
        <v>film &amp; video</v>
      </c>
      <c r="S709" t="str">
        <f>RIGHT(T709,LEN(T709)-FIND("/",T709))</f>
        <v>drama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E710/D710*100</f>
        <v>707.05882352941171</v>
      </c>
      <c r="G710" t="s">
        <v>20</v>
      </c>
      <c r="H710">
        <v>137</v>
      </c>
      <c r="I710" t="s">
        <v>98</v>
      </c>
      <c r="J710" t="s">
        <v>99</v>
      </c>
      <c r="K710" s="5">
        <f>E710/H710</f>
        <v>87.737226277372258</v>
      </c>
      <c r="L710" s="8">
        <f>(N710/86400)+DATE(1970,1,1)</f>
        <v>42877.208333333328</v>
      </c>
      <c r="M710" s="8">
        <f>(O710/86400)+DATE(1970,1,1)</f>
        <v>42887.208333333328</v>
      </c>
      <c r="N710">
        <v>1495429200</v>
      </c>
      <c r="O710">
        <v>1496293200</v>
      </c>
      <c r="P710" t="b">
        <v>0</v>
      </c>
      <c r="Q710" t="b">
        <v>0</v>
      </c>
      <c r="R710" t="str">
        <f>LEFT(T710,FIND("/",T710)-1)</f>
        <v>theater</v>
      </c>
      <c r="S710" t="str">
        <f>RIGHT(T710,LEN(T710)-FIND("/",T710))</f>
        <v>plays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E711/D711*100</f>
        <v>142.38775510204081</v>
      </c>
      <c r="G711" t="s">
        <v>20</v>
      </c>
      <c r="H711">
        <v>186</v>
      </c>
      <c r="I711" t="s">
        <v>107</v>
      </c>
      <c r="J711" t="s">
        <v>108</v>
      </c>
      <c r="K711" s="5">
        <f>E711/H711</f>
        <v>75.021505376344081</v>
      </c>
      <c r="L711" s="8">
        <f>(N711/86400)+DATE(1970,1,1)</f>
        <v>41018.208333333336</v>
      </c>
      <c r="M711" s="8">
        <f>(O711/86400)+DATE(1970,1,1)</f>
        <v>41025.208333333336</v>
      </c>
      <c r="N711">
        <v>1334811600</v>
      </c>
      <c r="O711">
        <v>1335416400</v>
      </c>
      <c r="P711" t="b">
        <v>0</v>
      </c>
      <c r="Q711" t="b">
        <v>0</v>
      </c>
      <c r="R711" t="str">
        <f>LEFT(T711,FIND("/",T711)-1)</f>
        <v>theater</v>
      </c>
      <c r="S711" t="str">
        <f>RIGHT(T711,LEN(T711)-FIND("/",T711))</f>
        <v>plays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E712/D712*100</f>
        <v>147.86046511627907</v>
      </c>
      <c r="G712" t="s">
        <v>20</v>
      </c>
      <c r="H712">
        <v>125</v>
      </c>
      <c r="I712" t="s">
        <v>21</v>
      </c>
      <c r="J712" t="s">
        <v>22</v>
      </c>
      <c r="K712" s="5">
        <f>E712/H712</f>
        <v>50.863999999999997</v>
      </c>
      <c r="L712" s="8">
        <f>(N712/86400)+DATE(1970,1,1)</f>
        <v>43295.208333333328</v>
      </c>
      <c r="M712" s="8">
        <f>(O712/86400)+DATE(1970,1,1)</f>
        <v>43302.208333333328</v>
      </c>
      <c r="N712">
        <v>1531544400</v>
      </c>
      <c r="O712">
        <v>1532149200</v>
      </c>
      <c r="P712" t="b">
        <v>0</v>
      </c>
      <c r="Q712" t="b">
        <v>1</v>
      </c>
      <c r="R712" t="str">
        <f>LEFT(T712,FIND("/",T712)-1)</f>
        <v>theater</v>
      </c>
      <c r="S712" t="str">
        <f>RIGHT(T712,LEN(T712)-FIND("/",T712))</f>
        <v>plays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E713/D713*100</f>
        <v>20.322580645161288</v>
      </c>
      <c r="G713" t="s">
        <v>14</v>
      </c>
      <c r="H713">
        <v>14</v>
      </c>
      <c r="I713" t="s">
        <v>107</v>
      </c>
      <c r="J713" t="s">
        <v>108</v>
      </c>
      <c r="K713" s="5">
        <f>E713/H713</f>
        <v>90</v>
      </c>
      <c r="L713" s="8">
        <f>(N713/86400)+DATE(1970,1,1)</f>
        <v>42393.25</v>
      </c>
      <c r="M713" s="8">
        <f>(O713/86400)+DATE(1970,1,1)</f>
        <v>42395.25</v>
      </c>
      <c r="N713">
        <v>1453615200</v>
      </c>
      <c r="O713">
        <v>1453788000</v>
      </c>
      <c r="P713" t="b">
        <v>1</v>
      </c>
      <c r="Q713" t="b">
        <v>1</v>
      </c>
      <c r="R713" t="str">
        <f>LEFT(T713,FIND("/",T713)-1)</f>
        <v>theater</v>
      </c>
      <c r="S713" t="str">
        <f>RIGHT(T713,LEN(T713)-FIND("/",T713))</f>
        <v>plays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E714/D714*100</f>
        <v>1840.625</v>
      </c>
      <c r="G714" t="s">
        <v>20</v>
      </c>
      <c r="H714">
        <v>202</v>
      </c>
      <c r="I714" t="s">
        <v>21</v>
      </c>
      <c r="J714" t="s">
        <v>22</v>
      </c>
      <c r="K714" s="5">
        <f>E714/H714</f>
        <v>72.896039603960389</v>
      </c>
      <c r="L714" s="8">
        <f>(N714/86400)+DATE(1970,1,1)</f>
        <v>42559.208333333328</v>
      </c>
      <c r="M714" s="8">
        <f>(O714/86400)+DATE(1970,1,1)</f>
        <v>42600.208333333328</v>
      </c>
      <c r="N714">
        <v>1467954000</v>
      </c>
      <c r="O714">
        <v>1471496400</v>
      </c>
      <c r="P714" t="b">
        <v>0</v>
      </c>
      <c r="Q714" t="b">
        <v>0</v>
      </c>
      <c r="R714" t="str">
        <f>LEFT(T714,FIND("/",T714)-1)</f>
        <v>theater</v>
      </c>
      <c r="S714" t="str">
        <f>RIGHT(T714,LEN(T714)-FIND("/",T714))</f>
        <v>plays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E715/D715*100</f>
        <v>161.94202898550725</v>
      </c>
      <c r="G715" t="s">
        <v>20</v>
      </c>
      <c r="H715">
        <v>103</v>
      </c>
      <c r="I715" t="s">
        <v>21</v>
      </c>
      <c r="J715" t="s">
        <v>22</v>
      </c>
      <c r="K715" s="5">
        <f>E715/H715</f>
        <v>108.48543689320388</v>
      </c>
      <c r="L715" s="8">
        <f>(N715/86400)+DATE(1970,1,1)</f>
        <v>42604.208333333328</v>
      </c>
      <c r="M715" s="8">
        <f>(O715/86400)+DATE(1970,1,1)</f>
        <v>42616.208333333328</v>
      </c>
      <c r="N715">
        <v>1471842000</v>
      </c>
      <c r="O715">
        <v>1472878800</v>
      </c>
      <c r="P715" t="b">
        <v>0</v>
      </c>
      <c r="Q715" t="b">
        <v>0</v>
      </c>
      <c r="R715" t="str">
        <f>LEFT(T715,FIND("/",T715)-1)</f>
        <v>publishing</v>
      </c>
      <c r="S715" t="str">
        <f>RIGHT(T715,LEN(T715)-FIND("/",T715))</f>
        <v>radio &amp; podcasts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E716/D716*100</f>
        <v>472.82077922077923</v>
      </c>
      <c r="G716" t="s">
        <v>20</v>
      </c>
      <c r="H716">
        <v>1785</v>
      </c>
      <c r="I716" t="s">
        <v>21</v>
      </c>
      <c r="J716" t="s">
        <v>22</v>
      </c>
      <c r="K716" s="5">
        <f>E716/H716</f>
        <v>101.98095238095237</v>
      </c>
      <c r="L716" s="8">
        <f>(N716/86400)+DATE(1970,1,1)</f>
        <v>41870.208333333336</v>
      </c>
      <c r="M716" s="8">
        <f>(O716/86400)+DATE(1970,1,1)</f>
        <v>41871.208333333336</v>
      </c>
      <c r="N716">
        <v>1408424400</v>
      </c>
      <c r="O716">
        <v>1408510800</v>
      </c>
      <c r="P716" t="b">
        <v>0</v>
      </c>
      <c r="Q716" t="b">
        <v>0</v>
      </c>
      <c r="R716" t="str">
        <f>LEFT(T716,FIND("/",T716)-1)</f>
        <v>music</v>
      </c>
      <c r="S716" t="str">
        <f>RIGHT(T716,LEN(T716)-FIND("/",T716))</f>
        <v>rock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E717/D717*100</f>
        <v>24.466101694915253</v>
      </c>
      <c r="G717" t="s">
        <v>14</v>
      </c>
      <c r="H717">
        <v>656</v>
      </c>
      <c r="I717" t="s">
        <v>21</v>
      </c>
      <c r="J717" t="s">
        <v>22</v>
      </c>
      <c r="K717" s="5">
        <f>E717/H717</f>
        <v>44.009146341463413</v>
      </c>
      <c r="L717" s="8">
        <f>(N717/86400)+DATE(1970,1,1)</f>
        <v>40397.208333333336</v>
      </c>
      <c r="M717" s="8">
        <f>(O717/86400)+DATE(1970,1,1)</f>
        <v>40402.208333333336</v>
      </c>
      <c r="N717">
        <v>1281157200</v>
      </c>
      <c r="O717">
        <v>1281589200</v>
      </c>
      <c r="P717" t="b">
        <v>0</v>
      </c>
      <c r="Q717" t="b">
        <v>0</v>
      </c>
      <c r="R717" t="str">
        <f>LEFT(T717,FIND("/",T717)-1)</f>
        <v>games</v>
      </c>
      <c r="S717" t="str">
        <f>RIGHT(T717,LEN(T717)-FIND("/",T717))</f>
        <v>mobile games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E718/D718*100</f>
        <v>517.65</v>
      </c>
      <c r="G718" t="s">
        <v>20</v>
      </c>
      <c r="H718">
        <v>157</v>
      </c>
      <c r="I718" t="s">
        <v>21</v>
      </c>
      <c r="J718" t="s">
        <v>22</v>
      </c>
      <c r="K718" s="5">
        <f>E718/H718</f>
        <v>65.942675159235662</v>
      </c>
      <c r="L718" s="8">
        <f>(N718/86400)+DATE(1970,1,1)</f>
        <v>41465.208333333336</v>
      </c>
      <c r="M718" s="8">
        <f>(O718/86400)+DATE(1970,1,1)</f>
        <v>41493.208333333336</v>
      </c>
      <c r="N718">
        <v>1373432400</v>
      </c>
      <c r="O718">
        <v>1375851600</v>
      </c>
      <c r="P718" t="b">
        <v>0</v>
      </c>
      <c r="Q718" t="b">
        <v>1</v>
      </c>
      <c r="R718" t="str">
        <f>LEFT(T718,FIND("/",T718)-1)</f>
        <v>theater</v>
      </c>
      <c r="S718" t="str">
        <f>RIGHT(T718,LEN(T718)-FIND("/",T718))</f>
        <v>plays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E719/D719*100</f>
        <v>247.64285714285714</v>
      </c>
      <c r="G719" t="s">
        <v>20</v>
      </c>
      <c r="H719">
        <v>555</v>
      </c>
      <c r="I719" t="s">
        <v>21</v>
      </c>
      <c r="J719" t="s">
        <v>22</v>
      </c>
      <c r="K719" s="5">
        <f>E719/H719</f>
        <v>24.987387387387386</v>
      </c>
      <c r="L719" s="8">
        <f>(N719/86400)+DATE(1970,1,1)</f>
        <v>40777.208333333336</v>
      </c>
      <c r="M719" s="8">
        <f>(O719/86400)+DATE(1970,1,1)</f>
        <v>40798.208333333336</v>
      </c>
      <c r="N719">
        <v>1313989200</v>
      </c>
      <c r="O719">
        <v>1315803600</v>
      </c>
      <c r="P719" t="b">
        <v>0</v>
      </c>
      <c r="Q719" t="b">
        <v>0</v>
      </c>
      <c r="R719" t="str">
        <f>LEFT(T719,FIND("/",T719)-1)</f>
        <v>film &amp; video</v>
      </c>
      <c r="S719" t="str">
        <f>RIGHT(T719,LEN(T719)-FIND("/",T719))</f>
        <v>documentary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E720/D720*100</f>
        <v>100.20481927710843</v>
      </c>
      <c r="G720" t="s">
        <v>20</v>
      </c>
      <c r="H720">
        <v>297</v>
      </c>
      <c r="I720" t="s">
        <v>21</v>
      </c>
      <c r="J720" t="s">
        <v>22</v>
      </c>
      <c r="K720" s="5">
        <f>E720/H720</f>
        <v>28.003367003367003</v>
      </c>
      <c r="L720" s="8">
        <f>(N720/86400)+DATE(1970,1,1)</f>
        <v>41442.208333333336</v>
      </c>
      <c r="M720" s="8">
        <f>(O720/86400)+DATE(1970,1,1)</f>
        <v>41468.208333333336</v>
      </c>
      <c r="N720">
        <v>1371445200</v>
      </c>
      <c r="O720">
        <v>1373691600</v>
      </c>
      <c r="P720" t="b">
        <v>0</v>
      </c>
      <c r="Q720" t="b">
        <v>0</v>
      </c>
      <c r="R720" t="str">
        <f>LEFT(T720,FIND("/",T720)-1)</f>
        <v>technology</v>
      </c>
      <c r="S720" t="str">
        <f>RIGHT(T720,LEN(T720)-FIND("/",T720))</f>
        <v>wearables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E721/D721*100</f>
        <v>153</v>
      </c>
      <c r="G721" t="s">
        <v>20</v>
      </c>
      <c r="H721">
        <v>123</v>
      </c>
      <c r="I721" t="s">
        <v>21</v>
      </c>
      <c r="J721" t="s">
        <v>22</v>
      </c>
      <c r="K721" s="5">
        <f>E721/H721</f>
        <v>85.829268292682926</v>
      </c>
      <c r="L721" s="8">
        <f>(N721/86400)+DATE(1970,1,1)</f>
        <v>41058.208333333336</v>
      </c>
      <c r="M721" s="8">
        <f>(O721/86400)+DATE(1970,1,1)</f>
        <v>41069.208333333336</v>
      </c>
      <c r="N721">
        <v>1338267600</v>
      </c>
      <c r="O721">
        <v>1339218000</v>
      </c>
      <c r="P721" t="b">
        <v>0</v>
      </c>
      <c r="Q721" t="b">
        <v>0</v>
      </c>
      <c r="R721" t="str">
        <f>LEFT(T721,FIND("/",T721)-1)</f>
        <v>publishing</v>
      </c>
      <c r="S721" t="str">
        <f>RIGHT(T721,LEN(T721)-FIND("/",T721))</f>
        <v>fiction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E722/D722*100</f>
        <v>37.091954022988503</v>
      </c>
      <c r="G722" t="s">
        <v>74</v>
      </c>
      <c r="H722">
        <v>38</v>
      </c>
      <c r="I722" t="s">
        <v>36</v>
      </c>
      <c r="J722" t="s">
        <v>37</v>
      </c>
      <c r="K722" s="5">
        <f>E722/H722</f>
        <v>84.921052631578945</v>
      </c>
      <c r="L722" s="8">
        <f>(N722/86400)+DATE(1970,1,1)</f>
        <v>43152.25</v>
      </c>
      <c r="M722" s="8">
        <f>(O722/86400)+DATE(1970,1,1)</f>
        <v>43166.25</v>
      </c>
      <c r="N722">
        <v>1519192800</v>
      </c>
      <c r="O722">
        <v>1520402400</v>
      </c>
      <c r="P722" t="b">
        <v>0</v>
      </c>
      <c r="Q722" t="b">
        <v>1</v>
      </c>
      <c r="R722" t="str">
        <f>LEFT(T722,FIND("/",T722)-1)</f>
        <v>theater</v>
      </c>
      <c r="S722" t="str">
        <f>RIGHT(T722,LEN(T722)-FIND("/",T722))</f>
        <v>plays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E723/D723*100</f>
        <v>4.392394822006473</v>
      </c>
      <c r="G723" t="s">
        <v>74</v>
      </c>
      <c r="H723">
        <v>60</v>
      </c>
      <c r="I723" t="s">
        <v>21</v>
      </c>
      <c r="J723" t="s">
        <v>22</v>
      </c>
      <c r="K723" s="5">
        <f>E723/H723</f>
        <v>90.483333333333334</v>
      </c>
      <c r="L723" s="8">
        <f>(N723/86400)+DATE(1970,1,1)</f>
        <v>43194.208333333328</v>
      </c>
      <c r="M723" s="8">
        <f>(O723/86400)+DATE(1970,1,1)</f>
        <v>43200.208333333328</v>
      </c>
      <c r="N723">
        <v>1522818000</v>
      </c>
      <c r="O723">
        <v>1523336400</v>
      </c>
      <c r="P723" t="b">
        <v>0</v>
      </c>
      <c r="Q723" t="b">
        <v>0</v>
      </c>
      <c r="R723" t="str">
        <f>LEFT(T723,FIND("/",T723)-1)</f>
        <v>music</v>
      </c>
      <c r="S723" t="str">
        <f>RIGHT(T723,LEN(T723)-FIND("/",T723))</f>
        <v>rock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E724/D724*100</f>
        <v>156.50721649484535</v>
      </c>
      <c r="G724" t="s">
        <v>20</v>
      </c>
      <c r="H724">
        <v>3036</v>
      </c>
      <c r="I724" t="s">
        <v>21</v>
      </c>
      <c r="J724" t="s">
        <v>22</v>
      </c>
      <c r="K724" s="5">
        <f>E724/H724</f>
        <v>25.00197628458498</v>
      </c>
      <c r="L724" s="8">
        <f>(N724/86400)+DATE(1970,1,1)</f>
        <v>43045.25</v>
      </c>
      <c r="M724" s="8">
        <f>(O724/86400)+DATE(1970,1,1)</f>
        <v>43072.25</v>
      </c>
      <c r="N724">
        <v>1509948000</v>
      </c>
      <c r="O724">
        <v>1512280800</v>
      </c>
      <c r="P724" t="b">
        <v>0</v>
      </c>
      <c r="Q724" t="b">
        <v>0</v>
      </c>
      <c r="R724" t="str">
        <f>LEFT(T724,FIND("/",T724)-1)</f>
        <v>film &amp; video</v>
      </c>
      <c r="S724" t="str">
        <f>RIGHT(T724,LEN(T724)-FIND("/",T724))</f>
        <v>documentary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E725/D725*100</f>
        <v>270.40816326530609</v>
      </c>
      <c r="G725" t="s">
        <v>20</v>
      </c>
      <c r="H725">
        <v>144</v>
      </c>
      <c r="I725" t="s">
        <v>26</v>
      </c>
      <c r="J725" t="s">
        <v>27</v>
      </c>
      <c r="K725" s="5">
        <f>E725/H725</f>
        <v>92.013888888888886</v>
      </c>
      <c r="L725" s="8">
        <f>(N725/86400)+DATE(1970,1,1)</f>
        <v>42431.25</v>
      </c>
      <c r="M725" s="8">
        <f>(O725/86400)+DATE(1970,1,1)</f>
        <v>42452.208333333328</v>
      </c>
      <c r="N725">
        <v>1456898400</v>
      </c>
      <c r="O725">
        <v>1458709200</v>
      </c>
      <c r="P725" t="b">
        <v>0</v>
      </c>
      <c r="Q725" t="b">
        <v>0</v>
      </c>
      <c r="R725" t="str">
        <f>LEFT(T725,FIND("/",T725)-1)</f>
        <v>theater</v>
      </c>
      <c r="S725" t="str">
        <f>RIGHT(T725,LEN(T725)-FIND("/",T725))</f>
        <v>plays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E726/D726*100</f>
        <v>134.05952380952382</v>
      </c>
      <c r="G726" t="s">
        <v>20</v>
      </c>
      <c r="H726">
        <v>121</v>
      </c>
      <c r="I726" t="s">
        <v>40</v>
      </c>
      <c r="J726" t="s">
        <v>41</v>
      </c>
      <c r="K726" s="5">
        <f>E726/H726</f>
        <v>93.066115702479337</v>
      </c>
      <c r="L726" s="8">
        <f>(N726/86400)+DATE(1970,1,1)</f>
        <v>41934.208333333336</v>
      </c>
      <c r="M726" s="8">
        <f>(O726/86400)+DATE(1970,1,1)</f>
        <v>41936.208333333336</v>
      </c>
      <c r="N726">
        <v>1413954000</v>
      </c>
      <c r="O726">
        <v>1414126800</v>
      </c>
      <c r="P726" t="b">
        <v>0</v>
      </c>
      <c r="Q726" t="b">
        <v>1</v>
      </c>
      <c r="R726" t="str">
        <f>LEFT(T726,FIND("/",T726)-1)</f>
        <v>theater</v>
      </c>
      <c r="S726" t="str">
        <f>RIGHT(T726,LEN(T726)-FIND("/",T726))</f>
        <v>plays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E727/D727*100</f>
        <v>50.398033126293996</v>
      </c>
      <c r="G727" t="s">
        <v>14</v>
      </c>
      <c r="H727">
        <v>1596</v>
      </c>
      <c r="I727" t="s">
        <v>21</v>
      </c>
      <c r="J727" t="s">
        <v>22</v>
      </c>
      <c r="K727" s="5">
        <f>E727/H727</f>
        <v>61.008145363408524</v>
      </c>
      <c r="L727" s="8">
        <f>(N727/86400)+DATE(1970,1,1)</f>
        <v>41958.25</v>
      </c>
      <c r="M727" s="8">
        <f>(O727/86400)+DATE(1970,1,1)</f>
        <v>41960.25</v>
      </c>
      <c r="N727">
        <v>1416031200</v>
      </c>
      <c r="O727">
        <v>1416204000</v>
      </c>
      <c r="P727" t="b">
        <v>0</v>
      </c>
      <c r="Q727" t="b">
        <v>0</v>
      </c>
      <c r="R727" t="str">
        <f>LEFT(T727,FIND("/",T727)-1)</f>
        <v>games</v>
      </c>
      <c r="S727" t="str">
        <f>RIGHT(T727,LEN(T727)-FIND("/",T727))</f>
        <v>mobile games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E728/D728*100</f>
        <v>88.815837937384899</v>
      </c>
      <c r="G728" t="s">
        <v>74</v>
      </c>
      <c r="H728">
        <v>524</v>
      </c>
      <c r="I728" t="s">
        <v>21</v>
      </c>
      <c r="J728" t="s">
        <v>22</v>
      </c>
      <c r="K728" s="5">
        <f>E728/H728</f>
        <v>92.036259541984734</v>
      </c>
      <c r="L728" s="8">
        <f>(N728/86400)+DATE(1970,1,1)</f>
        <v>40476.208333333336</v>
      </c>
      <c r="M728" s="8">
        <f>(O728/86400)+DATE(1970,1,1)</f>
        <v>40482.208333333336</v>
      </c>
      <c r="N728">
        <v>1287982800</v>
      </c>
      <c r="O728">
        <v>1288501200</v>
      </c>
      <c r="P728" t="b">
        <v>0</v>
      </c>
      <c r="Q728" t="b">
        <v>1</v>
      </c>
      <c r="R728" t="str">
        <f>LEFT(T728,FIND("/",T728)-1)</f>
        <v>theater</v>
      </c>
      <c r="S728" t="str">
        <f>RIGHT(T728,LEN(T728)-FIND("/",T728))</f>
        <v>plays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E729/D729*100</f>
        <v>165</v>
      </c>
      <c r="G729" t="s">
        <v>20</v>
      </c>
      <c r="H729">
        <v>181</v>
      </c>
      <c r="I729" t="s">
        <v>21</v>
      </c>
      <c r="J729" t="s">
        <v>22</v>
      </c>
      <c r="K729" s="5">
        <f>E729/H729</f>
        <v>81.132596685082873</v>
      </c>
      <c r="L729" s="8">
        <f>(N729/86400)+DATE(1970,1,1)</f>
        <v>43485.25</v>
      </c>
      <c r="M729" s="8">
        <f>(O729/86400)+DATE(1970,1,1)</f>
        <v>43543.208333333328</v>
      </c>
      <c r="N729">
        <v>1547964000</v>
      </c>
      <c r="O729">
        <v>1552971600</v>
      </c>
      <c r="P729" t="b">
        <v>0</v>
      </c>
      <c r="Q729" t="b">
        <v>0</v>
      </c>
      <c r="R729" t="str">
        <f>LEFT(T729,FIND("/",T729)-1)</f>
        <v>technology</v>
      </c>
      <c r="S729" t="str">
        <f>RIGHT(T729,LEN(T729)-FIND("/",T729))</f>
        <v>web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E730/D730*100</f>
        <v>17.5</v>
      </c>
      <c r="G730" t="s">
        <v>14</v>
      </c>
      <c r="H730">
        <v>10</v>
      </c>
      <c r="I730" t="s">
        <v>21</v>
      </c>
      <c r="J730" t="s">
        <v>22</v>
      </c>
      <c r="K730" s="5">
        <f>E730/H730</f>
        <v>73.5</v>
      </c>
      <c r="L730" s="8">
        <f>(N730/86400)+DATE(1970,1,1)</f>
        <v>42515.208333333328</v>
      </c>
      <c r="M730" s="8">
        <f>(O730/86400)+DATE(1970,1,1)</f>
        <v>42526.208333333328</v>
      </c>
      <c r="N730">
        <v>1464152400</v>
      </c>
      <c r="O730">
        <v>1465102800</v>
      </c>
      <c r="P730" t="b">
        <v>0</v>
      </c>
      <c r="Q730" t="b">
        <v>0</v>
      </c>
      <c r="R730" t="str">
        <f>LEFT(T730,FIND("/",T730)-1)</f>
        <v>theater</v>
      </c>
      <c r="S730" t="str">
        <f>RIGHT(T730,LEN(T730)-FIND("/",T730))</f>
        <v>plays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E731/D731*100</f>
        <v>185.66071428571428</v>
      </c>
      <c r="G731" t="s">
        <v>20</v>
      </c>
      <c r="H731">
        <v>122</v>
      </c>
      <c r="I731" t="s">
        <v>21</v>
      </c>
      <c r="J731" t="s">
        <v>22</v>
      </c>
      <c r="K731" s="5">
        <f>E731/H731</f>
        <v>85.221311475409834</v>
      </c>
      <c r="L731" s="8">
        <f>(N731/86400)+DATE(1970,1,1)</f>
        <v>41309.25</v>
      </c>
      <c r="M731" s="8">
        <f>(O731/86400)+DATE(1970,1,1)</f>
        <v>41311.25</v>
      </c>
      <c r="N731">
        <v>1359957600</v>
      </c>
      <c r="O731">
        <v>1360130400</v>
      </c>
      <c r="P731" t="b">
        <v>0</v>
      </c>
      <c r="Q731" t="b">
        <v>0</v>
      </c>
      <c r="R731" t="str">
        <f>LEFT(T731,FIND("/",T731)-1)</f>
        <v>film &amp; video</v>
      </c>
      <c r="S731" t="str">
        <f>RIGHT(T731,LEN(T731)-FIND("/",T731))</f>
        <v>drama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E732/D732*100</f>
        <v>412.6631944444444</v>
      </c>
      <c r="G732" t="s">
        <v>20</v>
      </c>
      <c r="H732">
        <v>1071</v>
      </c>
      <c r="I732" t="s">
        <v>15</v>
      </c>
      <c r="J732" t="s">
        <v>16</v>
      </c>
      <c r="K732" s="5">
        <f>E732/H732</f>
        <v>110.96825396825396</v>
      </c>
      <c r="L732" s="8">
        <f>(N732/86400)+DATE(1970,1,1)</f>
        <v>42147.208333333328</v>
      </c>
      <c r="M732" s="8">
        <f>(O732/86400)+DATE(1970,1,1)</f>
        <v>42153.208333333328</v>
      </c>
      <c r="N732">
        <v>1432357200</v>
      </c>
      <c r="O732">
        <v>1432875600</v>
      </c>
      <c r="P732" t="b">
        <v>0</v>
      </c>
      <c r="Q732" t="b">
        <v>0</v>
      </c>
      <c r="R732" t="str">
        <f>LEFT(T732,FIND("/",T732)-1)</f>
        <v>technology</v>
      </c>
      <c r="S732" t="str">
        <f>RIGHT(T732,LEN(T732)-FIND("/",T732))</f>
        <v>wearables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E733/D733*100</f>
        <v>90.25</v>
      </c>
      <c r="G733" t="s">
        <v>74</v>
      </c>
      <c r="H733">
        <v>219</v>
      </c>
      <c r="I733" t="s">
        <v>21</v>
      </c>
      <c r="J733" t="s">
        <v>22</v>
      </c>
      <c r="K733" s="5">
        <f>E733/H733</f>
        <v>32.968036529680369</v>
      </c>
      <c r="L733" s="8">
        <f>(N733/86400)+DATE(1970,1,1)</f>
        <v>42939.208333333328</v>
      </c>
      <c r="M733" s="8">
        <f>(O733/86400)+DATE(1970,1,1)</f>
        <v>42940.208333333328</v>
      </c>
      <c r="N733">
        <v>1500786000</v>
      </c>
      <c r="O733">
        <v>1500872400</v>
      </c>
      <c r="P733" t="b">
        <v>0</v>
      </c>
      <c r="Q733" t="b">
        <v>0</v>
      </c>
      <c r="R733" t="str">
        <f>LEFT(T733,FIND("/",T733)-1)</f>
        <v>technology</v>
      </c>
      <c r="S733" t="str">
        <f>RIGHT(T733,LEN(T733)-FIND("/",T733))</f>
        <v>web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E734/D734*100</f>
        <v>91.984615384615381</v>
      </c>
      <c r="G734" t="s">
        <v>14</v>
      </c>
      <c r="H734">
        <v>1121</v>
      </c>
      <c r="I734" t="s">
        <v>21</v>
      </c>
      <c r="J734" t="s">
        <v>22</v>
      </c>
      <c r="K734" s="5">
        <f>E734/H734</f>
        <v>96.005352363960753</v>
      </c>
      <c r="L734" s="8">
        <f>(N734/86400)+DATE(1970,1,1)</f>
        <v>42816.208333333328</v>
      </c>
      <c r="M734" s="8">
        <f>(O734/86400)+DATE(1970,1,1)</f>
        <v>42839.208333333328</v>
      </c>
      <c r="N734">
        <v>1490158800</v>
      </c>
      <c r="O734">
        <v>1492146000</v>
      </c>
      <c r="P734" t="b">
        <v>0</v>
      </c>
      <c r="Q734" t="b">
        <v>1</v>
      </c>
      <c r="R734" t="str">
        <f>LEFT(T734,FIND("/",T734)-1)</f>
        <v>music</v>
      </c>
      <c r="S734" t="str">
        <f>RIGHT(T734,LEN(T734)-FIND("/",T734))</f>
        <v>rock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E735/D735*100</f>
        <v>527.00632911392404</v>
      </c>
      <c r="G735" t="s">
        <v>20</v>
      </c>
      <c r="H735">
        <v>980</v>
      </c>
      <c r="I735" t="s">
        <v>21</v>
      </c>
      <c r="J735" t="s">
        <v>22</v>
      </c>
      <c r="K735" s="5">
        <f>E735/H735</f>
        <v>84.96632653061225</v>
      </c>
      <c r="L735" s="8">
        <f>(N735/86400)+DATE(1970,1,1)</f>
        <v>41844.208333333336</v>
      </c>
      <c r="M735" s="8">
        <f>(O735/86400)+DATE(1970,1,1)</f>
        <v>41857.208333333336</v>
      </c>
      <c r="N735">
        <v>1406178000</v>
      </c>
      <c r="O735">
        <v>1407301200</v>
      </c>
      <c r="P735" t="b">
        <v>0</v>
      </c>
      <c r="Q735" t="b">
        <v>0</v>
      </c>
      <c r="R735" t="str">
        <f>LEFT(T735,FIND("/",T735)-1)</f>
        <v>music</v>
      </c>
      <c r="S735" t="str">
        <f>RIGHT(T735,LEN(T735)-FIND("/",T735))</f>
        <v>metal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E736/D736*100</f>
        <v>319.14285714285711</v>
      </c>
      <c r="G736" t="s">
        <v>20</v>
      </c>
      <c r="H736">
        <v>536</v>
      </c>
      <c r="I736" t="s">
        <v>21</v>
      </c>
      <c r="J736" t="s">
        <v>22</v>
      </c>
      <c r="K736" s="5">
        <f>E736/H736</f>
        <v>25.007462686567163</v>
      </c>
      <c r="L736" s="8">
        <f>(N736/86400)+DATE(1970,1,1)</f>
        <v>42763.25</v>
      </c>
      <c r="M736" s="8">
        <f>(O736/86400)+DATE(1970,1,1)</f>
        <v>42775.25</v>
      </c>
      <c r="N736">
        <v>1485583200</v>
      </c>
      <c r="O736">
        <v>1486620000</v>
      </c>
      <c r="P736" t="b">
        <v>0</v>
      </c>
      <c r="Q736" t="b">
        <v>1</v>
      </c>
      <c r="R736" t="str">
        <f>LEFT(T736,FIND("/",T736)-1)</f>
        <v>theater</v>
      </c>
      <c r="S736" t="str">
        <f>RIGHT(T736,LEN(T736)-FIND("/",T736))</f>
        <v>plays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E737/D737*100</f>
        <v>354.18867924528303</v>
      </c>
      <c r="G737" t="s">
        <v>20</v>
      </c>
      <c r="H737">
        <v>1991</v>
      </c>
      <c r="I737" t="s">
        <v>21</v>
      </c>
      <c r="J737" t="s">
        <v>22</v>
      </c>
      <c r="K737" s="5">
        <f>E737/H737</f>
        <v>65.998995479658461</v>
      </c>
      <c r="L737" s="8">
        <f>(N737/86400)+DATE(1970,1,1)</f>
        <v>42459.208333333328</v>
      </c>
      <c r="M737" s="8">
        <f>(O737/86400)+DATE(1970,1,1)</f>
        <v>42466.208333333328</v>
      </c>
      <c r="N737">
        <v>1459314000</v>
      </c>
      <c r="O737">
        <v>1459918800</v>
      </c>
      <c r="P737" t="b">
        <v>0</v>
      </c>
      <c r="Q737" t="b">
        <v>0</v>
      </c>
      <c r="R737" t="str">
        <f>LEFT(T737,FIND("/",T737)-1)</f>
        <v>photography</v>
      </c>
      <c r="S737" t="str">
        <f>RIGHT(T737,LEN(T737)-FIND("/",T737))</f>
        <v>photography books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E738/D738*100</f>
        <v>32.896103896103895</v>
      </c>
      <c r="G738" t="s">
        <v>74</v>
      </c>
      <c r="H738">
        <v>29</v>
      </c>
      <c r="I738" t="s">
        <v>21</v>
      </c>
      <c r="J738" t="s">
        <v>22</v>
      </c>
      <c r="K738" s="5">
        <f>E738/H738</f>
        <v>87.34482758620689</v>
      </c>
      <c r="L738" s="8">
        <f>(N738/86400)+DATE(1970,1,1)</f>
        <v>42055.25</v>
      </c>
      <c r="M738" s="8">
        <f>(O738/86400)+DATE(1970,1,1)</f>
        <v>42059.25</v>
      </c>
      <c r="N738">
        <v>1424412000</v>
      </c>
      <c r="O738">
        <v>1424757600</v>
      </c>
      <c r="P738" t="b">
        <v>0</v>
      </c>
      <c r="Q738" t="b">
        <v>0</v>
      </c>
      <c r="R738" t="str">
        <f>LEFT(T738,FIND("/",T738)-1)</f>
        <v>publishing</v>
      </c>
      <c r="S738" t="str">
        <f>RIGHT(T738,LEN(T738)-FIND("/",T738))</f>
        <v>nonfiction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E739/D739*100</f>
        <v>135.8918918918919</v>
      </c>
      <c r="G739" t="s">
        <v>20</v>
      </c>
      <c r="H739">
        <v>180</v>
      </c>
      <c r="I739" t="s">
        <v>21</v>
      </c>
      <c r="J739" t="s">
        <v>22</v>
      </c>
      <c r="K739" s="5">
        <f>E739/H739</f>
        <v>27.933333333333334</v>
      </c>
      <c r="L739" s="8">
        <f>(N739/86400)+DATE(1970,1,1)</f>
        <v>42685.25</v>
      </c>
      <c r="M739" s="8">
        <f>(O739/86400)+DATE(1970,1,1)</f>
        <v>42697.25</v>
      </c>
      <c r="N739">
        <v>1478844000</v>
      </c>
      <c r="O739">
        <v>1479880800</v>
      </c>
      <c r="P739" t="b">
        <v>0</v>
      </c>
      <c r="Q739" t="b">
        <v>0</v>
      </c>
      <c r="R739" t="str">
        <f>LEFT(T739,FIND("/",T739)-1)</f>
        <v>music</v>
      </c>
      <c r="S739" t="str">
        <f>RIGHT(T739,LEN(T739)-FIND("/",T739))</f>
        <v>indie rock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E740/D740*100</f>
        <v>2.0843373493975905</v>
      </c>
      <c r="G740" t="s">
        <v>14</v>
      </c>
      <c r="H740">
        <v>15</v>
      </c>
      <c r="I740" t="s">
        <v>21</v>
      </c>
      <c r="J740" t="s">
        <v>22</v>
      </c>
      <c r="K740" s="5">
        <f>E740/H740</f>
        <v>103.8</v>
      </c>
      <c r="L740" s="8">
        <f>(N740/86400)+DATE(1970,1,1)</f>
        <v>41959.25</v>
      </c>
      <c r="M740" s="8">
        <f>(O740/86400)+DATE(1970,1,1)</f>
        <v>41981.25</v>
      </c>
      <c r="N740">
        <v>1416117600</v>
      </c>
      <c r="O740">
        <v>1418018400</v>
      </c>
      <c r="P740" t="b">
        <v>0</v>
      </c>
      <c r="Q740" t="b">
        <v>1</v>
      </c>
      <c r="R740" t="str">
        <f>LEFT(T740,FIND("/",T740)-1)</f>
        <v>theater</v>
      </c>
      <c r="S740" t="str">
        <f>RIGHT(T740,LEN(T740)-FIND("/",T740))</f>
        <v>plays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E741/D741*100</f>
        <v>61</v>
      </c>
      <c r="G741" t="s">
        <v>14</v>
      </c>
      <c r="H741">
        <v>191</v>
      </c>
      <c r="I741" t="s">
        <v>21</v>
      </c>
      <c r="J741" t="s">
        <v>22</v>
      </c>
      <c r="K741" s="5">
        <f>E741/H741</f>
        <v>31.937172774869111</v>
      </c>
      <c r="L741" s="8">
        <f>(N741/86400)+DATE(1970,1,1)</f>
        <v>41089.208333333336</v>
      </c>
      <c r="M741" s="8">
        <f>(O741/86400)+DATE(1970,1,1)</f>
        <v>41090.208333333336</v>
      </c>
      <c r="N741">
        <v>1340946000</v>
      </c>
      <c r="O741">
        <v>1341032400</v>
      </c>
      <c r="P741" t="b">
        <v>0</v>
      </c>
      <c r="Q741" t="b">
        <v>0</v>
      </c>
      <c r="R741" t="str">
        <f>LEFT(T741,FIND("/",T741)-1)</f>
        <v>music</v>
      </c>
      <c r="S741" t="str">
        <f>RIGHT(T741,LEN(T741)-FIND("/",T741))</f>
        <v>indie rock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E742/D742*100</f>
        <v>30.037735849056602</v>
      </c>
      <c r="G742" t="s">
        <v>14</v>
      </c>
      <c r="H742">
        <v>16</v>
      </c>
      <c r="I742" t="s">
        <v>21</v>
      </c>
      <c r="J742" t="s">
        <v>22</v>
      </c>
      <c r="K742" s="5">
        <f>E742/H742</f>
        <v>99.5</v>
      </c>
      <c r="L742" s="8">
        <f>(N742/86400)+DATE(1970,1,1)</f>
        <v>42769.25</v>
      </c>
      <c r="M742" s="8">
        <f>(O742/86400)+DATE(1970,1,1)</f>
        <v>42772.25</v>
      </c>
      <c r="N742">
        <v>1486101600</v>
      </c>
      <c r="O742">
        <v>1486360800</v>
      </c>
      <c r="P742" t="b">
        <v>0</v>
      </c>
      <c r="Q742" t="b">
        <v>0</v>
      </c>
      <c r="R742" t="str">
        <f>LEFT(T742,FIND("/",T742)-1)</f>
        <v>theater</v>
      </c>
      <c r="S742" t="str">
        <f>RIGHT(T742,LEN(T742)-FIND("/",T742))</f>
        <v>plays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E743/D743*100</f>
        <v>1179.1666666666665</v>
      </c>
      <c r="G743" t="s">
        <v>20</v>
      </c>
      <c r="H743">
        <v>130</v>
      </c>
      <c r="I743" t="s">
        <v>21</v>
      </c>
      <c r="J743" t="s">
        <v>22</v>
      </c>
      <c r="K743" s="5">
        <f>E743/H743</f>
        <v>108.84615384615384</v>
      </c>
      <c r="L743" s="8">
        <f>(N743/86400)+DATE(1970,1,1)</f>
        <v>40321.208333333336</v>
      </c>
      <c r="M743" s="8">
        <f>(O743/86400)+DATE(1970,1,1)</f>
        <v>40322.208333333336</v>
      </c>
      <c r="N743">
        <v>1274590800</v>
      </c>
      <c r="O743">
        <v>1274677200</v>
      </c>
      <c r="P743" t="b">
        <v>0</v>
      </c>
      <c r="Q743" t="b">
        <v>0</v>
      </c>
      <c r="R743" t="str">
        <f>LEFT(T743,FIND("/",T743)-1)</f>
        <v>theater</v>
      </c>
      <c r="S743" t="str">
        <f>RIGHT(T743,LEN(T743)-FIND("/",T743))</f>
        <v>plays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E744/D744*100</f>
        <v>1126.0833333333335</v>
      </c>
      <c r="G744" t="s">
        <v>20</v>
      </c>
      <c r="H744">
        <v>122</v>
      </c>
      <c r="I744" t="s">
        <v>21</v>
      </c>
      <c r="J744" t="s">
        <v>22</v>
      </c>
      <c r="K744" s="5">
        <f>E744/H744</f>
        <v>110.76229508196721</v>
      </c>
      <c r="L744" s="8">
        <f>(N744/86400)+DATE(1970,1,1)</f>
        <v>40197.25</v>
      </c>
      <c r="M744" s="8">
        <f>(O744/86400)+DATE(1970,1,1)</f>
        <v>40239.25</v>
      </c>
      <c r="N744">
        <v>1263880800</v>
      </c>
      <c r="O744">
        <v>1267509600</v>
      </c>
      <c r="P744" t="b">
        <v>0</v>
      </c>
      <c r="Q744" t="b">
        <v>0</v>
      </c>
      <c r="R744" t="str">
        <f>LEFT(T744,FIND("/",T744)-1)</f>
        <v>music</v>
      </c>
      <c r="S744" t="str">
        <f>RIGHT(T744,LEN(T744)-FIND("/",T744))</f>
        <v>electric music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E745/D745*100</f>
        <v>12.923076923076923</v>
      </c>
      <c r="G745" t="s">
        <v>14</v>
      </c>
      <c r="H745">
        <v>17</v>
      </c>
      <c r="I745" t="s">
        <v>21</v>
      </c>
      <c r="J745" t="s">
        <v>22</v>
      </c>
      <c r="K745" s="5">
        <f>E745/H745</f>
        <v>29.647058823529413</v>
      </c>
      <c r="L745" s="8">
        <f>(N745/86400)+DATE(1970,1,1)</f>
        <v>42298.208333333328</v>
      </c>
      <c r="M745" s="8">
        <f>(O745/86400)+DATE(1970,1,1)</f>
        <v>42304.208333333328</v>
      </c>
      <c r="N745">
        <v>1445403600</v>
      </c>
      <c r="O745">
        <v>1445922000</v>
      </c>
      <c r="P745" t="b">
        <v>0</v>
      </c>
      <c r="Q745" t="b">
        <v>1</v>
      </c>
      <c r="R745" t="str">
        <f>LEFT(T745,FIND("/",T745)-1)</f>
        <v>theater</v>
      </c>
      <c r="S745" t="str">
        <f>RIGHT(T745,LEN(T745)-FIND("/",T745))</f>
        <v>plays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E746/D746*100</f>
        <v>712</v>
      </c>
      <c r="G746" t="s">
        <v>20</v>
      </c>
      <c r="H746">
        <v>140</v>
      </c>
      <c r="I746" t="s">
        <v>21</v>
      </c>
      <c r="J746" t="s">
        <v>22</v>
      </c>
      <c r="K746" s="5">
        <f>E746/H746</f>
        <v>101.71428571428571</v>
      </c>
      <c r="L746" s="8">
        <f>(N746/86400)+DATE(1970,1,1)</f>
        <v>43322.208333333328</v>
      </c>
      <c r="M746" s="8">
        <f>(O746/86400)+DATE(1970,1,1)</f>
        <v>43324.208333333328</v>
      </c>
      <c r="N746">
        <v>1533877200</v>
      </c>
      <c r="O746">
        <v>1534050000</v>
      </c>
      <c r="P746" t="b">
        <v>0</v>
      </c>
      <c r="Q746" t="b">
        <v>1</v>
      </c>
      <c r="R746" t="str">
        <f>LEFT(T746,FIND("/",T746)-1)</f>
        <v>theater</v>
      </c>
      <c r="S746" t="str">
        <f>RIGHT(T746,LEN(T746)-FIND("/",T746))</f>
        <v>plays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E747/D747*100</f>
        <v>30.304347826086957</v>
      </c>
      <c r="G747" t="s">
        <v>14</v>
      </c>
      <c r="H747">
        <v>34</v>
      </c>
      <c r="I747" t="s">
        <v>21</v>
      </c>
      <c r="J747" t="s">
        <v>22</v>
      </c>
      <c r="K747" s="5">
        <f>E747/H747</f>
        <v>61.5</v>
      </c>
      <c r="L747" s="8">
        <f>(N747/86400)+DATE(1970,1,1)</f>
        <v>40328.208333333336</v>
      </c>
      <c r="M747" s="8">
        <f>(O747/86400)+DATE(1970,1,1)</f>
        <v>40355.208333333336</v>
      </c>
      <c r="N747">
        <v>1275195600</v>
      </c>
      <c r="O747">
        <v>1277528400</v>
      </c>
      <c r="P747" t="b">
        <v>0</v>
      </c>
      <c r="Q747" t="b">
        <v>0</v>
      </c>
      <c r="R747" t="str">
        <f>LEFT(T747,FIND("/",T747)-1)</f>
        <v>technology</v>
      </c>
      <c r="S747" t="str">
        <f>RIGHT(T747,LEN(T747)-FIND("/",T747))</f>
        <v>wearables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E748/D748*100</f>
        <v>212.50896057347671</v>
      </c>
      <c r="G748" t="s">
        <v>20</v>
      </c>
      <c r="H748">
        <v>3388</v>
      </c>
      <c r="I748" t="s">
        <v>21</v>
      </c>
      <c r="J748" t="s">
        <v>22</v>
      </c>
      <c r="K748" s="5">
        <f>E748/H748</f>
        <v>35</v>
      </c>
      <c r="L748" s="8">
        <f>(N748/86400)+DATE(1970,1,1)</f>
        <v>40825.208333333336</v>
      </c>
      <c r="M748" s="8">
        <f>(O748/86400)+DATE(1970,1,1)</f>
        <v>40830.208333333336</v>
      </c>
      <c r="N748">
        <v>1318136400</v>
      </c>
      <c r="O748">
        <v>1318568400</v>
      </c>
      <c r="P748" t="b">
        <v>0</v>
      </c>
      <c r="Q748" t="b">
        <v>0</v>
      </c>
      <c r="R748" t="str">
        <f>LEFT(T748,FIND("/",T748)-1)</f>
        <v>technology</v>
      </c>
      <c r="S748" t="str">
        <f>RIGHT(T748,LEN(T748)-FIND("/",T748))</f>
        <v>web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E749/D749*100</f>
        <v>228.85714285714286</v>
      </c>
      <c r="G749" t="s">
        <v>20</v>
      </c>
      <c r="H749">
        <v>280</v>
      </c>
      <c r="I749" t="s">
        <v>21</v>
      </c>
      <c r="J749" t="s">
        <v>22</v>
      </c>
      <c r="K749" s="5">
        <f>E749/H749</f>
        <v>40.049999999999997</v>
      </c>
      <c r="L749" s="8">
        <f>(N749/86400)+DATE(1970,1,1)</f>
        <v>40423.208333333336</v>
      </c>
      <c r="M749" s="8">
        <f>(O749/86400)+DATE(1970,1,1)</f>
        <v>40434.208333333336</v>
      </c>
      <c r="N749">
        <v>1283403600</v>
      </c>
      <c r="O749">
        <v>1284354000</v>
      </c>
      <c r="P749" t="b">
        <v>0</v>
      </c>
      <c r="Q749" t="b">
        <v>0</v>
      </c>
      <c r="R749" t="str">
        <f>LEFT(T749,FIND("/",T749)-1)</f>
        <v>theater</v>
      </c>
      <c r="S749" t="str">
        <f>RIGHT(T749,LEN(T749)-FIND("/",T749))</f>
        <v>plays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E750/D750*100</f>
        <v>34.959979476654695</v>
      </c>
      <c r="G750" t="s">
        <v>74</v>
      </c>
      <c r="H750">
        <v>614</v>
      </c>
      <c r="I750" t="s">
        <v>21</v>
      </c>
      <c r="J750" t="s">
        <v>22</v>
      </c>
      <c r="K750" s="5">
        <f>E750/H750</f>
        <v>110.97231270358306</v>
      </c>
      <c r="L750" s="8">
        <f>(N750/86400)+DATE(1970,1,1)</f>
        <v>40238.25</v>
      </c>
      <c r="M750" s="8">
        <f>(O750/86400)+DATE(1970,1,1)</f>
        <v>40263.208333333336</v>
      </c>
      <c r="N750">
        <v>1267423200</v>
      </c>
      <c r="O750">
        <v>1269579600</v>
      </c>
      <c r="P750" t="b">
        <v>0</v>
      </c>
      <c r="Q750" t="b">
        <v>1</v>
      </c>
      <c r="R750" t="str">
        <f>LEFT(T750,FIND("/",T750)-1)</f>
        <v>film &amp; video</v>
      </c>
      <c r="S750" t="str">
        <f>RIGHT(T750,LEN(T750)-FIND("/",T750))</f>
        <v>animation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E751/D751*100</f>
        <v>157.29069767441862</v>
      </c>
      <c r="G751" t="s">
        <v>20</v>
      </c>
      <c r="H751">
        <v>366</v>
      </c>
      <c r="I751" t="s">
        <v>107</v>
      </c>
      <c r="J751" t="s">
        <v>108</v>
      </c>
      <c r="K751" s="5">
        <f>E751/H751</f>
        <v>36.959016393442624</v>
      </c>
      <c r="L751" s="8">
        <f>(N751/86400)+DATE(1970,1,1)</f>
        <v>41920.208333333336</v>
      </c>
      <c r="M751" s="8">
        <f>(O751/86400)+DATE(1970,1,1)</f>
        <v>41932.208333333336</v>
      </c>
      <c r="N751">
        <v>1412744400</v>
      </c>
      <c r="O751">
        <v>1413781200</v>
      </c>
      <c r="P751" t="b">
        <v>0</v>
      </c>
      <c r="Q751" t="b">
        <v>1</v>
      </c>
      <c r="R751" t="str">
        <f>LEFT(T751,FIND("/",T751)-1)</f>
        <v>technology</v>
      </c>
      <c r="S751" t="str">
        <f>RIGHT(T751,LEN(T751)-FIND("/",T751))</f>
        <v>wearables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E752/D752*100</f>
        <v>1</v>
      </c>
      <c r="G752" t="s">
        <v>14</v>
      </c>
      <c r="H752">
        <v>1</v>
      </c>
      <c r="I752" t="s">
        <v>40</v>
      </c>
      <c r="J752" t="s">
        <v>41</v>
      </c>
      <c r="K752" s="5">
        <f>E752/H752</f>
        <v>1</v>
      </c>
      <c r="L752" s="8">
        <f>(N752/86400)+DATE(1970,1,1)</f>
        <v>40360.208333333336</v>
      </c>
      <c r="M752" s="8">
        <f>(O752/86400)+DATE(1970,1,1)</f>
        <v>40385.208333333336</v>
      </c>
      <c r="N752">
        <v>1277960400</v>
      </c>
      <c r="O752">
        <v>1280120400</v>
      </c>
      <c r="P752" t="b">
        <v>0</v>
      </c>
      <c r="Q752" t="b">
        <v>0</v>
      </c>
      <c r="R752" t="str">
        <f>LEFT(T752,FIND("/",T752)-1)</f>
        <v>music</v>
      </c>
      <c r="S752" t="str">
        <f>RIGHT(T752,LEN(T752)-FIND("/",T752))</f>
        <v>electric music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E753/D753*100</f>
        <v>232.30555555555554</v>
      </c>
      <c r="G753" t="s">
        <v>20</v>
      </c>
      <c r="H753">
        <v>270</v>
      </c>
      <c r="I753" t="s">
        <v>21</v>
      </c>
      <c r="J753" t="s">
        <v>22</v>
      </c>
      <c r="K753" s="5">
        <f>E753/H753</f>
        <v>30.974074074074075</v>
      </c>
      <c r="L753" s="8">
        <f>(N753/86400)+DATE(1970,1,1)</f>
        <v>42446.208333333328</v>
      </c>
      <c r="M753" s="8">
        <f>(O753/86400)+DATE(1970,1,1)</f>
        <v>42461.208333333328</v>
      </c>
      <c r="N753">
        <v>1458190800</v>
      </c>
      <c r="O753">
        <v>1459486800</v>
      </c>
      <c r="P753" t="b">
        <v>1</v>
      </c>
      <c r="Q753" t="b">
        <v>1</v>
      </c>
      <c r="R753" t="str">
        <f>LEFT(T753,FIND("/",T753)-1)</f>
        <v>publishing</v>
      </c>
      <c r="S753" t="str">
        <f>RIGHT(T753,LEN(T753)-FIND("/",T753))</f>
        <v>nonfiction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E754/D754*100</f>
        <v>92.448275862068968</v>
      </c>
      <c r="G754" t="s">
        <v>74</v>
      </c>
      <c r="H754">
        <v>114</v>
      </c>
      <c r="I754" t="s">
        <v>21</v>
      </c>
      <c r="J754" t="s">
        <v>22</v>
      </c>
      <c r="K754" s="5">
        <f>E754/H754</f>
        <v>47.035087719298247</v>
      </c>
      <c r="L754" s="8">
        <f>(N754/86400)+DATE(1970,1,1)</f>
        <v>40395.208333333336</v>
      </c>
      <c r="M754" s="8">
        <f>(O754/86400)+DATE(1970,1,1)</f>
        <v>40413.208333333336</v>
      </c>
      <c r="N754">
        <v>1280984400</v>
      </c>
      <c r="O754">
        <v>1282539600</v>
      </c>
      <c r="P754" t="b">
        <v>0</v>
      </c>
      <c r="Q754" t="b">
        <v>1</v>
      </c>
      <c r="R754" t="str">
        <f>LEFT(T754,FIND("/",T754)-1)</f>
        <v>theater</v>
      </c>
      <c r="S754" t="str">
        <f>RIGHT(T754,LEN(T754)-FIND("/",T754))</f>
        <v>plays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E755/D755*100</f>
        <v>256.70212765957444</v>
      </c>
      <c r="G755" t="s">
        <v>20</v>
      </c>
      <c r="H755">
        <v>137</v>
      </c>
      <c r="I755" t="s">
        <v>21</v>
      </c>
      <c r="J755" t="s">
        <v>22</v>
      </c>
      <c r="K755" s="5">
        <f>E755/H755</f>
        <v>88.065693430656935</v>
      </c>
      <c r="L755" s="8">
        <f>(N755/86400)+DATE(1970,1,1)</f>
        <v>40321.208333333336</v>
      </c>
      <c r="M755" s="8">
        <f>(O755/86400)+DATE(1970,1,1)</f>
        <v>40336.208333333336</v>
      </c>
      <c r="N755">
        <v>1274590800</v>
      </c>
      <c r="O755">
        <v>1275886800</v>
      </c>
      <c r="P755" t="b">
        <v>0</v>
      </c>
      <c r="Q755" t="b">
        <v>0</v>
      </c>
      <c r="R755" t="str">
        <f>LEFT(T755,FIND("/",T755)-1)</f>
        <v>photography</v>
      </c>
      <c r="S755" t="str">
        <f>RIGHT(T755,LEN(T755)-FIND("/",T755))</f>
        <v>photography books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E756/D756*100</f>
        <v>168.47017045454547</v>
      </c>
      <c r="G756" t="s">
        <v>20</v>
      </c>
      <c r="H756">
        <v>3205</v>
      </c>
      <c r="I756" t="s">
        <v>21</v>
      </c>
      <c r="J756" t="s">
        <v>22</v>
      </c>
      <c r="K756" s="5">
        <f>E756/H756</f>
        <v>37.005616224648989</v>
      </c>
      <c r="L756" s="8">
        <f>(N756/86400)+DATE(1970,1,1)</f>
        <v>41210.208333333336</v>
      </c>
      <c r="M756" s="8">
        <f>(O756/86400)+DATE(1970,1,1)</f>
        <v>41263.25</v>
      </c>
      <c r="N756">
        <v>1351400400</v>
      </c>
      <c r="O756">
        <v>1355983200</v>
      </c>
      <c r="P756" t="b">
        <v>0</v>
      </c>
      <c r="Q756" t="b">
        <v>0</v>
      </c>
      <c r="R756" t="str">
        <f>LEFT(T756,FIND("/",T756)-1)</f>
        <v>theater</v>
      </c>
      <c r="S756" t="str">
        <f>RIGHT(T756,LEN(T756)-FIND("/",T756))</f>
        <v>plays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E757/D757*100</f>
        <v>166.57777777777778</v>
      </c>
      <c r="G757" t="s">
        <v>20</v>
      </c>
      <c r="H757">
        <v>288</v>
      </c>
      <c r="I757" t="s">
        <v>36</v>
      </c>
      <c r="J757" t="s">
        <v>37</v>
      </c>
      <c r="K757" s="5">
        <f>E757/H757</f>
        <v>26.027777777777779</v>
      </c>
      <c r="L757" s="8">
        <f>(N757/86400)+DATE(1970,1,1)</f>
        <v>43096.25</v>
      </c>
      <c r="M757" s="8">
        <f>(O757/86400)+DATE(1970,1,1)</f>
        <v>43108.25</v>
      </c>
      <c r="N757">
        <v>1514354400</v>
      </c>
      <c r="O757">
        <v>1515391200</v>
      </c>
      <c r="P757" t="b">
        <v>0</v>
      </c>
      <c r="Q757" t="b">
        <v>1</v>
      </c>
      <c r="R757" t="str">
        <f>LEFT(T757,FIND("/",T757)-1)</f>
        <v>theater</v>
      </c>
      <c r="S757" t="str">
        <f>RIGHT(T757,LEN(T757)-FIND("/",T757))</f>
        <v>plays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E758/D758*100</f>
        <v>772.07692307692309</v>
      </c>
      <c r="G758" t="s">
        <v>20</v>
      </c>
      <c r="H758">
        <v>148</v>
      </c>
      <c r="I758" t="s">
        <v>21</v>
      </c>
      <c r="J758" t="s">
        <v>22</v>
      </c>
      <c r="K758" s="5">
        <f>E758/H758</f>
        <v>67.817567567567565</v>
      </c>
      <c r="L758" s="8">
        <f>(N758/86400)+DATE(1970,1,1)</f>
        <v>42024.25</v>
      </c>
      <c r="M758" s="8">
        <f>(O758/86400)+DATE(1970,1,1)</f>
        <v>42030.25</v>
      </c>
      <c r="N758">
        <v>1421733600</v>
      </c>
      <c r="O758">
        <v>1422252000</v>
      </c>
      <c r="P758" t="b">
        <v>0</v>
      </c>
      <c r="Q758" t="b">
        <v>0</v>
      </c>
      <c r="R758" t="str">
        <f>LEFT(T758,FIND("/",T758)-1)</f>
        <v>theater</v>
      </c>
      <c r="S758" t="str">
        <f>RIGHT(T758,LEN(T758)-FIND("/",T758))</f>
        <v>plays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E759/D759*100</f>
        <v>406.85714285714283</v>
      </c>
      <c r="G759" t="s">
        <v>20</v>
      </c>
      <c r="H759">
        <v>114</v>
      </c>
      <c r="I759" t="s">
        <v>21</v>
      </c>
      <c r="J759" t="s">
        <v>22</v>
      </c>
      <c r="K759" s="5">
        <f>E759/H759</f>
        <v>49.964912280701753</v>
      </c>
      <c r="L759" s="8">
        <f>(N759/86400)+DATE(1970,1,1)</f>
        <v>40675.208333333336</v>
      </c>
      <c r="M759" s="8">
        <f>(O759/86400)+DATE(1970,1,1)</f>
        <v>40679.208333333336</v>
      </c>
      <c r="N759">
        <v>1305176400</v>
      </c>
      <c r="O759">
        <v>1305522000</v>
      </c>
      <c r="P759" t="b">
        <v>0</v>
      </c>
      <c r="Q759" t="b">
        <v>0</v>
      </c>
      <c r="R759" t="str">
        <f>LEFT(T759,FIND("/",T759)-1)</f>
        <v>film &amp; video</v>
      </c>
      <c r="S759" t="str">
        <f>RIGHT(T759,LEN(T759)-FIND("/",T759))</f>
        <v>drama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E760/D760*100</f>
        <v>564.20608108108115</v>
      </c>
      <c r="G760" t="s">
        <v>20</v>
      </c>
      <c r="H760">
        <v>1518</v>
      </c>
      <c r="I760" t="s">
        <v>15</v>
      </c>
      <c r="J760" t="s">
        <v>16</v>
      </c>
      <c r="K760" s="5">
        <f>E760/H760</f>
        <v>110.01646903820817</v>
      </c>
      <c r="L760" s="8">
        <f>(N760/86400)+DATE(1970,1,1)</f>
        <v>41936.208333333336</v>
      </c>
      <c r="M760" s="8">
        <f>(O760/86400)+DATE(1970,1,1)</f>
        <v>41945.208333333336</v>
      </c>
      <c r="N760">
        <v>1414126800</v>
      </c>
      <c r="O760">
        <v>1414904400</v>
      </c>
      <c r="P760" t="b">
        <v>0</v>
      </c>
      <c r="Q760" t="b">
        <v>0</v>
      </c>
      <c r="R760" t="str">
        <f>LEFT(T760,FIND("/",T760)-1)</f>
        <v>music</v>
      </c>
      <c r="S760" t="str">
        <f>RIGHT(T760,LEN(T760)-FIND("/",T760))</f>
        <v>rock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E761/D761*100</f>
        <v>68.426865671641792</v>
      </c>
      <c r="G761" t="s">
        <v>14</v>
      </c>
      <c r="H761">
        <v>1274</v>
      </c>
      <c r="I761" t="s">
        <v>21</v>
      </c>
      <c r="J761" t="s">
        <v>22</v>
      </c>
      <c r="K761" s="5">
        <f>E761/H761</f>
        <v>89.964678178963894</v>
      </c>
      <c r="L761" s="8">
        <f>(N761/86400)+DATE(1970,1,1)</f>
        <v>43136.25</v>
      </c>
      <c r="M761" s="8">
        <f>(O761/86400)+DATE(1970,1,1)</f>
        <v>43166.25</v>
      </c>
      <c r="N761">
        <v>1517810400</v>
      </c>
      <c r="O761">
        <v>1520402400</v>
      </c>
      <c r="P761" t="b">
        <v>0</v>
      </c>
      <c r="Q761" t="b">
        <v>0</v>
      </c>
      <c r="R761" t="str">
        <f>LEFT(T761,FIND("/",T761)-1)</f>
        <v>music</v>
      </c>
      <c r="S761" t="str">
        <f>RIGHT(T761,LEN(T761)-FIND("/",T761))</f>
        <v>electric music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E762/D762*100</f>
        <v>34.351966873706004</v>
      </c>
      <c r="G762" t="s">
        <v>14</v>
      </c>
      <c r="H762">
        <v>210</v>
      </c>
      <c r="I762" t="s">
        <v>107</v>
      </c>
      <c r="J762" t="s">
        <v>108</v>
      </c>
      <c r="K762" s="5">
        <f>E762/H762</f>
        <v>79.009523809523813</v>
      </c>
      <c r="L762" s="8">
        <f>(N762/86400)+DATE(1970,1,1)</f>
        <v>43678.208333333328</v>
      </c>
      <c r="M762" s="8">
        <f>(O762/86400)+DATE(1970,1,1)</f>
        <v>43707.208333333328</v>
      </c>
      <c r="N762">
        <v>1564635600</v>
      </c>
      <c r="O762">
        <v>1567141200</v>
      </c>
      <c r="P762" t="b">
        <v>0</v>
      </c>
      <c r="Q762" t="b">
        <v>1</v>
      </c>
      <c r="R762" t="str">
        <f>LEFT(T762,FIND("/",T762)-1)</f>
        <v>games</v>
      </c>
      <c r="S762" t="str">
        <f>RIGHT(T762,LEN(T762)-FIND("/",T762))</f>
        <v>video games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E763/D763*100</f>
        <v>655.4545454545455</v>
      </c>
      <c r="G763" t="s">
        <v>20</v>
      </c>
      <c r="H763">
        <v>166</v>
      </c>
      <c r="I763" t="s">
        <v>21</v>
      </c>
      <c r="J763" t="s">
        <v>22</v>
      </c>
      <c r="K763" s="5">
        <f>E763/H763</f>
        <v>86.867469879518069</v>
      </c>
      <c r="L763" s="8">
        <f>(N763/86400)+DATE(1970,1,1)</f>
        <v>42938.208333333328</v>
      </c>
      <c r="M763" s="8">
        <f>(O763/86400)+DATE(1970,1,1)</f>
        <v>42943.208333333328</v>
      </c>
      <c r="N763">
        <v>1500699600</v>
      </c>
      <c r="O763">
        <v>1501131600</v>
      </c>
      <c r="P763" t="b">
        <v>0</v>
      </c>
      <c r="Q763" t="b">
        <v>0</v>
      </c>
      <c r="R763" t="str">
        <f>LEFT(T763,FIND("/",T763)-1)</f>
        <v>music</v>
      </c>
      <c r="S763" t="str">
        <f>RIGHT(T763,LEN(T763)-FIND("/",T763))</f>
        <v>rock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E764/D764*100</f>
        <v>177.25714285714284</v>
      </c>
      <c r="G764" t="s">
        <v>20</v>
      </c>
      <c r="H764">
        <v>100</v>
      </c>
      <c r="I764" t="s">
        <v>26</v>
      </c>
      <c r="J764" t="s">
        <v>27</v>
      </c>
      <c r="K764" s="5">
        <f>E764/H764</f>
        <v>62.04</v>
      </c>
      <c r="L764" s="8">
        <f>(N764/86400)+DATE(1970,1,1)</f>
        <v>41241.25</v>
      </c>
      <c r="M764" s="8">
        <f>(O764/86400)+DATE(1970,1,1)</f>
        <v>41252.25</v>
      </c>
      <c r="N764">
        <v>1354082400</v>
      </c>
      <c r="O764">
        <v>1355032800</v>
      </c>
      <c r="P764" t="b">
        <v>0</v>
      </c>
      <c r="Q764" t="b">
        <v>0</v>
      </c>
      <c r="R764" t="str">
        <f>LEFT(T764,FIND("/",T764)-1)</f>
        <v>music</v>
      </c>
      <c r="S764" t="str">
        <f>RIGHT(T764,LEN(T764)-FIND("/",T764))</f>
        <v>jazz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E765/D765*100</f>
        <v>113.17857142857144</v>
      </c>
      <c r="G765" t="s">
        <v>20</v>
      </c>
      <c r="H765">
        <v>235</v>
      </c>
      <c r="I765" t="s">
        <v>21</v>
      </c>
      <c r="J765" t="s">
        <v>22</v>
      </c>
      <c r="K765" s="5">
        <f>E765/H765</f>
        <v>26.970212765957445</v>
      </c>
      <c r="L765" s="8">
        <f>(N765/86400)+DATE(1970,1,1)</f>
        <v>41037.208333333336</v>
      </c>
      <c r="M765" s="8">
        <f>(O765/86400)+DATE(1970,1,1)</f>
        <v>41072.208333333336</v>
      </c>
      <c r="N765">
        <v>1336453200</v>
      </c>
      <c r="O765">
        <v>1339477200</v>
      </c>
      <c r="P765" t="b">
        <v>0</v>
      </c>
      <c r="Q765" t="b">
        <v>1</v>
      </c>
      <c r="R765" t="str">
        <f>LEFT(T765,FIND("/",T765)-1)</f>
        <v>theater</v>
      </c>
      <c r="S765" t="str">
        <f>RIGHT(T765,LEN(T765)-FIND("/",T765))</f>
        <v>plays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E766/D766*100</f>
        <v>728.18181818181824</v>
      </c>
      <c r="G766" t="s">
        <v>20</v>
      </c>
      <c r="H766">
        <v>148</v>
      </c>
      <c r="I766" t="s">
        <v>21</v>
      </c>
      <c r="J766" t="s">
        <v>22</v>
      </c>
      <c r="K766" s="5">
        <f>E766/H766</f>
        <v>54.121621621621621</v>
      </c>
      <c r="L766" s="8">
        <f>(N766/86400)+DATE(1970,1,1)</f>
        <v>40676.208333333336</v>
      </c>
      <c r="M766" s="8">
        <f>(O766/86400)+DATE(1970,1,1)</f>
        <v>40684.208333333336</v>
      </c>
      <c r="N766">
        <v>1305262800</v>
      </c>
      <c r="O766">
        <v>1305954000</v>
      </c>
      <c r="P766" t="b">
        <v>0</v>
      </c>
      <c r="Q766" t="b">
        <v>0</v>
      </c>
      <c r="R766" t="str">
        <f>LEFT(T766,FIND("/",T766)-1)</f>
        <v>music</v>
      </c>
      <c r="S766" t="str">
        <f>RIGHT(T766,LEN(T766)-FIND("/",T766))</f>
        <v>rock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E767/D767*100</f>
        <v>208.33333333333334</v>
      </c>
      <c r="G767" t="s">
        <v>20</v>
      </c>
      <c r="H767">
        <v>198</v>
      </c>
      <c r="I767" t="s">
        <v>21</v>
      </c>
      <c r="J767" t="s">
        <v>22</v>
      </c>
      <c r="K767" s="5">
        <f>E767/H767</f>
        <v>41.035353535353536</v>
      </c>
      <c r="L767" s="8">
        <f>(N767/86400)+DATE(1970,1,1)</f>
        <v>42840.208333333328</v>
      </c>
      <c r="M767" s="8">
        <f>(O767/86400)+DATE(1970,1,1)</f>
        <v>42865.208333333328</v>
      </c>
      <c r="N767">
        <v>1492232400</v>
      </c>
      <c r="O767">
        <v>1494392400</v>
      </c>
      <c r="P767" t="b">
        <v>1</v>
      </c>
      <c r="Q767" t="b">
        <v>1</v>
      </c>
      <c r="R767" t="str">
        <f>LEFT(T767,FIND("/",T767)-1)</f>
        <v>music</v>
      </c>
      <c r="S767" t="str">
        <f>RIGHT(T767,LEN(T767)-FIND("/",T767))</f>
        <v>indie rock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E768/D768*100</f>
        <v>31.171232876712331</v>
      </c>
      <c r="G768" t="s">
        <v>14</v>
      </c>
      <c r="H768">
        <v>248</v>
      </c>
      <c r="I768" t="s">
        <v>26</v>
      </c>
      <c r="J768" t="s">
        <v>27</v>
      </c>
      <c r="K768" s="5">
        <f>E768/H768</f>
        <v>55.052419354838712</v>
      </c>
      <c r="L768" s="8">
        <f>(N768/86400)+DATE(1970,1,1)</f>
        <v>43362.208333333328</v>
      </c>
      <c r="M768" s="8">
        <f>(O768/86400)+DATE(1970,1,1)</f>
        <v>43363.208333333328</v>
      </c>
      <c r="N768">
        <v>1537333200</v>
      </c>
      <c r="O768">
        <v>1537419600</v>
      </c>
      <c r="P768" t="b">
        <v>0</v>
      </c>
      <c r="Q768" t="b">
        <v>0</v>
      </c>
      <c r="R768" t="str">
        <f>LEFT(T768,FIND("/",T768)-1)</f>
        <v>film &amp; video</v>
      </c>
      <c r="S768" t="str">
        <f>RIGHT(T768,LEN(T768)-FIND("/",T768))</f>
        <v>science fiction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E769/D769*100</f>
        <v>56.967078189300416</v>
      </c>
      <c r="G769" t="s">
        <v>14</v>
      </c>
      <c r="H769">
        <v>513</v>
      </c>
      <c r="I769" t="s">
        <v>21</v>
      </c>
      <c r="J769" t="s">
        <v>22</v>
      </c>
      <c r="K769" s="5">
        <f>E769/H769</f>
        <v>107.93762183235867</v>
      </c>
      <c r="L769" s="8">
        <f>(N769/86400)+DATE(1970,1,1)</f>
        <v>42283.208333333328</v>
      </c>
      <c r="M769" s="8">
        <f>(O769/86400)+DATE(1970,1,1)</f>
        <v>42328.25</v>
      </c>
      <c r="N769">
        <v>1444107600</v>
      </c>
      <c r="O769">
        <v>1447999200</v>
      </c>
      <c r="P769" t="b">
        <v>0</v>
      </c>
      <c r="Q769" t="b">
        <v>0</v>
      </c>
      <c r="R769" t="str">
        <f>LEFT(T769,FIND("/",T769)-1)</f>
        <v>publishing</v>
      </c>
      <c r="S769" t="str">
        <f>RIGHT(T769,LEN(T769)-FIND("/",T769))</f>
        <v>translations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E770/D770*100</f>
        <v>231</v>
      </c>
      <c r="G770" t="s">
        <v>20</v>
      </c>
      <c r="H770">
        <v>150</v>
      </c>
      <c r="I770" t="s">
        <v>21</v>
      </c>
      <c r="J770" t="s">
        <v>22</v>
      </c>
      <c r="K770" s="5">
        <f>E770/H770</f>
        <v>73.92</v>
      </c>
      <c r="L770" s="8">
        <f>(N770/86400)+DATE(1970,1,1)</f>
        <v>41619.25</v>
      </c>
      <c r="M770" s="8">
        <f>(O770/86400)+DATE(1970,1,1)</f>
        <v>41634.25</v>
      </c>
      <c r="N770">
        <v>1386741600</v>
      </c>
      <c r="O770">
        <v>1388037600</v>
      </c>
      <c r="P770" t="b">
        <v>0</v>
      </c>
      <c r="Q770" t="b">
        <v>0</v>
      </c>
      <c r="R770" t="str">
        <f>LEFT(T770,FIND("/",T770)-1)</f>
        <v>theater</v>
      </c>
      <c r="S770" t="str">
        <f>RIGHT(T770,LEN(T770)-FIND("/",T770))</f>
        <v>plays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 s="5">
        <f>E771/H771</f>
        <v>31.995894428152493</v>
      </c>
      <c r="L771" s="8">
        <f>(N771/86400)+DATE(1970,1,1)</f>
        <v>41501.208333333336</v>
      </c>
      <c r="M771" s="8">
        <f>(O771/86400)+DATE(1970,1,1)</f>
        <v>41527.208333333336</v>
      </c>
      <c r="N771">
        <v>1376542800</v>
      </c>
      <c r="O771">
        <v>1378789200</v>
      </c>
      <c r="P771" t="b">
        <v>0</v>
      </c>
      <c r="Q771" t="b">
        <v>0</v>
      </c>
      <c r="R771" t="str">
        <f>LEFT(T771,FIND("/",T771)-1)</f>
        <v>games</v>
      </c>
      <c r="S771" t="str">
        <f>RIGHT(T771,LEN(T771)-FIND("/",T771))</f>
        <v>video games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E772/D772*100</f>
        <v>270.74418604651163</v>
      </c>
      <c r="G772" t="s">
        <v>20</v>
      </c>
      <c r="H772">
        <v>216</v>
      </c>
      <c r="I772" t="s">
        <v>107</v>
      </c>
      <c r="J772" t="s">
        <v>108</v>
      </c>
      <c r="K772" s="5">
        <f>E772/H772</f>
        <v>53.898148148148145</v>
      </c>
      <c r="L772" s="8">
        <f>(N772/86400)+DATE(1970,1,1)</f>
        <v>41743.208333333336</v>
      </c>
      <c r="M772" s="8">
        <f>(O772/86400)+DATE(1970,1,1)</f>
        <v>41750.208333333336</v>
      </c>
      <c r="N772">
        <v>1397451600</v>
      </c>
      <c r="O772">
        <v>1398056400</v>
      </c>
      <c r="P772" t="b">
        <v>0</v>
      </c>
      <c r="Q772" t="b">
        <v>1</v>
      </c>
      <c r="R772" t="str">
        <f>LEFT(T772,FIND("/",T772)-1)</f>
        <v>theater</v>
      </c>
      <c r="S772" t="str">
        <f>RIGHT(T772,LEN(T772)-FIND("/",T772))</f>
        <v>plays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E773/D773*100</f>
        <v>49.446428571428569</v>
      </c>
      <c r="G773" t="s">
        <v>74</v>
      </c>
      <c r="H773">
        <v>26</v>
      </c>
      <c r="I773" t="s">
        <v>21</v>
      </c>
      <c r="J773" t="s">
        <v>22</v>
      </c>
      <c r="K773" s="5">
        <f>E773/H773</f>
        <v>106.5</v>
      </c>
      <c r="L773" s="8">
        <f>(N773/86400)+DATE(1970,1,1)</f>
        <v>43491.25</v>
      </c>
      <c r="M773" s="8">
        <f>(O773/86400)+DATE(1970,1,1)</f>
        <v>43518.25</v>
      </c>
      <c r="N773">
        <v>1548482400</v>
      </c>
      <c r="O773">
        <v>1550815200</v>
      </c>
      <c r="P773" t="b">
        <v>0</v>
      </c>
      <c r="Q773" t="b">
        <v>0</v>
      </c>
      <c r="R773" t="str">
        <f>LEFT(T773,FIND("/",T773)-1)</f>
        <v>theater</v>
      </c>
      <c r="S773" t="str">
        <f>RIGHT(T773,LEN(T773)-FIND("/",T773))</f>
        <v>plays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E774/D774*100</f>
        <v>113.3596256684492</v>
      </c>
      <c r="G774" t="s">
        <v>20</v>
      </c>
      <c r="H774">
        <v>5139</v>
      </c>
      <c r="I774" t="s">
        <v>21</v>
      </c>
      <c r="J774" t="s">
        <v>22</v>
      </c>
      <c r="K774" s="5">
        <f>E774/H774</f>
        <v>32.999805409612762</v>
      </c>
      <c r="L774" s="8">
        <f>(N774/86400)+DATE(1970,1,1)</f>
        <v>43505.25</v>
      </c>
      <c r="M774" s="8">
        <f>(O774/86400)+DATE(1970,1,1)</f>
        <v>43509.25</v>
      </c>
      <c r="N774">
        <v>1549692000</v>
      </c>
      <c r="O774">
        <v>1550037600</v>
      </c>
      <c r="P774" t="b">
        <v>0</v>
      </c>
      <c r="Q774" t="b">
        <v>0</v>
      </c>
      <c r="R774" t="str">
        <f>LEFT(T774,FIND("/",T774)-1)</f>
        <v>music</v>
      </c>
      <c r="S774" t="str">
        <f>RIGHT(T774,LEN(T774)-FIND("/",T774))</f>
        <v>indie rock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E775/D775*100</f>
        <v>190.55555555555554</v>
      </c>
      <c r="G775" t="s">
        <v>20</v>
      </c>
      <c r="H775">
        <v>2353</v>
      </c>
      <c r="I775" t="s">
        <v>21</v>
      </c>
      <c r="J775" t="s">
        <v>22</v>
      </c>
      <c r="K775" s="5">
        <f>E775/H775</f>
        <v>43.00254993625159</v>
      </c>
      <c r="L775" s="8">
        <f>(N775/86400)+DATE(1970,1,1)</f>
        <v>42838.208333333328</v>
      </c>
      <c r="M775" s="8">
        <f>(O775/86400)+DATE(1970,1,1)</f>
        <v>42848.208333333328</v>
      </c>
      <c r="N775">
        <v>1492059600</v>
      </c>
      <c r="O775">
        <v>1492923600</v>
      </c>
      <c r="P775" t="b">
        <v>0</v>
      </c>
      <c r="Q775" t="b">
        <v>0</v>
      </c>
      <c r="R775" t="str">
        <f>LEFT(T775,FIND("/",T775)-1)</f>
        <v>theater</v>
      </c>
      <c r="S775" t="str">
        <f>RIGHT(T775,LEN(T775)-FIND("/",T775))</f>
        <v>plays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E776/D776*100</f>
        <v>135.5</v>
      </c>
      <c r="G776" t="s">
        <v>20</v>
      </c>
      <c r="H776">
        <v>78</v>
      </c>
      <c r="I776" t="s">
        <v>107</v>
      </c>
      <c r="J776" t="s">
        <v>108</v>
      </c>
      <c r="K776" s="5">
        <f>E776/H776</f>
        <v>86.858974358974365</v>
      </c>
      <c r="L776" s="8">
        <f>(N776/86400)+DATE(1970,1,1)</f>
        <v>42513.208333333328</v>
      </c>
      <c r="M776" s="8">
        <f>(O776/86400)+DATE(1970,1,1)</f>
        <v>42554.208333333328</v>
      </c>
      <c r="N776">
        <v>1463979600</v>
      </c>
      <c r="O776">
        <v>1467522000</v>
      </c>
      <c r="P776" t="b">
        <v>0</v>
      </c>
      <c r="Q776" t="b">
        <v>0</v>
      </c>
      <c r="R776" t="str">
        <f>LEFT(T776,FIND("/",T776)-1)</f>
        <v>technology</v>
      </c>
      <c r="S776" t="str">
        <f>RIGHT(T776,LEN(T776)-FIND("/",T776))</f>
        <v>web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E777/D777*100</f>
        <v>10.297872340425531</v>
      </c>
      <c r="G777" t="s">
        <v>14</v>
      </c>
      <c r="H777">
        <v>10</v>
      </c>
      <c r="I777" t="s">
        <v>21</v>
      </c>
      <c r="J777" t="s">
        <v>22</v>
      </c>
      <c r="K777" s="5">
        <f>E777/H777</f>
        <v>96.8</v>
      </c>
      <c r="L777" s="8">
        <f>(N777/86400)+DATE(1970,1,1)</f>
        <v>41949.25</v>
      </c>
      <c r="M777" s="8">
        <f>(O777/86400)+DATE(1970,1,1)</f>
        <v>41959.25</v>
      </c>
      <c r="N777">
        <v>1415253600</v>
      </c>
      <c r="O777">
        <v>1416117600</v>
      </c>
      <c r="P777" t="b">
        <v>0</v>
      </c>
      <c r="Q777" t="b">
        <v>0</v>
      </c>
      <c r="R777" t="str">
        <f>LEFT(T777,FIND("/",T777)-1)</f>
        <v>music</v>
      </c>
      <c r="S777" t="str">
        <f>RIGHT(T777,LEN(T777)-FIND("/",T777))</f>
        <v>rock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E778/D778*100</f>
        <v>65.544223826714799</v>
      </c>
      <c r="G778" t="s">
        <v>14</v>
      </c>
      <c r="H778">
        <v>2201</v>
      </c>
      <c r="I778" t="s">
        <v>21</v>
      </c>
      <c r="J778" t="s">
        <v>22</v>
      </c>
      <c r="K778" s="5">
        <f>E778/H778</f>
        <v>32.995456610631528</v>
      </c>
      <c r="L778" s="8">
        <f>(N778/86400)+DATE(1970,1,1)</f>
        <v>43650.208333333328</v>
      </c>
      <c r="M778" s="8">
        <f>(O778/86400)+DATE(1970,1,1)</f>
        <v>43668.208333333328</v>
      </c>
      <c r="N778">
        <v>1562216400</v>
      </c>
      <c r="O778">
        <v>1563771600</v>
      </c>
      <c r="P778" t="b">
        <v>0</v>
      </c>
      <c r="Q778" t="b">
        <v>0</v>
      </c>
      <c r="R778" t="str">
        <f>LEFT(T778,FIND("/",T778)-1)</f>
        <v>theater</v>
      </c>
      <c r="S778" t="str">
        <f>RIGHT(T778,LEN(T778)-FIND("/",T778))</f>
        <v>plays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E779/D779*100</f>
        <v>49.026652452025587</v>
      </c>
      <c r="G779" t="s">
        <v>14</v>
      </c>
      <c r="H779">
        <v>676</v>
      </c>
      <c r="I779" t="s">
        <v>21</v>
      </c>
      <c r="J779" t="s">
        <v>22</v>
      </c>
      <c r="K779" s="5">
        <f>E779/H779</f>
        <v>68.028106508875737</v>
      </c>
      <c r="L779" s="8">
        <f>(N779/86400)+DATE(1970,1,1)</f>
        <v>40809.208333333336</v>
      </c>
      <c r="M779" s="8">
        <f>(O779/86400)+DATE(1970,1,1)</f>
        <v>40838.208333333336</v>
      </c>
      <c r="N779">
        <v>1316754000</v>
      </c>
      <c r="O779">
        <v>1319259600</v>
      </c>
      <c r="P779" t="b">
        <v>0</v>
      </c>
      <c r="Q779" t="b">
        <v>0</v>
      </c>
      <c r="R779" t="str">
        <f>LEFT(T779,FIND("/",T779)-1)</f>
        <v>theater</v>
      </c>
      <c r="S779" t="str">
        <f>RIGHT(T779,LEN(T779)-FIND("/",T779))</f>
        <v>plays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E780/D780*100</f>
        <v>787.92307692307691</v>
      </c>
      <c r="G780" t="s">
        <v>20</v>
      </c>
      <c r="H780">
        <v>174</v>
      </c>
      <c r="I780" t="s">
        <v>98</v>
      </c>
      <c r="J780" t="s">
        <v>99</v>
      </c>
      <c r="K780" s="5">
        <f>E780/H780</f>
        <v>58.867816091954026</v>
      </c>
      <c r="L780" s="8">
        <f>(N780/86400)+DATE(1970,1,1)</f>
        <v>40768.208333333336</v>
      </c>
      <c r="M780" s="8">
        <f>(O780/86400)+DATE(1970,1,1)</f>
        <v>40773.208333333336</v>
      </c>
      <c r="N780">
        <v>1313211600</v>
      </c>
      <c r="O780">
        <v>1313643600</v>
      </c>
      <c r="P780" t="b">
        <v>0</v>
      </c>
      <c r="Q780" t="b">
        <v>0</v>
      </c>
      <c r="R780" t="str">
        <f>LEFT(T780,FIND("/",T780)-1)</f>
        <v>film &amp; video</v>
      </c>
      <c r="S780" t="str">
        <f>RIGHT(T780,LEN(T780)-FIND("/",T780))</f>
        <v>animation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E781/D781*100</f>
        <v>80.306347746090154</v>
      </c>
      <c r="G781" t="s">
        <v>14</v>
      </c>
      <c r="H781">
        <v>831</v>
      </c>
      <c r="I781" t="s">
        <v>21</v>
      </c>
      <c r="J781" t="s">
        <v>22</v>
      </c>
      <c r="K781" s="5">
        <f>E781/H781</f>
        <v>105.04572803850782</v>
      </c>
      <c r="L781" s="8">
        <f>(N781/86400)+DATE(1970,1,1)</f>
        <v>42230.208333333328</v>
      </c>
      <c r="M781" s="8">
        <f>(O781/86400)+DATE(1970,1,1)</f>
        <v>42239.208333333328</v>
      </c>
      <c r="N781">
        <v>1439528400</v>
      </c>
      <c r="O781">
        <v>1440306000</v>
      </c>
      <c r="P781" t="b">
        <v>0</v>
      </c>
      <c r="Q781" t="b">
        <v>1</v>
      </c>
      <c r="R781" t="str">
        <f>LEFT(T781,FIND("/",T781)-1)</f>
        <v>theater</v>
      </c>
      <c r="S781" t="str">
        <f>RIGHT(T781,LEN(T781)-FIND("/",T781))</f>
        <v>plays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E782/D782*100</f>
        <v>106.29411764705883</v>
      </c>
      <c r="G782" t="s">
        <v>20</v>
      </c>
      <c r="H782">
        <v>164</v>
      </c>
      <c r="I782" t="s">
        <v>21</v>
      </c>
      <c r="J782" t="s">
        <v>22</v>
      </c>
      <c r="K782" s="5">
        <f>E782/H782</f>
        <v>33.054878048780488</v>
      </c>
      <c r="L782" s="8">
        <f>(N782/86400)+DATE(1970,1,1)</f>
        <v>42573.208333333328</v>
      </c>
      <c r="M782" s="8">
        <f>(O782/86400)+DATE(1970,1,1)</f>
        <v>42592.208333333328</v>
      </c>
      <c r="N782">
        <v>1469163600</v>
      </c>
      <c r="O782">
        <v>1470805200</v>
      </c>
      <c r="P782" t="b">
        <v>0</v>
      </c>
      <c r="Q782" t="b">
        <v>1</v>
      </c>
      <c r="R782" t="str">
        <f>LEFT(T782,FIND("/",T782)-1)</f>
        <v>film &amp; video</v>
      </c>
      <c r="S782" t="str">
        <f>RIGHT(T782,LEN(T782)-FIND("/",T782))</f>
        <v>drama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E783/D783*100</f>
        <v>50.735632183908038</v>
      </c>
      <c r="G783" t="s">
        <v>74</v>
      </c>
      <c r="H783">
        <v>56</v>
      </c>
      <c r="I783" t="s">
        <v>98</v>
      </c>
      <c r="J783" t="s">
        <v>99</v>
      </c>
      <c r="K783" s="5">
        <f>E783/H783</f>
        <v>78.821428571428569</v>
      </c>
      <c r="L783" s="8">
        <f>(N783/86400)+DATE(1970,1,1)</f>
        <v>40482.208333333336</v>
      </c>
      <c r="M783" s="8">
        <f>(O783/86400)+DATE(1970,1,1)</f>
        <v>40533.25</v>
      </c>
      <c r="N783">
        <v>1288501200</v>
      </c>
      <c r="O783">
        <v>1292911200</v>
      </c>
      <c r="P783" t="b">
        <v>0</v>
      </c>
      <c r="Q783" t="b">
        <v>0</v>
      </c>
      <c r="R783" t="str">
        <f>LEFT(T783,FIND("/",T783)-1)</f>
        <v>theater</v>
      </c>
      <c r="S783" t="str">
        <f>RIGHT(T783,LEN(T783)-FIND("/",T783))</f>
        <v>plays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E784/D784*100</f>
        <v>215.31372549019611</v>
      </c>
      <c r="G784" t="s">
        <v>20</v>
      </c>
      <c r="H784">
        <v>161</v>
      </c>
      <c r="I784" t="s">
        <v>21</v>
      </c>
      <c r="J784" t="s">
        <v>22</v>
      </c>
      <c r="K784" s="5">
        <f>E784/H784</f>
        <v>68.204968944099377</v>
      </c>
      <c r="L784" s="8">
        <f>(N784/86400)+DATE(1970,1,1)</f>
        <v>40603.25</v>
      </c>
      <c r="M784" s="8">
        <f>(O784/86400)+DATE(1970,1,1)</f>
        <v>40631.208333333336</v>
      </c>
      <c r="N784">
        <v>1298959200</v>
      </c>
      <c r="O784">
        <v>1301374800</v>
      </c>
      <c r="P784" t="b">
        <v>0</v>
      </c>
      <c r="Q784" t="b">
        <v>1</v>
      </c>
      <c r="R784" t="str">
        <f>LEFT(T784,FIND("/",T784)-1)</f>
        <v>film &amp; video</v>
      </c>
      <c r="S784" t="str">
        <f>RIGHT(T784,LEN(T784)-FIND("/",T784))</f>
        <v>animation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E785/D785*100</f>
        <v>141.22972972972974</v>
      </c>
      <c r="G785" t="s">
        <v>20</v>
      </c>
      <c r="H785">
        <v>138</v>
      </c>
      <c r="I785" t="s">
        <v>21</v>
      </c>
      <c r="J785" t="s">
        <v>22</v>
      </c>
      <c r="K785" s="5">
        <f>E785/H785</f>
        <v>75.731884057971016</v>
      </c>
      <c r="L785" s="8">
        <f>(N785/86400)+DATE(1970,1,1)</f>
        <v>41625.25</v>
      </c>
      <c r="M785" s="8">
        <f>(O785/86400)+DATE(1970,1,1)</f>
        <v>41632.25</v>
      </c>
      <c r="N785">
        <v>1387260000</v>
      </c>
      <c r="O785">
        <v>1387864800</v>
      </c>
      <c r="P785" t="b">
        <v>0</v>
      </c>
      <c r="Q785" t="b">
        <v>0</v>
      </c>
      <c r="R785" t="str">
        <f>LEFT(T785,FIND("/",T785)-1)</f>
        <v>music</v>
      </c>
      <c r="S785" t="str">
        <f>RIGHT(T785,LEN(T785)-FIND("/",T785))</f>
        <v>rock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E786/D786*100</f>
        <v>115.33745781777279</v>
      </c>
      <c r="G786" t="s">
        <v>20</v>
      </c>
      <c r="H786">
        <v>3308</v>
      </c>
      <c r="I786" t="s">
        <v>21</v>
      </c>
      <c r="J786" t="s">
        <v>22</v>
      </c>
      <c r="K786" s="5">
        <f>E786/H786</f>
        <v>30.996070133010882</v>
      </c>
      <c r="L786" s="8">
        <f>(N786/86400)+DATE(1970,1,1)</f>
        <v>42435.25</v>
      </c>
      <c r="M786" s="8">
        <f>(O786/86400)+DATE(1970,1,1)</f>
        <v>42446.208333333328</v>
      </c>
      <c r="N786">
        <v>1457244000</v>
      </c>
      <c r="O786">
        <v>1458190800</v>
      </c>
      <c r="P786" t="b">
        <v>0</v>
      </c>
      <c r="Q786" t="b">
        <v>0</v>
      </c>
      <c r="R786" t="str">
        <f>LEFT(T786,FIND("/",T786)-1)</f>
        <v>technology</v>
      </c>
      <c r="S786" t="str">
        <f>RIGHT(T786,LEN(T786)-FIND("/",T786))</f>
        <v>web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E787/D787*100</f>
        <v>193.11940298507463</v>
      </c>
      <c r="G787" t="s">
        <v>20</v>
      </c>
      <c r="H787">
        <v>127</v>
      </c>
      <c r="I787" t="s">
        <v>26</v>
      </c>
      <c r="J787" t="s">
        <v>27</v>
      </c>
      <c r="K787" s="5">
        <f>E787/H787</f>
        <v>101.88188976377953</v>
      </c>
      <c r="L787" s="8">
        <f>(N787/86400)+DATE(1970,1,1)</f>
        <v>43582.208333333328</v>
      </c>
      <c r="M787" s="8">
        <f>(O787/86400)+DATE(1970,1,1)</f>
        <v>43616.208333333328</v>
      </c>
      <c r="N787">
        <v>1556341200</v>
      </c>
      <c r="O787">
        <v>1559278800</v>
      </c>
      <c r="P787" t="b">
        <v>0</v>
      </c>
      <c r="Q787" t="b">
        <v>1</v>
      </c>
      <c r="R787" t="str">
        <f>LEFT(T787,FIND("/",T787)-1)</f>
        <v>film &amp; video</v>
      </c>
      <c r="S787" t="str">
        <f>RIGHT(T787,LEN(T787)-FIND("/",T787))</f>
        <v>animation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E788/D788*100</f>
        <v>729.73333333333335</v>
      </c>
      <c r="G788" t="s">
        <v>20</v>
      </c>
      <c r="H788">
        <v>207</v>
      </c>
      <c r="I788" t="s">
        <v>107</v>
      </c>
      <c r="J788" t="s">
        <v>108</v>
      </c>
      <c r="K788" s="5">
        <f>E788/H788</f>
        <v>52.879227053140099</v>
      </c>
      <c r="L788" s="8">
        <f>(N788/86400)+DATE(1970,1,1)</f>
        <v>43186.208333333328</v>
      </c>
      <c r="M788" s="8">
        <f>(O788/86400)+DATE(1970,1,1)</f>
        <v>43193.208333333328</v>
      </c>
      <c r="N788">
        <v>1522126800</v>
      </c>
      <c r="O788">
        <v>1522731600</v>
      </c>
      <c r="P788" t="b">
        <v>0</v>
      </c>
      <c r="Q788" t="b">
        <v>1</v>
      </c>
      <c r="R788" t="str">
        <f>LEFT(T788,FIND("/",T788)-1)</f>
        <v>music</v>
      </c>
      <c r="S788" t="str">
        <f>RIGHT(T788,LEN(T788)-FIND("/",T788))</f>
        <v>jazz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E789/D789*100</f>
        <v>99.66339869281046</v>
      </c>
      <c r="G789" t="s">
        <v>14</v>
      </c>
      <c r="H789">
        <v>859</v>
      </c>
      <c r="I789" t="s">
        <v>15</v>
      </c>
      <c r="J789" t="s">
        <v>16</v>
      </c>
      <c r="K789" s="5">
        <f>E789/H789</f>
        <v>71.005820721769496</v>
      </c>
      <c r="L789" s="8">
        <f>(N789/86400)+DATE(1970,1,1)</f>
        <v>40684.208333333336</v>
      </c>
      <c r="M789" s="8">
        <f>(O789/86400)+DATE(1970,1,1)</f>
        <v>40693.208333333336</v>
      </c>
      <c r="N789">
        <v>1305954000</v>
      </c>
      <c r="O789">
        <v>1306731600</v>
      </c>
      <c r="P789" t="b">
        <v>0</v>
      </c>
      <c r="Q789" t="b">
        <v>0</v>
      </c>
      <c r="R789" t="str">
        <f>LEFT(T789,FIND("/",T789)-1)</f>
        <v>music</v>
      </c>
      <c r="S789" t="str">
        <f>RIGHT(T789,LEN(T789)-FIND("/",T789))</f>
        <v>rock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E790/D790*100</f>
        <v>88.166666666666671</v>
      </c>
      <c r="G790" t="s">
        <v>47</v>
      </c>
      <c r="H790">
        <v>31</v>
      </c>
      <c r="I790" t="s">
        <v>21</v>
      </c>
      <c r="J790" t="s">
        <v>22</v>
      </c>
      <c r="K790" s="5">
        <f>E790/H790</f>
        <v>102.38709677419355</v>
      </c>
      <c r="L790" s="8">
        <f>(N790/86400)+DATE(1970,1,1)</f>
        <v>41202.208333333336</v>
      </c>
      <c r="M790" s="8">
        <f>(O790/86400)+DATE(1970,1,1)</f>
        <v>41223.25</v>
      </c>
      <c r="N790">
        <v>1350709200</v>
      </c>
      <c r="O790">
        <v>1352527200</v>
      </c>
      <c r="P790" t="b">
        <v>0</v>
      </c>
      <c r="Q790" t="b">
        <v>0</v>
      </c>
      <c r="R790" t="str">
        <f>LEFT(T790,FIND("/",T790)-1)</f>
        <v>film &amp; video</v>
      </c>
      <c r="S790" t="str">
        <f>RIGHT(T790,LEN(T790)-FIND("/",T790))</f>
        <v>animation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E791/D791*100</f>
        <v>37.233333333333334</v>
      </c>
      <c r="G791" t="s">
        <v>14</v>
      </c>
      <c r="H791">
        <v>45</v>
      </c>
      <c r="I791" t="s">
        <v>21</v>
      </c>
      <c r="J791" t="s">
        <v>22</v>
      </c>
      <c r="K791" s="5">
        <f>E791/H791</f>
        <v>74.466666666666669</v>
      </c>
      <c r="L791" s="8">
        <f>(N791/86400)+DATE(1970,1,1)</f>
        <v>41786.208333333336</v>
      </c>
      <c r="M791" s="8">
        <f>(O791/86400)+DATE(1970,1,1)</f>
        <v>41823.208333333336</v>
      </c>
      <c r="N791">
        <v>1401166800</v>
      </c>
      <c r="O791">
        <v>1404363600</v>
      </c>
      <c r="P791" t="b">
        <v>0</v>
      </c>
      <c r="Q791" t="b">
        <v>0</v>
      </c>
      <c r="R791" t="str">
        <f>LEFT(T791,FIND("/",T791)-1)</f>
        <v>theater</v>
      </c>
      <c r="S791" t="str">
        <f>RIGHT(T791,LEN(T791)-FIND("/",T791))</f>
        <v>plays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E792/D792*100</f>
        <v>30.540075309306079</v>
      </c>
      <c r="G792" t="s">
        <v>74</v>
      </c>
      <c r="H792">
        <v>1113</v>
      </c>
      <c r="I792" t="s">
        <v>21</v>
      </c>
      <c r="J792" t="s">
        <v>22</v>
      </c>
      <c r="K792" s="5">
        <f>E792/H792</f>
        <v>51.009883198562441</v>
      </c>
      <c r="L792" s="8">
        <f>(N792/86400)+DATE(1970,1,1)</f>
        <v>40223.25</v>
      </c>
      <c r="M792" s="8">
        <f>(O792/86400)+DATE(1970,1,1)</f>
        <v>40229.25</v>
      </c>
      <c r="N792">
        <v>1266127200</v>
      </c>
      <c r="O792">
        <v>1266645600</v>
      </c>
      <c r="P792" t="b">
        <v>0</v>
      </c>
      <c r="Q792" t="b">
        <v>0</v>
      </c>
      <c r="R792" t="str">
        <f>LEFT(T792,FIND("/",T792)-1)</f>
        <v>theater</v>
      </c>
      <c r="S792" t="str">
        <f>RIGHT(T792,LEN(T792)-FIND("/",T792))</f>
        <v>plays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E793/D793*100</f>
        <v>25.714285714285712</v>
      </c>
      <c r="G793" t="s">
        <v>14</v>
      </c>
      <c r="H793">
        <v>6</v>
      </c>
      <c r="I793" t="s">
        <v>21</v>
      </c>
      <c r="J793" t="s">
        <v>22</v>
      </c>
      <c r="K793" s="5">
        <f>E793/H793</f>
        <v>90</v>
      </c>
      <c r="L793" s="8">
        <f>(N793/86400)+DATE(1970,1,1)</f>
        <v>42715.25</v>
      </c>
      <c r="M793" s="8">
        <f>(O793/86400)+DATE(1970,1,1)</f>
        <v>42731.25</v>
      </c>
      <c r="N793">
        <v>1481436000</v>
      </c>
      <c r="O793">
        <v>1482818400</v>
      </c>
      <c r="P793" t="b">
        <v>0</v>
      </c>
      <c r="Q793" t="b">
        <v>0</v>
      </c>
      <c r="R793" t="str">
        <f>LEFT(T793,FIND("/",T793)-1)</f>
        <v>food</v>
      </c>
      <c r="S793" t="str">
        <f>RIGHT(T793,LEN(T793)-FIND("/",T793))</f>
        <v>food trucks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E794/D794*100</f>
        <v>34</v>
      </c>
      <c r="G794" t="s">
        <v>14</v>
      </c>
      <c r="H794">
        <v>7</v>
      </c>
      <c r="I794" t="s">
        <v>21</v>
      </c>
      <c r="J794" t="s">
        <v>22</v>
      </c>
      <c r="K794" s="5">
        <f>E794/H794</f>
        <v>97.142857142857139</v>
      </c>
      <c r="L794" s="8">
        <f>(N794/86400)+DATE(1970,1,1)</f>
        <v>41451.208333333336</v>
      </c>
      <c r="M794" s="8">
        <f>(O794/86400)+DATE(1970,1,1)</f>
        <v>41479.208333333336</v>
      </c>
      <c r="N794">
        <v>1372222800</v>
      </c>
      <c r="O794">
        <v>1374642000</v>
      </c>
      <c r="P794" t="b">
        <v>0</v>
      </c>
      <c r="Q794" t="b">
        <v>1</v>
      </c>
      <c r="R794" t="str">
        <f>LEFT(T794,FIND("/",T794)-1)</f>
        <v>theater</v>
      </c>
      <c r="S794" t="str">
        <f>RIGHT(T794,LEN(T794)-FIND("/",T794))</f>
        <v>plays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E795/D795*100</f>
        <v>1185.909090909091</v>
      </c>
      <c r="G795" t="s">
        <v>20</v>
      </c>
      <c r="H795">
        <v>181</v>
      </c>
      <c r="I795" t="s">
        <v>98</v>
      </c>
      <c r="J795" t="s">
        <v>99</v>
      </c>
      <c r="K795" s="5">
        <f>E795/H795</f>
        <v>72.071823204419886</v>
      </c>
      <c r="L795" s="8">
        <f>(N795/86400)+DATE(1970,1,1)</f>
        <v>41450.208333333336</v>
      </c>
      <c r="M795" s="8">
        <f>(O795/86400)+DATE(1970,1,1)</f>
        <v>41454.208333333336</v>
      </c>
      <c r="N795">
        <v>1372136400</v>
      </c>
      <c r="O795">
        <v>1372482000</v>
      </c>
      <c r="P795" t="b">
        <v>0</v>
      </c>
      <c r="Q795" t="b">
        <v>0</v>
      </c>
      <c r="R795" t="str">
        <f>LEFT(T795,FIND("/",T795)-1)</f>
        <v>publishing</v>
      </c>
      <c r="S795" t="str">
        <f>RIGHT(T795,LEN(T795)-FIND("/",T795))</f>
        <v>nonfiction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E796/D796*100</f>
        <v>125.39393939393939</v>
      </c>
      <c r="G796" t="s">
        <v>20</v>
      </c>
      <c r="H796">
        <v>110</v>
      </c>
      <c r="I796" t="s">
        <v>21</v>
      </c>
      <c r="J796" t="s">
        <v>22</v>
      </c>
      <c r="K796" s="5">
        <f>E796/H796</f>
        <v>75.236363636363635</v>
      </c>
      <c r="L796" s="8">
        <f>(N796/86400)+DATE(1970,1,1)</f>
        <v>43091.25</v>
      </c>
      <c r="M796" s="8">
        <f>(O796/86400)+DATE(1970,1,1)</f>
        <v>43103.25</v>
      </c>
      <c r="N796">
        <v>1513922400</v>
      </c>
      <c r="O796">
        <v>1514959200</v>
      </c>
      <c r="P796" t="b">
        <v>0</v>
      </c>
      <c r="Q796" t="b">
        <v>0</v>
      </c>
      <c r="R796" t="str">
        <f>LEFT(T796,FIND("/",T796)-1)</f>
        <v>music</v>
      </c>
      <c r="S796" t="str">
        <f>RIGHT(T796,LEN(T796)-FIND("/",T796))</f>
        <v>rock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E797/D797*100</f>
        <v>14.394366197183098</v>
      </c>
      <c r="G797" t="s">
        <v>14</v>
      </c>
      <c r="H797">
        <v>31</v>
      </c>
      <c r="I797" t="s">
        <v>21</v>
      </c>
      <c r="J797" t="s">
        <v>22</v>
      </c>
      <c r="K797" s="5">
        <f>E797/H797</f>
        <v>32.967741935483872</v>
      </c>
      <c r="L797" s="8">
        <f>(N797/86400)+DATE(1970,1,1)</f>
        <v>42675.208333333328</v>
      </c>
      <c r="M797" s="8">
        <f>(O797/86400)+DATE(1970,1,1)</f>
        <v>42678.208333333328</v>
      </c>
      <c r="N797">
        <v>1477976400</v>
      </c>
      <c r="O797">
        <v>1478235600</v>
      </c>
      <c r="P797" t="b">
        <v>0</v>
      </c>
      <c r="Q797" t="b">
        <v>0</v>
      </c>
      <c r="R797" t="str">
        <f>LEFT(T797,FIND("/",T797)-1)</f>
        <v>film &amp; video</v>
      </c>
      <c r="S797" t="str">
        <f>RIGHT(T797,LEN(T797)-FIND("/",T797))</f>
        <v>drama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E798/D798*100</f>
        <v>54.807692307692314</v>
      </c>
      <c r="G798" t="s">
        <v>14</v>
      </c>
      <c r="H798">
        <v>78</v>
      </c>
      <c r="I798" t="s">
        <v>21</v>
      </c>
      <c r="J798" t="s">
        <v>22</v>
      </c>
      <c r="K798" s="5">
        <f>E798/H798</f>
        <v>54.807692307692307</v>
      </c>
      <c r="L798" s="8">
        <f>(N798/86400)+DATE(1970,1,1)</f>
        <v>41859.208333333336</v>
      </c>
      <c r="M798" s="8">
        <f>(O798/86400)+DATE(1970,1,1)</f>
        <v>41866.208333333336</v>
      </c>
      <c r="N798">
        <v>1407474000</v>
      </c>
      <c r="O798">
        <v>1408078800</v>
      </c>
      <c r="P798" t="b">
        <v>0</v>
      </c>
      <c r="Q798" t="b">
        <v>1</v>
      </c>
      <c r="R798" t="str">
        <f>LEFT(T798,FIND("/",T798)-1)</f>
        <v>games</v>
      </c>
      <c r="S798" t="str">
        <f>RIGHT(T798,LEN(T798)-FIND("/",T798))</f>
        <v>mobile games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E799/D799*100</f>
        <v>109.63157894736841</v>
      </c>
      <c r="G799" t="s">
        <v>20</v>
      </c>
      <c r="H799">
        <v>185</v>
      </c>
      <c r="I799" t="s">
        <v>21</v>
      </c>
      <c r="J799" t="s">
        <v>22</v>
      </c>
      <c r="K799" s="5">
        <f>E799/H799</f>
        <v>45.037837837837834</v>
      </c>
      <c r="L799" s="8">
        <f>(N799/86400)+DATE(1970,1,1)</f>
        <v>43464.25</v>
      </c>
      <c r="M799" s="8">
        <f>(O799/86400)+DATE(1970,1,1)</f>
        <v>43487.25</v>
      </c>
      <c r="N799">
        <v>1546149600</v>
      </c>
      <c r="O799">
        <v>1548136800</v>
      </c>
      <c r="P799" t="b">
        <v>0</v>
      </c>
      <c r="Q799" t="b">
        <v>0</v>
      </c>
      <c r="R799" t="str">
        <f>LEFT(T799,FIND("/",T799)-1)</f>
        <v>technology</v>
      </c>
      <c r="S799" t="str">
        <f>RIGHT(T799,LEN(T799)-FIND("/",T799))</f>
        <v>web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E800/D800*100</f>
        <v>188.47058823529412</v>
      </c>
      <c r="G800" t="s">
        <v>20</v>
      </c>
      <c r="H800">
        <v>121</v>
      </c>
      <c r="I800" t="s">
        <v>21</v>
      </c>
      <c r="J800" t="s">
        <v>22</v>
      </c>
      <c r="K800" s="5">
        <f>E800/H800</f>
        <v>52.958677685950413</v>
      </c>
      <c r="L800" s="8">
        <f>(N800/86400)+DATE(1970,1,1)</f>
        <v>41060.208333333336</v>
      </c>
      <c r="M800" s="8">
        <f>(O800/86400)+DATE(1970,1,1)</f>
        <v>41088.208333333336</v>
      </c>
      <c r="N800">
        <v>1338440400</v>
      </c>
      <c r="O800">
        <v>1340859600</v>
      </c>
      <c r="P800" t="b">
        <v>0</v>
      </c>
      <c r="Q800" t="b">
        <v>1</v>
      </c>
      <c r="R800" t="str">
        <f>LEFT(T800,FIND("/",T800)-1)</f>
        <v>theater</v>
      </c>
      <c r="S800" t="str">
        <f>RIGHT(T800,LEN(T800)-FIND("/",T800))</f>
        <v>plays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E801/D801*100</f>
        <v>87.008284023668637</v>
      </c>
      <c r="G801" t="s">
        <v>14</v>
      </c>
      <c r="H801">
        <v>1225</v>
      </c>
      <c r="I801" t="s">
        <v>40</v>
      </c>
      <c r="J801" t="s">
        <v>41</v>
      </c>
      <c r="K801" s="5">
        <f>E801/H801</f>
        <v>60.017959183673469</v>
      </c>
      <c r="L801" s="8">
        <f>(N801/86400)+DATE(1970,1,1)</f>
        <v>42399.25</v>
      </c>
      <c r="M801" s="8">
        <f>(O801/86400)+DATE(1970,1,1)</f>
        <v>42403.25</v>
      </c>
      <c r="N801">
        <v>1454133600</v>
      </c>
      <c r="O801">
        <v>1454479200</v>
      </c>
      <c r="P801" t="b">
        <v>0</v>
      </c>
      <c r="Q801" t="b">
        <v>0</v>
      </c>
      <c r="R801" t="str">
        <f>LEFT(T801,FIND("/",T801)-1)</f>
        <v>theater</v>
      </c>
      <c r="S801" t="str">
        <f>RIGHT(T801,LEN(T801)-FIND("/",T801))</f>
        <v>plays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E802/D802*100</f>
        <v>1</v>
      </c>
      <c r="G802" t="s">
        <v>14</v>
      </c>
      <c r="H802">
        <v>1</v>
      </c>
      <c r="I802" t="s">
        <v>98</v>
      </c>
      <c r="J802" t="s">
        <v>99</v>
      </c>
      <c r="K802" s="5">
        <f>E802/H802</f>
        <v>1</v>
      </c>
      <c r="L802" s="8">
        <f>(N802/86400)+DATE(1970,1,1)</f>
        <v>42167.208333333328</v>
      </c>
      <c r="M802" s="8">
        <f>(O802/86400)+DATE(1970,1,1)</f>
        <v>42171.208333333328</v>
      </c>
      <c r="N802">
        <v>1434085200</v>
      </c>
      <c r="O802">
        <v>1434430800</v>
      </c>
      <c r="P802" t="b">
        <v>0</v>
      </c>
      <c r="Q802" t="b">
        <v>0</v>
      </c>
      <c r="R802" t="str">
        <f>LEFT(T802,FIND("/",T802)-1)</f>
        <v>music</v>
      </c>
      <c r="S802" t="str">
        <f>RIGHT(T802,LEN(T802)-FIND("/",T802))</f>
        <v>rock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E803/D803*100</f>
        <v>202.9130434782609</v>
      </c>
      <c r="G803" t="s">
        <v>20</v>
      </c>
      <c r="H803">
        <v>106</v>
      </c>
      <c r="I803" t="s">
        <v>21</v>
      </c>
      <c r="J803" t="s">
        <v>22</v>
      </c>
      <c r="K803" s="5">
        <f>E803/H803</f>
        <v>44.028301886792455</v>
      </c>
      <c r="L803" s="8">
        <f>(N803/86400)+DATE(1970,1,1)</f>
        <v>43830.25</v>
      </c>
      <c r="M803" s="8">
        <f>(O803/86400)+DATE(1970,1,1)</f>
        <v>43852.25</v>
      </c>
      <c r="N803">
        <v>1577772000</v>
      </c>
      <c r="O803">
        <v>1579672800</v>
      </c>
      <c r="P803" t="b">
        <v>0</v>
      </c>
      <c r="Q803" t="b">
        <v>1</v>
      </c>
      <c r="R803" t="str">
        <f>LEFT(T803,FIND("/",T803)-1)</f>
        <v>photography</v>
      </c>
      <c r="S803" t="str">
        <f>RIGHT(T803,LEN(T803)-FIND("/",T803))</f>
        <v>photography books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E804/D804*100</f>
        <v>197.03225806451613</v>
      </c>
      <c r="G804" t="s">
        <v>20</v>
      </c>
      <c r="H804">
        <v>142</v>
      </c>
      <c r="I804" t="s">
        <v>21</v>
      </c>
      <c r="J804" t="s">
        <v>22</v>
      </c>
      <c r="K804" s="5">
        <f>E804/H804</f>
        <v>86.028169014084511</v>
      </c>
      <c r="L804" s="8">
        <f>(N804/86400)+DATE(1970,1,1)</f>
        <v>43650.208333333328</v>
      </c>
      <c r="M804" s="8">
        <f>(O804/86400)+DATE(1970,1,1)</f>
        <v>43652.208333333328</v>
      </c>
      <c r="N804">
        <v>1562216400</v>
      </c>
      <c r="O804">
        <v>1562389200</v>
      </c>
      <c r="P804" t="b">
        <v>0</v>
      </c>
      <c r="Q804" t="b">
        <v>0</v>
      </c>
      <c r="R804" t="str">
        <f>LEFT(T804,FIND("/",T804)-1)</f>
        <v>photography</v>
      </c>
      <c r="S804" t="str">
        <f>RIGHT(T804,LEN(T804)-FIND("/",T804))</f>
        <v>photography books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E805/D805*100</f>
        <v>107</v>
      </c>
      <c r="G805" t="s">
        <v>20</v>
      </c>
      <c r="H805">
        <v>233</v>
      </c>
      <c r="I805" t="s">
        <v>21</v>
      </c>
      <c r="J805" t="s">
        <v>22</v>
      </c>
      <c r="K805" s="5">
        <f>E805/H805</f>
        <v>28.012875536480685</v>
      </c>
      <c r="L805" s="8">
        <f>(N805/86400)+DATE(1970,1,1)</f>
        <v>43492.25</v>
      </c>
      <c r="M805" s="8">
        <f>(O805/86400)+DATE(1970,1,1)</f>
        <v>43526.25</v>
      </c>
      <c r="N805">
        <v>1548568800</v>
      </c>
      <c r="O805">
        <v>1551506400</v>
      </c>
      <c r="P805" t="b">
        <v>0</v>
      </c>
      <c r="Q805" t="b">
        <v>0</v>
      </c>
      <c r="R805" t="str">
        <f>LEFT(T805,FIND("/",T805)-1)</f>
        <v>theater</v>
      </c>
      <c r="S805" t="str">
        <f>RIGHT(T805,LEN(T805)-FIND("/",T805))</f>
        <v>plays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E806/D806*100</f>
        <v>268.73076923076923</v>
      </c>
      <c r="G806" t="s">
        <v>20</v>
      </c>
      <c r="H806">
        <v>218</v>
      </c>
      <c r="I806" t="s">
        <v>21</v>
      </c>
      <c r="J806" t="s">
        <v>22</v>
      </c>
      <c r="K806" s="5">
        <f>E806/H806</f>
        <v>32.050458715596328</v>
      </c>
      <c r="L806" s="8">
        <f>(N806/86400)+DATE(1970,1,1)</f>
        <v>43102.25</v>
      </c>
      <c r="M806" s="8">
        <f>(O806/86400)+DATE(1970,1,1)</f>
        <v>43122.25</v>
      </c>
      <c r="N806">
        <v>1514872800</v>
      </c>
      <c r="O806">
        <v>1516600800</v>
      </c>
      <c r="P806" t="b">
        <v>0</v>
      </c>
      <c r="Q806" t="b">
        <v>0</v>
      </c>
      <c r="R806" t="str">
        <f>LEFT(T806,FIND("/",T806)-1)</f>
        <v>music</v>
      </c>
      <c r="S806" t="str">
        <f>RIGHT(T806,LEN(T806)-FIND("/",T806))</f>
        <v>rock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E807/D807*100</f>
        <v>50.845360824742272</v>
      </c>
      <c r="G807" t="s">
        <v>14</v>
      </c>
      <c r="H807">
        <v>67</v>
      </c>
      <c r="I807" t="s">
        <v>26</v>
      </c>
      <c r="J807" t="s">
        <v>27</v>
      </c>
      <c r="K807" s="5">
        <f>E807/H807</f>
        <v>73.611940298507463</v>
      </c>
      <c r="L807" s="8">
        <f>(N807/86400)+DATE(1970,1,1)</f>
        <v>41958.25</v>
      </c>
      <c r="M807" s="8">
        <f>(O807/86400)+DATE(1970,1,1)</f>
        <v>42009.25</v>
      </c>
      <c r="N807">
        <v>1416031200</v>
      </c>
      <c r="O807">
        <v>1420437600</v>
      </c>
      <c r="P807" t="b">
        <v>0</v>
      </c>
      <c r="Q807" t="b">
        <v>0</v>
      </c>
      <c r="R807" t="str">
        <f>LEFT(T807,FIND("/",T807)-1)</f>
        <v>film &amp; video</v>
      </c>
      <c r="S807" t="str">
        <f>RIGHT(T807,LEN(T807)-FIND("/",T807))</f>
        <v>documentary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E808/D808*100</f>
        <v>1180.2857142857142</v>
      </c>
      <c r="G808" t="s">
        <v>20</v>
      </c>
      <c r="H808">
        <v>76</v>
      </c>
      <c r="I808" t="s">
        <v>21</v>
      </c>
      <c r="J808" t="s">
        <v>22</v>
      </c>
      <c r="K808" s="5">
        <f>E808/H808</f>
        <v>108.71052631578948</v>
      </c>
      <c r="L808" s="8">
        <f>(N808/86400)+DATE(1970,1,1)</f>
        <v>40973.25</v>
      </c>
      <c r="M808" s="8">
        <f>(O808/86400)+DATE(1970,1,1)</f>
        <v>40997.208333333336</v>
      </c>
      <c r="N808">
        <v>1330927200</v>
      </c>
      <c r="O808">
        <v>1332997200</v>
      </c>
      <c r="P808" t="b">
        <v>0</v>
      </c>
      <c r="Q808" t="b">
        <v>1</v>
      </c>
      <c r="R808" t="str">
        <f>LEFT(T808,FIND("/",T808)-1)</f>
        <v>film &amp; video</v>
      </c>
      <c r="S808" t="str">
        <f>RIGHT(T808,LEN(T808)-FIND("/",T808))</f>
        <v>drama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E809/D809*100</f>
        <v>264</v>
      </c>
      <c r="G809" t="s">
        <v>20</v>
      </c>
      <c r="H809">
        <v>43</v>
      </c>
      <c r="I809" t="s">
        <v>21</v>
      </c>
      <c r="J809" t="s">
        <v>22</v>
      </c>
      <c r="K809" s="5">
        <f>E809/H809</f>
        <v>42.97674418604651</v>
      </c>
      <c r="L809" s="8">
        <f>(N809/86400)+DATE(1970,1,1)</f>
        <v>43753.208333333328</v>
      </c>
      <c r="M809" s="8">
        <f>(O809/86400)+DATE(1970,1,1)</f>
        <v>43797.25</v>
      </c>
      <c r="N809">
        <v>1571115600</v>
      </c>
      <c r="O809">
        <v>1574920800</v>
      </c>
      <c r="P809" t="b">
        <v>0</v>
      </c>
      <c r="Q809" t="b">
        <v>1</v>
      </c>
      <c r="R809" t="str">
        <f>LEFT(T809,FIND("/",T809)-1)</f>
        <v>theater</v>
      </c>
      <c r="S809" t="str">
        <f>RIGHT(T809,LEN(T809)-FIND("/",T809))</f>
        <v>plays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E810/D810*100</f>
        <v>30.44230769230769</v>
      </c>
      <c r="G810" t="s">
        <v>14</v>
      </c>
      <c r="H810">
        <v>19</v>
      </c>
      <c r="I810" t="s">
        <v>21</v>
      </c>
      <c r="J810" t="s">
        <v>22</v>
      </c>
      <c r="K810" s="5">
        <f>E810/H810</f>
        <v>83.315789473684205</v>
      </c>
      <c r="L810" s="8">
        <f>(N810/86400)+DATE(1970,1,1)</f>
        <v>42507.208333333328</v>
      </c>
      <c r="M810" s="8">
        <f>(O810/86400)+DATE(1970,1,1)</f>
        <v>42524.208333333328</v>
      </c>
      <c r="N810">
        <v>1463461200</v>
      </c>
      <c r="O810">
        <v>1464930000</v>
      </c>
      <c r="P810" t="b">
        <v>0</v>
      </c>
      <c r="Q810" t="b">
        <v>0</v>
      </c>
      <c r="R810" t="str">
        <f>LEFT(T810,FIND("/",T810)-1)</f>
        <v>food</v>
      </c>
      <c r="S810" t="str">
        <f>RIGHT(T810,LEN(T810)-FIND("/",T810))</f>
        <v>food trucks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E811/D811*100</f>
        <v>62.880681818181813</v>
      </c>
      <c r="G811" t="s">
        <v>14</v>
      </c>
      <c r="H811">
        <v>2108</v>
      </c>
      <c r="I811" t="s">
        <v>98</v>
      </c>
      <c r="J811" t="s">
        <v>99</v>
      </c>
      <c r="K811" s="5">
        <f>E811/H811</f>
        <v>42</v>
      </c>
      <c r="L811" s="8">
        <f>(N811/86400)+DATE(1970,1,1)</f>
        <v>41135.208333333336</v>
      </c>
      <c r="M811" s="8">
        <f>(O811/86400)+DATE(1970,1,1)</f>
        <v>41136.208333333336</v>
      </c>
      <c r="N811">
        <v>1344920400</v>
      </c>
      <c r="O811">
        <v>1345006800</v>
      </c>
      <c r="P811" t="b">
        <v>0</v>
      </c>
      <c r="Q811" t="b">
        <v>0</v>
      </c>
      <c r="R811" t="str">
        <f>LEFT(T811,FIND("/",T811)-1)</f>
        <v>film &amp; video</v>
      </c>
      <c r="S811" t="str">
        <f>RIGHT(T811,LEN(T811)-FIND("/",T811))</f>
        <v>documentary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E812/D812*100</f>
        <v>193.125</v>
      </c>
      <c r="G812" t="s">
        <v>20</v>
      </c>
      <c r="H812">
        <v>221</v>
      </c>
      <c r="I812" t="s">
        <v>21</v>
      </c>
      <c r="J812" t="s">
        <v>22</v>
      </c>
      <c r="K812" s="5">
        <f>E812/H812</f>
        <v>55.927601809954751</v>
      </c>
      <c r="L812" s="8">
        <f>(N812/86400)+DATE(1970,1,1)</f>
        <v>43067.25</v>
      </c>
      <c r="M812" s="8">
        <f>(O812/86400)+DATE(1970,1,1)</f>
        <v>43077.25</v>
      </c>
      <c r="N812">
        <v>1511848800</v>
      </c>
      <c r="O812">
        <v>1512712800</v>
      </c>
      <c r="P812" t="b">
        <v>0</v>
      </c>
      <c r="Q812" t="b">
        <v>1</v>
      </c>
      <c r="R812" t="str">
        <f>LEFT(T812,FIND("/",T812)-1)</f>
        <v>theater</v>
      </c>
      <c r="S812" t="str">
        <f>RIGHT(T812,LEN(T812)-FIND("/",T812))</f>
        <v>plays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E813/D813*100</f>
        <v>77.102702702702715</v>
      </c>
      <c r="G813" t="s">
        <v>14</v>
      </c>
      <c r="H813">
        <v>679</v>
      </c>
      <c r="I813" t="s">
        <v>21</v>
      </c>
      <c r="J813" t="s">
        <v>22</v>
      </c>
      <c r="K813" s="5">
        <f>E813/H813</f>
        <v>105.03681885125184</v>
      </c>
      <c r="L813" s="8">
        <f>(N813/86400)+DATE(1970,1,1)</f>
        <v>42378.25</v>
      </c>
      <c r="M813" s="8">
        <f>(O813/86400)+DATE(1970,1,1)</f>
        <v>42380.25</v>
      </c>
      <c r="N813">
        <v>1452319200</v>
      </c>
      <c r="O813">
        <v>1452492000</v>
      </c>
      <c r="P813" t="b">
        <v>0</v>
      </c>
      <c r="Q813" t="b">
        <v>1</v>
      </c>
      <c r="R813" t="str">
        <f>LEFT(T813,FIND("/",T813)-1)</f>
        <v>games</v>
      </c>
      <c r="S813" t="str">
        <f>RIGHT(T813,LEN(T813)-FIND("/",T813))</f>
        <v>video games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E814/D814*100</f>
        <v>225.52763819095478</v>
      </c>
      <c r="G814" t="s">
        <v>20</v>
      </c>
      <c r="H814">
        <v>2805</v>
      </c>
      <c r="I814" t="s">
        <v>15</v>
      </c>
      <c r="J814" t="s">
        <v>16</v>
      </c>
      <c r="K814" s="5">
        <f>E814/H814</f>
        <v>48</v>
      </c>
      <c r="L814" s="8">
        <f>(N814/86400)+DATE(1970,1,1)</f>
        <v>43206.208333333328</v>
      </c>
      <c r="M814" s="8">
        <f>(O814/86400)+DATE(1970,1,1)</f>
        <v>43211.208333333328</v>
      </c>
      <c r="N814">
        <v>1523854800</v>
      </c>
      <c r="O814">
        <v>1524286800</v>
      </c>
      <c r="P814" t="b">
        <v>0</v>
      </c>
      <c r="Q814" t="b">
        <v>0</v>
      </c>
      <c r="R814" t="str">
        <f>LEFT(T814,FIND("/",T814)-1)</f>
        <v>publishing</v>
      </c>
      <c r="S814" t="str">
        <f>RIGHT(T814,LEN(T814)-FIND("/",T814))</f>
        <v>nonfiction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E815/D815*100</f>
        <v>239.40625</v>
      </c>
      <c r="G815" t="s">
        <v>20</v>
      </c>
      <c r="H815">
        <v>68</v>
      </c>
      <c r="I815" t="s">
        <v>21</v>
      </c>
      <c r="J815" t="s">
        <v>22</v>
      </c>
      <c r="K815" s="5">
        <f>E815/H815</f>
        <v>112.66176470588235</v>
      </c>
      <c r="L815" s="8">
        <f>(N815/86400)+DATE(1970,1,1)</f>
        <v>41148.208333333336</v>
      </c>
      <c r="M815" s="8">
        <f>(O815/86400)+DATE(1970,1,1)</f>
        <v>41158.208333333336</v>
      </c>
      <c r="N815">
        <v>1346043600</v>
      </c>
      <c r="O815">
        <v>1346907600</v>
      </c>
      <c r="P815" t="b">
        <v>0</v>
      </c>
      <c r="Q815" t="b">
        <v>0</v>
      </c>
      <c r="R815" t="str">
        <f>LEFT(T815,FIND("/",T815)-1)</f>
        <v>games</v>
      </c>
      <c r="S815" t="str">
        <f>RIGHT(T815,LEN(T815)-FIND("/",T815))</f>
        <v>video games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E816/D816*100</f>
        <v>92.1875</v>
      </c>
      <c r="G816" t="s">
        <v>14</v>
      </c>
      <c r="H816">
        <v>36</v>
      </c>
      <c r="I816" t="s">
        <v>36</v>
      </c>
      <c r="J816" t="s">
        <v>37</v>
      </c>
      <c r="K816" s="5">
        <f>E816/H816</f>
        <v>81.944444444444443</v>
      </c>
      <c r="L816" s="8">
        <f>(N816/86400)+DATE(1970,1,1)</f>
        <v>42517.208333333328</v>
      </c>
      <c r="M816" s="8">
        <f>(O816/86400)+DATE(1970,1,1)</f>
        <v>42519.208333333328</v>
      </c>
      <c r="N816">
        <v>1464325200</v>
      </c>
      <c r="O816">
        <v>1464498000</v>
      </c>
      <c r="P816" t="b">
        <v>0</v>
      </c>
      <c r="Q816" t="b">
        <v>1</v>
      </c>
      <c r="R816" t="str">
        <f>LEFT(T816,FIND("/",T816)-1)</f>
        <v>music</v>
      </c>
      <c r="S816" t="str">
        <f>RIGHT(T816,LEN(T816)-FIND("/",T816))</f>
        <v>rock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E817/D817*100</f>
        <v>130.23333333333335</v>
      </c>
      <c r="G817" t="s">
        <v>20</v>
      </c>
      <c r="H817">
        <v>183</v>
      </c>
      <c r="I817" t="s">
        <v>15</v>
      </c>
      <c r="J817" t="s">
        <v>16</v>
      </c>
      <c r="K817" s="5">
        <f>E817/H817</f>
        <v>64.049180327868854</v>
      </c>
      <c r="L817" s="8">
        <f>(N817/86400)+DATE(1970,1,1)</f>
        <v>43068.25</v>
      </c>
      <c r="M817" s="8">
        <f>(O817/86400)+DATE(1970,1,1)</f>
        <v>43094.25</v>
      </c>
      <c r="N817">
        <v>1511935200</v>
      </c>
      <c r="O817">
        <v>1514181600</v>
      </c>
      <c r="P817" t="b">
        <v>0</v>
      </c>
      <c r="Q817" t="b">
        <v>0</v>
      </c>
      <c r="R817" t="str">
        <f>LEFT(T817,FIND("/",T817)-1)</f>
        <v>music</v>
      </c>
      <c r="S817" t="str">
        <f>RIGHT(T817,LEN(T817)-FIND("/",T817))</f>
        <v>rock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E818/D818*100</f>
        <v>615.21739130434787</v>
      </c>
      <c r="G818" t="s">
        <v>20</v>
      </c>
      <c r="H818">
        <v>133</v>
      </c>
      <c r="I818" t="s">
        <v>21</v>
      </c>
      <c r="J818" t="s">
        <v>22</v>
      </c>
      <c r="K818" s="5">
        <f>E818/H818</f>
        <v>106.39097744360902</v>
      </c>
      <c r="L818" s="8">
        <f>(N818/86400)+DATE(1970,1,1)</f>
        <v>41680.25</v>
      </c>
      <c r="M818" s="8">
        <f>(O818/86400)+DATE(1970,1,1)</f>
        <v>41682.25</v>
      </c>
      <c r="N818">
        <v>1392012000</v>
      </c>
      <c r="O818">
        <v>1392184800</v>
      </c>
      <c r="P818" t="b">
        <v>1</v>
      </c>
      <c r="Q818" t="b">
        <v>1</v>
      </c>
      <c r="R818" t="str">
        <f>LEFT(T818,FIND("/",T818)-1)</f>
        <v>theater</v>
      </c>
      <c r="S818" t="str">
        <f>RIGHT(T818,LEN(T818)-FIND("/",T818))</f>
        <v>plays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E819/D819*100</f>
        <v>368.79532163742692</v>
      </c>
      <c r="G819" t="s">
        <v>20</v>
      </c>
      <c r="H819">
        <v>2489</v>
      </c>
      <c r="I819" t="s">
        <v>107</v>
      </c>
      <c r="J819" t="s">
        <v>108</v>
      </c>
      <c r="K819" s="5">
        <f>E819/H819</f>
        <v>76.011249497790274</v>
      </c>
      <c r="L819" s="8">
        <f>(N819/86400)+DATE(1970,1,1)</f>
        <v>43589.208333333328</v>
      </c>
      <c r="M819" s="8">
        <f>(O819/86400)+DATE(1970,1,1)</f>
        <v>43617.208333333328</v>
      </c>
      <c r="N819">
        <v>1556946000</v>
      </c>
      <c r="O819">
        <v>1559365200</v>
      </c>
      <c r="P819" t="b">
        <v>0</v>
      </c>
      <c r="Q819" t="b">
        <v>1</v>
      </c>
      <c r="R819" t="str">
        <f>LEFT(T819,FIND("/",T819)-1)</f>
        <v>publishing</v>
      </c>
      <c r="S819" t="str">
        <f>RIGHT(T819,LEN(T819)-FIND("/",T819))</f>
        <v>nonfiction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E820/D820*100</f>
        <v>1094.8571428571429</v>
      </c>
      <c r="G820" t="s">
        <v>20</v>
      </c>
      <c r="H820">
        <v>69</v>
      </c>
      <c r="I820" t="s">
        <v>21</v>
      </c>
      <c r="J820" t="s">
        <v>22</v>
      </c>
      <c r="K820" s="5">
        <f>E820/H820</f>
        <v>111.07246376811594</v>
      </c>
      <c r="L820" s="8">
        <f>(N820/86400)+DATE(1970,1,1)</f>
        <v>43486.25</v>
      </c>
      <c r="M820" s="8">
        <f>(O820/86400)+DATE(1970,1,1)</f>
        <v>43499.25</v>
      </c>
      <c r="N820">
        <v>1548050400</v>
      </c>
      <c r="O820">
        <v>1549173600</v>
      </c>
      <c r="P820" t="b">
        <v>0</v>
      </c>
      <c r="Q820" t="b">
        <v>1</v>
      </c>
      <c r="R820" t="str">
        <f>LEFT(T820,FIND("/",T820)-1)</f>
        <v>theater</v>
      </c>
      <c r="S820" t="str">
        <f>RIGHT(T820,LEN(T820)-FIND("/",T820))</f>
        <v>plays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E821/D821*100</f>
        <v>50.662921348314605</v>
      </c>
      <c r="G821" t="s">
        <v>14</v>
      </c>
      <c r="H821">
        <v>47</v>
      </c>
      <c r="I821" t="s">
        <v>21</v>
      </c>
      <c r="J821" t="s">
        <v>22</v>
      </c>
      <c r="K821" s="5">
        <f>E821/H821</f>
        <v>95.936170212765958</v>
      </c>
      <c r="L821" s="8">
        <f>(N821/86400)+DATE(1970,1,1)</f>
        <v>41237.25</v>
      </c>
      <c r="M821" s="8">
        <f>(O821/86400)+DATE(1970,1,1)</f>
        <v>41252.25</v>
      </c>
      <c r="N821">
        <v>1353736800</v>
      </c>
      <c r="O821">
        <v>1355032800</v>
      </c>
      <c r="P821" t="b">
        <v>1</v>
      </c>
      <c r="Q821" t="b">
        <v>0</v>
      </c>
      <c r="R821" t="str">
        <f>LEFT(T821,FIND("/",T821)-1)</f>
        <v>games</v>
      </c>
      <c r="S821" t="str">
        <f>RIGHT(T821,LEN(T821)-FIND("/",T821))</f>
        <v>video games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E822/D822*100</f>
        <v>800.6</v>
      </c>
      <c r="G822" t="s">
        <v>20</v>
      </c>
      <c r="H822">
        <v>279</v>
      </c>
      <c r="I822" t="s">
        <v>40</v>
      </c>
      <c r="J822" t="s">
        <v>41</v>
      </c>
      <c r="K822" s="5">
        <f>E822/H822</f>
        <v>43.043010752688176</v>
      </c>
      <c r="L822" s="8">
        <f>(N822/86400)+DATE(1970,1,1)</f>
        <v>43310.208333333328</v>
      </c>
      <c r="M822" s="8">
        <f>(O822/86400)+DATE(1970,1,1)</f>
        <v>43323.208333333328</v>
      </c>
      <c r="N822">
        <v>1532840400</v>
      </c>
      <c r="O822">
        <v>1533963600</v>
      </c>
      <c r="P822" t="b">
        <v>0</v>
      </c>
      <c r="Q822" t="b">
        <v>1</v>
      </c>
      <c r="R822" t="str">
        <f>LEFT(T822,FIND("/",T822)-1)</f>
        <v>music</v>
      </c>
      <c r="S822" t="str">
        <f>RIGHT(T822,LEN(T822)-FIND("/",T822))</f>
        <v>rock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E823/D823*100</f>
        <v>291.28571428571428</v>
      </c>
      <c r="G823" t="s">
        <v>20</v>
      </c>
      <c r="H823">
        <v>210</v>
      </c>
      <c r="I823" t="s">
        <v>21</v>
      </c>
      <c r="J823" t="s">
        <v>22</v>
      </c>
      <c r="K823" s="5">
        <f>E823/H823</f>
        <v>67.966666666666669</v>
      </c>
      <c r="L823" s="8">
        <f>(N823/86400)+DATE(1970,1,1)</f>
        <v>42794.25</v>
      </c>
      <c r="M823" s="8">
        <f>(O823/86400)+DATE(1970,1,1)</f>
        <v>42807.208333333328</v>
      </c>
      <c r="N823">
        <v>1488261600</v>
      </c>
      <c r="O823">
        <v>1489381200</v>
      </c>
      <c r="P823" t="b">
        <v>0</v>
      </c>
      <c r="Q823" t="b">
        <v>0</v>
      </c>
      <c r="R823" t="str">
        <f>LEFT(T823,FIND("/",T823)-1)</f>
        <v>film &amp; video</v>
      </c>
      <c r="S823" t="str">
        <f>RIGHT(T823,LEN(T823)-FIND("/",T823))</f>
        <v>documentary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E824/D824*100</f>
        <v>349.9666666666667</v>
      </c>
      <c r="G824" t="s">
        <v>20</v>
      </c>
      <c r="H824">
        <v>2100</v>
      </c>
      <c r="I824" t="s">
        <v>21</v>
      </c>
      <c r="J824" t="s">
        <v>22</v>
      </c>
      <c r="K824" s="5">
        <f>E824/H824</f>
        <v>89.991428571428571</v>
      </c>
      <c r="L824" s="8">
        <f>(N824/86400)+DATE(1970,1,1)</f>
        <v>41698.25</v>
      </c>
      <c r="M824" s="8">
        <f>(O824/86400)+DATE(1970,1,1)</f>
        <v>41715.208333333336</v>
      </c>
      <c r="N824">
        <v>1393567200</v>
      </c>
      <c r="O824">
        <v>1395032400</v>
      </c>
      <c r="P824" t="b">
        <v>0</v>
      </c>
      <c r="Q824" t="b">
        <v>0</v>
      </c>
      <c r="R824" t="str">
        <f>LEFT(T824,FIND("/",T824)-1)</f>
        <v>music</v>
      </c>
      <c r="S824" t="str">
        <f>RIGHT(T824,LEN(T824)-FIND("/",T824))</f>
        <v>rock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E825/D825*100</f>
        <v>357.07317073170731</v>
      </c>
      <c r="G825" t="s">
        <v>20</v>
      </c>
      <c r="H825">
        <v>252</v>
      </c>
      <c r="I825" t="s">
        <v>21</v>
      </c>
      <c r="J825" t="s">
        <v>22</v>
      </c>
      <c r="K825" s="5">
        <f>E825/H825</f>
        <v>58.095238095238095</v>
      </c>
      <c r="L825" s="8">
        <f>(N825/86400)+DATE(1970,1,1)</f>
        <v>41892.208333333336</v>
      </c>
      <c r="M825" s="8">
        <f>(O825/86400)+DATE(1970,1,1)</f>
        <v>41917.208333333336</v>
      </c>
      <c r="N825">
        <v>1410325200</v>
      </c>
      <c r="O825">
        <v>1412485200</v>
      </c>
      <c r="P825" t="b">
        <v>1</v>
      </c>
      <c r="Q825" t="b">
        <v>1</v>
      </c>
      <c r="R825" t="str">
        <f>LEFT(T825,FIND("/",T825)-1)</f>
        <v>music</v>
      </c>
      <c r="S825" t="str">
        <f>RIGHT(T825,LEN(T825)-FIND("/",T825))</f>
        <v>rock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E826/D826*100</f>
        <v>126.48941176470588</v>
      </c>
      <c r="G826" t="s">
        <v>20</v>
      </c>
      <c r="H826">
        <v>1280</v>
      </c>
      <c r="I826" t="s">
        <v>21</v>
      </c>
      <c r="J826" t="s">
        <v>22</v>
      </c>
      <c r="K826" s="5">
        <f>E826/H826</f>
        <v>83.996875000000003</v>
      </c>
      <c r="L826" s="8">
        <f>(N826/86400)+DATE(1970,1,1)</f>
        <v>40348.208333333336</v>
      </c>
      <c r="M826" s="8">
        <f>(O826/86400)+DATE(1970,1,1)</f>
        <v>40380.208333333336</v>
      </c>
      <c r="N826">
        <v>1276923600</v>
      </c>
      <c r="O826">
        <v>1279688400</v>
      </c>
      <c r="P826" t="b">
        <v>0</v>
      </c>
      <c r="Q826" t="b">
        <v>1</v>
      </c>
      <c r="R826" t="str">
        <f>LEFT(T826,FIND("/",T826)-1)</f>
        <v>publishing</v>
      </c>
      <c r="S826" t="str">
        <f>RIGHT(T826,LEN(T826)-FIND("/",T826))</f>
        <v>nonfiction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E827/D827*100</f>
        <v>387.5</v>
      </c>
      <c r="G827" t="s">
        <v>20</v>
      </c>
      <c r="H827">
        <v>157</v>
      </c>
      <c r="I827" t="s">
        <v>40</v>
      </c>
      <c r="J827" t="s">
        <v>41</v>
      </c>
      <c r="K827" s="5">
        <f>E827/H827</f>
        <v>88.853503184713375</v>
      </c>
      <c r="L827" s="8">
        <f>(N827/86400)+DATE(1970,1,1)</f>
        <v>42941.208333333328</v>
      </c>
      <c r="M827" s="8">
        <f>(O827/86400)+DATE(1970,1,1)</f>
        <v>42953.208333333328</v>
      </c>
      <c r="N827">
        <v>1500958800</v>
      </c>
      <c r="O827">
        <v>1501995600</v>
      </c>
      <c r="P827" t="b">
        <v>0</v>
      </c>
      <c r="Q827" t="b">
        <v>0</v>
      </c>
      <c r="R827" t="str">
        <f>LEFT(T827,FIND("/",T827)-1)</f>
        <v>film &amp; video</v>
      </c>
      <c r="S827" t="str">
        <f>RIGHT(T827,LEN(T827)-FIND("/",T827))</f>
        <v>shorts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E828/D828*100</f>
        <v>457.03571428571428</v>
      </c>
      <c r="G828" t="s">
        <v>20</v>
      </c>
      <c r="H828">
        <v>194</v>
      </c>
      <c r="I828" t="s">
        <v>21</v>
      </c>
      <c r="J828" t="s">
        <v>22</v>
      </c>
      <c r="K828" s="5">
        <f>E828/H828</f>
        <v>65.963917525773198</v>
      </c>
      <c r="L828" s="8">
        <f>(N828/86400)+DATE(1970,1,1)</f>
        <v>40525.25</v>
      </c>
      <c r="M828" s="8">
        <f>(O828/86400)+DATE(1970,1,1)</f>
        <v>40553.25</v>
      </c>
      <c r="N828">
        <v>1292220000</v>
      </c>
      <c r="O828">
        <v>1294639200</v>
      </c>
      <c r="P828" t="b">
        <v>0</v>
      </c>
      <c r="Q828" t="b">
        <v>1</v>
      </c>
      <c r="R828" t="str">
        <f>LEFT(T828,FIND("/",T828)-1)</f>
        <v>theater</v>
      </c>
      <c r="S828" t="str">
        <f>RIGHT(T828,LEN(T828)-FIND("/",T828))</f>
        <v>plays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E829/D829*100</f>
        <v>266.69565217391306</v>
      </c>
      <c r="G829" t="s">
        <v>20</v>
      </c>
      <c r="H829">
        <v>82</v>
      </c>
      <c r="I829" t="s">
        <v>26</v>
      </c>
      <c r="J829" t="s">
        <v>27</v>
      </c>
      <c r="K829" s="5">
        <f>E829/H829</f>
        <v>74.804878048780495</v>
      </c>
      <c r="L829" s="8">
        <f>(N829/86400)+DATE(1970,1,1)</f>
        <v>40666.208333333336</v>
      </c>
      <c r="M829" s="8">
        <f>(O829/86400)+DATE(1970,1,1)</f>
        <v>40678.208333333336</v>
      </c>
      <c r="N829">
        <v>1304398800</v>
      </c>
      <c r="O829">
        <v>1305435600</v>
      </c>
      <c r="P829" t="b">
        <v>0</v>
      </c>
      <c r="Q829" t="b">
        <v>1</v>
      </c>
      <c r="R829" t="str">
        <f>LEFT(T829,FIND("/",T829)-1)</f>
        <v>film &amp; video</v>
      </c>
      <c r="S829" t="str">
        <f>RIGHT(T829,LEN(T829)-FIND("/",T829))</f>
        <v>drama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E830/D830*100</f>
        <v>69</v>
      </c>
      <c r="G830" t="s">
        <v>14</v>
      </c>
      <c r="H830">
        <v>70</v>
      </c>
      <c r="I830" t="s">
        <v>21</v>
      </c>
      <c r="J830" t="s">
        <v>22</v>
      </c>
      <c r="K830" s="5">
        <f>E830/H830</f>
        <v>69.98571428571428</v>
      </c>
      <c r="L830" s="8">
        <f>(N830/86400)+DATE(1970,1,1)</f>
        <v>43340.208333333328</v>
      </c>
      <c r="M830" s="8">
        <f>(O830/86400)+DATE(1970,1,1)</f>
        <v>43365.208333333328</v>
      </c>
      <c r="N830">
        <v>1535432400</v>
      </c>
      <c r="O830">
        <v>1537592400</v>
      </c>
      <c r="P830" t="b">
        <v>0</v>
      </c>
      <c r="Q830" t="b">
        <v>0</v>
      </c>
      <c r="R830" t="str">
        <f>LEFT(T830,FIND("/",T830)-1)</f>
        <v>theater</v>
      </c>
      <c r="S830" t="str">
        <f>RIGHT(T830,LEN(T830)-FIND("/",T830))</f>
        <v>plays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E831/D831*100</f>
        <v>51.34375</v>
      </c>
      <c r="G831" t="s">
        <v>14</v>
      </c>
      <c r="H831">
        <v>154</v>
      </c>
      <c r="I831" t="s">
        <v>21</v>
      </c>
      <c r="J831" t="s">
        <v>22</v>
      </c>
      <c r="K831" s="5">
        <f>E831/H831</f>
        <v>32.006493506493506</v>
      </c>
      <c r="L831" s="8">
        <f>(N831/86400)+DATE(1970,1,1)</f>
        <v>42164.208333333328</v>
      </c>
      <c r="M831" s="8">
        <f>(O831/86400)+DATE(1970,1,1)</f>
        <v>42179.208333333328</v>
      </c>
      <c r="N831">
        <v>1433826000</v>
      </c>
      <c r="O831">
        <v>1435122000</v>
      </c>
      <c r="P831" t="b">
        <v>0</v>
      </c>
      <c r="Q831" t="b">
        <v>0</v>
      </c>
      <c r="R831" t="str">
        <f>LEFT(T831,FIND("/",T831)-1)</f>
        <v>theater</v>
      </c>
      <c r="S831" t="str">
        <f>RIGHT(T831,LEN(T831)-FIND("/",T831))</f>
        <v>plays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E832/D832*100</f>
        <v>1.1710526315789473</v>
      </c>
      <c r="G832" t="s">
        <v>14</v>
      </c>
      <c r="H832">
        <v>22</v>
      </c>
      <c r="I832" t="s">
        <v>21</v>
      </c>
      <c r="J832" t="s">
        <v>22</v>
      </c>
      <c r="K832" s="5">
        <f>E832/H832</f>
        <v>64.727272727272734</v>
      </c>
      <c r="L832" s="8">
        <f>(N832/86400)+DATE(1970,1,1)</f>
        <v>43103.25</v>
      </c>
      <c r="M832" s="8">
        <f>(O832/86400)+DATE(1970,1,1)</f>
        <v>43162.25</v>
      </c>
      <c r="N832">
        <v>1514959200</v>
      </c>
      <c r="O832">
        <v>1520056800</v>
      </c>
      <c r="P832" t="b">
        <v>0</v>
      </c>
      <c r="Q832" t="b">
        <v>0</v>
      </c>
      <c r="R832" t="str">
        <f>LEFT(T832,FIND("/",T832)-1)</f>
        <v>theater</v>
      </c>
      <c r="S832" t="str">
        <f>RIGHT(T832,LEN(T832)-FIND("/",T832))</f>
        <v>plays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E833/D833*100</f>
        <v>108.97734294541709</v>
      </c>
      <c r="G833" t="s">
        <v>20</v>
      </c>
      <c r="H833">
        <v>4233</v>
      </c>
      <c r="I833" t="s">
        <v>21</v>
      </c>
      <c r="J833" t="s">
        <v>22</v>
      </c>
      <c r="K833" s="5">
        <f>E833/H833</f>
        <v>24.998110087408456</v>
      </c>
      <c r="L833" s="8">
        <f>(N833/86400)+DATE(1970,1,1)</f>
        <v>40994.208333333336</v>
      </c>
      <c r="M833" s="8">
        <f>(O833/86400)+DATE(1970,1,1)</f>
        <v>41028.208333333336</v>
      </c>
      <c r="N833">
        <v>1332738000</v>
      </c>
      <c r="O833">
        <v>1335675600</v>
      </c>
      <c r="P833" t="b">
        <v>0</v>
      </c>
      <c r="Q833" t="b">
        <v>0</v>
      </c>
      <c r="R833" t="str">
        <f>LEFT(T833,FIND("/",T833)-1)</f>
        <v>photography</v>
      </c>
      <c r="S833" t="str">
        <f>RIGHT(T833,LEN(T833)-FIND("/",T833))</f>
        <v>photography books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E834/D834*100</f>
        <v>315.17592592592592</v>
      </c>
      <c r="G834" t="s">
        <v>20</v>
      </c>
      <c r="H834">
        <v>1297</v>
      </c>
      <c r="I834" t="s">
        <v>36</v>
      </c>
      <c r="J834" t="s">
        <v>37</v>
      </c>
      <c r="K834" s="5">
        <f>E834/H834</f>
        <v>104.97764070932922</v>
      </c>
      <c r="L834" s="8">
        <f>(N834/86400)+DATE(1970,1,1)</f>
        <v>42299.208333333328</v>
      </c>
      <c r="M834" s="8">
        <f>(O834/86400)+DATE(1970,1,1)</f>
        <v>42333.25</v>
      </c>
      <c r="N834">
        <v>1445490000</v>
      </c>
      <c r="O834">
        <v>1448431200</v>
      </c>
      <c r="P834" t="b">
        <v>1</v>
      </c>
      <c r="Q834" t="b">
        <v>0</v>
      </c>
      <c r="R834" t="str">
        <f>LEFT(T834,FIND("/",T834)-1)</f>
        <v>publishing</v>
      </c>
      <c r="S834" t="str">
        <f>RIGHT(T834,LEN(T834)-FIND("/",T834))</f>
        <v>translations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 s="5">
        <f>E835/H835</f>
        <v>64.987878787878785</v>
      </c>
      <c r="L835" s="8">
        <f>(N835/86400)+DATE(1970,1,1)</f>
        <v>40588.25</v>
      </c>
      <c r="M835" s="8">
        <f>(O835/86400)+DATE(1970,1,1)</f>
        <v>40599.25</v>
      </c>
      <c r="N835">
        <v>1297663200</v>
      </c>
      <c r="O835">
        <v>1298613600</v>
      </c>
      <c r="P835" t="b">
        <v>0</v>
      </c>
      <c r="Q835" t="b">
        <v>0</v>
      </c>
      <c r="R835" t="str">
        <f>LEFT(T835,FIND("/",T835)-1)</f>
        <v>publishing</v>
      </c>
      <c r="S835" t="str">
        <f>RIGHT(T835,LEN(T835)-FIND("/",T835))</f>
        <v>translations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E836/D836*100</f>
        <v>153.8082191780822</v>
      </c>
      <c r="G836" t="s">
        <v>20</v>
      </c>
      <c r="H836">
        <v>119</v>
      </c>
      <c r="I836" t="s">
        <v>21</v>
      </c>
      <c r="J836" t="s">
        <v>22</v>
      </c>
      <c r="K836" s="5">
        <f>E836/H836</f>
        <v>94.352941176470594</v>
      </c>
      <c r="L836" s="8">
        <f>(N836/86400)+DATE(1970,1,1)</f>
        <v>41448.208333333336</v>
      </c>
      <c r="M836" s="8">
        <f>(O836/86400)+DATE(1970,1,1)</f>
        <v>41454.208333333336</v>
      </c>
      <c r="N836">
        <v>1371963600</v>
      </c>
      <c r="O836">
        <v>1372482000</v>
      </c>
      <c r="P836" t="b">
        <v>0</v>
      </c>
      <c r="Q836" t="b">
        <v>0</v>
      </c>
      <c r="R836" t="str">
        <f>LEFT(T836,FIND("/",T836)-1)</f>
        <v>theater</v>
      </c>
      <c r="S836" t="str">
        <f>RIGHT(T836,LEN(T836)-FIND("/",T836))</f>
        <v>plays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E837/D837*100</f>
        <v>89.738979118329468</v>
      </c>
      <c r="G837" t="s">
        <v>14</v>
      </c>
      <c r="H837">
        <v>1758</v>
      </c>
      <c r="I837" t="s">
        <v>21</v>
      </c>
      <c r="J837" t="s">
        <v>22</v>
      </c>
      <c r="K837" s="5">
        <f>E837/H837</f>
        <v>44.001706484641637</v>
      </c>
      <c r="L837" s="8">
        <f>(N837/86400)+DATE(1970,1,1)</f>
        <v>42063.25</v>
      </c>
      <c r="M837" s="8">
        <f>(O837/86400)+DATE(1970,1,1)</f>
        <v>42069.25</v>
      </c>
      <c r="N837">
        <v>1425103200</v>
      </c>
      <c r="O837">
        <v>1425621600</v>
      </c>
      <c r="P837" t="b">
        <v>0</v>
      </c>
      <c r="Q837" t="b">
        <v>0</v>
      </c>
      <c r="R837" t="str">
        <f>LEFT(T837,FIND("/",T837)-1)</f>
        <v>technology</v>
      </c>
      <c r="S837" t="str">
        <f>RIGHT(T837,LEN(T837)-FIND("/",T837))</f>
        <v>web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E838/D838*100</f>
        <v>75.135802469135797</v>
      </c>
      <c r="G838" t="s">
        <v>14</v>
      </c>
      <c r="H838">
        <v>94</v>
      </c>
      <c r="I838" t="s">
        <v>21</v>
      </c>
      <c r="J838" t="s">
        <v>22</v>
      </c>
      <c r="K838" s="5">
        <f>E838/H838</f>
        <v>64.744680851063833</v>
      </c>
      <c r="L838" s="8">
        <f>(N838/86400)+DATE(1970,1,1)</f>
        <v>40214.25</v>
      </c>
      <c r="M838" s="8">
        <f>(O838/86400)+DATE(1970,1,1)</f>
        <v>40225.25</v>
      </c>
      <c r="N838">
        <v>1265349600</v>
      </c>
      <c r="O838">
        <v>1266300000</v>
      </c>
      <c r="P838" t="b">
        <v>0</v>
      </c>
      <c r="Q838" t="b">
        <v>0</v>
      </c>
      <c r="R838" t="str">
        <f>LEFT(T838,FIND("/",T838)-1)</f>
        <v>music</v>
      </c>
      <c r="S838" t="str">
        <f>RIGHT(T838,LEN(T838)-FIND("/",T838))</f>
        <v>indie rock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E839/D839*100</f>
        <v>852.88135593220341</v>
      </c>
      <c r="G839" t="s">
        <v>20</v>
      </c>
      <c r="H839">
        <v>1797</v>
      </c>
      <c r="I839" t="s">
        <v>21</v>
      </c>
      <c r="J839" t="s">
        <v>22</v>
      </c>
      <c r="K839" s="5">
        <f>E839/H839</f>
        <v>84.00667779632721</v>
      </c>
      <c r="L839" s="8">
        <f>(N839/86400)+DATE(1970,1,1)</f>
        <v>40629.208333333336</v>
      </c>
      <c r="M839" s="8">
        <f>(O839/86400)+DATE(1970,1,1)</f>
        <v>40683.208333333336</v>
      </c>
      <c r="N839">
        <v>1301202000</v>
      </c>
      <c r="O839">
        <v>1305867600</v>
      </c>
      <c r="P839" t="b">
        <v>0</v>
      </c>
      <c r="Q839" t="b">
        <v>0</v>
      </c>
      <c r="R839" t="str">
        <f>LEFT(T839,FIND("/",T839)-1)</f>
        <v>music</v>
      </c>
      <c r="S839" t="str">
        <f>RIGHT(T839,LEN(T839)-FIND("/",T839))</f>
        <v>jazz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E840/D840*100</f>
        <v>138.90625</v>
      </c>
      <c r="G840" t="s">
        <v>20</v>
      </c>
      <c r="H840">
        <v>261</v>
      </c>
      <c r="I840" t="s">
        <v>21</v>
      </c>
      <c r="J840" t="s">
        <v>22</v>
      </c>
      <c r="K840" s="5">
        <f>E840/H840</f>
        <v>34.061302681992338</v>
      </c>
      <c r="L840" s="8">
        <f>(N840/86400)+DATE(1970,1,1)</f>
        <v>43370.208333333328</v>
      </c>
      <c r="M840" s="8">
        <f>(O840/86400)+DATE(1970,1,1)</f>
        <v>43379.208333333328</v>
      </c>
      <c r="N840">
        <v>1538024400</v>
      </c>
      <c r="O840">
        <v>1538802000</v>
      </c>
      <c r="P840" t="b">
        <v>0</v>
      </c>
      <c r="Q840" t="b">
        <v>0</v>
      </c>
      <c r="R840" t="str">
        <f>LEFT(T840,FIND("/",T840)-1)</f>
        <v>theater</v>
      </c>
      <c r="S840" t="str">
        <f>RIGHT(T840,LEN(T840)-FIND("/",T840))</f>
        <v>plays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E841/D841*100</f>
        <v>190.18181818181819</v>
      </c>
      <c r="G841" t="s">
        <v>20</v>
      </c>
      <c r="H841">
        <v>157</v>
      </c>
      <c r="I841" t="s">
        <v>21</v>
      </c>
      <c r="J841" t="s">
        <v>22</v>
      </c>
      <c r="K841" s="5">
        <f>E841/H841</f>
        <v>93.273885350318466</v>
      </c>
      <c r="L841" s="8">
        <f>(N841/86400)+DATE(1970,1,1)</f>
        <v>41715.208333333336</v>
      </c>
      <c r="M841" s="8">
        <f>(O841/86400)+DATE(1970,1,1)</f>
        <v>41760.208333333336</v>
      </c>
      <c r="N841">
        <v>1395032400</v>
      </c>
      <c r="O841">
        <v>1398920400</v>
      </c>
      <c r="P841" t="b">
        <v>0</v>
      </c>
      <c r="Q841" t="b">
        <v>1</v>
      </c>
      <c r="R841" t="str">
        <f>LEFT(T841,FIND("/",T841)-1)</f>
        <v>film &amp; video</v>
      </c>
      <c r="S841" t="str">
        <f>RIGHT(T841,LEN(T841)-FIND("/",T841))</f>
        <v>documentary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E842/D842*100</f>
        <v>100.24333619948409</v>
      </c>
      <c r="G842" t="s">
        <v>20</v>
      </c>
      <c r="H842">
        <v>3533</v>
      </c>
      <c r="I842" t="s">
        <v>21</v>
      </c>
      <c r="J842" t="s">
        <v>22</v>
      </c>
      <c r="K842" s="5">
        <f>E842/H842</f>
        <v>32.998301726577978</v>
      </c>
      <c r="L842" s="8">
        <f>(N842/86400)+DATE(1970,1,1)</f>
        <v>41836.208333333336</v>
      </c>
      <c r="M842" s="8">
        <f>(O842/86400)+DATE(1970,1,1)</f>
        <v>41838.208333333336</v>
      </c>
      <c r="N842">
        <v>1405486800</v>
      </c>
      <c r="O842">
        <v>1405659600</v>
      </c>
      <c r="P842" t="b">
        <v>0</v>
      </c>
      <c r="Q842" t="b">
        <v>1</v>
      </c>
      <c r="R842" t="str">
        <f>LEFT(T842,FIND("/",T842)-1)</f>
        <v>theater</v>
      </c>
      <c r="S842" t="str">
        <f>RIGHT(T842,LEN(T842)-FIND("/",T842))</f>
        <v>plays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E843/D843*100</f>
        <v>142.75824175824175</v>
      </c>
      <c r="G843" t="s">
        <v>20</v>
      </c>
      <c r="H843">
        <v>155</v>
      </c>
      <c r="I843" t="s">
        <v>21</v>
      </c>
      <c r="J843" t="s">
        <v>22</v>
      </c>
      <c r="K843" s="5">
        <f>E843/H843</f>
        <v>83.812903225806451</v>
      </c>
      <c r="L843" s="8">
        <f>(N843/86400)+DATE(1970,1,1)</f>
        <v>42419.25</v>
      </c>
      <c r="M843" s="8">
        <f>(O843/86400)+DATE(1970,1,1)</f>
        <v>42435.25</v>
      </c>
      <c r="N843">
        <v>1455861600</v>
      </c>
      <c r="O843">
        <v>1457244000</v>
      </c>
      <c r="P843" t="b">
        <v>0</v>
      </c>
      <c r="Q843" t="b">
        <v>0</v>
      </c>
      <c r="R843" t="str">
        <f>LEFT(T843,FIND("/",T843)-1)</f>
        <v>technology</v>
      </c>
      <c r="S843" t="str">
        <f>RIGHT(T843,LEN(T843)-FIND("/",T843))</f>
        <v>web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E844/D844*100</f>
        <v>563.13333333333333</v>
      </c>
      <c r="G844" t="s">
        <v>20</v>
      </c>
      <c r="H844">
        <v>132</v>
      </c>
      <c r="I844" t="s">
        <v>107</v>
      </c>
      <c r="J844" t="s">
        <v>108</v>
      </c>
      <c r="K844" s="5">
        <f>E844/H844</f>
        <v>63.992424242424242</v>
      </c>
      <c r="L844" s="8">
        <f>(N844/86400)+DATE(1970,1,1)</f>
        <v>43266.208333333328</v>
      </c>
      <c r="M844" s="8">
        <f>(O844/86400)+DATE(1970,1,1)</f>
        <v>43269.208333333328</v>
      </c>
      <c r="N844">
        <v>1529038800</v>
      </c>
      <c r="O844">
        <v>1529298000</v>
      </c>
      <c r="P844" t="b">
        <v>0</v>
      </c>
      <c r="Q844" t="b">
        <v>0</v>
      </c>
      <c r="R844" t="str">
        <f>LEFT(T844,FIND("/",T844)-1)</f>
        <v>technology</v>
      </c>
      <c r="S844" t="str">
        <f>RIGHT(T844,LEN(T844)-FIND("/",T844))</f>
        <v>wearables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E845/D845*100</f>
        <v>30.715909090909086</v>
      </c>
      <c r="G845" t="s">
        <v>14</v>
      </c>
      <c r="H845">
        <v>33</v>
      </c>
      <c r="I845" t="s">
        <v>21</v>
      </c>
      <c r="J845" t="s">
        <v>22</v>
      </c>
      <c r="K845" s="5">
        <f>E845/H845</f>
        <v>81.909090909090907</v>
      </c>
      <c r="L845" s="8">
        <f>(N845/86400)+DATE(1970,1,1)</f>
        <v>43338.208333333328</v>
      </c>
      <c r="M845" s="8">
        <f>(O845/86400)+DATE(1970,1,1)</f>
        <v>43344.208333333328</v>
      </c>
      <c r="N845">
        <v>1535259600</v>
      </c>
      <c r="O845">
        <v>1535778000</v>
      </c>
      <c r="P845" t="b">
        <v>0</v>
      </c>
      <c r="Q845" t="b">
        <v>0</v>
      </c>
      <c r="R845" t="str">
        <f>LEFT(T845,FIND("/",T845)-1)</f>
        <v>photography</v>
      </c>
      <c r="S845" t="str">
        <f>RIGHT(T845,LEN(T845)-FIND("/",T845))</f>
        <v>photography books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E846/D846*100</f>
        <v>99.39772727272728</v>
      </c>
      <c r="G846" t="s">
        <v>74</v>
      </c>
      <c r="H846">
        <v>94</v>
      </c>
      <c r="I846" t="s">
        <v>21</v>
      </c>
      <c r="J846" t="s">
        <v>22</v>
      </c>
      <c r="K846" s="5">
        <f>E846/H846</f>
        <v>93.053191489361708</v>
      </c>
      <c r="L846" s="8">
        <f>(N846/86400)+DATE(1970,1,1)</f>
        <v>40930.25</v>
      </c>
      <c r="M846" s="8">
        <f>(O846/86400)+DATE(1970,1,1)</f>
        <v>40933.25</v>
      </c>
      <c r="N846">
        <v>1327212000</v>
      </c>
      <c r="O846">
        <v>1327471200</v>
      </c>
      <c r="P846" t="b">
        <v>0</v>
      </c>
      <c r="Q846" t="b">
        <v>0</v>
      </c>
      <c r="R846" t="str">
        <f>LEFT(T846,FIND("/",T846)-1)</f>
        <v>film &amp; video</v>
      </c>
      <c r="S846" t="str">
        <f>RIGHT(T846,LEN(T846)-FIND("/",T846))</f>
        <v>documentary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E847/D847*100</f>
        <v>197.54935622317598</v>
      </c>
      <c r="G847" t="s">
        <v>20</v>
      </c>
      <c r="H847">
        <v>1354</v>
      </c>
      <c r="I847" t="s">
        <v>40</v>
      </c>
      <c r="J847" t="s">
        <v>41</v>
      </c>
      <c r="K847" s="5">
        <f>E847/H847</f>
        <v>101.98449039881831</v>
      </c>
      <c r="L847" s="8">
        <f>(N847/86400)+DATE(1970,1,1)</f>
        <v>43235.208333333328</v>
      </c>
      <c r="M847" s="8">
        <f>(O847/86400)+DATE(1970,1,1)</f>
        <v>43272.208333333328</v>
      </c>
      <c r="N847">
        <v>1526360400</v>
      </c>
      <c r="O847">
        <v>1529557200</v>
      </c>
      <c r="P847" t="b">
        <v>0</v>
      </c>
      <c r="Q847" t="b">
        <v>0</v>
      </c>
      <c r="R847" t="str">
        <f>LEFT(T847,FIND("/",T847)-1)</f>
        <v>technology</v>
      </c>
      <c r="S847" t="str">
        <f>RIGHT(T847,LEN(T847)-FIND("/",T847))</f>
        <v>web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E848/D848*100</f>
        <v>508.5</v>
      </c>
      <c r="G848" t="s">
        <v>20</v>
      </c>
      <c r="H848">
        <v>48</v>
      </c>
      <c r="I848" t="s">
        <v>21</v>
      </c>
      <c r="J848" t="s">
        <v>22</v>
      </c>
      <c r="K848" s="5">
        <f>E848/H848</f>
        <v>105.9375</v>
      </c>
      <c r="L848" s="8">
        <f>(N848/86400)+DATE(1970,1,1)</f>
        <v>43302.208333333328</v>
      </c>
      <c r="M848" s="8">
        <f>(O848/86400)+DATE(1970,1,1)</f>
        <v>43338.208333333328</v>
      </c>
      <c r="N848">
        <v>1532149200</v>
      </c>
      <c r="O848">
        <v>1535259600</v>
      </c>
      <c r="P848" t="b">
        <v>1</v>
      </c>
      <c r="Q848" t="b">
        <v>1</v>
      </c>
      <c r="R848" t="str">
        <f>LEFT(T848,FIND("/",T848)-1)</f>
        <v>technology</v>
      </c>
      <c r="S848" t="str">
        <f>RIGHT(T848,LEN(T848)-FIND("/",T848))</f>
        <v>web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E849/D849*100</f>
        <v>237.74468085106383</v>
      </c>
      <c r="G849" t="s">
        <v>20</v>
      </c>
      <c r="H849">
        <v>110</v>
      </c>
      <c r="I849" t="s">
        <v>21</v>
      </c>
      <c r="J849" t="s">
        <v>22</v>
      </c>
      <c r="K849" s="5">
        <f>E849/H849</f>
        <v>101.58181818181818</v>
      </c>
      <c r="L849" s="8">
        <f>(N849/86400)+DATE(1970,1,1)</f>
        <v>43107.25</v>
      </c>
      <c r="M849" s="8">
        <f>(O849/86400)+DATE(1970,1,1)</f>
        <v>43110.25</v>
      </c>
      <c r="N849">
        <v>1515304800</v>
      </c>
      <c r="O849">
        <v>1515564000</v>
      </c>
      <c r="P849" t="b">
        <v>0</v>
      </c>
      <c r="Q849" t="b">
        <v>0</v>
      </c>
      <c r="R849" t="str">
        <f>LEFT(T849,FIND("/",T849)-1)</f>
        <v>food</v>
      </c>
      <c r="S849" t="str">
        <f>RIGHT(T849,LEN(T849)-FIND("/",T849))</f>
        <v>food trucks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E850/D850*100</f>
        <v>338.46875</v>
      </c>
      <c r="G850" t="s">
        <v>20</v>
      </c>
      <c r="H850">
        <v>172</v>
      </c>
      <c r="I850" t="s">
        <v>21</v>
      </c>
      <c r="J850" t="s">
        <v>22</v>
      </c>
      <c r="K850" s="5">
        <f>E850/H850</f>
        <v>62.970930232558139</v>
      </c>
      <c r="L850" s="8">
        <f>(N850/86400)+DATE(1970,1,1)</f>
        <v>40341.208333333336</v>
      </c>
      <c r="M850" s="8">
        <f>(O850/86400)+DATE(1970,1,1)</f>
        <v>40350.208333333336</v>
      </c>
      <c r="N850">
        <v>1276318800</v>
      </c>
      <c r="O850">
        <v>1277096400</v>
      </c>
      <c r="P850" t="b">
        <v>0</v>
      </c>
      <c r="Q850" t="b">
        <v>0</v>
      </c>
      <c r="R850" t="str">
        <f>LEFT(T850,FIND("/",T850)-1)</f>
        <v>film &amp; video</v>
      </c>
      <c r="S850" t="str">
        <f>RIGHT(T850,LEN(T850)-FIND("/",T850))</f>
        <v>drama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E851/D851*100</f>
        <v>133.08955223880596</v>
      </c>
      <c r="G851" t="s">
        <v>20</v>
      </c>
      <c r="H851">
        <v>307</v>
      </c>
      <c r="I851" t="s">
        <v>21</v>
      </c>
      <c r="J851" t="s">
        <v>22</v>
      </c>
      <c r="K851" s="5">
        <f>E851/H851</f>
        <v>29.045602605863191</v>
      </c>
      <c r="L851" s="8">
        <f>(N851/86400)+DATE(1970,1,1)</f>
        <v>40948.25</v>
      </c>
      <c r="M851" s="8">
        <f>(O851/86400)+DATE(1970,1,1)</f>
        <v>40951.25</v>
      </c>
      <c r="N851">
        <v>1328767200</v>
      </c>
      <c r="O851">
        <v>1329026400</v>
      </c>
      <c r="P851" t="b">
        <v>0</v>
      </c>
      <c r="Q851" t="b">
        <v>1</v>
      </c>
      <c r="R851" t="str">
        <f>LEFT(T851,FIND("/",T851)-1)</f>
        <v>music</v>
      </c>
      <c r="S851" t="str">
        <f>RIGHT(T851,LEN(T851)-FIND("/",T851))</f>
        <v>indie rock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E852/D852*100</f>
        <v>1</v>
      </c>
      <c r="G852" t="s">
        <v>14</v>
      </c>
      <c r="H852">
        <v>1</v>
      </c>
      <c r="I852" t="s">
        <v>21</v>
      </c>
      <c r="J852" t="s">
        <v>22</v>
      </c>
      <c r="K852" s="5">
        <f>E852/H852</f>
        <v>1</v>
      </c>
      <c r="L852" s="8">
        <f>(N852/86400)+DATE(1970,1,1)</f>
        <v>40866.25</v>
      </c>
      <c r="M852" s="8">
        <f>(O852/86400)+DATE(1970,1,1)</f>
        <v>40881.25</v>
      </c>
      <c r="N852">
        <v>1321682400</v>
      </c>
      <c r="O852">
        <v>1322978400</v>
      </c>
      <c r="P852" t="b">
        <v>1</v>
      </c>
      <c r="Q852" t="b">
        <v>0</v>
      </c>
      <c r="R852" t="str">
        <f>LEFT(T852,FIND("/",T852)-1)</f>
        <v>music</v>
      </c>
      <c r="S852" t="str">
        <f>RIGHT(T852,LEN(T852)-FIND("/",T852))</f>
        <v>rock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E853/D853*100</f>
        <v>207.79999999999998</v>
      </c>
      <c r="G853" t="s">
        <v>20</v>
      </c>
      <c r="H853">
        <v>160</v>
      </c>
      <c r="I853" t="s">
        <v>21</v>
      </c>
      <c r="J853" t="s">
        <v>22</v>
      </c>
      <c r="K853" s="5">
        <f>E853/H853</f>
        <v>77.924999999999997</v>
      </c>
      <c r="L853" s="8">
        <f>(N853/86400)+DATE(1970,1,1)</f>
        <v>41031.208333333336</v>
      </c>
      <c r="M853" s="8">
        <f>(O853/86400)+DATE(1970,1,1)</f>
        <v>41064.208333333336</v>
      </c>
      <c r="N853">
        <v>1335934800</v>
      </c>
      <c r="O853">
        <v>1338786000</v>
      </c>
      <c r="P853" t="b">
        <v>0</v>
      </c>
      <c r="Q853" t="b">
        <v>0</v>
      </c>
      <c r="R853" t="str">
        <f>LEFT(T853,FIND("/",T853)-1)</f>
        <v>music</v>
      </c>
      <c r="S853" t="str">
        <f>RIGHT(T853,LEN(T853)-FIND("/",T853))</f>
        <v>electric music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E854/D854*100</f>
        <v>51.122448979591837</v>
      </c>
      <c r="G854" t="s">
        <v>14</v>
      </c>
      <c r="H854">
        <v>31</v>
      </c>
      <c r="I854" t="s">
        <v>21</v>
      </c>
      <c r="J854" t="s">
        <v>22</v>
      </c>
      <c r="K854" s="5">
        <f>E854/H854</f>
        <v>80.806451612903231</v>
      </c>
      <c r="L854" s="8">
        <f>(N854/86400)+DATE(1970,1,1)</f>
        <v>40740.208333333336</v>
      </c>
      <c r="M854" s="8">
        <f>(O854/86400)+DATE(1970,1,1)</f>
        <v>40750.208333333336</v>
      </c>
      <c r="N854">
        <v>1310792400</v>
      </c>
      <c r="O854">
        <v>1311656400</v>
      </c>
      <c r="P854" t="b">
        <v>0</v>
      </c>
      <c r="Q854" t="b">
        <v>1</v>
      </c>
      <c r="R854" t="str">
        <f>LEFT(T854,FIND("/",T854)-1)</f>
        <v>games</v>
      </c>
      <c r="S854" t="str">
        <f>RIGHT(T854,LEN(T854)-FIND("/",T854))</f>
        <v>video games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E855/D855*100</f>
        <v>652.05847953216369</v>
      </c>
      <c r="G855" t="s">
        <v>20</v>
      </c>
      <c r="H855">
        <v>1467</v>
      </c>
      <c r="I855" t="s">
        <v>15</v>
      </c>
      <c r="J855" t="s">
        <v>16</v>
      </c>
      <c r="K855" s="5">
        <f>E855/H855</f>
        <v>76.006816632583508</v>
      </c>
      <c r="L855" s="8">
        <f>(N855/86400)+DATE(1970,1,1)</f>
        <v>40714.208333333336</v>
      </c>
      <c r="M855" s="8">
        <f>(O855/86400)+DATE(1970,1,1)</f>
        <v>40719.208333333336</v>
      </c>
      <c r="N855">
        <v>1308546000</v>
      </c>
      <c r="O855">
        <v>1308978000</v>
      </c>
      <c r="P855" t="b">
        <v>0</v>
      </c>
      <c r="Q855" t="b">
        <v>1</v>
      </c>
      <c r="R855" t="str">
        <f>LEFT(T855,FIND("/",T855)-1)</f>
        <v>music</v>
      </c>
      <c r="S855" t="str">
        <f>RIGHT(T855,LEN(T855)-FIND("/",T855))</f>
        <v>indie rock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E856/D856*100</f>
        <v>113.63099415204678</v>
      </c>
      <c r="G856" t="s">
        <v>20</v>
      </c>
      <c r="H856">
        <v>2662</v>
      </c>
      <c r="I856" t="s">
        <v>15</v>
      </c>
      <c r="J856" t="s">
        <v>16</v>
      </c>
      <c r="K856" s="5">
        <f>E856/H856</f>
        <v>72.993613824192337</v>
      </c>
      <c r="L856" s="8">
        <f>(N856/86400)+DATE(1970,1,1)</f>
        <v>43787.25</v>
      </c>
      <c r="M856" s="8">
        <f>(O856/86400)+DATE(1970,1,1)</f>
        <v>43814.25</v>
      </c>
      <c r="N856">
        <v>1574056800</v>
      </c>
      <c r="O856">
        <v>1576389600</v>
      </c>
      <c r="P856" t="b">
        <v>0</v>
      </c>
      <c r="Q856" t="b">
        <v>0</v>
      </c>
      <c r="R856" t="str">
        <f>LEFT(T856,FIND("/",T856)-1)</f>
        <v>publishing</v>
      </c>
      <c r="S856" t="str">
        <f>RIGHT(T856,LEN(T856)-FIND("/",T856))</f>
        <v>fiction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E857/D857*100</f>
        <v>102.37606837606839</v>
      </c>
      <c r="G857" t="s">
        <v>20</v>
      </c>
      <c r="H857">
        <v>452</v>
      </c>
      <c r="I857" t="s">
        <v>26</v>
      </c>
      <c r="J857" t="s">
        <v>27</v>
      </c>
      <c r="K857" s="5">
        <f>E857/H857</f>
        <v>53</v>
      </c>
      <c r="L857" s="8">
        <f>(N857/86400)+DATE(1970,1,1)</f>
        <v>40712.208333333336</v>
      </c>
      <c r="M857" s="8">
        <f>(O857/86400)+DATE(1970,1,1)</f>
        <v>40743.208333333336</v>
      </c>
      <c r="N857">
        <v>1308373200</v>
      </c>
      <c r="O857">
        <v>1311051600</v>
      </c>
      <c r="P857" t="b">
        <v>0</v>
      </c>
      <c r="Q857" t="b">
        <v>0</v>
      </c>
      <c r="R857" t="str">
        <f>LEFT(T857,FIND("/",T857)-1)</f>
        <v>theater</v>
      </c>
      <c r="S857" t="str">
        <f>RIGHT(T857,LEN(T857)-FIND("/",T857))</f>
        <v>plays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E858/D858*100</f>
        <v>356.58333333333331</v>
      </c>
      <c r="G858" t="s">
        <v>20</v>
      </c>
      <c r="H858">
        <v>158</v>
      </c>
      <c r="I858" t="s">
        <v>21</v>
      </c>
      <c r="J858" t="s">
        <v>22</v>
      </c>
      <c r="K858" s="5">
        <f>E858/H858</f>
        <v>54.164556962025316</v>
      </c>
      <c r="L858" s="8">
        <f>(N858/86400)+DATE(1970,1,1)</f>
        <v>41023.208333333336</v>
      </c>
      <c r="M858" s="8">
        <f>(O858/86400)+DATE(1970,1,1)</f>
        <v>41040.208333333336</v>
      </c>
      <c r="N858">
        <v>1335243600</v>
      </c>
      <c r="O858">
        <v>1336712400</v>
      </c>
      <c r="P858" t="b">
        <v>0</v>
      </c>
      <c r="Q858" t="b">
        <v>0</v>
      </c>
      <c r="R858" t="str">
        <f>LEFT(T858,FIND("/",T858)-1)</f>
        <v>food</v>
      </c>
      <c r="S858" t="str">
        <f>RIGHT(T858,LEN(T858)-FIND("/",T858))</f>
        <v>food trucks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E859/D859*100</f>
        <v>139.86792452830187</v>
      </c>
      <c r="G859" t="s">
        <v>20</v>
      </c>
      <c r="H859">
        <v>225</v>
      </c>
      <c r="I859" t="s">
        <v>98</v>
      </c>
      <c r="J859" t="s">
        <v>99</v>
      </c>
      <c r="K859" s="5">
        <f>E859/H859</f>
        <v>32.946666666666665</v>
      </c>
      <c r="L859" s="8">
        <f>(N859/86400)+DATE(1970,1,1)</f>
        <v>40944.25</v>
      </c>
      <c r="M859" s="8">
        <f>(O859/86400)+DATE(1970,1,1)</f>
        <v>40967.25</v>
      </c>
      <c r="N859">
        <v>1328421600</v>
      </c>
      <c r="O859">
        <v>1330408800</v>
      </c>
      <c r="P859" t="b">
        <v>1</v>
      </c>
      <c r="Q859" t="b">
        <v>0</v>
      </c>
      <c r="R859" t="str">
        <f>LEFT(T859,FIND("/",T859)-1)</f>
        <v>film &amp; video</v>
      </c>
      <c r="S859" t="str">
        <f>RIGHT(T859,LEN(T859)-FIND("/",T859))</f>
        <v>shorts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E860/D860*100</f>
        <v>69.45</v>
      </c>
      <c r="G860" t="s">
        <v>14</v>
      </c>
      <c r="H860">
        <v>35</v>
      </c>
      <c r="I860" t="s">
        <v>21</v>
      </c>
      <c r="J860" t="s">
        <v>22</v>
      </c>
      <c r="K860" s="5">
        <f>E860/H860</f>
        <v>79.371428571428567</v>
      </c>
      <c r="L860" s="8">
        <f>(N860/86400)+DATE(1970,1,1)</f>
        <v>43211.208333333328</v>
      </c>
      <c r="M860" s="8">
        <f>(O860/86400)+DATE(1970,1,1)</f>
        <v>43218.208333333328</v>
      </c>
      <c r="N860">
        <v>1524286800</v>
      </c>
      <c r="O860">
        <v>1524891600</v>
      </c>
      <c r="P860" t="b">
        <v>1</v>
      </c>
      <c r="Q860" t="b">
        <v>0</v>
      </c>
      <c r="R860" t="str">
        <f>LEFT(T860,FIND("/",T860)-1)</f>
        <v>food</v>
      </c>
      <c r="S860" t="str">
        <f>RIGHT(T860,LEN(T860)-FIND("/",T860))</f>
        <v>food trucks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E861/D861*100</f>
        <v>35.534246575342465</v>
      </c>
      <c r="G861" t="s">
        <v>14</v>
      </c>
      <c r="H861">
        <v>63</v>
      </c>
      <c r="I861" t="s">
        <v>21</v>
      </c>
      <c r="J861" t="s">
        <v>22</v>
      </c>
      <c r="K861" s="5">
        <f>E861/H861</f>
        <v>41.174603174603178</v>
      </c>
      <c r="L861" s="8">
        <f>(N861/86400)+DATE(1970,1,1)</f>
        <v>41334.25</v>
      </c>
      <c r="M861" s="8">
        <f>(O861/86400)+DATE(1970,1,1)</f>
        <v>41352.208333333336</v>
      </c>
      <c r="N861">
        <v>1362117600</v>
      </c>
      <c r="O861">
        <v>1363669200</v>
      </c>
      <c r="P861" t="b">
        <v>0</v>
      </c>
      <c r="Q861" t="b">
        <v>1</v>
      </c>
      <c r="R861" t="str">
        <f>LEFT(T861,FIND("/",T861)-1)</f>
        <v>theater</v>
      </c>
      <c r="S861" t="str">
        <f>RIGHT(T861,LEN(T861)-FIND("/",T861))</f>
        <v>plays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E862/D862*100</f>
        <v>251.65</v>
      </c>
      <c r="G862" t="s">
        <v>20</v>
      </c>
      <c r="H862">
        <v>65</v>
      </c>
      <c r="I862" t="s">
        <v>21</v>
      </c>
      <c r="J862" t="s">
        <v>22</v>
      </c>
      <c r="K862" s="5">
        <f>E862/H862</f>
        <v>77.430769230769229</v>
      </c>
      <c r="L862" s="8">
        <f>(N862/86400)+DATE(1970,1,1)</f>
        <v>43515.25</v>
      </c>
      <c r="M862" s="8">
        <f>(O862/86400)+DATE(1970,1,1)</f>
        <v>43525.25</v>
      </c>
      <c r="N862">
        <v>1550556000</v>
      </c>
      <c r="O862">
        <v>1551420000</v>
      </c>
      <c r="P862" t="b">
        <v>0</v>
      </c>
      <c r="Q862" t="b">
        <v>1</v>
      </c>
      <c r="R862" t="str">
        <f>LEFT(T862,FIND("/",T862)-1)</f>
        <v>technology</v>
      </c>
      <c r="S862" t="str">
        <f>RIGHT(T862,LEN(T862)-FIND("/",T862))</f>
        <v>wearables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E863/D863*100</f>
        <v>105.87500000000001</v>
      </c>
      <c r="G863" t="s">
        <v>20</v>
      </c>
      <c r="H863">
        <v>163</v>
      </c>
      <c r="I863" t="s">
        <v>21</v>
      </c>
      <c r="J863" t="s">
        <v>22</v>
      </c>
      <c r="K863" s="5">
        <f>E863/H863</f>
        <v>57.159509202453989</v>
      </c>
      <c r="L863" s="8">
        <f>(N863/86400)+DATE(1970,1,1)</f>
        <v>40258.208333333336</v>
      </c>
      <c r="M863" s="8">
        <f>(O863/86400)+DATE(1970,1,1)</f>
        <v>40266.208333333336</v>
      </c>
      <c r="N863">
        <v>1269147600</v>
      </c>
      <c r="O863">
        <v>1269838800</v>
      </c>
      <c r="P863" t="b">
        <v>0</v>
      </c>
      <c r="Q863" t="b">
        <v>0</v>
      </c>
      <c r="R863" t="str">
        <f>LEFT(T863,FIND("/",T863)-1)</f>
        <v>theater</v>
      </c>
      <c r="S863" t="str">
        <f>RIGHT(T863,LEN(T863)-FIND("/",T863))</f>
        <v>plays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E864/D864*100</f>
        <v>187.42857142857144</v>
      </c>
      <c r="G864" t="s">
        <v>20</v>
      </c>
      <c r="H864">
        <v>85</v>
      </c>
      <c r="I864" t="s">
        <v>21</v>
      </c>
      <c r="J864" t="s">
        <v>22</v>
      </c>
      <c r="K864" s="5">
        <f>E864/H864</f>
        <v>77.17647058823529</v>
      </c>
      <c r="L864" s="8">
        <f>(N864/86400)+DATE(1970,1,1)</f>
        <v>40756.208333333336</v>
      </c>
      <c r="M864" s="8">
        <f>(O864/86400)+DATE(1970,1,1)</f>
        <v>40760.208333333336</v>
      </c>
      <c r="N864">
        <v>1312174800</v>
      </c>
      <c r="O864">
        <v>1312520400</v>
      </c>
      <c r="P864" t="b">
        <v>0</v>
      </c>
      <c r="Q864" t="b">
        <v>0</v>
      </c>
      <c r="R864" t="str">
        <f>LEFT(T864,FIND("/",T864)-1)</f>
        <v>theater</v>
      </c>
      <c r="S864" t="str">
        <f>RIGHT(T864,LEN(T864)-FIND("/",T864))</f>
        <v>plays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E865/D865*100</f>
        <v>386.78571428571428</v>
      </c>
      <c r="G865" t="s">
        <v>20</v>
      </c>
      <c r="H865">
        <v>217</v>
      </c>
      <c r="I865" t="s">
        <v>21</v>
      </c>
      <c r="J865" t="s">
        <v>22</v>
      </c>
      <c r="K865" s="5">
        <f>E865/H865</f>
        <v>24.953917050691246</v>
      </c>
      <c r="L865" s="8">
        <f>(N865/86400)+DATE(1970,1,1)</f>
        <v>42172.208333333328</v>
      </c>
      <c r="M865" s="8">
        <f>(O865/86400)+DATE(1970,1,1)</f>
        <v>42195.208333333328</v>
      </c>
      <c r="N865">
        <v>1434517200</v>
      </c>
      <c r="O865">
        <v>1436504400</v>
      </c>
      <c r="P865" t="b">
        <v>0</v>
      </c>
      <c r="Q865" t="b">
        <v>1</v>
      </c>
      <c r="R865" t="str">
        <f>LEFT(T865,FIND("/",T865)-1)</f>
        <v>film &amp; video</v>
      </c>
      <c r="S865" t="str">
        <f>RIGHT(T865,LEN(T865)-FIND("/",T865))</f>
        <v>television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E866/D866*100</f>
        <v>347.07142857142856</v>
      </c>
      <c r="G866" t="s">
        <v>20</v>
      </c>
      <c r="H866">
        <v>150</v>
      </c>
      <c r="I866" t="s">
        <v>21</v>
      </c>
      <c r="J866" t="s">
        <v>22</v>
      </c>
      <c r="K866" s="5">
        <f>E866/H866</f>
        <v>97.18</v>
      </c>
      <c r="L866" s="8">
        <f>(N866/86400)+DATE(1970,1,1)</f>
        <v>42601.208333333328</v>
      </c>
      <c r="M866" s="8">
        <f>(O866/86400)+DATE(1970,1,1)</f>
        <v>42606.208333333328</v>
      </c>
      <c r="N866">
        <v>1471582800</v>
      </c>
      <c r="O866">
        <v>1472014800</v>
      </c>
      <c r="P866" t="b">
        <v>0</v>
      </c>
      <c r="Q866" t="b">
        <v>0</v>
      </c>
      <c r="R866" t="str">
        <f>LEFT(T866,FIND("/",T866)-1)</f>
        <v>film &amp; video</v>
      </c>
      <c r="S866" t="str">
        <f>RIGHT(T866,LEN(T866)-FIND("/",T866))</f>
        <v>shorts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E867/D867*100</f>
        <v>185.82098765432099</v>
      </c>
      <c r="G867" t="s">
        <v>20</v>
      </c>
      <c r="H867">
        <v>3272</v>
      </c>
      <c r="I867" t="s">
        <v>21</v>
      </c>
      <c r="J867" t="s">
        <v>22</v>
      </c>
      <c r="K867" s="5">
        <f>E867/H867</f>
        <v>46.000916870415651</v>
      </c>
      <c r="L867" s="8">
        <f>(N867/86400)+DATE(1970,1,1)</f>
        <v>41897.208333333336</v>
      </c>
      <c r="M867" s="8">
        <f>(O867/86400)+DATE(1970,1,1)</f>
        <v>41906.208333333336</v>
      </c>
      <c r="N867">
        <v>1410757200</v>
      </c>
      <c r="O867">
        <v>1411534800</v>
      </c>
      <c r="P867" t="b">
        <v>0</v>
      </c>
      <c r="Q867" t="b">
        <v>0</v>
      </c>
      <c r="R867" t="str">
        <f>LEFT(T867,FIND("/",T867)-1)</f>
        <v>theater</v>
      </c>
      <c r="S867" t="str">
        <f>RIGHT(T867,LEN(T867)-FIND("/",T867))</f>
        <v>plays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E868/D868*100</f>
        <v>43.241247264770237</v>
      </c>
      <c r="G868" t="s">
        <v>74</v>
      </c>
      <c r="H868">
        <v>898</v>
      </c>
      <c r="I868" t="s">
        <v>21</v>
      </c>
      <c r="J868" t="s">
        <v>22</v>
      </c>
      <c r="K868" s="5">
        <f>E868/H868</f>
        <v>88.023385300668153</v>
      </c>
      <c r="L868" s="8">
        <f>(N868/86400)+DATE(1970,1,1)</f>
        <v>40671.208333333336</v>
      </c>
      <c r="M868" s="8">
        <f>(O868/86400)+DATE(1970,1,1)</f>
        <v>40672.208333333336</v>
      </c>
      <c r="N868">
        <v>1304830800</v>
      </c>
      <c r="O868">
        <v>1304917200</v>
      </c>
      <c r="P868" t="b">
        <v>0</v>
      </c>
      <c r="Q868" t="b">
        <v>0</v>
      </c>
      <c r="R868" t="str">
        <f>LEFT(T868,FIND("/",T868)-1)</f>
        <v>photography</v>
      </c>
      <c r="S868" t="str">
        <f>RIGHT(T868,LEN(T868)-FIND("/",T868))</f>
        <v>photography books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E869/D869*100</f>
        <v>162.4375</v>
      </c>
      <c r="G869" t="s">
        <v>20</v>
      </c>
      <c r="H869">
        <v>300</v>
      </c>
      <c r="I869" t="s">
        <v>21</v>
      </c>
      <c r="J869" t="s">
        <v>22</v>
      </c>
      <c r="K869" s="5">
        <f>E869/H869</f>
        <v>25.99</v>
      </c>
      <c r="L869" s="8">
        <f>(N869/86400)+DATE(1970,1,1)</f>
        <v>43382.208333333328</v>
      </c>
      <c r="M869" s="8">
        <f>(O869/86400)+DATE(1970,1,1)</f>
        <v>43388.208333333328</v>
      </c>
      <c r="N869">
        <v>1539061200</v>
      </c>
      <c r="O869">
        <v>1539579600</v>
      </c>
      <c r="P869" t="b">
        <v>0</v>
      </c>
      <c r="Q869" t="b">
        <v>0</v>
      </c>
      <c r="R869" t="str">
        <f>LEFT(T869,FIND("/",T869)-1)</f>
        <v>food</v>
      </c>
      <c r="S869" t="str">
        <f>RIGHT(T869,LEN(T869)-FIND("/",T869))</f>
        <v>food trucks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E870/D870*100</f>
        <v>184.84285714285716</v>
      </c>
      <c r="G870" t="s">
        <v>20</v>
      </c>
      <c r="H870">
        <v>126</v>
      </c>
      <c r="I870" t="s">
        <v>21</v>
      </c>
      <c r="J870" t="s">
        <v>22</v>
      </c>
      <c r="K870" s="5">
        <f>E870/H870</f>
        <v>102.69047619047619</v>
      </c>
      <c r="L870" s="8">
        <f>(N870/86400)+DATE(1970,1,1)</f>
        <v>41559.208333333336</v>
      </c>
      <c r="M870" s="8">
        <f>(O870/86400)+DATE(1970,1,1)</f>
        <v>41570.208333333336</v>
      </c>
      <c r="N870">
        <v>1381554000</v>
      </c>
      <c r="O870">
        <v>1382504400</v>
      </c>
      <c r="P870" t="b">
        <v>0</v>
      </c>
      <c r="Q870" t="b">
        <v>0</v>
      </c>
      <c r="R870" t="str">
        <f>LEFT(T870,FIND("/",T870)-1)</f>
        <v>theater</v>
      </c>
      <c r="S870" t="str">
        <f>RIGHT(T870,LEN(T870)-FIND("/",T870))</f>
        <v>plays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E871/D871*100</f>
        <v>23.703520691785052</v>
      </c>
      <c r="G871" t="s">
        <v>14</v>
      </c>
      <c r="H871">
        <v>526</v>
      </c>
      <c r="I871" t="s">
        <v>21</v>
      </c>
      <c r="J871" t="s">
        <v>22</v>
      </c>
      <c r="K871" s="5">
        <f>E871/H871</f>
        <v>72.958174904942965</v>
      </c>
      <c r="L871" s="8">
        <f>(N871/86400)+DATE(1970,1,1)</f>
        <v>40350.208333333336</v>
      </c>
      <c r="M871" s="8">
        <f>(O871/86400)+DATE(1970,1,1)</f>
        <v>40364.208333333336</v>
      </c>
      <c r="N871">
        <v>1277096400</v>
      </c>
      <c r="O871">
        <v>1278306000</v>
      </c>
      <c r="P871" t="b">
        <v>0</v>
      </c>
      <c r="Q871" t="b">
        <v>0</v>
      </c>
      <c r="R871" t="str">
        <f>LEFT(T871,FIND("/",T871)-1)</f>
        <v>film &amp; video</v>
      </c>
      <c r="S871" t="str">
        <f>RIGHT(T871,LEN(T871)-FIND("/",T871))</f>
        <v>drama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E872/D872*100</f>
        <v>89.870129870129873</v>
      </c>
      <c r="G872" t="s">
        <v>14</v>
      </c>
      <c r="H872">
        <v>121</v>
      </c>
      <c r="I872" t="s">
        <v>21</v>
      </c>
      <c r="J872" t="s">
        <v>22</v>
      </c>
      <c r="K872" s="5">
        <f>E872/H872</f>
        <v>57.190082644628099</v>
      </c>
      <c r="L872" s="8">
        <f>(N872/86400)+DATE(1970,1,1)</f>
        <v>42240.208333333328</v>
      </c>
      <c r="M872" s="8">
        <f>(O872/86400)+DATE(1970,1,1)</f>
        <v>42265.208333333328</v>
      </c>
      <c r="N872">
        <v>1440392400</v>
      </c>
      <c r="O872">
        <v>1442552400</v>
      </c>
      <c r="P872" t="b">
        <v>0</v>
      </c>
      <c r="Q872" t="b">
        <v>0</v>
      </c>
      <c r="R872" t="str">
        <f>LEFT(T872,FIND("/",T872)-1)</f>
        <v>theater</v>
      </c>
      <c r="S872" t="str">
        <f>RIGHT(T872,LEN(T872)-FIND("/",T872))</f>
        <v>plays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E873/D873*100</f>
        <v>272.6041958041958</v>
      </c>
      <c r="G873" t="s">
        <v>20</v>
      </c>
      <c r="H873">
        <v>2320</v>
      </c>
      <c r="I873" t="s">
        <v>21</v>
      </c>
      <c r="J873" t="s">
        <v>22</v>
      </c>
      <c r="K873" s="5">
        <f>E873/H873</f>
        <v>84.013793103448279</v>
      </c>
      <c r="L873" s="8">
        <f>(N873/86400)+DATE(1970,1,1)</f>
        <v>43040.208333333328</v>
      </c>
      <c r="M873" s="8">
        <f>(O873/86400)+DATE(1970,1,1)</f>
        <v>43058.25</v>
      </c>
      <c r="N873">
        <v>1509512400</v>
      </c>
      <c r="O873">
        <v>1511071200</v>
      </c>
      <c r="P873" t="b">
        <v>0</v>
      </c>
      <c r="Q873" t="b">
        <v>1</v>
      </c>
      <c r="R873" t="str">
        <f>LEFT(T873,FIND("/",T873)-1)</f>
        <v>theater</v>
      </c>
      <c r="S873" t="str">
        <f>RIGHT(T873,LEN(T873)-FIND("/",T873))</f>
        <v>plays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E874/D874*100</f>
        <v>170.04255319148936</v>
      </c>
      <c r="G874" t="s">
        <v>20</v>
      </c>
      <c r="H874">
        <v>81</v>
      </c>
      <c r="I874" t="s">
        <v>26</v>
      </c>
      <c r="J874" t="s">
        <v>27</v>
      </c>
      <c r="K874" s="5">
        <f>E874/H874</f>
        <v>98.666666666666671</v>
      </c>
      <c r="L874" s="8">
        <f>(N874/86400)+DATE(1970,1,1)</f>
        <v>43346.208333333328</v>
      </c>
      <c r="M874" s="8">
        <f>(O874/86400)+DATE(1970,1,1)</f>
        <v>43351.208333333328</v>
      </c>
      <c r="N874">
        <v>1535950800</v>
      </c>
      <c r="O874">
        <v>1536382800</v>
      </c>
      <c r="P874" t="b">
        <v>0</v>
      </c>
      <c r="Q874" t="b">
        <v>0</v>
      </c>
      <c r="R874" t="str">
        <f>LEFT(T874,FIND("/",T874)-1)</f>
        <v>film &amp; video</v>
      </c>
      <c r="S874" t="str">
        <f>RIGHT(T874,LEN(T874)-FIND("/",T874))</f>
        <v>science fiction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E875/D875*100</f>
        <v>188.28503562945369</v>
      </c>
      <c r="G875" t="s">
        <v>20</v>
      </c>
      <c r="H875">
        <v>1887</v>
      </c>
      <c r="I875" t="s">
        <v>21</v>
      </c>
      <c r="J875" t="s">
        <v>22</v>
      </c>
      <c r="K875" s="5">
        <f>E875/H875</f>
        <v>42.007419183889773</v>
      </c>
      <c r="L875" s="8">
        <f>(N875/86400)+DATE(1970,1,1)</f>
        <v>41647.25</v>
      </c>
      <c r="M875" s="8">
        <f>(O875/86400)+DATE(1970,1,1)</f>
        <v>41652.25</v>
      </c>
      <c r="N875">
        <v>1389160800</v>
      </c>
      <c r="O875">
        <v>1389592800</v>
      </c>
      <c r="P875" t="b">
        <v>0</v>
      </c>
      <c r="Q875" t="b">
        <v>0</v>
      </c>
      <c r="R875" t="str">
        <f>LEFT(T875,FIND("/",T875)-1)</f>
        <v>photography</v>
      </c>
      <c r="S875" t="str">
        <f>RIGHT(T875,LEN(T875)-FIND("/",T875))</f>
        <v>photography books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E876/D876*100</f>
        <v>346.93532338308455</v>
      </c>
      <c r="G876" t="s">
        <v>20</v>
      </c>
      <c r="H876">
        <v>4358</v>
      </c>
      <c r="I876" t="s">
        <v>21</v>
      </c>
      <c r="J876" t="s">
        <v>22</v>
      </c>
      <c r="K876" s="5">
        <f>E876/H876</f>
        <v>32.002753556677376</v>
      </c>
      <c r="L876" s="8">
        <f>(N876/86400)+DATE(1970,1,1)</f>
        <v>40291.208333333336</v>
      </c>
      <c r="M876" s="8">
        <f>(O876/86400)+DATE(1970,1,1)</f>
        <v>40329.208333333336</v>
      </c>
      <c r="N876">
        <v>1271998800</v>
      </c>
      <c r="O876">
        <v>1275282000</v>
      </c>
      <c r="P876" t="b">
        <v>0</v>
      </c>
      <c r="Q876" t="b">
        <v>1</v>
      </c>
      <c r="R876" t="str">
        <f>LEFT(T876,FIND("/",T876)-1)</f>
        <v>photography</v>
      </c>
      <c r="S876" t="str">
        <f>RIGHT(T876,LEN(T876)-FIND("/",T876))</f>
        <v>photography books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E877/D877*100</f>
        <v>69.177215189873422</v>
      </c>
      <c r="G877" t="s">
        <v>14</v>
      </c>
      <c r="H877">
        <v>67</v>
      </c>
      <c r="I877" t="s">
        <v>21</v>
      </c>
      <c r="J877" t="s">
        <v>22</v>
      </c>
      <c r="K877" s="5">
        <f>E877/H877</f>
        <v>81.567164179104481</v>
      </c>
      <c r="L877" s="8">
        <f>(N877/86400)+DATE(1970,1,1)</f>
        <v>40556.25</v>
      </c>
      <c r="M877" s="8">
        <f>(O877/86400)+DATE(1970,1,1)</f>
        <v>40557.25</v>
      </c>
      <c r="N877">
        <v>1294898400</v>
      </c>
      <c r="O877">
        <v>1294984800</v>
      </c>
      <c r="P877" t="b">
        <v>0</v>
      </c>
      <c r="Q877" t="b">
        <v>0</v>
      </c>
      <c r="R877" t="str">
        <f>LEFT(T877,FIND("/",T877)-1)</f>
        <v>music</v>
      </c>
      <c r="S877" t="str">
        <f>RIGHT(T877,LEN(T877)-FIND("/",T877))</f>
        <v>rock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E878/D878*100</f>
        <v>25.433734939759034</v>
      </c>
      <c r="G878" t="s">
        <v>14</v>
      </c>
      <c r="H878">
        <v>57</v>
      </c>
      <c r="I878" t="s">
        <v>15</v>
      </c>
      <c r="J878" t="s">
        <v>16</v>
      </c>
      <c r="K878" s="5">
        <f>E878/H878</f>
        <v>37.035087719298247</v>
      </c>
      <c r="L878" s="8">
        <f>(N878/86400)+DATE(1970,1,1)</f>
        <v>43624.208333333328</v>
      </c>
      <c r="M878" s="8">
        <f>(O878/86400)+DATE(1970,1,1)</f>
        <v>43648.208333333328</v>
      </c>
      <c r="N878">
        <v>1559970000</v>
      </c>
      <c r="O878">
        <v>1562043600</v>
      </c>
      <c r="P878" t="b">
        <v>0</v>
      </c>
      <c r="Q878" t="b">
        <v>0</v>
      </c>
      <c r="R878" t="str">
        <f>LEFT(T878,FIND("/",T878)-1)</f>
        <v>photography</v>
      </c>
      <c r="S878" t="str">
        <f>RIGHT(T878,LEN(T878)-FIND("/",T878))</f>
        <v>photography books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E879/D879*100</f>
        <v>77.400977995110026</v>
      </c>
      <c r="G879" t="s">
        <v>14</v>
      </c>
      <c r="H879">
        <v>1229</v>
      </c>
      <c r="I879" t="s">
        <v>21</v>
      </c>
      <c r="J879" t="s">
        <v>22</v>
      </c>
      <c r="K879" s="5">
        <f>E879/H879</f>
        <v>103.033360455655</v>
      </c>
      <c r="L879" s="8">
        <f>(N879/86400)+DATE(1970,1,1)</f>
        <v>42577.208333333328</v>
      </c>
      <c r="M879" s="8">
        <f>(O879/86400)+DATE(1970,1,1)</f>
        <v>42578.208333333328</v>
      </c>
      <c r="N879">
        <v>1469509200</v>
      </c>
      <c r="O879">
        <v>1469595600</v>
      </c>
      <c r="P879" t="b">
        <v>0</v>
      </c>
      <c r="Q879" t="b">
        <v>0</v>
      </c>
      <c r="R879" t="str">
        <f>LEFT(T879,FIND("/",T879)-1)</f>
        <v>food</v>
      </c>
      <c r="S879" t="str">
        <f>RIGHT(T879,LEN(T879)-FIND("/",T879))</f>
        <v>food trucks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E880/D880*100</f>
        <v>37.481481481481481</v>
      </c>
      <c r="G880" t="s">
        <v>14</v>
      </c>
      <c r="H880">
        <v>12</v>
      </c>
      <c r="I880" t="s">
        <v>107</v>
      </c>
      <c r="J880" t="s">
        <v>108</v>
      </c>
      <c r="K880" s="5">
        <f>E880/H880</f>
        <v>84.333333333333329</v>
      </c>
      <c r="L880" s="8">
        <f>(N880/86400)+DATE(1970,1,1)</f>
        <v>43845.25</v>
      </c>
      <c r="M880" s="8">
        <f>(O880/86400)+DATE(1970,1,1)</f>
        <v>43869.25</v>
      </c>
      <c r="N880">
        <v>1579068000</v>
      </c>
      <c r="O880">
        <v>1581141600</v>
      </c>
      <c r="P880" t="b">
        <v>0</v>
      </c>
      <c r="Q880" t="b">
        <v>0</v>
      </c>
      <c r="R880" t="str">
        <f>LEFT(T880,FIND("/",T880)-1)</f>
        <v>music</v>
      </c>
      <c r="S880" t="str">
        <f>RIGHT(T880,LEN(T880)-FIND("/",T880))</f>
        <v>metal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E881/D881*100</f>
        <v>543.79999999999995</v>
      </c>
      <c r="G881" t="s">
        <v>20</v>
      </c>
      <c r="H881">
        <v>53</v>
      </c>
      <c r="I881" t="s">
        <v>21</v>
      </c>
      <c r="J881" t="s">
        <v>22</v>
      </c>
      <c r="K881" s="5">
        <f>E881/H881</f>
        <v>102.60377358490567</v>
      </c>
      <c r="L881" s="8">
        <f>(N881/86400)+DATE(1970,1,1)</f>
        <v>42788.25</v>
      </c>
      <c r="M881" s="8">
        <f>(O881/86400)+DATE(1970,1,1)</f>
        <v>42797.25</v>
      </c>
      <c r="N881">
        <v>1487743200</v>
      </c>
      <c r="O881">
        <v>1488520800</v>
      </c>
      <c r="P881" t="b">
        <v>0</v>
      </c>
      <c r="Q881" t="b">
        <v>0</v>
      </c>
      <c r="R881" t="str">
        <f>LEFT(T881,FIND("/",T881)-1)</f>
        <v>publishing</v>
      </c>
      <c r="S881" t="str">
        <f>RIGHT(T881,LEN(T881)-FIND("/",T881))</f>
        <v>nonfiction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E882/D882*100</f>
        <v>228.52189349112427</v>
      </c>
      <c r="G882" t="s">
        <v>20</v>
      </c>
      <c r="H882">
        <v>2414</v>
      </c>
      <c r="I882" t="s">
        <v>21</v>
      </c>
      <c r="J882" t="s">
        <v>22</v>
      </c>
      <c r="K882" s="5">
        <f>E882/H882</f>
        <v>79.992129246064621</v>
      </c>
      <c r="L882" s="8">
        <f>(N882/86400)+DATE(1970,1,1)</f>
        <v>43667.208333333328</v>
      </c>
      <c r="M882" s="8">
        <f>(O882/86400)+DATE(1970,1,1)</f>
        <v>43669.208333333328</v>
      </c>
      <c r="N882">
        <v>1563685200</v>
      </c>
      <c r="O882">
        <v>1563858000</v>
      </c>
      <c r="P882" t="b">
        <v>0</v>
      </c>
      <c r="Q882" t="b">
        <v>0</v>
      </c>
      <c r="R882" t="str">
        <f>LEFT(T882,FIND("/",T882)-1)</f>
        <v>music</v>
      </c>
      <c r="S882" t="str">
        <f>RIGHT(T882,LEN(T882)-FIND("/",T882))</f>
        <v>electric music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E883/D883*100</f>
        <v>38.948339483394832</v>
      </c>
      <c r="G883" t="s">
        <v>14</v>
      </c>
      <c r="H883">
        <v>452</v>
      </c>
      <c r="I883" t="s">
        <v>21</v>
      </c>
      <c r="J883" t="s">
        <v>22</v>
      </c>
      <c r="K883" s="5">
        <f>E883/H883</f>
        <v>70.055309734513273</v>
      </c>
      <c r="L883" s="8">
        <f>(N883/86400)+DATE(1970,1,1)</f>
        <v>42194.208333333328</v>
      </c>
      <c r="M883" s="8">
        <f>(O883/86400)+DATE(1970,1,1)</f>
        <v>42223.208333333328</v>
      </c>
      <c r="N883">
        <v>1436418000</v>
      </c>
      <c r="O883">
        <v>1438923600</v>
      </c>
      <c r="P883" t="b">
        <v>0</v>
      </c>
      <c r="Q883" t="b">
        <v>1</v>
      </c>
      <c r="R883" t="str">
        <f>LEFT(T883,FIND("/",T883)-1)</f>
        <v>theater</v>
      </c>
      <c r="S883" t="str">
        <f>RIGHT(T883,LEN(T883)-FIND("/",T883))</f>
        <v>plays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E884/D884*100</f>
        <v>370</v>
      </c>
      <c r="G884" t="s">
        <v>20</v>
      </c>
      <c r="H884">
        <v>80</v>
      </c>
      <c r="I884" t="s">
        <v>21</v>
      </c>
      <c r="J884" t="s">
        <v>22</v>
      </c>
      <c r="K884" s="5">
        <f>E884/H884</f>
        <v>37</v>
      </c>
      <c r="L884" s="8">
        <f>(N884/86400)+DATE(1970,1,1)</f>
        <v>42025.25</v>
      </c>
      <c r="M884" s="8">
        <f>(O884/86400)+DATE(1970,1,1)</f>
        <v>42029.25</v>
      </c>
      <c r="N884">
        <v>1421820000</v>
      </c>
      <c r="O884">
        <v>1422165600</v>
      </c>
      <c r="P884" t="b">
        <v>0</v>
      </c>
      <c r="Q884" t="b">
        <v>0</v>
      </c>
      <c r="R884" t="str">
        <f>LEFT(T884,FIND("/",T884)-1)</f>
        <v>theater</v>
      </c>
      <c r="S884" t="str">
        <f>RIGHT(T884,LEN(T884)-FIND("/",T884))</f>
        <v>plays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E885/D885*100</f>
        <v>237.91176470588232</v>
      </c>
      <c r="G885" t="s">
        <v>20</v>
      </c>
      <c r="H885">
        <v>193</v>
      </c>
      <c r="I885" t="s">
        <v>21</v>
      </c>
      <c r="J885" t="s">
        <v>22</v>
      </c>
      <c r="K885" s="5">
        <f>E885/H885</f>
        <v>41.911917098445599</v>
      </c>
      <c r="L885" s="8">
        <f>(N885/86400)+DATE(1970,1,1)</f>
        <v>40323.208333333336</v>
      </c>
      <c r="M885" s="8">
        <f>(O885/86400)+DATE(1970,1,1)</f>
        <v>40359.208333333336</v>
      </c>
      <c r="N885">
        <v>1274763600</v>
      </c>
      <c r="O885">
        <v>1277874000</v>
      </c>
      <c r="P885" t="b">
        <v>0</v>
      </c>
      <c r="Q885" t="b">
        <v>0</v>
      </c>
      <c r="R885" t="str">
        <f>LEFT(T885,FIND("/",T885)-1)</f>
        <v>film &amp; video</v>
      </c>
      <c r="S885" t="str">
        <f>RIGHT(T885,LEN(T885)-FIND("/",T885))</f>
        <v>shorts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E886/D886*100</f>
        <v>64.036299765807954</v>
      </c>
      <c r="G886" t="s">
        <v>14</v>
      </c>
      <c r="H886">
        <v>1886</v>
      </c>
      <c r="I886" t="s">
        <v>21</v>
      </c>
      <c r="J886" t="s">
        <v>22</v>
      </c>
      <c r="K886" s="5">
        <f>E886/H886</f>
        <v>57.992576882290564</v>
      </c>
      <c r="L886" s="8">
        <f>(N886/86400)+DATE(1970,1,1)</f>
        <v>41763.208333333336</v>
      </c>
      <c r="M886" s="8">
        <f>(O886/86400)+DATE(1970,1,1)</f>
        <v>41765.208333333336</v>
      </c>
      <c r="N886">
        <v>1399179600</v>
      </c>
      <c r="O886">
        <v>1399352400</v>
      </c>
      <c r="P886" t="b">
        <v>0</v>
      </c>
      <c r="Q886" t="b">
        <v>1</v>
      </c>
      <c r="R886" t="str">
        <f>LEFT(T886,FIND("/",T886)-1)</f>
        <v>theater</v>
      </c>
      <c r="S886" t="str">
        <f>RIGHT(T886,LEN(T886)-FIND("/",T886))</f>
        <v>plays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E887/D887*100</f>
        <v>118.27777777777777</v>
      </c>
      <c r="G887" t="s">
        <v>20</v>
      </c>
      <c r="H887">
        <v>52</v>
      </c>
      <c r="I887" t="s">
        <v>21</v>
      </c>
      <c r="J887" t="s">
        <v>22</v>
      </c>
      <c r="K887" s="5">
        <f>E887/H887</f>
        <v>40.942307692307693</v>
      </c>
      <c r="L887" s="8">
        <f>(N887/86400)+DATE(1970,1,1)</f>
        <v>40335.208333333336</v>
      </c>
      <c r="M887" s="8">
        <f>(O887/86400)+DATE(1970,1,1)</f>
        <v>40373.208333333336</v>
      </c>
      <c r="N887">
        <v>1275800400</v>
      </c>
      <c r="O887">
        <v>1279083600</v>
      </c>
      <c r="P887" t="b">
        <v>0</v>
      </c>
      <c r="Q887" t="b">
        <v>0</v>
      </c>
      <c r="R887" t="str">
        <f>LEFT(T887,FIND("/",T887)-1)</f>
        <v>theater</v>
      </c>
      <c r="S887" t="str">
        <f>RIGHT(T887,LEN(T887)-FIND("/",T887))</f>
        <v>plays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E888/D888*100</f>
        <v>84.824037184594957</v>
      </c>
      <c r="G888" t="s">
        <v>14</v>
      </c>
      <c r="H888">
        <v>1825</v>
      </c>
      <c r="I888" t="s">
        <v>21</v>
      </c>
      <c r="J888" t="s">
        <v>22</v>
      </c>
      <c r="K888" s="5">
        <f>E888/H888</f>
        <v>69.9972602739726</v>
      </c>
      <c r="L888" s="8">
        <f>(N888/86400)+DATE(1970,1,1)</f>
        <v>40416.208333333336</v>
      </c>
      <c r="M888" s="8">
        <f>(O888/86400)+DATE(1970,1,1)</f>
        <v>40434.208333333336</v>
      </c>
      <c r="N888">
        <v>1282798800</v>
      </c>
      <c r="O888">
        <v>1284354000</v>
      </c>
      <c r="P888" t="b">
        <v>0</v>
      </c>
      <c r="Q888" t="b">
        <v>0</v>
      </c>
      <c r="R888" t="str">
        <f>LEFT(T888,FIND("/",T888)-1)</f>
        <v>music</v>
      </c>
      <c r="S888" t="str">
        <f>RIGHT(T888,LEN(T888)-FIND("/",T888))</f>
        <v>indie rock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E889/D889*100</f>
        <v>29.346153846153843</v>
      </c>
      <c r="G889" t="s">
        <v>14</v>
      </c>
      <c r="H889">
        <v>31</v>
      </c>
      <c r="I889" t="s">
        <v>21</v>
      </c>
      <c r="J889" t="s">
        <v>22</v>
      </c>
      <c r="K889" s="5">
        <f>E889/H889</f>
        <v>73.838709677419359</v>
      </c>
      <c r="L889" s="8">
        <f>(N889/86400)+DATE(1970,1,1)</f>
        <v>42202.208333333328</v>
      </c>
      <c r="M889" s="8">
        <f>(O889/86400)+DATE(1970,1,1)</f>
        <v>42249.208333333328</v>
      </c>
      <c r="N889">
        <v>1437109200</v>
      </c>
      <c r="O889">
        <v>1441170000</v>
      </c>
      <c r="P889" t="b">
        <v>0</v>
      </c>
      <c r="Q889" t="b">
        <v>1</v>
      </c>
      <c r="R889" t="str">
        <f>LEFT(T889,FIND("/",T889)-1)</f>
        <v>theater</v>
      </c>
      <c r="S889" t="str">
        <f>RIGHT(T889,LEN(T889)-FIND("/",T889))</f>
        <v>plays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E890/D890*100</f>
        <v>209.89655172413794</v>
      </c>
      <c r="G890" t="s">
        <v>20</v>
      </c>
      <c r="H890">
        <v>290</v>
      </c>
      <c r="I890" t="s">
        <v>21</v>
      </c>
      <c r="J890" t="s">
        <v>22</v>
      </c>
      <c r="K890" s="5">
        <f>E890/H890</f>
        <v>41.979310344827589</v>
      </c>
      <c r="L890" s="8">
        <f>(N890/86400)+DATE(1970,1,1)</f>
        <v>42836.208333333328</v>
      </c>
      <c r="M890" s="8">
        <f>(O890/86400)+DATE(1970,1,1)</f>
        <v>42855.208333333328</v>
      </c>
      <c r="N890">
        <v>1491886800</v>
      </c>
      <c r="O890">
        <v>1493528400</v>
      </c>
      <c r="P890" t="b">
        <v>0</v>
      </c>
      <c r="Q890" t="b">
        <v>0</v>
      </c>
      <c r="R890" t="str">
        <f>LEFT(T890,FIND("/",T890)-1)</f>
        <v>theater</v>
      </c>
      <c r="S890" t="str">
        <f>RIGHT(T890,LEN(T890)-FIND("/",T890))</f>
        <v>plays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E891/D891*100</f>
        <v>169.78571428571431</v>
      </c>
      <c r="G891" t="s">
        <v>20</v>
      </c>
      <c r="H891">
        <v>122</v>
      </c>
      <c r="I891" t="s">
        <v>21</v>
      </c>
      <c r="J891" t="s">
        <v>22</v>
      </c>
      <c r="K891" s="5">
        <f>E891/H891</f>
        <v>77.93442622950819</v>
      </c>
      <c r="L891" s="8">
        <f>(N891/86400)+DATE(1970,1,1)</f>
        <v>41710.208333333336</v>
      </c>
      <c r="M891" s="8">
        <f>(O891/86400)+DATE(1970,1,1)</f>
        <v>41717.208333333336</v>
      </c>
      <c r="N891">
        <v>1394600400</v>
      </c>
      <c r="O891">
        <v>1395205200</v>
      </c>
      <c r="P891" t="b">
        <v>0</v>
      </c>
      <c r="Q891" t="b">
        <v>1</v>
      </c>
      <c r="R891" t="str">
        <f>LEFT(T891,FIND("/",T891)-1)</f>
        <v>music</v>
      </c>
      <c r="S891" t="str">
        <f>RIGHT(T891,LEN(T891)-FIND("/",T891))</f>
        <v>electric music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E892/D892*100</f>
        <v>115.95907738095239</v>
      </c>
      <c r="G892" t="s">
        <v>20</v>
      </c>
      <c r="H892">
        <v>1470</v>
      </c>
      <c r="I892" t="s">
        <v>21</v>
      </c>
      <c r="J892" t="s">
        <v>22</v>
      </c>
      <c r="K892" s="5">
        <f>E892/H892</f>
        <v>106.01972789115646</v>
      </c>
      <c r="L892" s="8">
        <f>(N892/86400)+DATE(1970,1,1)</f>
        <v>43640.208333333328</v>
      </c>
      <c r="M892" s="8">
        <f>(O892/86400)+DATE(1970,1,1)</f>
        <v>43641.208333333328</v>
      </c>
      <c r="N892">
        <v>1561352400</v>
      </c>
      <c r="O892">
        <v>1561438800</v>
      </c>
      <c r="P892" t="b">
        <v>0</v>
      </c>
      <c r="Q892" t="b">
        <v>0</v>
      </c>
      <c r="R892" t="str">
        <f>LEFT(T892,FIND("/",T892)-1)</f>
        <v>music</v>
      </c>
      <c r="S892" t="str">
        <f>RIGHT(T892,LEN(T892)-FIND("/",T892))</f>
        <v>indie rock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E893/D893*100</f>
        <v>258.59999999999997</v>
      </c>
      <c r="G893" t="s">
        <v>20</v>
      </c>
      <c r="H893">
        <v>165</v>
      </c>
      <c r="I893" t="s">
        <v>15</v>
      </c>
      <c r="J893" t="s">
        <v>16</v>
      </c>
      <c r="K893" s="5">
        <f>E893/H893</f>
        <v>47.018181818181816</v>
      </c>
      <c r="L893" s="8">
        <f>(N893/86400)+DATE(1970,1,1)</f>
        <v>40880.25</v>
      </c>
      <c r="M893" s="8">
        <f>(O893/86400)+DATE(1970,1,1)</f>
        <v>40924.25</v>
      </c>
      <c r="N893">
        <v>1322892000</v>
      </c>
      <c r="O893">
        <v>1326693600</v>
      </c>
      <c r="P893" t="b">
        <v>0</v>
      </c>
      <c r="Q893" t="b">
        <v>0</v>
      </c>
      <c r="R893" t="str">
        <f>LEFT(T893,FIND("/",T893)-1)</f>
        <v>film &amp; video</v>
      </c>
      <c r="S893" t="str">
        <f>RIGHT(T893,LEN(T893)-FIND("/",T893))</f>
        <v>documentary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E894/D894*100</f>
        <v>230.58333333333331</v>
      </c>
      <c r="G894" t="s">
        <v>20</v>
      </c>
      <c r="H894">
        <v>182</v>
      </c>
      <c r="I894" t="s">
        <v>21</v>
      </c>
      <c r="J894" t="s">
        <v>22</v>
      </c>
      <c r="K894" s="5">
        <f>E894/H894</f>
        <v>76.016483516483518</v>
      </c>
      <c r="L894" s="8">
        <f>(N894/86400)+DATE(1970,1,1)</f>
        <v>40319.208333333336</v>
      </c>
      <c r="M894" s="8">
        <f>(O894/86400)+DATE(1970,1,1)</f>
        <v>40360.208333333336</v>
      </c>
      <c r="N894">
        <v>1274418000</v>
      </c>
      <c r="O894">
        <v>1277960400</v>
      </c>
      <c r="P894" t="b">
        <v>0</v>
      </c>
      <c r="Q894" t="b">
        <v>0</v>
      </c>
      <c r="R894" t="str">
        <f>LEFT(T894,FIND("/",T894)-1)</f>
        <v>publishing</v>
      </c>
      <c r="S894" t="str">
        <f>RIGHT(T894,LEN(T894)-FIND("/",T894))</f>
        <v>translations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E895/D895*100</f>
        <v>128.21428571428572</v>
      </c>
      <c r="G895" t="s">
        <v>20</v>
      </c>
      <c r="H895">
        <v>199</v>
      </c>
      <c r="I895" t="s">
        <v>107</v>
      </c>
      <c r="J895" t="s">
        <v>108</v>
      </c>
      <c r="K895" s="5">
        <f>E895/H895</f>
        <v>54.120603015075375</v>
      </c>
      <c r="L895" s="8">
        <f>(N895/86400)+DATE(1970,1,1)</f>
        <v>42170.208333333328</v>
      </c>
      <c r="M895" s="8">
        <f>(O895/86400)+DATE(1970,1,1)</f>
        <v>42174.208333333328</v>
      </c>
      <c r="N895">
        <v>1434344400</v>
      </c>
      <c r="O895">
        <v>1434690000</v>
      </c>
      <c r="P895" t="b">
        <v>0</v>
      </c>
      <c r="Q895" t="b">
        <v>1</v>
      </c>
      <c r="R895" t="str">
        <f>LEFT(T895,FIND("/",T895)-1)</f>
        <v>film &amp; video</v>
      </c>
      <c r="S895" t="str">
        <f>RIGHT(T895,LEN(T895)-FIND("/",T895))</f>
        <v>documentary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E896/D896*100</f>
        <v>188.70588235294116</v>
      </c>
      <c r="G896" t="s">
        <v>20</v>
      </c>
      <c r="H896">
        <v>56</v>
      </c>
      <c r="I896" t="s">
        <v>40</v>
      </c>
      <c r="J896" t="s">
        <v>41</v>
      </c>
      <c r="K896" s="5">
        <f>E896/H896</f>
        <v>57.285714285714285</v>
      </c>
      <c r="L896" s="8">
        <f>(N896/86400)+DATE(1970,1,1)</f>
        <v>41466.208333333336</v>
      </c>
      <c r="M896" s="8">
        <f>(O896/86400)+DATE(1970,1,1)</f>
        <v>41496.208333333336</v>
      </c>
      <c r="N896">
        <v>1373518800</v>
      </c>
      <c r="O896">
        <v>1376110800</v>
      </c>
      <c r="P896" t="b">
        <v>0</v>
      </c>
      <c r="Q896" t="b">
        <v>1</v>
      </c>
      <c r="R896" t="str">
        <f>LEFT(T896,FIND("/",T896)-1)</f>
        <v>film &amp; video</v>
      </c>
      <c r="S896" t="str">
        <f>RIGHT(T896,LEN(T896)-FIND("/",T896))</f>
        <v>television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E897/D897*100</f>
        <v>6.9511889862327907</v>
      </c>
      <c r="G897" t="s">
        <v>14</v>
      </c>
      <c r="H897">
        <v>107</v>
      </c>
      <c r="I897" t="s">
        <v>21</v>
      </c>
      <c r="J897" t="s">
        <v>22</v>
      </c>
      <c r="K897" s="5">
        <f>E897/H897</f>
        <v>103.81308411214954</v>
      </c>
      <c r="L897" s="8">
        <f>(N897/86400)+DATE(1970,1,1)</f>
        <v>43134.25</v>
      </c>
      <c r="M897" s="8">
        <f>(O897/86400)+DATE(1970,1,1)</f>
        <v>43143.25</v>
      </c>
      <c r="N897">
        <v>1517637600</v>
      </c>
      <c r="O897">
        <v>1518415200</v>
      </c>
      <c r="P897" t="b">
        <v>0</v>
      </c>
      <c r="Q897" t="b">
        <v>0</v>
      </c>
      <c r="R897" t="str">
        <f>LEFT(T897,FIND("/",T897)-1)</f>
        <v>theater</v>
      </c>
      <c r="S897" t="str">
        <f>RIGHT(T897,LEN(T897)-FIND("/",T897))</f>
        <v>plays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E898/D898*100</f>
        <v>774.43434343434342</v>
      </c>
      <c r="G898" t="s">
        <v>20</v>
      </c>
      <c r="H898">
        <v>1460</v>
      </c>
      <c r="I898" t="s">
        <v>26</v>
      </c>
      <c r="J898" t="s">
        <v>27</v>
      </c>
      <c r="K898" s="5">
        <f>E898/H898</f>
        <v>105.02602739726028</v>
      </c>
      <c r="L898" s="8">
        <f>(N898/86400)+DATE(1970,1,1)</f>
        <v>40738.208333333336</v>
      </c>
      <c r="M898" s="8">
        <f>(O898/86400)+DATE(1970,1,1)</f>
        <v>40741.208333333336</v>
      </c>
      <c r="N898">
        <v>1310619600</v>
      </c>
      <c r="O898">
        <v>1310878800</v>
      </c>
      <c r="P898" t="b">
        <v>0</v>
      </c>
      <c r="Q898" t="b">
        <v>1</v>
      </c>
      <c r="R898" t="str">
        <f>LEFT(T898,FIND("/",T898)-1)</f>
        <v>food</v>
      </c>
      <c r="S898" t="str">
        <f>RIGHT(T898,LEN(T898)-FIND("/",T898))</f>
        <v>food trucks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 s="5">
        <f>E899/H899</f>
        <v>90.259259259259252</v>
      </c>
      <c r="L899" s="8">
        <f>(N899/86400)+DATE(1970,1,1)</f>
        <v>43583.208333333328</v>
      </c>
      <c r="M899" s="8">
        <f>(O899/86400)+DATE(1970,1,1)</f>
        <v>43585.208333333328</v>
      </c>
      <c r="N899">
        <v>1556427600</v>
      </c>
      <c r="O899">
        <v>1556600400</v>
      </c>
      <c r="P899" t="b">
        <v>0</v>
      </c>
      <c r="Q899" t="b">
        <v>0</v>
      </c>
      <c r="R899" t="str">
        <f>LEFT(T899,FIND("/",T899)-1)</f>
        <v>theater</v>
      </c>
      <c r="S899" t="str">
        <f>RIGHT(T899,LEN(T899)-FIND("/",T899))</f>
        <v>plays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E900/D900*100</f>
        <v>52.479620323841424</v>
      </c>
      <c r="G900" t="s">
        <v>14</v>
      </c>
      <c r="H900">
        <v>1221</v>
      </c>
      <c r="I900" t="s">
        <v>21</v>
      </c>
      <c r="J900" t="s">
        <v>22</v>
      </c>
      <c r="K900" s="5">
        <f>E900/H900</f>
        <v>76.978705978705975</v>
      </c>
      <c r="L900" s="8">
        <f>(N900/86400)+DATE(1970,1,1)</f>
        <v>43815.25</v>
      </c>
      <c r="M900" s="8">
        <f>(O900/86400)+DATE(1970,1,1)</f>
        <v>43821.25</v>
      </c>
      <c r="N900">
        <v>1576476000</v>
      </c>
      <c r="O900">
        <v>1576994400</v>
      </c>
      <c r="P900" t="b">
        <v>0</v>
      </c>
      <c r="Q900" t="b">
        <v>0</v>
      </c>
      <c r="R900" t="str">
        <f>LEFT(T900,FIND("/",T900)-1)</f>
        <v>film &amp; video</v>
      </c>
      <c r="S900" t="str">
        <f>RIGHT(T900,LEN(T900)-FIND("/",T900))</f>
        <v>documentary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E901/D901*100</f>
        <v>407.09677419354841</v>
      </c>
      <c r="G901" t="s">
        <v>20</v>
      </c>
      <c r="H901">
        <v>123</v>
      </c>
      <c r="I901" t="s">
        <v>98</v>
      </c>
      <c r="J901" t="s">
        <v>99</v>
      </c>
      <c r="K901" s="5">
        <f>E901/H901</f>
        <v>102.60162601626017</v>
      </c>
      <c r="L901" s="8">
        <f>(N901/86400)+DATE(1970,1,1)</f>
        <v>41554.208333333336</v>
      </c>
      <c r="M901" s="8">
        <f>(O901/86400)+DATE(1970,1,1)</f>
        <v>41572.208333333336</v>
      </c>
      <c r="N901">
        <v>1381122000</v>
      </c>
      <c r="O901">
        <v>1382677200</v>
      </c>
      <c r="P901" t="b">
        <v>0</v>
      </c>
      <c r="Q901" t="b">
        <v>0</v>
      </c>
      <c r="R901" t="str">
        <f>LEFT(T901,FIND("/",T901)-1)</f>
        <v>music</v>
      </c>
      <c r="S901" t="str">
        <f>RIGHT(T901,LEN(T901)-FIND("/",T901))</f>
        <v>jazz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E902/D902*100</f>
        <v>2</v>
      </c>
      <c r="G902" t="s">
        <v>14</v>
      </c>
      <c r="H902">
        <v>1</v>
      </c>
      <c r="I902" t="s">
        <v>21</v>
      </c>
      <c r="J902" t="s">
        <v>22</v>
      </c>
      <c r="K902" s="5">
        <f>E902/H902</f>
        <v>2</v>
      </c>
      <c r="L902" s="8">
        <f>(N902/86400)+DATE(1970,1,1)</f>
        <v>41901.208333333336</v>
      </c>
      <c r="M902" s="8">
        <f>(O902/86400)+DATE(1970,1,1)</f>
        <v>41902.208333333336</v>
      </c>
      <c r="N902">
        <v>1411102800</v>
      </c>
      <c r="O902">
        <v>1411189200</v>
      </c>
      <c r="P902" t="b">
        <v>0</v>
      </c>
      <c r="Q902" t="b">
        <v>1</v>
      </c>
      <c r="R902" t="str">
        <f>LEFT(T902,FIND("/",T902)-1)</f>
        <v>technology</v>
      </c>
      <c r="S902" t="str">
        <f>RIGHT(T902,LEN(T902)-FIND("/",T902))</f>
        <v>web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E903/D903*100</f>
        <v>156.17857142857144</v>
      </c>
      <c r="G903" t="s">
        <v>20</v>
      </c>
      <c r="H903">
        <v>159</v>
      </c>
      <c r="I903" t="s">
        <v>21</v>
      </c>
      <c r="J903" t="s">
        <v>22</v>
      </c>
      <c r="K903" s="5">
        <f>E903/H903</f>
        <v>55.0062893081761</v>
      </c>
      <c r="L903" s="8">
        <f>(N903/86400)+DATE(1970,1,1)</f>
        <v>43298.208333333328</v>
      </c>
      <c r="M903" s="8">
        <f>(O903/86400)+DATE(1970,1,1)</f>
        <v>43331.208333333328</v>
      </c>
      <c r="N903">
        <v>1531803600</v>
      </c>
      <c r="O903">
        <v>1534654800</v>
      </c>
      <c r="P903" t="b">
        <v>0</v>
      </c>
      <c r="Q903" t="b">
        <v>1</v>
      </c>
      <c r="R903" t="str">
        <f>LEFT(T903,FIND("/",T903)-1)</f>
        <v>music</v>
      </c>
      <c r="S903" t="str">
        <f>RIGHT(T903,LEN(T903)-FIND("/",T903))</f>
        <v>rock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E904/D904*100</f>
        <v>252.42857142857144</v>
      </c>
      <c r="G904" t="s">
        <v>20</v>
      </c>
      <c r="H904">
        <v>110</v>
      </c>
      <c r="I904" t="s">
        <v>21</v>
      </c>
      <c r="J904" t="s">
        <v>22</v>
      </c>
      <c r="K904" s="5">
        <f>E904/H904</f>
        <v>32.127272727272725</v>
      </c>
      <c r="L904" s="8">
        <f>(N904/86400)+DATE(1970,1,1)</f>
        <v>42399.25</v>
      </c>
      <c r="M904" s="8">
        <f>(O904/86400)+DATE(1970,1,1)</f>
        <v>42441.25</v>
      </c>
      <c r="N904">
        <v>1454133600</v>
      </c>
      <c r="O904">
        <v>1457762400</v>
      </c>
      <c r="P904" t="b">
        <v>0</v>
      </c>
      <c r="Q904" t="b">
        <v>0</v>
      </c>
      <c r="R904" t="str">
        <f>LEFT(T904,FIND("/",T904)-1)</f>
        <v>technology</v>
      </c>
      <c r="S904" t="str">
        <f>RIGHT(T904,LEN(T904)-FIND("/",T904))</f>
        <v>web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E905/D905*100</f>
        <v>1.729268292682927</v>
      </c>
      <c r="G905" t="s">
        <v>47</v>
      </c>
      <c r="H905">
        <v>14</v>
      </c>
      <c r="I905" t="s">
        <v>21</v>
      </c>
      <c r="J905" t="s">
        <v>22</v>
      </c>
      <c r="K905" s="5">
        <f>E905/H905</f>
        <v>50.642857142857146</v>
      </c>
      <c r="L905" s="8">
        <f>(N905/86400)+DATE(1970,1,1)</f>
        <v>41034.208333333336</v>
      </c>
      <c r="M905" s="8">
        <f>(O905/86400)+DATE(1970,1,1)</f>
        <v>41049.208333333336</v>
      </c>
      <c r="N905">
        <v>1336194000</v>
      </c>
      <c r="O905">
        <v>1337490000</v>
      </c>
      <c r="P905" t="b">
        <v>0</v>
      </c>
      <c r="Q905" t="b">
        <v>1</v>
      </c>
      <c r="R905" t="str">
        <f>LEFT(T905,FIND("/",T905)-1)</f>
        <v>publishing</v>
      </c>
      <c r="S905" t="str">
        <f>RIGHT(T905,LEN(T905)-FIND("/",T905))</f>
        <v>nonfiction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E906/D906*100</f>
        <v>12.230769230769232</v>
      </c>
      <c r="G906" t="s">
        <v>14</v>
      </c>
      <c r="H906">
        <v>16</v>
      </c>
      <c r="I906" t="s">
        <v>21</v>
      </c>
      <c r="J906" t="s">
        <v>22</v>
      </c>
      <c r="K906" s="5">
        <f>E906/H906</f>
        <v>49.6875</v>
      </c>
      <c r="L906" s="8">
        <f>(N906/86400)+DATE(1970,1,1)</f>
        <v>41186.208333333336</v>
      </c>
      <c r="M906" s="8">
        <f>(O906/86400)+DATE(1970,1,1)</f>
        <v>41190.208333333336</v>
      </c>
      <c r="N906">
        <v>1349326800</v>
      </c>
      <c r="O906">
        <v>1349672400</v>
      </c>
      <c r="P906" t="b">
        <v>0</v>
      </c>
      <c r="Q906" t="b">
        <v>0</v>
      </c>
      <c r="R906" t="str">
        <f>LEFT(T906,FIND("/",T906)-1)</f>
        <v>publishing</v>
      </c>
      <c r="S906" t="str">
        <f>RIGHT(T906,LEN(T906)-FIND("/",T906))</f>
        <v>radio &amp; podcasts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E907/D907*100</f>
        <v>163.98734177215189</v>
      </c>
      <c r="G907" t="s">
        <v>20</v>
      </c>
      <c r="H907">
        <v>236</v>
      </c>
      <c r="I907" t="s">
        <v>21</v>
      </c>
      <c r="J907" t="s">
        <v>22</v>
      </c>
      <c r="K907" s="5">
        <f>E907/H907</f>
        <v>54.894067796610166</v>
      </c>
      <c r="L907" s="8">
        <f>(N907/86400)+DATE(1970,1,1)</f>
        <v>41536.208333333336</v>
      </c>
      <c r="M907" s="8">
        <f>(O907/86400)+DATE(1970,1,1)</f>
        <v>41539.208333333336</v>
      </c>
      <c r="N907">
        <v>1379566800</v>
      </c>
      <c r="O907">
        <v>1379826000</v>
      </c>
      <c r="P907" t="b">
        <v>0</v>
      </c>
      <c r="Q907" t="b">
        <v>0</v>
      </c>
      <c r="R907" t="str">
        <f>LEFT(T907,FIND("/",T907)-1)</f>
        <v>theater</v>
      </c>
      <c r="S907" t="str">
        <f>RIGHT(T907,LEN(T907)-FIND("/",T907))</f>
        <v>plays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E908/D908*100</f>
        <v>162.98181818181817</v>
      </c>
      <c r="G908" t="s">
        <v>20</v>
      </c>
      <c r="H908">
        <v>191</v>
      </c>
      <c r="I908" t="s">
        <v>21</v>
      </c>
      <c r="J908" t="s">
        <v>22</v>
      </c>
      <c r="K908" s="5">
        <f>E908/H908</f>
        <v>46.931937172774866</v>
      </c>
      <c r="L908" s="8">
        <f>(N908/86400)+DATE(1970,1,1)</f>
        <v>42868.208333333328</v>
      </c>
      <c r="M908" s="8">
        <f>(O908/86400)+DATE(1970,1,1)</f>
        <v>42904.208333333328</v>
      </c>
      <c r="N908">
        <v>1494651600</v>
      </c>
      <c r="O908">
        <v>1497762000</v>
      </c>
      <c r="P908" t="b">
        <v>1</v>
      </c>
      <c r="Q908" t="b">
        <v>1</v>
      </c>
      <c r="R908" t="str">
        <f>LEFT(T908,FIND("/",T908)-1)</f>
        <v>film &amp; video</v>
      </c>
      <c r="S908" t="str">
        <f>RIGHT(T908,LEN(T908)-FIND("/",T908))</f>
        <v>documentary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E909/D909*100</f>
        <v>20.252747252747252</v>
      </c>
      <c r="G909" t="s">
        <v>14</v>
      </c>
      <c r="H909">
        <v>41</v>
      </c>
      <c r="I909" t="s">
        <v>21</v>
      </c>
      <c r="J909" t="s">
        <v>22</v>
      </c>
      <c r="K909" s="5">
        <f>E909/H909</f>
        <v>44.951219512195124</v>
      </c>
      <c r="L909" s="8">
        <f>(N909/86400)+DATE(1970,1,1)</f>
        <v>40660.208333333336</v>
      </c>
      <c r="M909" s="8">
        <f>(O909/86400)+DATE(1970,1,1)</f>
        <v>40667.208333333336</v>
      </c>
      <c r="N909">
        <v>1303880400</v>
      </c>
      <c r="O909">
        <v>1304485200</v>
      </c>
      <c r="P909" t="b">
        <v>0</v>
      </c>
      <c r="Q909" t="b">
        <v>0</v>
      </c>
      <c r="R909" t="str">
        <f>LEFT(T909,FIND("/",T909)-1)</f>
        <v>theater</v>
      </c>
      <c r="S909" t="str">
        <f>RIGHT(T909,LEN(T909)-FIND("/",T909))</f>
        <v>plays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E910/D910*100</f>
        <v>319.24083769633506</v>
      </c>
      <c r="G910" t="s">
        <v>20</v>
      </c>
      <c r="H910">
        <v>3934</v>
      </c>
      <c r="I910" t="s">
        <v>21</v>
      </c>
      <c r="J910" t="s">
        <v>22</v>
      </c>
      <c r="K910" s="5">
        <f>E910/H910</f>
        <v>30.99898322318251</v>
      </c>
      <c r="L910" s="8">
        <f>(N910/86400)+DATE(1970,1,1)</f>
        <v>41031.208333333336</v>
      </c>
      <c r="M910" s="8">
        <f>(O910/86400)+DATE(1970,1,1)</f>
        <v>41042.208333333336</v>
      </c>
      <c r="N910">
        <v>1335934800</v>
      </c>
      <c r="O910">
        <v>1336885200</v>
      </c>
      <c r="P910" t="b">
        <v>0</v>
      </c>
      <c r="Q910" t="b">
        <v>0</v>
      </c>
      <c r="R910" t="str">
        <f>LEFT(T910,FIND("/",T910)-1)</f>
        <v>games</v>
      </c>
      <c r="S910" t="str">
        <f>RIGHT(T910,LEN(T910)-FIND("/",T910))</f>
        <v>video games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E911/D911*100</f>
        <v>478.94444444444446</v>
      </c>
      <c r="G911" t="s">
        <v>20</v>
      </c>
      <c r="H911">
        <v>80</v>
      </c>
      <c r="I911" t="s">
        <v>15</v>
      </c>
      <c r="J911" t="s">
        <v>16</v>
      </c>
      <c r="K911" s="5">
        <f>E911/H911</f>
        <v>107.7625</v>
      </c>
      <c r="L911" s="8">
        <f>(N911/86400)+DATE(1970,1,1)</f>
        <v>43255.208333333328</v>
      </c>
      <c r="M911" s="8">
        <f>(O911/86400)+DATE(1970,1,1)</f>
        <v>43282.208333333328</v>
      </c>
      <c r="N911">
        <v>1528088400</v>
      </c>
      <c r="O911">
        <v>1530421200</v>
      </c>
      <c r="P911" t="b">
        <v>0</v>
      </c>
      <c r="Q911" t="b">
        <v>1</v>
      </c>
      <c r="R911" t="str">
        <f>LEFT(T911,FIND("/",T911)-1)</f>
        <v>theater</v>
      </c>
      <c r="S911" t="str">
        <f>RIGHT(T911,LEN(T911)-FIND("/",T911))</f>
        <v>plays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E912/D912*100</f>
        <v>19.556634304207122</v>
      </c>
      <c r="G912" t="s">
        <v>74</v>
      </c>
      <c r="H912">
        <v>296</v>
      </c>
      <c r="I912" t="s">
        <v>21</v>
      </c>
      <c r="J912" t="s">
        <v>22</v>
      </c>
      <c r="K912" s="5">
        <f>E912/H912</f>
        <v>102.07770270270271</v>
      </c>
      <c r="L912" s="8">
        <f>(N912/86400)+DATE(1970,1,1)</f>
        <v>42026.25</v>
      </c>
      <c r="M912" s="8">
        <f>(O912/86400)+DATE(1970,1,1)</f>
        <v>42027.25</v>
      </c>
      <c r="N912">
        <v>1421906400</v>
      </c>
      <c r="O912">
        <v>1421992800</v>
      </c>
      <c r="P912" t="b">
        <v>0</v>
      </c>
      <c r="Q912" t="b">
        <v>0</v>
      </c>
      <c r="R912" t="str">
        <f>LEFT(T912,FIND("/",T912)-1)</f>
        <v>theater</v>
      </c>
      <c r="S912" t="str">
        <f>RIGHT(T912,LEN(T912)-FIND("/",T912))</f>
        <v>plays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E913/D913*100</f>
        <v>198.94827586206895</v>
      </c>
      <c r="G913" t="s">
        <v>20</v>
      </c>
      <c r="H913">
        <v>462</v>
      </c>
      <c r="I913" t="s">
        <v>21</v>
      </c>
      <c r="J913" t="s">
        <v>22</v>
      </c>
      <c r="K913" s="5">
        <f>E913/H913</f>
        <v>24.976190476190474</v>
      </c>
      <c r="L913" s="8">
        <f>(N913/86400)+DATE(1970,1,1)</f>
        <v>43717.208333333328</v>
      </c>
      <c r="M913" s="8">
        <f>(O913/86400)+DATE(1970,1,1)</f>
        <v>43719.208333333328</v>
      </c>
      <c r="N913">
        <v>1568005200</v>
      </c>
      <c r="O913">
        <v>1568178000</v>
      </c>
      <c r="P913" t="b">
        <v>1</v>
      </c>
      <c r="Q913" t="b">
        <v>0</v>
      </c>
      <c r="R913" t="str">
        <f>LEFT(T913,FIND("/",T913)-1)</f>
        <v>technology</v>
      </c>
      <c r="S913" t="str">
        <f>RIGHT(T913,LEN(T913)-FIND("/",T913))</f>
        <v>web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E914/D914*100</f>
        <v>795</v>
      </c>
      <c r="G914" t="s">
        <v>20</v>
      </c>
      <c r="H914">
        <v>179</v>
      </c>
      <c r="I914" t="s">
        <v>21</v>
      </c>
      <c r="J914" t="s">
        <v>22</v>
      </c>
      <c r="K914" s="5">
        <f>E914/H914</f>
        <v>79.944134078212286</v>
      </c>
      <c r="L914" s="8">
        <f>(N914/86400)+DATE(1970,1,1)</f>
        <v>41157.208333333336</v>
      </c>
      <c r="M914" s="8">
        <f>(O914/86400)+DATE(1970,1,1)</f>
        <v>41170.208333333336</v>
      </c>
      <c r="N914">
        <v>1346821200</v>
      </c>
      <c r="O914">
        <v>1347944400</v>
      </c>
      <c r="P914" t="b">
        <v>1</v>
      </c>
      <c r="Q914" t="b">
        <v>0</v>
      </c>
      <c r="R914" t="str">
        <f>LEFT(T914,FIND("/",T914)-1)</f>
        <v>film &amp; video</v>
      </c>
      <c r="S914" t="str">
        <f>RIGHT(T914,LEN(T914)-FIND("/",T914))</f>
        <v>drama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E915/D915*100</f>
        <v>50.621082621082621</v>
      </c>
      <c r="G915" t="s">
        <v>14</v>
      </c>
      <c r="H915">
        <v>523</v>
      </c>
      <c r="I915" t="s">
        <v>26</v>
      </c>
      <c r="J915" t="s">
        <v>27</v>
      </c>
      <c r="K915" s="5">
        <f>E915/H915</f>
        <v>67.946462715105156</v>
      </c>
      <c r="L915" s="8">
        <f>(N915/86400)+DATE(1970,1,1)</f>
        <v>43597.208333333328</v>
      </c>
      <c r="M915" s="8">
        <f>(O915/86400)+DATE(1970,1,1)</f>
        <v>43610.208333333328</v>
      </c>
      <c r="N915">
        <v>1557637200</v>
      </c>
      <c r="O915">
        <v>1558760400</v>
      </c>
      <c r="P915" t="b">
        <v>0</v>
      </c>
      <c r="Q915" t="b">
        <v>0</v>
      </c>
      <c r="R915" t="str">
        <f>LEFT(T915,FIND("/",T915)-1)</f>
        <v>film &amp; video</v>
      </c>
      <c r="S915" t="str">
        <f>RIGHT(T915,LEN(T915)-FIND("/",T915))</f>
        <v>drama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E916/D916*100</f>
        <v>57.4375</v>
      </c>
      <c r="G916" t="s">
        <v>14</v>
      </c>
      <c r="H916">
        <v>141</v>
      </c>
      <c r="I916" t="s">
        <v>40</v>
      </c>
      <c r="J916" t="s">
        <v>41</v>
      </c>
      <c r="K916" s="5">
        <f>E916/H916</f>
        <v>26.070921985815602</v>
      </c>
      <c r="L916" s="8">
        <f>(N916/86400)+DATE(1970,1,1)</f>
        <v>41490.208333333336</v>
      </c>
      <c r="M916" s="8">
        <f>(O916/86400)+DATE(1970,1,1)</f>
        <v>41502.208333333336</v>
      </c>
      <c r="N916">
        <v>1375592400</v>
      </c>
      <c r="O916">
        <v>1376629200</v>
      </c>
      <c r="P916" t="b">
        <v>0</v>
      </c>
      <c r="Q916" t="b">
        <v>0</v>
      </c>
      <c r="R916" t="str">
        <f>LEFT(T916,FIND("/",T916)-1)</f>
        <v>theater</v>
      </c>
      <c r="S916" t="str">
        <f>RIGHT(T916,LEN(T916)-FIND("/",T916))</f>
        <v>plays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E917/D917*100</f>
        <v>155.62827640984909</v>
      </c>
      <c r="G917" t="s">
        <v>20</v>
      </c>
      <c r="H917">
        <v>1866</v>
      </c>
      <c r="I917" t="s">
        <v>40</v>
      </c>
      <c r="J917" t="s">
        <v>41</v>
      </c>
      <c r="K917" s="5">
        <f>E917/H917</f>
        <v>105.0032154340836</v>
      </c>
      <c r="L917" s="8">
        <f>(N917/86400)+DATE(1970,1,1)</f>
        <v>42976.208333333328</v>
      </c>
      <c r="M917" s="8">
        <f>(O917/86400)+DATE(1970,1,1)</f>
        <v>42985.208333333328</v>
      </c>
      <c r="N917">
        <v>1503982800</v>
      </c>
      <c r="O917">
        <v>1504760400</v>
      </c>
      <c r="P917" t="b">
        <v>0</v>
      </c>
      <c r="Q917" t="b">
        <v>0</v>
      </c>
      <c r="R917" t="str">
        <f>LEFT(T917,FIND("/",T917)-1)</f>
        <v>film &amp; video</v>
      </c>
      <c r="S917" t="str">
        <f>RIGHT(T917,LEN(T917)-FIND("/",T917))</f>
        <v>television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E918/D918*100</f>
        <v>36.297297297297298</v>
      </c>
      <c r="G918" t="s">
        <v>14</v>
      </c>
      <c r="H918">
        <v>52</v>
      </c>
      <c r="I918" t="s">
        <v>21</v>
      </c>
      <c r="J918" t="s">
        <v>22</v>
      </c>
      <c r="K918" s="5">
        <f>E918/H918</f>
        <v>25.826923076923077</v>
      </c>
      <c r="L918" s="8">
        <f>(N918/86400)+DATE(1970,1,1)</f>
        <v>41991.25</v>
      </c>
      <c r="M918" s="8">
        <f>(O918/86400)+DATE(1970,1,1)</f>
        <v>42000.25</v>
      </c>
      <c r="N918">
        <v>1418882400</v>
      </c>
      <c r="O918">
        <v>1419660000</v>
      </c>
      <c r="P918" t="b">
        <v>0</v>
      </c>
      <c r="Q918" t="b">
        <v>0</v>
      </c>
      <c r="R918" t="str">
        <f>LEFT(T918,FIND("/",T918)-1)</f>
        <v>photography</v>
      </c>
      <c r="S918" t="str">
        <f>RIGHT(T918,LEN(T918)-FIND("/",T918))</f>
        <v>photography books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E919/D919*100</f>
        <v>58.25</v>
      </c>
      <c r="G919" t="s">
        <v>47</v>
      </c>
      <c r="H919">
        <v>27</v>
      </c>
      <c r="I919" t="s">
        <v>40</v>
      </c>
      <c r="J919" t="s">
        <v>41</v>
      </c>
      <c r="K919" s="5">
        <f>E919/H919</f>
        <v>77.666666666666671</v>
      </c>
      <c r="L919" s="8">
        <f>(N919/86400)+DATE(1970,1,1)</f>
        <v>40722.208333333336</v>
      </c>
      <c r="M919" s="8">
        <f>(O919/86400)+DATE(1970,1,1)</f>
        <v>40746.208333333336</v>
      </c>
      <c r="N919">
        <v>1309237200</v>
      </c>
      <c r="O919">
        <v>1311310800</v>
      </c>
      <c r="P919" t="b">
        <v>0</v>
      </c>
      <c r="Q919" t="b">
        <v>1</v>
      </c>
      <c r="R919" t="str">
        <f>LEFT(T919,FIND("/",T919)-1)</f>
        <v>film &amp; video</v>
      </c>
      <c r="S919" t="str">
        <f>RIGHT(T919,LEN(T919)-FIND("/",T919))</f>
        <v>shorts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E920/D920*100</f>
        <v>237.39473684210526</v>
      </c>
      <c r="G920" t="s">
        <v>20</v>
      </c>
      <c r="H920">
        <v>156</v>
      </c>
      <c r="I920" t="s">
        <v>98</v>
      </c>
      <c r="J920" t="s">
        <v>99</v>
      </c>
      <c r="K920" s="5">
        <f>E920/H920</f>
        <v>57.82692307692308</v>
      </c>
      <c r="L920" s="8">
        <f>(N920/86400)+DATE(1970,1,1)</f>
        <v>41117.208333333336</v>
      </c>
      <c r="M920" s="8">
        <f>(O920/86400)+DATE(1970,1,1)</f>
        <v>41128.208333333336</v>
      </c>
      <c r="N920">
        <v>1343365200</v>
      </c>
      <c r="O920">
        <v>1344315600</v>
      </c>
      <c r="P920" t="b">
        <v>0</v>
      </c>
      <c r="Q920" t="b">
        <v>0</v>
      </c>
      <c r="R920" t="str">
        <f>LEFT(T920,FIND("/",T920)-1)</f>
        <v>publishing</v>
      </c>
      <c r="S920" t="str">
        <f>RIGHT(T920,LEN(T920)-FIND("/",T920))</f>
        <v>radio &amp; podcasts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E921/D921*100</f>
        <v>58.75</v>
      </c>
      <c r="G921" t="s">
        <v>14</v>
      </c>
      <c r="H921">
        <v>225</v>
      </c>
      <c r="I921" t="s">
        <v>26</v>
      </c>
      <c r="J921" t="s">
        <v>27</v>
      </c>
      <c r="K921" s="5">
        <f>E921/H921</f>
        <v>92.955555555555549</v>
      </c>
      <c r="L921" s="8">
        <f>(N921/86400)+DATE(1970,1,1)</f>
        <v>43022.208333333328</v>
      </c>
      <c r="M921" s="8">
        <f>(O921/86400)+DATE(1970,1,1)</f>
        <v>43054.25</v>
      </c>
      <c r="N921">
        <v>1507957200</v>
      </c>
      <c r="O921">
        <v>1510725600</v>
      </c>
      <c r="P921" t="b">
        <v>0</v>
      </c>
      <c r="Q921" t="b">
        <v>1</v>
      </c>
      <c r="R921" t="str">
        <f>LEFT(T921,FIND("/",T921)-1)</f>
        <v>theater</v>
      </c>
      <c r="S921" t="str">
        <f>RIGHT(T921,LEN(T921)-FIND("/",T921))</f>
        <v>plays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E922/D922*100</f>
        <v>182.56603773584905</v>
      </c>
      <c r="G922" t="s">
        <v>20</v>
      </c>
      <c r="H922">
        <v>255</v>
      </c>
      <c r="I922" t="s">
        <v>21</v>
      </c>
      <c r="J922" t="s">
        <v>22</v>
      </c>
      <c r="K922" s="5">
        <f>E922/H922</f>
        <v>37.945098039215686</v>
      </c>
      <c r="L922" s="8">
        <f>(N922/86400)+DATE(1970,1,1)</f>
        <v>43503.25</v>
      </c>
      <c r="M922" s="8">
        <f>(O922/86400)+DATE(1970,1,1)</f>
        <v>43523.25</v>
      </c>
      <c r="N922">
        <v>1549519200</v>
      </c>
      <c r="O922">
        <v>1551247200</v>
      </c>
      <c r="P922" t="b">
        <v>1</v>
      </c>
      <c r="Q922" t="b">
        <v>0</v>
      </c>
      <c r="R922" t="str">
        <f>LEFT(T922,FIND("/",T922)-1)</f>
        <v>film &amp; video</v>
      </c>
      <c r="S922" t="str">
        <f>RIGHT(T922,LEN(T922)-FIND("/",T922))</f>
        <v>animation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E923/D923*100</f>
        <v>0.75436408977556113</v>
      </c>
      <c r="G923" t="s">
        <v>14</v>
      </c>
      <c r="H923">
        <v>38</v>
      </c>
      <c r="I923" t="s">
        <v>21</v>
      </c>
      <c r="J923" t="s">
        <v>22</v>
      </c>
      <c r="K923" s="5">
        <f>E923/H923</f>
        <v>31.842105263157894</v>
      </c>
      <c r="L923" s="8">
        <f>(N923/86400)+DATE(1970,1,1)</f>
        <v>40951.25</v>
      </c>
      <c r="M923" s="8">
        <f>(O923/86400)+DATE(1970,1,1)</f>
        <v>40965.25</v>
      </c>
      <c r="N923">
        <v>1329026400</v>
      </c>
      <c r="O923">
        <v>1330236000</v>
      </c>
      <c r="P923" t="b">
        <v>0</v>
      </c>
      <c r="Q923" t="b">
        <v>0</v>
      </c>
      <c r="R923" t="str">
        <f>LEFT(T923,FIND("/",T923)-1)</f>
        <v>technology</v>
      </c>
      <c r="S923" t="str">
        <f>RIGHT(T923,LEN(T923)-FIND("/",T923))</f>
        <v>web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E924/D924*100</f>
        <v>175.95330739299609</v>
      </c>
      <c r="G924" t="s">
        <v>20</v>
      </c>
      <c r="H924">
        <v>2261</v>
      </c>
      <c r="I924" t="s">
        <v>21</v>
      </c>
      <c r="J924" t="s">
        <v>22</v>
      </c>
      <c r="K924" s="5">
        <f>E924/H924</f>
        <v>40</v>
      </c>
      <c r="L924" s="8">
        <f>(N924/86400)+DATE(1970,1,1)</f>
        <v>43443.25</v>
      </c>
      <c r="M924" s="8">
        <f>(O924/86400)+DATE(1970,1,1)</f>
        <v>43452.25</v>
      </c>
      <c r="N924">
        <v>1544335200</v>
      </c>
      <c r="O924">
        <v>1545112800</v>
      </c>
      <c r="P924" t="b">
        <v>0</v>
      </c>
      <c r="Q924" t="b">
        <v>1</v>
      </c>
      <c r="R924" t="str">
        <f>LEFT(T924,FIND("/",T924)-1)</f>
        <v>music</v>
      </c>
      <c r="S924" t="str">
        <f>RIGHT(T924,LEN(T924)-FIND("/",T924))</f>
        <v>world music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E925/D925*100</f>
        <v>237.88235294117646</v>
      </c>
      <c r="G925" t="s">
        <v>20</v>
      </c>
      <c r="H925">
        <v>40</v>
      </c>
      <c r="I925" t="s">
        <v>21</v>
      </c>
      <c r="J925" t="s">
        <v>22</v>
      </c>
      <c r="K925" s="5">
        <f>E925/H925</f>
        <v>101.1</v>
      </c>
      <c r="L925" s="8">
        <f>(N925/86400)+DATE(1970,1,1)</f>
        <v>40373.208333333336</v>
      </c>
      <c r="M925" s="8">
        <f>(O925/86400)+DATE(1970,1,1)</f>
        <v>40374.208333333336</v>
      </c>
      <c r="N925">
        <v>1279083600</v>
      </c>
      <c r="O925">
        <v>1279170000</v>
      </c>
      <c r="P925" t="b">
        <v>0</v>
      </c>
      <c r="Q925" t="b">
        <v>0</v>
      </c>
      <c r="R925" t="str">
        <f>LEFT(T925,FIND("/",T925)-1)</f>
        <v>theater</v>
      </c>
      <c r="S925" t="str">
        <f>RIGHT(T925,LEN(T925)-FIND("/",T925))</f>
        <v>plays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E926/D926*100</f>
        <v>488.05076142131981</v>
      </c>
      <c r="G926" t="s">
        <v>20</v>
      </c>
      <c r="H926">
        <v>2289</v>
      </c>
      <c r="I926" t="s">
        <v>107</v>
      </c>
      <c r="J926" t="s">
        <v>108</v>
      </c>
      <c r="K926" s="5">
        <f>E926/H926</f>
        <v>84.006989951944078</v>
      </c>
      <c r="L926" s="8">
        <f>(N926/86400)+DATE(1970,1,1)</f>
        <v>43769.208333333328</v>
      </c>
      <c r="M926" s="8">
        <f>(O926/86400)+DATE(1970,1,1)</f>
        <v>43780.25</v>
      </c>
      <c r="N926">
        <v>1572498000</v>
      </c>
      <c r="O926">
        <v>1573452000</v>
      </c>
      <c r="P926" t="b">
        <v>0</v>
      </c>
      <c r="Q926" t="b">
        <v>0</v>
      </c>
      <c r="R926" t="str">
        <f>LEFT(T926,FIND("/",T926)-1)</f>
        <v>theater</v>
      </c>
      <c r="S926" t="str">
        <f>RIGHT(T926,LEN(T926)-FIND("/",T926))</f>
        <v>plays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E927/D927*100</f>
        <v>224.06666666666669</v>
      </c>
      <c r="G927" t="s">
        <v>20</v>
      </c>
      <c r="H927">
        <v>65</v>
      </c>
      <c r="I927" t="s">
        <v>21</v>
      </c>
      <c r="J927" t="s">
        <v>22</v>
      </c>
      <c r="K927" s="5">
        <f>E927/H927</f>
        <v>103.41538461538461</v>
      </c>
      <c r="L927" s="8">
        <f>(N927/86400)+DATE(1970,1,1)</f>
        <v>43000.208333333328</v>
      </c>
      <c r="M927" s="8">
        <f>(O927/86400)+DATE(1970,1,1)</f>
        <v>43012.208333333328</v>
      </c>
      <c r="N927">
        <v>1506056400</v>
      </c>
      <c r="O927">
        <v>1507093200</v>
      </c>
      <c r="P927" t="b">
        <v>0</v>
      </c>
      <c r="Q927" t="b">
        <v>0</v>
      </c>
      <c r="R927" t="str">
        <f>LEFT(T927,FIND("/",T927)-1)</f>
        <v>theater</v>
      </c>
      <c r="S927" t="str">
        <f>RIGHT(T927,LEN(T927)-FIND("/",T927))</f>
        <v>plays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E928/D928*100</f>
        <v>18.126436781609197</v>
      </c>
      <c r="G928" t="s">
        <v>14</v>
      </c>
      <c r="H928">
        <v>15</v>
      </c>
      <c r="I928" t="s">
        <v>21</v>
      </c>
      <c r="J928" t="s">
        <v>22</v>
      </c>
      <c r="K928" s="5">
        <f>E928/H928</f>
        <v>105.13333333333334</v>
      </c>
      <c r="L928" s="8">
        <f>(N928/86400)+DATE(1970,1,1)</f>
        <v>42502.208333333328</v>
      </c>
      <c r="M928" s="8">
        <f>(O928/86400)+DATE(1970,1,1)</f>
        <v>42506.208333333328</v>
      </c>
      <c r="N928">
        <v>1463029200</v>
      </c>
      <c r="O928">
        <v>1463374800</v>
      </c>
      <c r="P928" t="b">
        <v>0</v>
      </c>
      <c r="Q928" t="b">
        <v>0</v>
      </c>
      <c r="R928" t="str">
        <f>LEFT(T928,FIND("/",T928)-1)</f>
        <v>food</v>
      </c>
      <c r="S928" t="str">
        <f>RIGHT(T928,LEN(T928)-FIND("/",T928))</f>
        <v>food trucks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E929/D929*100</f>
        <v>45.847222222222221</v>
      </c>
      <c r="G929" t="s">
        <v>14</v>
      </c>
      <c r="H929">
        <v>37</v>
      </c>
      <c r="I929" t="s">
        <v>21</v>
      </c>
      <c r="J929" t="s">
        <v>22</v>
      </c>
      <c r="K929" s="5">
        <f>E929/H929</f>
        <v>89.21621621621621</v>
      </c>
      <c r="L929" s="8">
        <f>(N929/86400)+DATE(1970,1,1)</f>
        <v>41102.208333333336</v>
      </c>
      <c r="M929" s="8">
        <f>(O929/86400)+DATE(1970,1,1)</f>
        <v>41131.208333333336</v>
      </c>
      <c r="N929">
        <v>1342069200</v>
      </c>
      <c r="O929">
        <v>1344574800</v>
      </c>
      <c r="P929" t="b">
        <v>0</v>
      </c>
      <c r="Q929" t="b">
        <v>0</v>
      </c>
      <c r="R929" t="str">
        <f>LEFT(T929,FIND("/",T929)-1)</f>
        <v>theater</v>
      </c>
      <c r="S929" t="str">
        <f>RIGHT(T929,LEN(T929)-FIND("/",T929))</f>
        <v>plays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E930/D930*100</f>
        <v>117.31541218637993</v>
      </c>
      <c r="G930" t="s">
        <v>20</v>
      </c>
      <c r="H930">
        <v>3777</v>
      </c>
      <c r="I930" t="s">
        <v>107</v>
      </c>
      <c r="J930" t="s">
        <v>108</v>
      </c>
      <c r="K930" s="5">
        <f>E930/H930</f>
        <v>51.995234312946785</v>
      </c>
      <c r="L930" s="8">
        <f>(N930/86400)+DATE(1970,1,1)</f>
        <v>41637.25</v>
      </c>
      <c r="M930" s="8">
        <f>(O930/86400)+DATE(1970,1,1)</f>
        <v>41646.25</v>
      </c>
      <c r="N930">
        <v>1388296800</v>
      </c>
      <c r="O930">
        <v>1389074400</v>
      </c>
      <c r="P930" t="b">
        <v>0</v>
      </c>
      <c r="Q930" t="b">
        <v>0</v>
      </c>
      <c r="R930" t="str">
        <f>LEFT(T930,FIND("/",T930)-1)</f>
        <v>technology</v>
      </c>
      <c r="S930" t="str">
        <f>RIGHT(T930,LEN(T930)-FIND("/",T930))</f>
        <v>web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E931/D931*100</f>
        <v>217.30909090909088</v>
      </c>
      <c r="G931" t="s">
        <v>20</v>
      </c>
      <c r="H931">
        <v>184</v>
      </c>
      <c r="I931" t="s">
        <v>40</v>
      </c>
      <c r="J931" t="s">
        <v>41</v>
      </c>
      <c r="K931" s="5">
        <f>E931/H931</f>
        <v>64.956521739130437</v>
      </c>
      <c r="L931" s="8">
        <f>(N931/86400)+DATE(1970,1,1)</f>
        <v>42858.208333333328</v>
      </c>
      <c r="M931" s="8">
        <f>(O931/86400)+DATE(1970,1,1)</f>
        <v>42872.208333333328</v>
      </c>
      <c r="N931">
        <v>1493787600</v>
      </c>
      <c r="O931">
        <v>1494997200</v>
      </c>
      <c r="P931" t="b">
        <v>0</v>
      </c>
      <c r="Q931" t="b">
        <v>0</v>
      </c>
      <c r="R931" t="str">
        <f>LEFT(T931,FIND("/",T931)-1)</f>
        <v>theater</v>
      </c>
      <c r="S931" t="str">
        <f>RIGHT(T931,LEN(T931)-FIND("/",T931))</f>
        <v>plays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E932/D932*100</f>
        <v>112.28571428571428</v>
      </c>
      <c r="G932" t="s">
        <v>20</v>
      </c>
      <c r="H932">
        <v>85</v>
      </c>
      <c r="I932" t="s">
        <v>21</v>
      </c>
      <c r="J932" t="s">
        <v>22</v>
      </c>
      <c r="K932" s="5">
        <f>E932/H932</f>
        <v>46.235294117647058</v>
      </c>
      <c r="L932" s="8">
        <f>(N932/86400)+DATE(1970,1,1)</f>
        <v>42060.25</v>
      </c>
      <c r="M932" s="8">
        <f>(O932/86400)+DATE(1970,1,1)</f>
        <v>42067.25</v>
      </c>
      <c r="N932">
        <v>1424844000</v>
      </c>
      <c r="O932">
        <v>1425448800</v>
      </c>
      <c r="P932" t="b">
        <v>0</v>
      </c>
      <c r="Q932" t="b">
        <v>1</v>
      </c>
      <c r="R932" t="str">
        <f>LEFT(T932,FIND("/",T932)-1)</f>
        <v>theater</v>
      </c>
      <c r="S932" t="str">
        <f>RIGHT(T932,LEN(T932)-FIND("/",T932))</f>
        <v>plays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E933/D933*100</f>
        <v>72.51898734177216</v>
      </c>
      <c r="G933" t="s">
        <v>14</v>
      </c>
      <c r="H933">
        <v>112</v>
      </c>
      <c r="I933" t="s">
        <v>21</v>
      </c>
      <c r="J933" t="s">
        <v>22</v>
      </c>
      <c r="K933" s="5">
        <f>E933/H933</f>
        <v>51.151785714285715</v>
      </c>
      <c r="L933" s="8">
        <f>(N933/86400)+DATE(1970,1,1)</f>
        <v>41818.208333333336</v>
      </c>
      <c r="M933" s="8">
        <f>(O933/86400)+DATE(1970,1,1)</f>
        <v>41820.208333333336</v>
      </c>
      <c r="N933">
        <v>1403931600</v>
      </c>
      <c r="O933">
        <v>1404104400</v>
      </c>
      <c r="P933" t="b">
        <v>0</v>
      </c>
      <c r="Q933" t="b">
        <v>1</v>
      </c>
      <c r="R933" t="str">
        <f>LEFT(T933,FIND("/",T933)-1)</f>
        <v>theater</v>
      </c>
      <c r="S933" t="str">
        <f>RIGHT(T933,LEN(T933)-FIND("/",T933))</f>
        <v>plays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E934/D934*100</f>
        <v>212.30434782608697</v>
      </c>
      <c r="G934" t="s">
        <v>20</v>
      </c>
      <c r="H934">
        <v>144</v>
      </c>
      <c r="I934" t="s">
        <v>21</v>
      </c>
      <c r="J934" t="s">
        <v>22</v>
      </c>
      <c r="K934" s="5">
        <f>E934/H934</f>
        <v>33.909722222222221</v>
      </c>
      <c r="L934" s="8">
        <f>(N934/86400)+DATE(1970,1,1)</f>
        <v>41709.208333333336</v>
      </c>
      <c r="M934" s="8">
        <f>(O934/86400)+DATE(1970,1,1)</f>
        <v>41712.208333333336</v>
      </c>
      <c r="N934">
        <v>1394514000</v>
      </c>
      <c r="O934">
        <v>1394773200</v>
      </c>
      <c r="P934" t="b">
        <v>0</v>
      </c>
      <c r="Q934" t="b">
        <v>0</v>
      </c>
      <c r="R934" t="str">
        <f>LEFT(T934,FIND("/",T934)-1)</f>
        <v>music</v>
      </c>
      <c r="S934" t="str">
        <f>RIGHT(T934,LEN(T934)-FIND("/",T934))</f>
        <v>rock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E935/D935*100</f>
        <v>239.74657534246577</v>
      </c>
      <c r="G935" t="s">
        <v>20</v>
      </c>
      <c r="H935">
        <v>1902</v>
      </c>
      <c r="I935" t="s">
        <v>21</v>
      </c>
      <c r="J935" t="s">
        <v>22</v>
      </c>
      <c r="K935" s="5">
        <f>E935/H935</f>
        <v>92.016298633017882</v>
      </c>
      <c r="L935" s="8">
        <f>(N935/86400)+DATE(1970,1,1)</f>
        <v>41372.208333333336</v>
      </c>
      <c r="M935" s="8">
        <f>(O935/86400)+DATE(1970,1,1)</f>
        <v>41385.208333333336</v>
      </c>
      <c r="N935">
        <v>1365397200</v>
      </c>
      <c r="O935">
        <v>1366520400</v>
      </c>
      <c r="P935" t="b">
        <v>0</v>
      </c>
      <c r="Q935" t="b">
        <v>0</v>
      </c>
      <c r="R935" t="str">
        <f>LEFT(T935,FIND("/",T935)-1)</f>
        <v>theater</v>
      </c>
      <c r="S935" t="str">
        <f>RIGHT(T935,LEN(T935)-FIND("/",T935))</f>
        <v>plays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E936/D936*100</f>
        <v>181.93548387096774</v>
      </c>
      <c r="G936" t="s">
        <v>20</v>
      </c>
      <c r="H936">
        <v>105</v>
      </c>
      <c r="I936" t="s">
        <v>21</v>
      </c>
      <c r="J936" t="s">
        <v>22</v>
      </c>
      <c r="K936" s="5">
        <f>E936/H936</f>
        <v>107.42857142857143</v>
      </c>
      <c r="L936" s="8">
        <f>(N936/86400)+DATE(1970,1,1)</f>
        <v>42422.25</v>
      </c>
      <c r="M936" s="8">
        <f>(O936/86400)+DATE(1970,1,1)</f>
        <v>42428.25</v>
      </c>
      <c r="N936">
        <v>1456120800</v>
      </c>
      <c r="O936">
        <v>1456639200</v>
      </c>
      <c r="P936" t="b">
        <v>0</v>
      </c>
      <c r="Q936" t="b">
        <v>0</v>
      </c>
      <c r="R936" t="str">
        <f>LEFT(T936,FIND("/",T936)-1)</f>
        <v>theater</v>
      </c>
      <c r="S936" t="str">
        <f>RIGHT(T936,LEN(T936)-FIND("/",T936))</f>
        <v>plays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E937/D937*100</f>
        <v>164.13114754098362</v>
      </c>
      <c r="G937" t="s">
        <v>20</v>
      </c>
      <c r="H937">
        <v>132</v>
      </c>
      <c r="I937" t="s">
        <v>21</v>
      </c>
      <c r="J937" t="s">
        <v>22</v>
      </c>
      <c r="K937" s="5">
        <f>E937/H937</f>
        <v>75.848484848484844</v>
      </c>
      <c r="L937" s="8">
        <f>(N937/86400)+DATE(1970,1,1)</f>
        <v>42209.208333333328</v>
      </c>
      <c r="M937" s="8">
        <f>(O937/86400)+DATE(1970,1,1)</f>
        <v>42216.208333333328</v>
      </c>
      <c r="N937">
        <v>1437714000</v>
      </c>
      <c r="O937">
        <v>1438318800</v>
      </c>
      <c r="P937" t="b">
        <v>0</v>
      </c>
      <c r="Q937" t="b">
        <v>0</v>
      </c>
      <c r="R937" t="str">
        <f>LEFT(T937,FIND("/",T937)-1)</f>
        <v>theater</v>
      </c>
      <c r="S937" t="str">
        <f>RIGHT(T937,LEN(T937)-FIND("/",T937))</f>
        <v>plays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E938/D938*100</f>
        <v>1.6375968992248062</v>
      </c>
      <c r="G938" t="s">
        <v>14</v>
      </c>
      <c r="H938">
        <v>21</v>
      </c>
      <c r="I938" t="s">
        <v>21</v>
      </c>
      <c r="J938" t="s">
        <v>22</v>
      </c>
      <c r="K938" s="5">
        <f>E938/H938</f>
        <v>80.476190476190482</v>
      </c>
      <c r="L938" s="8">
        <f>(N938/86400)+DATE(1970,1,1)</f>
        <v>43668.208333333328</v>
      </c>
      <c r="M938" s="8">
        <f>(O938/86400)+DATE(1970,1,1)</f>
        <v>43671.208333333328</v>
      </c>
      <c r="N938">
        <v>1563771600</v>
      </c>
      <c r="O938">
        <v>1564030800</v>
      </c>
      <c r="P938" t="b">
        <v>1</v>
      </c>
      <c r="Q938" t="b">
        <v>0</v>
      </c>
      <c r="R938" t="str">
        <f>LEFT(T938,FIND("/",T938)-1)</f>
        <v>theater</v>
      </c>
      <c r="S938" t="str">
        <f>RIGHT(T938,LEN(T938)-FIND("/",T938))</f>
        <v>plays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E939/D939*100</f>
        <v>49.64385964912281</v>
      </c>
      <c r="G939" t="s">
        <v>74</v>
      </c>
      <c r="H939">
        <v>976</v>
      </c>
      <c r="I939" t="s">
        <v>21</v>
      </c>
      <c r="J939" t="s">
        <v>22</v>
      </c>
      <c r="K939" s="5">
        <f>E939/H939</f>
        <v>86.978483606557376</v>
      </c>
      <c r="L939" s="8">
        <f>(N939/86400)+DATE(1970,1,1)</f>
        <v>42334.25</v>
      </c>
      <c r="M939" s="8">
        <f>(O939/86400)+DATE(1970,1,1)</f>
        <v>42343.25</v>
      </c>
      <c r="N939">
        <v>1448517600</v>
      </c>
      <c r="O939">
        <v>1449295200</v>
      </c>
      <c r="P939" t="b">
        <v>0</v>
      </c>
      <c r="Q939" t="b">
        <v>0</v>
      </c>
      <c r="R939" t="str">
        <f>LEFT(T939,FIND("/",T939)-1)</f>
        <v>film &amp; video</v>
      </c>
      <c r="S939" t="str">
        <f>RIGHT(T939,LEN(T939)-FIND("/",T939))</f>
        <v>documentary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E940/D940*100</f>
        <v>109.70652173913042</v>
      </c>
      <c r="G940" t="s">
        <v>20</v>
      </c>
      <c r="H940">
        <v>96</v>
      </c>
      <c r="I940" t="s">
        <v>21</v>
      </c>
      <c r="J940" t="s">
        <v>22</v>
      </c>
      <c r="K940" s="5">
        <f>E940/H940</f>
        <v>105.13541666666667</v>
      </c>
      <c r="L940" s="8">
        <f>(N940/86400)+DATE(1970,1,1)</f>
        <v>43263.208333333328</v>
      </c>
      <c r="M940" s="8">
        <f>(O940/86400)+DATE(1970,1,1)</f>
        <v>43299.208333333328</v>
      </c>
      <c r="N940">
        <v>1528779600</v>
      </c>
      <c r="O940">
        <v>1531890000</v>
      </c>
      <c r="P940" t="b">
        <v>0</v>
      </c>
      <c r="Q940" t="b">
        <v>1</v>
      </c>
      <c r="R940" t="str">
        <f>LEFT(T940,FIND("/",T940)-1)</f>
        <v>publishing</v>
      </c>
      <c r="S940" t="str">
        <f>RIGHT(T940,LEN(T940)-FIND("/",T940))</f>
        <v>fiction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E941/D941*100</f>
        <v>49.217948717948715</v>
      </c>
      <c r="G941" t="s">
        <v>14</v>
      </c>
      <c r="H941">
        <v>67</v>
      </c>
      <c r="I941" t="s">
        <v>21</v>
      </c>
      <c r="J941" t="s">
        <v>22</v>
      </c>
      <c r="K941" s="5">
        <f>E941/H941</f>
        <v>57.298507462686565</v>
      </c>
      <c r="L941" s="8">
        <f>(N941/86400)+DATE(1970,1,1)</f>
        <v>40670.208333333336</v>
      </c>
      <c r="M941" s="8">
        <f>(O941/86400)+DATE(1970,1,1)</f>
        <v>40687.208333333336</v>
      </c>
      <c r="N941">
        <v>1304744400</v>
      </c>
      <c r="O941">
        <v>1306213200</v>
      </c>
      <c r="P941" t="b">
        <v>0</v>
      </c>
      <c r="Q941" t="b">
        <v>1</v>
      </c>
      <c r="R941" t="str">
        <f>LEFT(T941,FIND("/",T941)-1)</f>
        <v>games</v>
      </c>
      <c r="S941" t="str">
        <f>RIGHT(T941,LEN(T941)-FIND("/",T941))</f>
        <v>video games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E942/D942*100</f>
        <v>62.232323232323225</v>
      </c>
      <c r="G942" t="s">
        <v>47</v>
      </c>
      <c r="H942">
        <v>66</v>
      </c>
      <c r="I942" t="s">
        <v>15</v>
      </c>
      <c r="J942" t="s">
        <v>16</v>
      </c>
      <c r="K942" s="5">
        <f>E942/H942</f>
        <v>93.348484848484844</v>
      </c>
      <c r="L942" s="8">
        <f>(N942/86400)+DATE(1970,1,1)</f>
        <v>41244.25</v>
      </c>
      <c r="M942" s="8">
        <f>(O942/86400)+DATE(1970,1,1)</f>
        <v>41266.25</v>
      </c>
      <c r="N942">
        <v>1354341600</v>
      </c>
      <c r="O942">
        <v>1356242400</v>
      </c>
      <c r="P942" t="b">
        <v>0</v>
      </c>
      <c r="Q942" t="b">
        <v>0</v>
      </c>
      <c r="R942" t="str">
        <f>LEFT(T942,FIND("/",T942)-1)</f>
        <v>technology</v>
      </c>
      <c r="S942" t="str">
        <f>RIGHT(T942,LEN(T942)-FIND("/",T942))</f>
        <v>web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E943/D943*100</f>
        <v>13.05813953488372</v>
      </c>
      <c r="G943" t="s">
        <v>14</v>
      </c>
      <c r="H943">
        <v>78</v>
      </c>
      <c r="I943" t="s">
        <v>21</v>
      </c>
      <c r="J943" t="s">
        <v>22</v>
      </c>
      <c r="K943" s="5">
        <f>E943/H943</f>
        <v>71.987179487179489</v>
      </c>
      <c r="L943" s="8">
        <f>(N943/86400)+DATE(1970,1,1)</f>
        <v>40552.25</v>
      </c>
      <c r="M943" s="8">
        <f>(O943/86400)+DATE(1970,1,1)</f>
        <v>40587.25</v>
      </c>
      <c r="N943">
        <v>1294552800</v>
      </c>
      <c r="O943">
        <v>1297576800</v>
      </c>
      <c r="P943" t="b">
        <v>1</v>
      </c>
      <c r="Q943" t="b">
        <v>0</v>
      </c>
      <c r="R943" t="str">
        <f>LEFT(T943,FIND("/",T943)-1)</f>
        <v>theater</v>
      </c>
      <c r="S943" t="str">
        <f>RIGHT(T943,LEN(T943)-FIND("/",T943))</f>
        <v>plays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E944/D944*100</f>
        <v>64.635416666666671</v>
      </c>
      <c r="G944" t="s">
        <v>14</v>
      </c>
      <c r="H944">
        <v>67</v>
      </c>
      <c r="I944" t="s">
        <v>26</v>
      </c>
      <c r="J944" t="s">
        <v>27</v>
      </c>
      <c r="K944" s="5">
        <f>E944/H944</f>
        <v>92.611940298507463</v>
      </c>
      <c r="L944" s="8">
        <f>(N944/86400)+DATE(1970,1,1)</f>
        <v>40568.25</v>
      </c>
      <c r="M944" s="8">
        <f>(O944/86400)+DATE(1970,1,1)</f>
        <v>40571.25</v>
      </c>
      <c r="N944">
        <v>1295935200</v>
      </c>
      <c r="O944">
        <v>1296194400</v>
      </c>
      <c r="P944" t="b">
        <v>0</v>
      </c>
      <c r="Q944" t="b">
        <v>0</v>
      </c>
      <c r="R944" t="str">
        <f>LEFT(T944,FIND("/",T944)-1)</f>
        <v>theater</v>
      </c>
      <c r="S944" t="str">
        <f>RIGHT(T944,LEN(T944)-FIND("/",T944))</f>
        <v>plays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E945/D945*100</f>
        <v>159.58666666666667</v>
      </c>
      <c r="G945" t="s">
        <v>20</v>
      </c>
      <c r="H945">
        <v>114</v>
      </c>
      <c r="I945" t="s">
        <v>21</v>
      </c>
      <c r="J945" t="s">
        <v>22</v>
      </c>
      <c r="K945" s="5">
        <f>E945/H945</f>
        <v>104.99122807017544</v>
      </c>
      <c r="L945" s="8">
        <f>(N945/86400)+DATE(1970,1,1)</f>
        <v>41906.208333333336</v>
      </c>
      <c r="M945" s="8">
        <f>(O945/86400)+DATE(1970,1,1)</f>
        <v>41941.208333333336</v>
      </c>
      <c r="N945">
        <v>1411534800</v>
      </c>
      <c r="O945">
        <v>1414558800</v>
      </c>
      <c r="P945" t="b">
        <v>0</v>
      </c>
      <c r="Q945" t="b">
        <v>0</v>
      </c>
      <c r="R945" t="str">
        <f>LEFT(T945,FIND("/",T945)-1)</f>
        <v>food</v>
      </c>
      <c r="S945" t="str">
        <f>RIGHT(T945,LEN(T945)-FIND("/",T945))</f>
        <v>food trucks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E946/D946*100</f>
        <v>81.42</v>
      </c>
      <c r="G946" t="s">
        <v>14</v>
      </c>
      <c r="H946">
        <v>263</v>
      </c>
      <c r="I946" t="s">
        <v>26</v>
      </c>
      <c r="J946" t="s">
        <v>27</v>
      </c>
      <c r="K946" s="5">
        <f>E946/H946</f>
        <v>30.958174904942965</v>
      </c>
      <c r="L946" s="8">
        <f>(N946/86400)+DATE(1970,1,1)</f>
        <v>42776.25</v>
      </c>
      <c r="M946" s="8">
        <f>(O946/86400)+DATE(1970,1,1)</f>
        <v>42795.25</v>
      </c>
      <c r="N946">
        <v>1486706400</v>
      </c>
      <c r="O946">
        <v>1488348000</v>
      </c>
      <c r="P946" t="b">
        <v>0</v>
      </c>
      <c r="Q946" t="b">
        <v>0</v>
      </c>
      <c r="R946" t="str">
        <f>LEFT(T946,FIND("/",T946)-1)</f>
        <v>photography</v>
      </c>
      <c r="S946" t="str">
        <f>RIGHT(T946,LEN(T946)-FIND("/",T946))</f>
        <v>photography books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E947/D947*100</f>
        <v>32.444767441860463</v>
      </c>
      <c r="G947" t="s">
        <v>14</v>
      </c>
      <c r="H947">
        <v>1691</v>
      </c>
      <c r="I947" t="s">
        <v>21</v>
      </c>
      <c r="J947" t="s">
        <v>22</v>
      </c>
      <c r="K947" s="5">
        <f>E947/H947</f>
        <v>33.001182732111175</v>
      </c>
      <c r="L947" s="8">
        <f>(N947/86400)+DATE(1970,1,1)</f>
        <v>41004.208333333336</v>
      </c>
      <c r="M947" s="8">
        <f>(O947/86400)+DATE(1970,1,1)</f>
        <v>41019.208333333336</v>
      </c>
      <c r="N947">
        <v>1333602000</v>
      </c>
      <c r="O947">
        <v>1334898000</v>
      </c>
      <c r="P947" t="b">
        <v>1</v>
      </c>
      <c r="Q947" t="b">
        <v>0</v>
      </c>
      <c r="R947" t="str">
        <f>LEFT(T947,FIND("/",T947)-1)</f>
        <v>photography</v>
      </c>
      <c r="S947" t="str">
        <f>RIGHT(T947,LEN(T947)-FIND("/",T947))</f>
        <v>photography books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E948/D948*100</f>
        <v>9.9141184124918666</v>
      </c>
      <c r="G948" t="s">
        <v>14</v>
      </c>
      <c r="H948">
        <v>181</v>
      </c>
      <c r="I948" t="s">
        <v>21</v>
      </c>
      <c r="J948" t="s">
        <v>22</v>
      </c>
      <c r="K948" s="5">
        <f>E948/H948</f>
        <v>84.187845303867405</v>
      </c>
      <c r="L948" s="8">
        <f>(N948/86400)+DATE(1970,1,1)</f>
        <v>40710.208333333336</v>
      </c>
      <c r="M948" s="8">
        <f>(O948/86400)+DATE(1970,1,1)</f>
        <v>40712.208333333336</v>
      </c>
      <c r="N948">
        <v>1308200400</v>
      </c>
      <c r="O948">
        <v>1308373200</v>
      </c>
      <c r="P948" t="b">
        <v>0</v>
      </c>
      <c r="Q948" t="b">
        <v>0</v>
      </c>
      <c r="R948" t="str">
        <f>LEFT(T948,FIND("/",T948)-1)</f>
        <v>theater</v>
      </c>
      <c r="S948" t="str">
        <f>RIGHT(T948,LEN(T948)-FIND("/",T948))</f>
        <v>plays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E949/D949*100</f>
        <v>26.694444444444443</v>
      </c>
      <c r="G949" t="s">
        <v>14</v>
      </c>
      <c r="H949">
        <v>13</v>
      </c>
      <c r="I949" t="s">
        <v>21</v>
      </c>
      <c r="J949" t="s">
        <v>22</v>
      </c>
      <c r="K949" s="5">
        <f>E949/H949</f>
        <v>73.92307692307692</v>
      </c>
      <c r="L949" s="8">
        <f>(N949/86400)+DATE(1970,1,1)</f>
        <v>41908.208333333336</v>
      </c>
      <c r="M949" s="8">
        <f>(O949/86400)+DATE(1970,1,1)</f>
        <v>41915.208333333336</v>
      </c>
      <c r="N949">
        <v>1411707600</v>
      </c>
      <c r="O949">
        <v>1412312400</v>
      </c>
      <c r="P949" t="b">
        <v>0</v>
      </c>
      <c r="Q949" t="b">
        <v>0</v>
      </c>
      <c r="R949" t="str">
        <f>LEFT(T949,FIND("/",T949)-1)</f>
        <v>theater</v>
      </c>
      <c r="S949" t="str">
        <f>RIGHT(T949,LEN(T949)-FIND("/",T949))</f>
        <v>plays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E950/D950*100</f>
        <v>62.957446808510639</v>
      </c>
      <c r="G950" t="s">
        <v>74</v>
      </c>
      <c r="H950">
        <v>160</v>
      </c>
      <c r="I950" t="s">
        <v>21</v>
      </c>
      <c r="J950" t="s">
        <v>22</v>
      </c>
      <c r="K950" s="5">
        <f>E950/H950</f>
        <v>36.987499999999997</v>
      </c>
      <c r="L950" s="8">
        <f>(N950/86400)+DATE(1970,1,1)</f>
        <v>41985.25</v>
      </c>
      <c r="M950" s="8">
        <f>(O950/86400)+DATE(1970,1,1)</f>
        <v>41995.25</v>
      </c>
      <c r="N950">
        <v>1418364000</v>
      </c>
      <c r="O950">
        <v>1419228000</v>
      </c>
      <c r="P950" t="b">
        <v>1</v>
      </c>
      <c r="Q950" t="b">
        <v>1</v>
      </c>
      <c r="R950" t="str">
        <f>LEFT(T950,FIND("/",T950)-1)</f>
        <v>film &amp; video</v>
      </c>
      <c r="S950" t="str">
        <f>RIGHT(T950,LEN(T950)-FIND("/",T950))</f>
        <v>documentary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E951/D951*100</f>
        <v>161.35593220338984</v>
      </c>
      <c r="G951" t="s">
        <v>20</v>
      </c>
      <c r="H951">
        <v>203</v>
      </c>
      <c r="I951" t="s">
        <v>21</v>
      </c>
      <c r="J951" t="s">
        <v>22</v>
      </c>
      <c r="K951" s="5">
        <f>E951/H951</f>
        <v>46.896551724137929</v>
      </c>
      <c r="L951" s="8">
        <f>(N951/86400)+DATE(1970,1,1)</f>
        <v>42112.208333333328</v>
      </c>
      <c r="M951" s="8">
        <f>(O951/86400)+DATE(1970,1,1)</f>
        <v>42131.208333333328</v>
      </c>
      <c r="N951">
        <v>1429333200</v>
      </c>
      <c r="O951">
        <v>1430974800</v>
      </c>
      <c r="P951" t="b">
        <v>0</v>
      </c>
      <c r="Q951" t="b">
        <v>0</v>
      </c>
      <c r="R951" t="str">
        <f>LEFT(T951,FIND("/",T951)-1)</f>
        <v>technology</v>
      </c>
      <c r="S951" t="str">
        <f>RIGHT(T951,LEN(T951)-FIND("/",T951))</f>
        <v>web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E952/D952*100</f>
        <v>5</v>
      </c>
      <c r="G952" t="s">
        <v>14</v>
      </c>
      <c r="H952">
        <v>1</v>
      </c>
      <c r="I952" t="s">
        <v>21</v>
      </c>
      <c r="J952" t="s">
        <v>22</v>
      </c>
      <c r="K952" s="5">
        <f>E952/H952</f>
        <v>5</v>
      </c>
      <c r="L952" s="8">
        <f>(N952/86400)+DATE(1970,1,1)</f>
        <v>43571.208333333328</v>
      </c>
      <c r="M952" s="8">
        <f>(O952/86400)+DATE(1970,1,1)</f>
        <v>43576.208333333328</v>
      </c>
      <c r="N952">
        <v>1555390800</v>
      </c>
      <c r="O952">
        <v>1555822800</v>
      </c>
      <c r="P952" t="b">
        <v>0</v>
      </c>
      <c r="Q952" t="b">
        <v>1</v>
      </c>
      <c r="R952" t="str">
        <f>LEFT(T952,FIND("/",T952)-1)</f>
        <v>theater</v>
      </c>
      <c r="S952" t="str">
        <f>RIGHT(T952,LEN(T952)-FIND("/",T952))</f>
        <v>plays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E953/D953*100</f>
        <v>1096.9379310344827</v>
      </c>
      <c r="G953" t="s">
        <v>20</v>
      </c>
      <c r="H953">
        <v>1559</v>
      </c>
      <c r="I953" t="s">
        <v>21</v>
      </c>
      <c r="J953" t="s">
        <v>22</v>
      </c>
      <c r="K953" s="5">
        <f>E953/H953</f>
        <v>102.02437459910199</v>
      </c>
      <c r="L953" s="8">
        <f>(N953/86400)+DATE(1970,1,1)</f>
        <v>42730.25</v>
      </c>
      <c r="M953" s="8">
        <f>(O953/86400)+DATE(1970,1,1)</f>
        <v>42731.25</v>
      </c>
      <c r="N953">
        <v>1482732000</v>
      </c>
      <c r="O953">
        <v>1482818400</v>
      </c>
      <c r="P953" t="b">
        <v>0</v>
      </c>
      <c r="Q953" t="b">
        <v>1</v>
      </c>
      <c r="R953" t="str">
        <f>LEFT(T953,FIND("/",T953)-1)</f>
        <v>music</v>
      </c>
      <c r="S953" t="str">
        <f>RIGHT(T953,LEN(T953)-FIND("/",T953))</f>
        <v>rock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E954/D954*100</f>
        <v>70.094158075601371</v>
      </c>
      <c r="G954" t="s">
        <v>74</v>
      </c>
      <c r="H954">
        <v>2266</v>
      </c>
      <c r="I954" t="s">
        <v>21</v>
      </c>
      <c r="J954" t="s">
        <v>22</v>
      </c>
      <c r="K954" s="5">
        <f>E954/H954</f>
        <v>45.007502206531335</v>
      </c>
      <c r="L954" s="8">
        <f>(N954/86400)+DATE(1970,1,1)</f>
        <v>42591.208333333328</v>
      </c>
      <c r="M954" s="8">
        <f>(O954/86400)+DATE(1970,1,1)</f>
        <v>42605.208333333328</v>
      </c>
      <c r="N954">
        <v>1470718800</v>
      </c>
      <c r="O954">
        <v>1471928400</v>
      </c>
      <c r="P954" t="b">
        <v>0</v>
      </c>
      <c r="Q954" t="b">
        <v>0</v>
      </c>
      <c r="R954" t="str">
        <f>LEFT(T954,FIND("/",T954)-1)</f>
        <v>film &amp; video</v>
      </c>
      <c r="S954" t="str">
        <f>RIGHT(T954,LEN(T954)-FIND("/",T954))</f>
        <v>documentary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E955/D955*100</f>
        <v>60</v>
      </c>
      <c r="G955" t="s">
        <v>14</v>
      </c>
      <c r="H955">
        <v>21</v>
      </c>
      <c r="I955" t="s">
        <v>21</v>
      </c>
      <c r="J955" t="s">
        <v>22</v>
      </c>
      <c r="K955" s="5">
        <f>E955/H955</f>
        <v>94.285714285714292</v>
      </c>
      <c r="L955" s="8">
        <f>(N955/86400)+DATE(1970,1,1)</f>
        <v>42358.25</v>
      </c>
      <c r="M955" s="8">
        <f>(O955/86400)+DATE(1970,1,1)</f>
        <v>42394.25</v>
      </c>
      <c r="N955">
        <v>1450591200</v>
      </c>
      <c r="O955">
        <v>1453701600</v>
      </c>
      <c r="P955" t="b">
        <v>0</v>
      </c>
      <c r="Q955" t="b">
        <v>1</v>
      </c>
      <c r="R955" t="str">
        <f>LEFT(T955,FIND("/",T955)-1)</f>
        <v>film &amp; video</v>
      </c>
      <c r="S955" t="str">
        <f>RIGHT(T955,LEN(T955)-FIND("/",T955))</f>
        <v>science fiction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E956/D956*100</f>
        <v>367.0985915492958</v>
      </c>
      <c r="G956" t="s">
        <v>20</v>
      </c>
      <c r="H956">
        <v>1548</v>
      </c>
      <c r="I956" t="s">
        <v>26</v>
      </c>
      <c r="J956" t="s">
        <v>27</v>
      </c>
      <c r="K956" s="5">
        <f>E956/H956</f>
        <v>101.02325581395348</v>
      </c>
      <c r="L956" s="8">
        <f>(N956/86400)+DATE(1970,1,1)</f>
        <v>41174.208333333336</v>
      </c>
      <c r="M956" s="8">
        <f>(O956/86400)+DATE(1970,1,1)</f>
        <v>41198.208333333336</v>
      </c>
      <c r="N956">
        <v>1348290000</v>
      </c>
      <c r="O956">
        <v>1350363600</v>
      </c>
      <c r="P956" t="b">
        <v>0</v>
      </c>
      <c r="Q956" t="b">
        <v>0</v>
      </c>
      <c r="R956" t="str">
        <f>LEFT(T956,FIND("/",T956)-1)</f>
        <v>technology</v>
      </c>
      <c r="S956" t="str">
        <f>RIGHT(T956,LEN(T956)-FIND("/",T956))</f>
        <v>web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E957/D957*100</f>
        <v>1109</v>
      </c>
      <c r="G957" t="s">
        <v>20</v>
      </c>
      <c r="H957">
        <v>80</v>
      </c>
      <c r="I957" t="s">
        <v>21</v>
      </c>
      <c r="J957" t="s">
        <v>22</v>
      </c>
      <c r="K957" s="5">
        <f>E957/H957</f>
        <v>97.037499999999994</v>
      </c>
      <c r="L957" s="8">
        <f>(N957/86400)+DATE(1970,1,1)</f>
        <v>41238.25</v>
      </c>
      <c r="M957" s="8">
        <f>(O957/86400)+DATE(1970,1,1)</f>
        <v>41240.25</v>
      </c>
      <c r="N957">
        <v>1353823200</v>
      </c>
      <c r="O957">
        <v>1353996000</v>
      </c>
      <c r="P957" t="b">
        <v>0</v>
      </c>
      <c r="Q957" t="b">
        <v>0</v>
      </c>
      <c r="R957" t="str">
        <f>LEFT(T957,FIND("/",T957)-1)</f>
        <v>theater</v>
      </c>
      <c r="S957" t="str">
        <f>RIGHT(T957,LEN(T957)-FIND("/",T957))</f>
        <v>plays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E958/D958*100</f>
        <v>19.028784648187631</v>
      </c>
      <c r="G958" t="s">
        <v>14</v>
      </c>
      <c r="H958">
        <v>830</v>
      </c>
      <c r="I958" t="s">
        <v>21</v>
      </c>
      <c r="J958" t="s">
        <v>22</v>
      </c>
      <c r="K958" s="5">
        <f>E958/H958</f>
        <v>43.00963855421687</v>
      </c>
      <c r="L958" s="8">
        <f>(N958/86400)+DATE(1970,1,1)</f>
        <v>42360.25</v>
      </c>
      <c r="M958" s="8">
        <f>(O958/86400)+DATE(1970,1,1)</f>
        <v>42364.25</v>
      </c>
      <c r="N958">
        <v>1450764000</v>
      </c>
      <c r="O958">
        <v>1451109600</v>
      </c>
      <c r="P958" t="b">
        <v>0</v>
      </c>
      <c r="Q958" t="b">
        <v>0</v>
      </c>
      <c r="R958" t="str">
        <f>LEFT(T958,FIND("/",T958)-1)</f>
        <v>film &amp; video</v>
      </c>
      <c r="S958" t="str">
        <f>RIGHT(T958,LEN(T958)-FIND("/",T958))</f>
        <v>science fiction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E959/D959*100</f>
        <v>126.87755102040816</v>
      </c>
      <c r="G959" t="s">
        <v>20</v>
      </c>
      <c r="H959">
        <v>131</v>
      </c>
      <c r="I959" t="s">
        <v>21</v>
      </c>
      <c r="J959" t="s">
        <v>22</v>
      </c>
      <c r="K959" s="5">
        <f>E959/H959</f>
        <v>94.916030534351151</v>
      </c>
      <c r="L959" s="8">
        <f>(N959/86400)+DATE(1970,1,1)</f>
        <v>40955.25</v>
      </c>
      <c r="M959" s="8">
        <f>(O959/86400)+DATE(1970,1,1)</f>
        <v>40958.25</v>
      </c>
      <c r="N959">
        <v>1329372000</v>
      </c>
      <c r="O959">
        <v>1329631200</v>
      </c>
      <c r="P959" t="b">
        <v>0</v>
      </c>
      <c r="Q959" t="b">
        <v>0</v>
      </c>
      <c r="R959" t="str">
        <f>LEFT(T959,FIND("/",T959)-1)</f>
        <v>theater</v>
      </c>
      <c r="S959" t="str">
        <f>RIGHT(T959,LEN(T959)-FIND("/",T959))</f>
        <v>plays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E960/D960*100</f>
        <v>734.63636363636363</v>
      </c>
      <c r="G960" t="s">
        <v>20</v>
      </c>
      <c r="H960">
        <v>112</v>
      </c>
      <c r="I960" t="s">
        <v>21</v>
      </c>
      <c r="J960" t="s">
        <v>22</v>
      </c>
      <c r="K960" s="5">
        <f>E960/H960</f>
        <v>72.151785714285708</v>
      </c>
      <c r="L960" s="8">
        <f>(N960/86400)+DATE(1970,1,1)</f>
        <v>40350.208333333336</v>
      </c>
      <c r="M960" s="8">
        <f>(O960/86400)+DATE(1970,1,1)</f>
        <v>40372.208333333336</v>
      </c>
      <c r="N960">
        <v>1277096400</v>
      </c>
      <c r="O960">
        <v>1278997200</v>
      </c>
      <c r="P960" t="b">
        <v>0</v>
      </c>
      <c r="Q960" t="b">
        <v>0</v>
      </c>
      <c r="R960" t="str">
        <f>LEFT(T960,FIND("/",T960)-1)</f>
        <v>film &amp; video</v>
      </c>
      <c r="S960" t="str">
        <f>RIGHT(T960,LEN(T960)-FIND("/",T960))</f>
        <v>animation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E961/D961*100</f>
        <v>4.5731034482758623</v>
      </c>
      <c r="G961" t="s">
        <v>14</v>
      </c>
      <c r="H961">
        <v>130</v>
      </c>
      <c r="I961" t="s">
        <v>21</v>
      </c>
      <c r="J961" t="s">
        <v>22</v>
      </c>
      <c r="K961" s="5">
        <f>E961/H961</f>
        <v>51.007692307692309</v>
      </c>
      <c r="L961" s="8">
        <f>(N961/86400)+DATE(1970,1,1)</f>
        <v>40357.208333333336</v>
      </c>
      <c r="M961" s="8">
        <f>(O961/86400)+DATE(1970,1,1)</f>
        <v>40385.208333333336</v>
      </c>
      <c r="N961">
        <v>1277701200</v>
      </c>
      <c r="O961">
        <v>1280120400</v>
      </c>
      <c r="P961" t="b">
        <v>0</v>
      </c>
      <c r="Q961" t="b">
        <v>0</v>
      </c>
      <c r="R961" t="str">
        <f>LEFT(T961,FIND("/",T961)-1)</f>
        <v>publishing</v>
      </c>
      <c r="S961" t="str">
        <f>RIGHT(T961,LEN(T961)-FIND("/",T961))</f>
        <v>translations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E962/D962*100</f>
        <v>85.054545454545448</v>
      </c>
      <c r="G962" t="s">
        <v>14</v>
      </c>
      <c r="H962">
        <v>55</v>
      </c>
      <c r="I962" t="s">
        <v>21</v>
      </c>
      <c r="J962" t="s">
        <v>22</v>
      </c>
      <c r="K962" s="5">
        <f>E962/H962</f>
        <v>85.054545454545448</v>
      </c>
      <c r="L962" s="8">
        <f>(N962/86400)+DATE(1970,1,1)</f>
        <v>42408.25</v>
      </c>
      <c r="M962" s="8">
        <f>(O962/86400)+DATE(1970,1,1)</f>
        <v>42445.208333333328</v>
      </c>
      <c r="N962">
        <v>1454911200</v>
      </c>
      <c r="O962">
        <v>1458104400</v>
      </c>
      <c r="P962" t="b">
        <v>0</v>
      </c>
      <c r="Q962" t="b">
        <v>0</v>
      </c>
      <c r="R962" t="str">
        <f>LEFT(T962,FIND("/",T962)-1)</f>
        <v>technology</v>
      </c>
      <c r="S962" t="str">
        <f>RIGHT(T962,LEN(T962)-FIND("/",T962))</f>
        <v>web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 s="5">
        <f>E963/H963</f>
        <v>43.87096774193548</v>
      </c>
      <c r="L963" s="8">
        <f>(N963/86400)+DATE(1970,1,1)</f>
        <v>40591.25</v>
      </c>
      <c r="M963" s="8">
        <f>(O963/86400)+DATE(1970,1,1)</f>
        <v>40595.25</v>
      </c>
      <c r="N963">
        <v>1297922400</v>
      </c>
      <c r="O963">
        <v>1298268000</v>
      </c>
      <c r="P963" t="b">
        <v>0</v>
      </c>
      <c r="Q963" t="b">
        <v>0</v>
      </c>
      <c r="R963" t="str">
        <f>LEFT(T963,FIND("/",T963)-1)</f>
        <v>publishing</v>
      </c>
      <c r="S963" t="str">
        <f>RIGHT(T963,LEN(T963)-FIND("/",T963))</f>
        <v>translations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E964/D964*100</f>
        <v>296.02777777777777</v>
      </c>
      <c r="G964" t="s">
        <v>20</v>
      </c>
      <c r="H964">
        <v>266</v>
      </c>
      <c r="I964" t="s">
        <v>21</v>
      </c>
      <c r="J964" t="s">
        <v>22</v>
      </c>
      <c r="K964" s="5">
        <f>E964/H964</f>
        <v>40.063909774436091</v>
      </c>
      <c r="L964" s="8">
        <f>(N964/86400)+DATE(1970,1,1)</f>
        <v>41592.25</v>
      </c>
      <c r="M964" s="8">
        <f>(O964/86400)+DATE(1970,1,1)</f>
        <v>41613.25</v>
      </c>
      <c r="N964">
        <v>1384408800</v>
      </c>
      <c r="O964">
        <v>1386223200</v>
      </c>
      <c r="P964" t="b">
        <v>0</v>
      </c>
      <c r="Q964" t="b">
        <v>0</v>
      </c>
      <c r="R964" t="str">
        <f>LEFT(T964,FIND("/",T964)-1)</f>
        <v>food</v>
      </c>
      <c r="S964" t="str">
        <f>RIGHT(T964,LEN(T964)-FIND("/",T964))</f>
        <v>food trucks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E965/D965*100</f>
        <v>84.694915254237287</v>
      </c>
      <c r="G965" t="s">
        <v>14</v>
      </c>
      <c r="H965">
        <v>114</v>
      </c>
      <c r="I965" t="s">
        <v>107</v>
      </c>
      <c r="J965" t="s">
        <v>108</v>
      </c>
      <c r="K965" s="5">
        <f>E965/H965</f>
        <v>43.833333333333336</v>
      </c>
      <c r="L965" s="8">
        <f>(N965/86400)+DATE(1970,1,1)</f>
        <v>40607.25</v>
      </c>
      <c r="M965" s="8">
        <f>(O965/86400)+DATE(1970,1,1)</f>
        <v>40613.25</v>
      </c>
      <c r="N965">
        <v>1299304800</v>
      </c>
      <c r="O965">
        <v>1299823200</v>
      </c>
      <c r="P965" t="b">
        <v>0</v>
      </c>
      <c r="Q965" t="b">
        <v>1</v>
      </c>
      <c r="R965" t="str">
        <f>LEFT(T965,FIND("/",T965)-1)</f>
        <v>photography</v>
      </c>
      <c r="S965" t="str">
        <f>RIGHT(T965,LEN(T965)-FIND("/",T965))</f>
        <v>photography books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E966/D966*100</f>
        <v>355.7837837837838</v>
      </c>
      <c r="G966" t="s">
        <v>20</v>
      </c>
      <c r="H966">
        <v>155</v>
      </c>
      <c r="I966" t="s">
        <v>21</v>
      </c>
      <c r="J966" t="s">
        <v>22</v>
      </c>
      <c r="K966" s="5">
        <f>E966/H966</f>
        <v>84.92903225806451</v>
      </c>
      <c r="L966" s="8">
        <f>(N966/86400)+DATE(1970,1,1)</f>
        <v>42135.208333333328</v>
      </c>
      <c r="M966" s="8">
        <f>(O966/86400)+DATE(1970,1,1)</f>
        <v>42140.208333333328</v>
      </c>
      <c r="N966">
        <v>1431320400</v>
      </c>
      <c r="O966">
        <v>1431752400</v>
      </c>
      <c r="P966" t="b">
        <v>0</v>
      </c>
      <c r="Q966" t="b">
        <v>0</v>
      </c>
      <c r="R966" t="str">
        <f>LEFT(T966,FIND("/",T966)-1)</f>
        <v>theater</v>
      </c>
      <c r="S966" t="str">
        <f>RIGHT(T966,LEN(T966)-FIND("/",T966))</f>
        <v>plays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E967/D967*100</f>
        <v>386.40909090909093</v>
      </c>
      <c r="G967" t="s">
        <v>20</v>
      </c>
      <c r="H967">
        <v>207</v>
      </c>
      <c r="I967" t="s">
        <v>40</v>
      </c>
      <c r="J967" t="s">
        <v>41</v>
      </c>
      <c r="K967" s="5">
        <f>E967/H967</f>
        <v>41.067632850241544</v>
      </c>
      <c r="L967" s="8">
        <f>(N967/86400)+DATE(1970,1,1)</f>
        <v>40203.25</v>
      </c>
      <c r="M967" s="8">
        <f>(O967/86400)+DATE(1970,1,1)</f>
        <v>40243.25</v>
      </c>
      <c r="N967">
        <v>1264399200</v>
      </c>
      <c r="O967">
        <v>1267855200</v>
      </c>
      <c r="P967" t="b">
        <v>0</v>
      </c>
      <c r="Q967" t="b">
        <v>0</v>
      </c>
      <c r="R967" t="str">
        <f>LEFT(T967,FIND("/",T967)-1)</f>
        <v>music</v>
      </c>
      <c r="S967" t="str">
        <f>RIGHT(T967,LEN(T967)-FIND("/",T967))</f>
        <v>rock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E968/D968*100</f>
        <v>792.23529411764707</v>
      </c>
      <c r="G968" t="s">
        <v>20</v>
      </c>
      <c r="H968">
        <v>245</v>
      </c>
      <c r="I968" t="s">
        <v>21</v>
      </c>
      <c r="J968" t="s">
        <v>22</v>
      </c>
      <c r="K968" s="5">
        <f>E968/H968</f>
        <v>54.971428571428568</v>
      </c>
      <c r="L968" s="8">
        <f>(N968/86400)+DATE(1970,1,1)</f>
        <v>42901.208333333328</v>
      </c>
      <c r="M968" s="8">
        <f>(O968/86400)+DATE(1970,1,1)</f>
        <v>42903.208333333328</v>
      </c>
      <c r="N968">
        <v>1497502800</v>
      </c>
      <c r="O968">
        <v>1497675600</v>
      </c>
      <c r="P968" t="b">
        <v>0</v>
      </c>
      <c r="Q968" t="b">
        <v>0</v>
      </c>
      <c r="R968" t="str">
        <f>LEFT(T968,FIND("/",T968)-1)</f>
        <v>theater</v>
      </c>
      <c r="S968" t="str">
        <f>RIGHT(T968,LEN(T968)-FIND("/",T968))</f>
        <v>plays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E969/D969*100</f>
        <v>137.03393665158373</v>
      </c>
      <c r="G969" t="s">
        <v>20</v>
      </c>
      <c r="H969">
        <v>1573</v>
      </c>
      <c r="I969" t="s">
        <v>21</v>
      </c>
      <c r="J969" t="s">
        <v>22</v>
      </c>
      <c r="K969" s="5">
        <f>E969/H969</f>
        <v>77.010807374443743</v>
      </c>
      <c r="L969" s="8">
        <f>(N969/86400)+DATE(1970,1,1)</f>
        <v>41005.208333333336</v>
      </c>
      <c r="M969" s="8">
        <f>(O969/86400)+DATE(1970,1,1)</f>
        <v>41042.208333333336</v>
      </c>
      <c r="N969">
        <v>1333688400</v>
      </c>
      <c r="O969">
        <v>1336885200</v>
      </c>
      <c r="P969" t="b">
        <v>0</v>
      </c>
      <c r="Q969" t="b">
        <v>0</v>
      </c>
      <c r="R969" t="str">
        <f>LEFT(T969,FIND("/",T969)-1)</f>
        <v>music</v>
      </c>
      <c r="S969" t="str">
        <f>RIGHT(T969,LEN(T969)-FIND("/",T969))</f>
        <v>world music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E970/D970*100</f>
        <v>338.20833333333337</v>
      </c>
      <c r="G970" t="s">
        <v>20</v>
      </c>
      <c r="H970">
        <v>114</v>
      </c>
      <c r="I970" t="s">
        <v>21</v>
      </c>
      <c r="J970" t="s">
        <v>22</v>
      </c>
      <c r="K970" s="5">
        <f>E970/H970</f>
        <v>71.201754385964918</v>
      </c>
      <c r="L970" s="8">
        <f>(N970/86400)+DATE(1970,1,1)</f>
        <v>40544.25</v>
      </c>
      <c r="M970" s="8">
        <f>(O970/86400)+DATE(1970,1,1)</f>
        <v>40559.25</v>
      </c>
      <c r="N970">
        <v>1293861600</v>
      </c>
      <c r="O970">
        <v>1295157600</v>
      </c>
      <c r="P970" t="b">
        <v>0</v>
      </c>
      <c r="Q970" t="b">
        <v>0</v>
      </c>
      <c r="R970" t="str">
        <f>LEFT(T970,FIND("/",T970)-1)</f>
        <v>food</v>
      </c>
      <c r="S970" t="str">
        <f>RIGHT(T970,LEN(T970)-FIND("/",T970))</f>
        <v>food trucks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E971/D971*100</f>
        <v>108.22784810126582</v>
      </c>
      <c r="G971" t="s">
        <v>20</v>
      </c>
      <c r="H971">
        <v>93</v>
      </c>
      <c r="I971" t="s">
        <v>21</v>
      </c>
      <c r="J971" t="s">
        <v>22</v>
      </c>
      <c r="K971" s="5">
        <f>E971/H971</f>
        <v>91.935483870967744</v>
      </c>
      <c r="L971" s="8">
        <f>(N971/86400)+DATE(1970,1,1)</f>
        <v>43821.25</v>
      </c>
      <c r="M971" s="8">
        <f>(O971/86400)+DATE(1970,1,1)</f>
        <v>43828.25</v>
      </c>
      <c r="N971">
        <v>1576994400</v>
      </c>
      <c r="O971">
        <v>1577599200</v>
      </c>
      <c r="P971" t="b">
        <v>0</v>
      </c>
      <c r="Q971" t="b">
        <v>0</v>
      </c>
      <c r="R971" t="str">
        <f>LEFT(T971,FIND("/",T971)-1)</f>
        <v>theater</v>
      </c>
      <c r="S971" t="str">
        <f>RIGHT(T971,LEN(T971)-FIND("/",T971))</f>
        <v>plays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E972/D972*100</f>
        <v>60.757639620653315</v>
      </c>
      <c r="G972" t="s">
        <v>14</v>
      </c>
      <c r="H972">
        <v>594</v>
      </c>
      <c r="I972" t="s">
        <v>21</v>
      </c>
      <c r="J972" t="s">
        <v>22</v>
      </c>
      <c r="K972" s="5">
        <f>E972/H972</f>
        <v>97.069023569023571</v>
      </c>
      <c r="L972" s="8">
        <f>(N972/86400)+DATE(1970,1,1)</f>
        <v>40672.208333333336</v>
      </c>
      <c r="M972" s="8">
        <f>(O972/86400)+DATE(1970,1,1)</f>
        <v>40673.208333333336</v>
      </c>
      <c r="N972">
        <v>1304917200</v>
      </c>
      <c r="O972">
        <v>1305003600</v>
      </c>
      <c r="P972" t="b">
        <v>0</v>
      </c>
      <c r="Q972" t="b">
        <v>0</v>
      </c>
      <c r="R972" t="str">
        <f>LEFT(T972,FIND("/",T972)-1)</f>
        <v>theater</v>
      </c>
      <c r="S972" t="str">
        <f>RIGHT(T972,LEN(T972)-FIND("/",T972))</f>
        <v>plays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E973/D973*100</f>
        <v>27.725490196078432</v>
      </c>
      <c r="G973" t="s">
        <v>14</v>
      </c>
      <c r="H973">
        <v>24</v>
      </c>
      <c r="I973" t="s">
        <v>21</v>
      </c>
      <c r="J973" t="s">
        <v>22</v>
      </c>
      <c r="K973" s="5">
        <f>E973/H973</f>
        <v>58.916666666666664</v>
      </c>
      <c r="L973" s="8">
        <f>(N973/86400)+DATE(1970,1,1)</f>
        <v>41555.208333333336</v>
      </c>
      <c r="M973" s="8">
        <f>(O973/86400)+DATE(1970,1,1)</f>
        <v>41561.208333333336</v>
      </c>
      <c r="N973">
        <v>1381208400</v>
      </c>
      <c r="O973">
        <v>1381726800</v>
      </c>
      <c r="P973" t="b">
        <v>0</v>
      </c>
      <c r="Q973" t="b">
        <v>0</v>
      </c>
      <c r="R973" t="str">
        <f>LEFT(T973,FIND("/",T973)-1)</f>
        <v>film &amp; video</v>
      </c>
      <c r="S973" t="str">
        <f>RIGHT(T973,LEN(T973)-FIND("/",T973))</f>
        <v>television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E974/D974*100</f>
        <v>228.3934426229508</v>
      </c>
      <c r="G974" t="s">
        <v>20</v>
      </c>
      <c r="H974">
        <v>1681</v>
      </c>
      <c r="I974" t="s">
        <v>21</v>
      </c>
      <c r="J974" t="s">
        <v>22</v>
      </c>
      <c r="K974" s="5">
        <f>E974/H974</f>
        <v>58.015466983938133</v>
      </c>
      <c r="L974" s="8">
        <f>(N974/86400)+DATE(1970,1,1)</f>
        <v>41792.208333333336</v>
      </c>
      <c r="M974" s="8">
        <f>(O974/86400)+DATE(1970,1,1)</f>
        <v>41801.208333333336</v>
      </c>
      <c r="N974">
        <v>1401685200</v>
      </c>
      <c r="O974">
        <v>1402462800</v>
      </c>
      <c r="P974" t="b">
        <v>0</v>
      </c>
      <c r="Q974" t="b">
        <v>1</v>
      </c>
      <c r="R974" t="str">
        <f>LEFT(T974,FIND("/",T974)-1)</f>
        <v>technology</v>
      </c>
      <c r="S974" t="str">
        <f>RIGHT(T974,LEN(T974)-FIND("/",T974))</f>
        <v>web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E975/D975*100</f>
        <v>21.615194054500414</v>
      </c>
      <c r="G975" t="s">
        <v>14</v>
      </c>
      <c r="H975">
        <v>252</v>
      </c>
      <c r="I975" t="s">
        <v>21</v>
      </c>
      <c r="J975" t="s">
        <v>22</v>
      </c>
      <c r="K975" s="5">
        <f>E975/H975</f>
        <v>103.87301587301587</v>
      </c>
      <c r="L975" s="8">
        <f>(N975/86400)+DATE(1970,1,1)</f>
        <v>40522.25</v>
      </c>
      <c r="M975" s="8">
        <f>(O975/86400)+DATE(1970,1,1)</f>
        <v>40524.25</v>
      </c>
      <c r="N975">
        <v>1291960800</v>
      </c>
      <c r="O975">
        <v>1292133600</v>
      </c>
      <c r="P975" t="b">
        <v>0</v>
      </c>
      <c r="Q975" t="b">
        <v>1</v>
      </c>
      <c r="R975" t="str">
        <f>LEFT(T975,FIND("/",T975)-1)</f>
        <v>theater</v>
      </c>
      <c r="S975" t="str">
        <f>RIGHT(T975,LEN(T975)-FIND("/",T975))</f>
        <v>plays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E976/D976*100</f>
        <v>373.875</v>
      </c>
      <c r="G976" t="s">
        <v>20</v>
      </c>
      <c r="H976">
        <v>32</v>
      </c>
      <c r="I976" t="s">
        <v>21</v>
      </c>
      <c r="J976" t="s">
        <v>22</v>
      </c>
      <c r="K976" s="5">
        <f>E976/H976</f>
        <v>93.46875</v>
      </c>
      <c r="L976" s="8">
        <f>(N976/86400)+DATE(1970,1,1)</f>
        <v>41412.208333333336</v>
      </c>
      <c r="M976" s="8">
        <f>(O976/86400)+DATE(1970,1,1)</f>
        <v>41413.208333333336</v>
      </c>
      <c r="N976">
        <v>1368853200</v>
      </c>
      <c r="O976">
        <v>1368939600</v>
      </c>
      <c r="P976" t="b">
        <v>0</v>
      </c>
      <c r="Q976" t="b">
        <v>0</v>
      </c>
      <c r="R976" t="str">
        <f>LEFT(T976,FIND("/",T976)-1)</f>
        <v>music</v>
      </c>
      <c r="S976" t="str">
        <f>RIGHT(T976,LEN(T976)-FIND("/",T976))</f>
        <v>indie rock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E977/D977*100</f>
        <v>154.92592592592592</v>
      </c>
      <c r="G977" t="s">
        <v>20</v>
      </c>
      <c r="H977">
        <v>135</v>
      </c>
      <c r="I977" t="s">
        <v>21</v>
      </c>
      <c r="J977" t="s">
        <v>22</v>
      </c>
      <c r="K977" s="5">
        <f>E977/H977</f>
        <v>61.970370370370368</v>
      </c>
      <c r="L977" s="8">
        <f>(N977/86400)+DATE(1970,1,1)</f>
        <v>42337.25</v>
      </c>
      <c r="M977" s="8">
        <f>(O977/86400)+DATE(1970,1,1)</f>
        <v>42376.25</v>
      </c>
      <c r="N977">
        <v>1448776800</v>
      </c>
      <c r="O977">
        <v>1452146400</v>
      </c>
      <c r="P977" t="b">
        <v>0</v>
      </c>
      <c r="Q977" t="b">
        <v>1</v>
      </c>
      <c r="R977" t="str">
        <f>LEFT(T977,FIND("/",T977)-1)</f>
        <v>theater</v>
      </c>
      <c r="S977" t="str">
        <f>RIGHT(T977,LEN(T977)-FIND("/",T977))</f>
        <v>plays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E978/D978*100</f>
        <v>322.14999999999998</v>
      </c>
      <c r="G978" t="s">
        <v>20</v>
      </c>
      <c r="H978">
        <v>140</v>
      </c>
      <c r="I978" t="s">
        <v>21</v>
      </c>
      <c r="J978" t="s">
        <v>22</v>
      </c>
      <c r="K978" s="5">
        <f>E978/H978</f>
        <v>92.042857142857144</v>
      </c>
      <c r="L978" s="8">
        <f>(N978/86400)+DATE(1970,1,1)</f>
        <v>40571.25</v>
      </c>
      <c r="M978" s="8">
        <f>(O978/86400)+DATE(1970,1,1)</f>
        <v>40577.25</v>
      </c>
      <c r="N978">
        <v>1296194400</v>
      </c>
      <c r="O978">
        <v>1296712800</v>
      </c>
      <c r="P978" t="b">
        <v>0</v>
      </c>
      <c r="Q978" t="b">
        <v>1</v>
      </c>
      <c r="R978" t="str">
        <f>LEFT(T978,FIND("/",T978)-1)</f>
        <v>theater</v>
      </c>
      <c r="S978" t="str">
        <f>RIGHT(T978,LEN(T978)-FIND("/",T978))</f>
        <v>plays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E979/D979*100</f>
        <v>73.957142857142856</v>
      </c>
      <c r="G979" t="s">
        <v>14</v>
      </c>
      <c r="H979">
        <v>67</v>
      </c>
      <c r="I979" t="s">
        <v>21</v>
      </c>
      <c r="J979" t="s">
        <v>22</v>
      </c>
      <c r="K979" s="5">
        <f>E979/H979</f>
        <v>77.268656716417908</v>
      </c>
      <c r="L979" s="8">
        <f>(N979/86400)+DATE(1970,1,1)</f>
        <v>43138.25</v>
      </c>
      <c r="M979" s="8">
        <f>(O979/86400)+DATE(1970,1,1)</f>
        <v>43170.25</v>
      </c>
      <c r="N979">
        <v>1517983200</v>
      </c>
      <c r="O979">
        <v>1520748000</v>
      </c>
      <c r="P979" t="b">
        <v>0</v>
      </c>
      <c r="Q979" t="b">
        <v>0</v>
      </c>
      <c r="R979" t="str">
        <f>LEFT(T979,FIND("/",T979)-1)</f>
        <v>food</v>
      </c>
      <c r="S979" t="str">
        <f>RIGHT(T979,LEN(T979)-FIND("/",T979))</f>
        <v>food trucks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E980/D980*100</f>
        <v>864.1</v>
      </c>
      <c r="G980" t="s">
        <v>20</v>
      </c>
      <c r="H980">
        <v>92</v>
      </c>
      <c r="I980" t="s">
        <v>21</v>
      </c>
      <c r="J980" t="s">
        <v>22</v>
      </c>
      <c r="K980" s="5">
        <f>E980/H980</f>
        <v>93.923913043478265</v>
      </c>
      <c r="L980" s="8">
        <f>(N980/86400)+DATE(1970,1,1)</f>
        <v>42686.25</v>
      </c>
      <c r="M980" s="8">
        <f>(O980/86400)+DATE(1970,1,1)</f>
        <v>42708.25</v>
      </c>
      <c r="N980">
        <v>1478930400</v>
      </c>
      <c r="O980">
        <v>1480831200</v>
      </c>
      <c r="P980" t="b">
        <v>0</v>
      </c>
      <c r="Q980" t="b">
        <v>0</v>
      </c>
      <c r="R980" t="str">
        <f>LEFT(T980,FIND("/",T980)-1)</f>
        <v>games</v>
      </c>
      <c r="S980" t="str">
        <f>RIGHT(T980,LEN(T980)-FIND("/",T980))</f>
        <v>video games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E981/D981*100</f>
        <v>143.26245847176079</v>
      </c>
      <c r="G981" t="s">
        <v>20</v>
      </c>
      <c r="H981">
        <v>1015</v>
      </c>
      <c r="I981" t="s">
        <v>40</v>
      </c>
      <c r="J981" t="s">
        <v>41</v>
      </c>
      <c r="K981" s="5">
        <f>E981/H981</f>
        <v>84.969458128078813</v>
      </c>
      <c r="L981" s="8">
        <f>(N981/86400)+DATE(1970,1,1)</f>
        <v>42078.208333333328</v>
      </c>
      <c r="M981" s="8">
        <f>(O981/86400)+DATE(1970,1,1)</f>
        <v>42084.208333333328</v>
      </c>
      <c r="N981">
        <v>1426395600</v>
      </c>
      <c r="O981">
        <v>1426914000</v>
      </c>
      <c r="P981" t="b">
        <v>0</v>
      </c>
      <c r="Q981" t="b">
        <v>0</v>
      </c>
      <c r="R981" t="str">
        <f>LEFT(T981,FIND("/",T981)-1)</f>
        <v>theater</v>
      </c>
      <c r="S981" t="str">
        <f>RIGHT(T981,LEN(T981)-FIND("/",T981))</f>
        <v>plays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E982/D982*100</f>
        <v>40.281762295081968</v>
      </c>
      <c r="G982" t="s">
        <v>14</v>
      </c>
      <c r="H982">
        <v>742</v>
      </c>
      <c r="I982" t="s">
        <v>21</v>
      </c>
      <c r="J982" t="s">
        <v>22</v>
      </c>
      <c r="K982" s="5">
        <f>E982/H982</f>
        <v>105.97035040431267</v>
      </c>
      <c r="L982" s="8">
        <f>(N982/86400)+DATE(1970,1,1)</f>
        <v>42307.208333333328</v>
      </c>
      <c r="M982" s="8">
        <f>(O982/86400)+DATE(1970,1,1)</f>
        <v>42312.25</v>
      </c>
      <c r="N982">
        <v>1446181200</v>
      </c>
      <c r="O982">
        <v>1446616800</v>
      </c>
      <c r="P982" t="b">
        <v>1</v>
      </c>
      <c r="Q982" t="b">
        <v>0</v>
      </c>
      <c r="R982" t="str">
        <f>LEFT(T982,FIND("/",T982)-1)</f>
        <v>publishing</v>
      </c>
      <c r="S982" t="str">
        <f>RIGHT(T982,LEN(T982)-FIND("/",T982))</f>
        <v>nonfiction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E983/D983*100</f>
        <v>178.22388059701493</v>
      </c>
      <c r="G983" t="s">
        <v>20</v>
      </c>
      <c r="H983">
        <v>323</v>
      </c>
      <c r="I983" t="s">
        <v>21</v>
      </c>
      <c r="J983" t="s">
        <v>22</v>
      </c>
      <c r="K983" s="5">
        <f>E983/H983</f>
        <v>36.969040247678016</v>
      </c>
      <c r="L983" s="8">
        <f>(N983/86400)+DATE(1970,1,1)</f>
        <v>43094.25</v>
      </c>
      <c r="M983" s="8">
        <f>(O983/86400)+DATE(1970,1,1)</f>
        <v>43127.25</v>
      </c>
      <c r="N983">
        <v>1514181600</v>
      </c>
      <c r="O983">
        <v>1517032800</v>
      </c>
      <c r="P983" t="b">
        <v>0</v>
      </c>
      <c r="Q983" t="b">
        <v>0</v>
      </c>
      <c r="R983" t="str">
        <f>LEFT(T983,FIND("/",T983)-1)</f>
        <v>technology</v>
      </c>
      <c r="S983" t="str">
        <f>RIGHT(T983,LEN(T983)-FIND("/",T983))</f>
        <v>web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E984/D984*100</f>
        <v>84.930555555555557</v>
      </c>
      <c r="G984" t="s">
        <v>14</v>
      </c>
      <c r="H984">
        <v>75</v>
      </c>
      <c r="I984" t="s">
        <v>21</v>
      </c>
      <c r="J984" t="s">
        <v>22</v>
      </c>
      <c r="K984" s="5">
        <f>E984/H984</f>
        <v>81.533333333333331</v>
      </c>
      <c r="L984" s="8">
        <f>(N984/86400)+DATE(1970,1,1)</f>
        <v>40743.208333333336</v>
      </c>
      <c r="M984" s="8">
        <f>(O984/86400)+DATE(1970,1,1)</f>
        <v>40745.208333333336</v>
      </c>
      <c r="N984">
        <v>1311051600</v>
      </c>
      <c r="O984">
        <v>1311224400</v>
      </c>
      <c r="P984" t="b">
        <v>0</v>
      </c>
      <c r="Q984" t="b">
        <v>1</v>
      </c>
      <c r="R984" t="str">
        <f>LEFT(T984,FIND("/",T984)-1)</f>
        <v>film &amp; video</v>
      </c>
      <c r="S984" t="str">
        <f>RIGHT(T984,LEN(T984)-FIND("/",T984))</f>
        <v>documentary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E985/D985*100</f>
        <v>145.93648334624322</v>
      </c>
      <c r="G985" t="s">
        <v>20</v>
      </c>
      <c r="H985">
        <v>2326</v>
      </c>
      <c r="I985" t="s">
        <v>21</v>
      </c>
      <c r="J985" t="s">
        <v>22</v>
      </c>
      <c r="K985" s="5">
        <f>E985/H985</f>
        <v>80.999140154772135</v>
      </c>
      <c r="L985" s="8">
        <f>(N985/86400)+DATE(1970,1,1)</f>
        <v>43681.208333333328</v>
      </c>
      <c r="M985" s="8">
        <f>(O985/86400)+DATE(1970,1,1)</f>
        <v>43696.208333333328</v>
      </c>
      <c r="N985">
        <v>1564894800</v>
      </c>
      <c r="O985">
        <v>1566190800</v>
      </c>
      <c r="P985" t="b">
        <v>0</v>
      </c>
      <c r="Q985" t="b">
        <v>0</v>
      </c>
      <c r="R985" t="str">
        <f>LEFT(T985,FIND("/",T985)-1)</f>
        <v>film &amp; video</v>
      </c>
      <c r="S985" t="str">
        <f>RIGHT(T985,LEN(T985)-FIND("/",T985))</f>
        <v>documentary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E986/D986*100</f>
        <v>152.46153846153848</v>
      </c>
      <c r="G986" t="s">
        <v>20</v>
      </c>
      <c r="H986">
        <v>381</v>
      </c>
      <c r="I986" t="s">
        <v>21</v>
      </c>
      <c r="J986" t="s">
        <v>22</v>
      </c>
      <c r="K986" s="5">
        <f>E986/H986</f>
        <v>26.010498687664043</v>
      </c>
      <c r="L986" s="8">
        <f>(N986/86400)+DATE(1970,1,1)</f>
        <v>43716.208333333328</v>
      </c>
      <c r="M986" s="8">
        <f>(O986/86400)+DATE(1970,1,1)</f>
        <v>43742.208333333328</v>
      </c>
      <c r="N986">
        <v>1567918800</v>
      </c>
      <c r="O986">
        <v>1570165200</v>
      </c>
      <c r="P986" t="b">
        <v>0</v>
      </c>
      <c r="Q986" t="b">
        <v>0</v>
      </c>
      <c r="R986" t="str">
        <f>LEFT(T986,FIND("/",T986)-1)</f>
        <v>theater</v>
      </c>
      <c r="S986" t="str">
        <f>RIGHT(T986,LEN(T986)-FIND("/",T986))</f>
        <v>plays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E987/D987*100</f>
        <v>67.129542790152414</v>
      </c>
      <c r="G987" t="s">
        <v>14</v>
      </c>
      <c r="H987">
        <v>4405</v>
      </c>
      <c r="I987" t="s">
        <v>21</v>
      </c>
      <c r="J987" t="s">
        <v>22</v>
      </c>
      <c r="K987" s="5">
        <f>E987/H987</f>
        <v>25.998410896708286</v>
      </c>
      <c r="L987" s="8">
        <f>(N987/86400)+DATE(1970,1,1)</f>
        <v>41614.25</v>
      </c>
      <c r="M987" s="8">
        <f>(O987/86400)+DATE(1970,1,1)</f>
        <v>41640.25</v>
      </c>
      <c r="N987">
        <v>1386309600</v>
      </c>
      <c r="O987">
        <v>1388556000</v>
      </c>
      <c r="P987" t="b">
        <v>0</v>
      </c>
      <c r="Q987" t="b">
        <v>1</v>
      </c>
      <c r="R987" t="str">
        <f>LEFT(T987,FIND("/",T987)-1)</f>
        <v>music</v>
      </c>
      <c r="S987" t="str">
        <f>RIGHT(T987,LEN(T987)-FIND("/",T987))</f>
        <v>rock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E988/D988*100</f>
        <v>40.307692307692307</v>
      </c>
      <c r="G988" t="s">
        <v>14</v>
      </c>
      <c r="H988">
        <v>92</v>
      </c>
      <c r="I988" t="s">
        <v>21</v>
      </c>
      <c r="J988" t="s">
        <v>22</v>
      </c>
      <c r="K988" s="5">
        <f>E988/H988</f>
        <v>34.173913043478258</v>
      </c>
      <c r="L988" s="8">
        <f>(N988/86400)+DATE(1970,1,1)</f>
        <v>40638.208333333336</v>
      </c>
      <c r="M988" s="8">
        <f>(O988/86400)+DATE(1970,1,1)</f>
        <v>40652.208333333336</v>
      </c>
      <c r="N988">
        <v>1301979600</v>
      </c>
      <c r="O988">
        <v>1303189200</v>
      </c>
      <c r="P988" t="b">
        <v>0</v>
      </c>
      <c r="Q988" t="b">
        <v>0</v>
      </c>
      <c r="R988" t="str">
        <f>LEFT(T988,FIND("/",T988)-1)</f>
        <v>music</v>
      </c>
      <c r="S988" t="str">
        <f>RIGHT(T988,LEN(T988)-FIND("/",T988))</f>
        <v>rock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E989/D989*100</f>
        <v>216.79032258064518</v>
      </c>
      <c r="G989" t="s">
        <v>20</v>
      </c>
      <c r="H989">
        <v>480</v>
      </c>
      <c r="I989" t="s">
        <v>21</v>
      </c>
      <c r="J989" t="s">
        <v>22</v>
      </c>
      <c r="K989" s="5">
        <f>E989/H989</f>
        <v>28.002083333333335</v>
      </c>
      <c r="L989" s="8">
        <f>(N989/86400)+DATE(1970,1,1)</f>
        <v>42852.208333333328</v>
      </c>
      <c r="M989" s="8">
        <f>(O989/86400)+DATE(1970,1,1)</f>
        <v>42866.208333333328</v>
      </c>
      <c r="N989">
        <v>1493269200</v>
      </c>
      <c r="O989">
        <v>1494478800</v>
      </c>
      <c r="P989" t="b">
        <v>0</v>
      </c>
      <c r="Q989" t="b">
        <v>0</v>
      </c>
      <c r="R989" t="str">
        <f>LEFT(T989,FIND("/",T989)-1)</f>
        <v>film &amp; video</v>
      </c>
      <c r="S989" t="str">
        <f>RIGHT(T989,LEN(T989)-FIND("/",T989))</f>
        <v>documentary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E990/D990*100</f>
        <v>52.117021276595743</v>
      </c>
      <c r="G990" t="s">
        <v>14</v>
      </c>
      <c r="H990">
        <v>64</v>
      </c>
      <c r="I990" t="s">
        <v>21</v>
      </c>
      <c r="J990" t="s">
        <v>22</v>
      </c>
      <c r="K990" s="5">
        <f>E990/H990</f>
        <v>76.546875</v>
      </c>
      <c r="L990" s="8">
        <f>(N990/86400)+DATE(1970,1,1)</f>
        <v>42686.25</v>
      </c>
      <c r="M990" s="8">
        <f>(O990/86400)+DATE(1970,1,1)</f>
        <v>42707.25</v>
      </c>
      <c r="N990">
        <v>1478930400</v>
      </c>
      <c r="O990">
        <v>1480744800</v>
      </c>
      <c r="P990" t="b">
        <v>0</v>
      </c>
      <c r="Q990" t="b">
        <v>0</v>
      </c>
      <c r="R990" t="str">
        <f>LEFT(T990,FIND("/",T990)-1)</f>
        <v>publishing</v>
      </c>
      <c r="S990" t="str">
        <f>RIGHT(T990,LEN(T990)-FIND("/",T990))</f>
        <v>radio &amp; podcasts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E991/D991*100</f>
        <v>499.58333333333337</v>
      </c>
      <c r="G991" t="s">
        <v>20</v>
      </c>
      <c r="H991">
        <v>226</v>
      </c>
      <c r="I991" t="s">
        <v>21</v>
      </c>
      <c r="J991" t="s">
        <v>22</v>
      </c>
      <c r="K991" s="5">
        <f>E991/H991</f>
        <v>53.053097345132741</v>
      </c>
      <c r="L991" s="8">
        <f>(N991/86400)+DATE(1970,1,1)</f>
        <v>43571.208333333328</v>
      </c>
      <c r="M991" s="8">
        <f>(O991/86400)+DATE(1970,1,1)</f>
        <v>43576.208333333328</v>
      </c>
      <c r="N991">
        <v>1555390800</v>
      </c>
      <c r="O991">
        <v>1555822800</v>
      </c>
      <c r="P991" t="b">
        <v>0</v>
      </c>
      <c r="Q991" t="b">
        <v>0</v>
      </c>
      <c r="R991" t="str">
        <f>LEFT(T991,FIND("/",T991)-1)</f>
        <v>publishing</v>
      </c>
      <c r="S991" t="str">
        <f>RIGHT(T991,LEN(T991)-FIND("/",T991))</f>
        <v>translations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E992/D992*100</f>
        <v>87.679487179487182</v>
      </c>
      <c r="G992" t="s">
        <v>14</v>
      </c>
      <c r="H992">
        <v>64</v>
      </c>
      <c r="I992" t="s">
        <v>21</v>
      </c>
      <c r="J992" t="s">
        <v>22</v>
      </c>
      <c r="K992" s="5">
        <f>E992/H992</f>
        <v>106.859375</v>
      </c>
      <c r="L992" s="8">
        <f>(N992/86400)+DATE(1970,1,1)</f>
        <v>42432.25</v>
      </c>
      <c r="M992" s="8">
        <f>(O992/86400)+DATE(1970,1,1)</f>
        <v>42454.208333333328</v>
      </c>
      <c r="N992">
        <v>1456984800</v>
      </c>
      <c r="O992">
        <v>1458882000</v>
      </c>
      <c r="P992" t="b">
        <v>0</v>
      </c>
      <c r="Q992" t="b">
        <v>1</v>
      </c>
      <c r="R992" t="str">
        <f>LEFT(T992,FIND("/",T992)-1)</f>
        <v>film &amp; video</v>
      </c>
      <c r="S992" t="str">
        <f>RIGHT(T992,LEN(T992)-FIND("/",T992))</f>
        <v>drama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E993/D993*100</f>
        <v>113.17346938775511</v>
      </c>
      <c r="G993" t="s">
        <v>20</v>
      </c>
      <c r="H993">
        <v>241</v>
      </c>
      <c r="I993" t="s">
        <v>21</v>
      </c>
      <c r="J993" t="s">
        <v>22</v>
      </c>
      <c r="K993" s="5">
        <f>E993/H993</f>
        <v>46.020746887966808</v>
      </c>
      <c r="L993" s="8">
        <f>(N993/86400)+DATE(1970,1,1)</f>
        <v>41907.208333333336</v>
      </c>
      <c r="M993" s="8">
        <f>(O993/86400)+DATE(1970,1,1)</f>
        <v>41911.208333333336</v>
      </c>
      <c r="N993">
        <v>1411621200</v>
      </c>
      <c r="O993">
        <v>1411966800</v>
      </c>
      <c r="P993" t="b">
        <v>0</v>
      </c>
      <c r="Q993" t="b">
        <v>1</v>
      </c>
      <c r="R993" t="str">
        <f>LEFT(T993,FIND("/",T993)-1)</f>
        <v>music</v>
      </c>
      <c r="S993" t="str">
        <f>RIGHT(T993,LEN(T993)-FIND("/",T993))</f>
        <v>rock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E994/D994*100</f>
        <v>426.54838709677421</v>
      </c>
      <c r="G994" t="s">
        <v>20</v>
      </c>
      <c r="H994">
        <v>132</v>
      </c>
      <c r="I994" t="s">
        <v>21</v>
      </c>
      <c r="J994" t="s">
        <v>22</v>
      </c>
      <c r="K994" s="5">
        <f>E994/H994</f>
        <v>100.17424242424242</v>
      </c>
      <c r="L994" s="8">
        <f>(N994/86400)+DATE(1970,1,1)</f>
        <v>43227.208333333328</v>
      </c>
      <c r="M994" s="8">
        <f>(O994/86400)+DATE(1970,1,1)</f>
        <v>43241.208333333328</v>
      </c>
      <c r="N994">
        <v>1525669200</v>
      </c>
      <c r="O994">
        <v>1526878800</v>
      </c>
      <c r="P994" t="b">
        <v>0</v>
      </c>
      <c r="Q994" t="b">
        <v>1</v>
      </c>
      <c r="R994" t="str">
        <f>LEFT(T994,FIND("/",T994)-1)</f>
        <v>film &amp; video</v>
      </c>
      <c r="S994" t="str">
        <f>RIGHT(T994,LEN(T994)-FIND("/",T994))</f>
        <v>drama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E995/D995*100</f>
        <v>77.632653061224488</v>
      </c>
      <c r="G995" t="s">
        <v>74</v>
      </c>
      <c r="H995">
        <v>75</v>
      </c>
      <c r="I995" t="s">
        <v>107</v>
      </c>
      <c r="J995" t="s">
        <v>108</v>
      </c>
      <c r="K995" s="5">
        <f>E995/H995</f>
        <v>101.44</v>
      </c>
      <c r="L995" s="8">
        <f>(N995/86400)+DATE(1970,1,1)</f>
        <v>42362.25</v>
      </c>
      <c r="M995" s="8">
        <f>(O995/86400)+DATE(1970,1,1)</f>
        <v>42379.25</v>
      </c>
      <c r="N995">
        <v>1450936800</v>
      </c>
      <c r="O995">
        <v>1452405600</v>
      </c>
      <c r="P995" t="b">
        <v>0</v>
      </c>
      <c r="Q995" t="b">
        <v>1</v>
      </c>
      <c r="R995" t="str">
        <f>LEFT(T995,FIND("/",T995)-1)</f>
        <v>photography</v>
      </c>
      <c r="S995" t="str">
        <f>RIGHT(T995,LEN(T995)-FIND("/",T995))</f>
        <v>photography books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E996/D996*100</f>
        <v>52.496810772501767</v>
      </c>
      <c r="G996" t="s">
        <v>14</v>
      </c>
      <c r="H996">
        <v>842</v>
      </c>
      <c r="I996" t="s">
        <v>21</v>
      </c>
      <c r="J996" t="s">
        <v>22</v>
      </c>
      <c r="K996" s="5">
        <f>E996/H996</f>
        <v>87.972684085510693</v>
      </c>
      <c r="L996" s="8">
        <f>(N996/86400)+DATE(1970,1,1)</f>
        <v>41929.208333333336</v>
      </c>
      <c r="M996" s="8">
        <f>(O996/86400)+DATE(1970,1,1)</f>
        <v>41935.208333333336</v>
      </c>
      <c r="N996">
        <v>1413522000</v>
      </c>
      <c r="O996">
        <v>1414040400</v>
      </c>
      <c r="P996" t="b">
        <v>0</v>
      </c>
      <c r="Q996" t="b">
        <v>1</v>
      </c>
      <c r="R996" t="str">
        <f>LEFT(T996,FIND("/",T996)-1)</f>
        <v>publishing</v>
      </c>
      <c r="S996" t="str">
        <f>RIGHT(T996,LEN(T996)-FIND("/",T996))</f>
        <v>translations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E997/D997*100</f>
        <v>157.46762589928059</v>
      </c>
      <c r="G997" t="s">
        <v>20</v>
      </c>
      <c r="H997">
        <v>2043</v>
      </c>
      <c r="I997" t="s">
        <v>21</v>
      </c>
      <c r="J997" t="s">
        <v>22</v>
      </c>
      <c r="K997" s="5">
        <f>E997/H997</f>
        <v>74.995594713656388</v>
      </c>
      <c r="L997" s="8">
        <f>(N997/86400)+DATE(1970,1,1)</f>
        <v>43408.208333333328</v>
      </c>
      <c r="M997" s="8">
        <f>(O997/86400)+DATE(1970,1,1)</f>
        <v>43437.25</v>
      </c>
      <c r="N997">
        <v>1541307600</v>
      </c>
      <c r="O997">
        <v>1543816800</v>
      </c>
      <c r="P997" t="b">
        <v>0</v>
      </c>
      <c r="Q997" t="b">
        <v>1</v>
      </c>
      <c r="R997" t="str">
        <f>LEFT(T997,FIND("/",T997)-1)</f>
        <v>food</v>
      </c>
      <c r="S997" t="str">
        <f>RIGHT(T997,LEN(T997)-FIND("/",T997))</f>
        <v>food trucks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E998/D998*100</f>
        <v>72.939393939393938</v>
      </c>
      <c r="G998" t="s">
        <v>14</v>
      </c>
      <c r="H998">
        <v>112</v>
      </c>
      <c r="I998" t="s">
        <v>21</v>
      </c>
      <c r="J998" t="s">
        <v>22</v>
      </c>
      <c r="K998" s="5">
        <f>E998/H998</f>
        <v>42.982142857142854</v>
      </c>
      <c r="L998" s="8">
        <f>(N998/86400)+DATE(1970,1,1)</f>
        <v>41276.25</v>
      </c>
      <c r="M998" s="8">
        <f>(O998/86400)+DATE(1970,1,1)</f>
        <v>41306.25</v>
      </c>
      <c r="N998">
        <v>1357106400</v>
      </c>
      <c r="O998">
        <v>1359698400</v>
      </c>
      <c r="P998" t="b">
        <v>0</v>
      </c>
      <c r="Q998" t="b">
        <v>0</v>
      </c>
      <c r="R998" t="str">
        <f>LEFT(T998,FIND("/",T998)-1)</f>
        <v>theater</v>
      </c>
      <c r="S998" t="str">
        <f>RIGHT(T998,LEN(T998)-FIND("/",T998))</f>
        <v>plays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E999/D999*100</f>
        <v>60.565789473684205</v>
      </c>
      <c r="G999" t="s">
        <v>74</v>
      </c>
      <c r="H999">
        <v>139</v>
      </c>
      <c r="I999" t="s">
        <v>107</v>
      </c>
      <c r="J999" t="s">
        <v>108</v>
      </c>
      <c r="K999" s="5">
        <f>E999/H999</f>
        <v>33.115107913669064</v>
      </c>
      <c r="L999" s="8">
        <f>(N999/86400)+DATE(1970,1,1)</f>
        <v>41659.25</v>
      </c>
      <c r="M999" s="8">
        <f>(O999/86400)+DATE(1970,1,1)</f>
        <v>41664.25</v>
      </c>
      <c r="N999">
        <v>1390197600</v>
      </c>
      <c r="O999">
        <v>1390629600</v>
      </c>
      <c r="P999" t="b">
        <v>0</v>
      </c>
      <c r="Q999" t="b">
        <v>0</v>
      </c>
      <c r="R999" t="str">
        <f>LEFT(T999,FIND("/",T999)-1)</f>
        <v>theater</v>
      </c>
      <c r="S999" t="str">
        <f>RIGHT(T999,LEN(T999)-FIND("/",T999))</f>
        <v>plays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E1000/D1000*100</f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 s="5">
        <f>E1000/H1000</f>
        <v>101.13101604278074</v>
      </c>
      <c r="L1000" s="8">
        <f>(N1000/86400)+DATE(1970,1,1)</f>
        <v>40220.25</v>
      </c>
      <c r="M1000" s="8">
        <f>(O1000/86400)+DATE(1970,1,1)</f>
        <v>40234.25</v>
      </c>
      <c r="N1000">
        <v>1265868000</v>
      </c>
      <c r="O1000">
        <v>1267077600</v>
      </c>
      <c r="P1000" t="b">
        <v>0</v>
      </c>
      <c r="Q1000" t="b">
        <v>1</v>
      </c>
      <c r="R1000" t="str">
        <f>LEFT(T1000,FIND("/",T1000)-1)</f>
        <v>music</v>
      </c>
      <c r="S1000" t="str">
        <f>RIGHT(T1000,LEN(T1000)-FIND("/",T1000))</f>
        <v>indie rock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E1001/D1001*100</f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 s="5">
        <f>E1001/H1001</f>
        <v>55.98841354723708</v>
      </c>
      <c r="L1001" s="8">
        <f>(N1001/86400)+DATE(1970,1,1)</f>
        <v>42550.208333333328</v>
      </c>
      <c r="M1001" s="8">
        <f>(O1001/86400)+DATE(1970,1,1)</f>
        <v>42557.208333333328</v>
      </c>
      <c r="N1001">
        <v>1467176400</v>
      </c>
      <c r="O1001">
        <v>1467781200</v>
      </c>
      <c r="P1001" t="b">
        <v>0</v>
      </c>
      <c r="Q1001" t="b">
        <v>0</v>
      </c>
      <c r="R1001" t="str">
        <f>LEFT(T1001,FIND("/",T1001)-1)</f>
        <v>food</v>
      </c>
      <c r="S1001" t="str">
        <f>RIGHT(T1001,LEN(T1001)-FIND("/",T1001))</f>
        <v>food trucks</v>
      </c>
      <c r="T1001" t="s">
        <v>17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01">
    <cfRule type="containsText" dxfId="7" priority="2" operator="containsText" text="live">
      <formula>NOT(ISERROR(SEARCH("live",G1)))</formula>
    </cfRule>
    <cfRule type="containsText" dxfId="6" priority="3" operator="containsText" text="currently live">
      <formula>NOT(ISERROR(SEARCH("currently live",G1)))</formula>
    </cfRule>
    <cfRule type="containsText" dxfId="5" priority="4" operator="containsText" text="canceled">
      <formula>NOT(ISERROR(SEARCH("canceled",G1)))</formula>
    </cfRule>
    <cfRule type="containsText" dxfId="4" priority="5" operator="containsText" text="successful">
      <formula>NOT(ISERROR(SEARCH("successful",G1)))</formula>
    </cfRule>
    <cfRule type="containsText" dxfId="3" priority="6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6C84-1A4B-4AD5-B256-5A877643C81E}">
  <dimension ref="A1:F14"/>
  <sheetViews>
    <sheetView workbookViewId="0">
      <selection activeCell="H5" sqref="H5:H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4.625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2033</v>
      </c>
      <c r="B3" s="6" t="s">
        <v>2045</v>
      </c>
    </row>
    <row r="4" spans="1:6" x14ac:dyDescent="0.25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2038</v>
      </c>
      <c r="E8">
        <v>4</v>
      </c>
      <c r="F8">
        <v>4</v>
      </c>
    </row>
    <row r="9" spans="1:6" x14ac:dyDescent="0.25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923A-D0CB-4E7B-B2EA-9D4C7DEDF959}">
  <dimension ref="A1:F30"/>
  <sheetViews>
    <sheetView workbookViewId="0">
      <selection activeCell="H6" sqref="H6:H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2033</v>
      </c>
      <c r="B4" s="6" t="s">
        <v>2045</v>
      </c>
    </row>
    <row r="5" spans="1:6" x14ac:dyDescent="0.2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DEF-1F93-4714-9DA8-7906EBCB4448}">
  <dimension ref="A1:E18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2046</v>
      </c>
    </row>
    <row r="2" spans="1:5" x14ac:dyDescent="0.25">
      <c r="A2" s="6" t="s">
        <v>2085</v>
      </c>
      <c r="B2" t="s">
        <v>2046</v>
      </c>
    </row>
    <row r="4" spans="1:5" x14ac:dyDescent="0.25">
      <c r="A4" s="6" t="s">
        <v>2033</v>
      </c>
      <c r="B4" s="6" t="s">
        <v>2045</v>
      </c>
    </row>
    <row r="5" spans="1:5" x14ac:dyDescent="0.25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08F5-75AA-48B6-8FB4-DE65CB1FC93D}">
  <dimension ref="A1:H13"/>
  <sheetViews>
    <sheetView workbookViewId="0">
      <selection activeCell="D39" sqref="D3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3.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5">
      <c r="A2" t="s">
        <v>2094</v>
      </c>
      <c r="B2">
        <f>COUNTIFS(Crowdfunding!$G$2:$G$1001,"=SUCCESSFUL",Crowdfunding!$D$2:$D$1001,"&lt;1000")</f>
        <v>30</v>
      </c>
      <c r="C2">
        <f>COUNTIFS(Crowdfunding!$G$2:$G$1001,"=FAILED",Crowdfunding!$D$2:$D$1001,"&lt;1000")</f>
        <v>20</v>
      </c>
      <c r="D2">
        <f>COUNTIFS(Crowdfunding!$G$2:$G$1001,"=CANCELED",Crowdfunding!$D$2:$D$1001,"&lt;1000")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2095</v>
      </c>
      <c r="B3">
        <f>SUM(COUNTIFS(Crowdfunding!$G$2:$G$1001,"=SUCCESSFUL",Crowdfunding!$D$2:$D$1001,"&gt;=1000",Crowdfunding!$D$2:$D$1001,"&lt;5000"))</f>
        <v>191</v>
      </c>
      <c r="C3">
        <f>SUM(COUNTIFS(Crowdfunding!$G$2:$G$1001,"=FAILED",Crowdfunding!$D$2:$D$1001,"&gt;=1000",Crowdfunding!$D$2:$D$1001,"&lt;5000"))</f>
        <v>38</v>
      </c>
      <c r="D3">
        <f>SUM(COUNTIFS(Crowdfunding!$G$2:$G$1001,"=CANCELED",Crowdfunding!$D$2:$D$1001,"&gt;=1000",Crowdfunding!$D$2:$D$1001,"&lt;5000"))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2096</v>
      </c>
      <c r="B4">
        <f>SUM(COUNTIFS(Crowdfunding!$G$2:$G$1001,"=SUCCESSFUL",Crowdfunding!$D$2:$D$1001,"&gt;=5000",Crowdfunding!$D$2:$D$1001,"&lt;10000"))</f>
        <v>164</v>
      </c>
      <c r="C4">
        <f>SUM(COUNTIFS(Crowdfunding!$G$2:$G$1001,"=FAILED",Crowdfunding!$D$2:$D$1001,"&gt;=5000",Crowdfunding!$D$2:$D$1001,"&lt;10000"))</f>
        <v>126</v>
      </c>
      <c r="D4">
        <f>SUM(COUNTIFS(Crowdfunding!$G$2:$G$1001,"=CANCELED",Crowdfunding!$D$2:$D$1001,"&gt;=5000",Crowdfunding!$D$2:$D$1001,"&lt;10000"))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SUM(COUNTIFS(Crowdfunding!$G$2:$G$1001,"=SUCCESSFUL",Crowdfunding!$D$2:$D$1001,"&gt;=10000",Crowdfunding!$D$2:$D$1001,"&lt;15000"))</f>
        <v>4</v>
      </c>
      <c r="C5">
        <f>SUM(COUNTIFS(Crowdfunding!$G$2:$G$1001,"=FAILED",Crowdfunding!$D$2:$D$1001,"&gt;=10000",Crowdfunding!$D$2:$D$1001,"&lt;15000"))</f>
        <v>5</v>
      </c>
      <c r="D5">
        <f>SUM(COUNTIFS(Crowdfunding!$G$2:$G$1001,"=CANCELED",Crowdfunding!$D$2:$D$1001,"&gt;=10000",Crowdfunding!$D$2:$D$1001,"&lt;15000"))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2104</v>
      </c>
      <c r="B6">
        <f>SUM(COUNTIFS(Crowdfunding!$G$2:$G$1001,"=SUCCESSFUL",Crowdfunding!$D$2:$D$1001,"&gt;=15000",Crowdfunding!$D$2:$D$1001,"&lt;20000"))</f>
        <v>10</v>
      </c>
      <c r="C6">
        <f>SUM(COUNTIFS(Crowdfunding!$G$2:$G$1001,"=FAILED",Crowdfunding!$D$2:$D$1001,"&gt;=15000",Crowdfunding!$D$2:$D$1001,"&lt;20000"))</f>
        <v>0</v>
      </c>
      <c r="D6">
        <f>SUM(COUNTIFS(Crowdfunding!$G$2:$G$1001,"=CANCELED",Crowdfunding!$D$2:$D$1001,"&gt;=15000",Crowdfunding!$D$2:$D$1001,"&lt;20000"))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2105</v>
      </c>
      <c r="B7">
        <f>SUM(COUNTIFS(Crowdfunding!$G$2:$G$1001,"=SUCCESSFUL",Crowdfunding!$D$2:$D$1001,"&gt;=20000",Crowdfunding!$D$2:$D$1001,"&lt;25000"))</f>
        <v>7</v>
      </c>
      <c r="C7">
        <f>SUM(COUNTIFS(Crowdfunding!$G$2:$G$1001,"=FAILED",Crowdfunding!$D$2:$D$1001,"&gt;=20000",Crowdfunding!$D$2:$D$1001,"&lt;25000"))</f>
        <v>0</v>
      </c>
      <c r="D7">
        <f>SUM(COUNTIFS(Crowdfunding!$G$2:$G$1001,"=CANCELED",Crowdfunding!$D$2:$D$1001,"&gt;=20000",Crowdfunding!$D$2:$D$1001,"&lt;25000"))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2098</v>
      </c>
      <c r="B8">
        <f>SUM(COUNTIFS(Crowdfunding!$G$2:$G$1001,"=SUCCESSFUL",Crowdfunding!$D$2:$D$1001,"&gt;=25000",Crowdfunding!$D$2:$D$1001,"&lt;30000"))</f>
        <v>11</v>
      </c>
      <c r="C8">
        <f>SUM(COUNTIFS(Crowdfunding!$G$2:$G$1001,"=FAILED",Crowdfunding!$D$2:$D$1001,"&gt;=25000",Crowdfunding!$D$2:$D$1001,"&lt;30000"))</f>
        <v>3</v>
      </c>
      <c r="D8">
        <f>SUM(COUNTIFS(Crowdfunding!$G$2:$G$1001,"=CANCELED",Crowdfunding!$D$2:$D$1001,"&gt;=25000",Crowdfunding!$D$2:$D$1001,"&lt;30000"))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2099</v>
      </c>
      <c r="B9">
        <f>SUM(COUNTIFS(Crowdfunding!$G$2:$G$1001,"=SUCCESSFUL",Crowdfunding!$D$2:$D$1001,"&gt;=30000",Crowdfunding!$D$2:$D$1001,"&lt;35000"))</f>
        <v>7</v>
      </c>
      <c r="C9">
        <f>SUM(COUNTIFS(Crowdfunding!$G$2:$G$1001,"=FAILED",Crowdfunding!$D$2:$D$1001,"&gt;=30000",Crowdfunding!$D$2:$D$1001,"&lt;35000"))</f>
        <v>0</v>
      </c>
      <c r="D9">
        <f>SUM(COUNTIFS(Crowdfunding!$G$2:$G$1001,"=CANCELED",Crowdfunding!$D$2:$D$1001,"&gt;=30000",Crowdfunding!$D$2:$D$1001,"&lt;35000"))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2100</v>
      </c>
      <c r="B10">
        <f>SUM(COUNTIFS(Crowdfunding!$G$2:$G$1001,"=SUCCESSFUL",Crowdfunding!$D$2:$D$1001,"&gt;=35000",Crowdfunding!$D$2:$D$1001,"&lt;40000"))</f>
        <v>8</v>
      </c>
      <c r="C10">
        <f>SUM(COUNTIFS(Crowdfunding!$G$2:$G$1001,"=FAILED",Crowdfunding!$D$2:$D$1001,"&gt;=35000",Crowdfunding!$D$2:$D$1001,"&lt;40000"))</f>
        <v>3</v>
      </c>
      <c r="D10">
        <f>SUM(COUNTIFS(Crowdfunding!$G$2:$G$1001,"=CANCELED",Crowdfunding!$D$2:$D$1001,"&gt;=35000",Crowdfunding!$D$2:$D$1001,"&lt;40000"))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2101</v>
      </c>
      <c r="B11">
        <f>SUM(COUNTIFS(Crowdfunding!$G$2:$G$1001,"=SUCCESSFUL",Crowdfunding!$D$2:$D$1001,"&gt;=40000",Crowdfunding!$D$2:$D$1001,"&lt;45000"))</f>
        <v>11</v>
      </c>
      <c r="C11">
        <f>SUM(COUNTIFS(Crowdfunding!$G$2:$G$1001,"=FAILED",Crowdfunding!$D$2:$D$1001,"&gt;=40000",Crowdfunding!$D$2:$D$1001,"&lt;45000"))</f>
        <v>3</v>
      </c>
      <c r="D11">
        <f>SUM(COUNTIFS(Crowdfunding!$G$2:$G$1001,"=CANCELED",Crowdfunding!$D$2:$D$1001,"&gt;=40000",Crowdfunding!$D$2:$D$1001,"&lt;45000"))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2102</v>
      </c>
      <c r="B12">
        <f>SUM(COUNTIFS(Crowdfunding!$G$2:$G$1001,"=SUCCESSFUL",Crowdfunding!$D$2:$D$1001,"&gt;=45000",Crowdfunding!$D$2:$D$1001,"&lt;50000"))</f>
        <v>8</v>
      </c>
      <c r="C12">
        <f>SUM(COUNTIFS(Crowdfunding!$G$2:$G$1001,"=FAILED",Crowdfunding!$D$2:$D$1001,"&gt;=45000",Crowdfunding!$D$2:$D$1001,"&lt;50000"))</f>
        <v>3</v>
      </c>
      <c r="D12">
        <f>SUM(COUNTIFS(Crowdfunding!$G$2:$G$1001,"=CANCELED",Crowdfunding!$D$2:$D$1001,"&gt;=45000",Crowdfunding!$D$2:$D$1001,"&lt;50000"))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2103</v>
      </c>
      <c r="B13">
        <f>COUNTIFS(Crowdfunding!$G$2:$G$1001,"=SUCCESSFUL",Crowdfunding!$D$2:$D$1001,"&gt;50000")</f>
        <v>114</v>
      </c>
      <c r="C13">
        <f>COUNTIFS(Crowdfunding!$G$2:$G$1001,"=FAILED",Crowdfunding!$D$2:$D$1001,"&gt;50000")</f>
        <v>163</v>
      </c>
      <c r="D13">
        <f>COUNTIFS(Crowdfunding!$G$2:$G$1001,"=CANCELED",Crowdfunding!$D$2:$D$1001,"&gt;50000")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6F02-1607-4B48-A615-5F14F6C84367}">
  <dimension ref="A1:C8"/>
  <sheetViews>
    <sheetView workbookViewId="0">
      <selection activeCell="I19" sqref="I19"/>
    </sheetView>
  </sheetViews>
  <sheetFormatPr defaultRowHeight="15.75" x14ac:dyDescent="0.25"/>
  <cols>
    <col min="1" max="1" width="17.75" style="11" bestFit="1" customWidth="1"/>
    <col min="2" max="3" width="9.625" customWidth="1"/>
    <col min="4" max="4" width="16.375" bestFit="1" customWidth="1"/>
    <col min="5" max="5" width="8.25" bestFit="1" customWidth="1"/>
  </cols>
  <sheetData>
    <row r="1" spans="1:3" s="11" customFormat="1" x14ac:dyDescent="0.25">
      <c r="B1" s="1" t="s">
        <v>2106</v>
      </c>
      <c r="C1" s="1" t="s">
        <v>2107</v>
      </c>
    </row>
    <row r="2" spans="1:3" x14ac:dyDescent="0.25">
      <c r="A2" s="11" t="s">
        <v>2108</v>
      </c>
      <c r="B2">
        <f>SUMIF(Crowdfunding!$G$2:$G$1001,"=SUCCESSFUL",Crowdfunding!$H$2:$H$1001)</f>
        <v>480898</v>
      </c>
      <c r="C2">
        <f>SUMIF(Crowdfunding!$G$2:$G$1001,"=FAILED",Crowdfunding!$H$2:$H$1001)</f>
        <v>213164</v>
      </c>
    </row>
    <row r="3" spans="1:3" x14ac:dyDescent="0.25">
      <c r="A3" s="11" t="s">
        <v>2109</v>
      </c>
      <c r="B3">
        <f>AVERAGEIF(Crowdfunding!$G$2:$G$1001,"=SUCCESSFUL",Crowdfunding!$H$2:$H$1001)</f>
        <v>851.14690265486729</v>
      </c>
      <c r="C3">
        <f>AVERAGEIF(Crowdfunding!$G$2:$G$1001,"=FAILED",Crowdfunding!$H$2:$H$1001)</f>
        <v>585.61538461538464</v>
      </c>
    </row>
    <row r="4" spans="1:3" x14ac:dyDescent="0.25">
      <c r="A4" s="11" t="s">
        <v>2110</v>
      </c>
      <c r="B4" cm="1">
        <f t="array" ref="B4">MEDIAN(IF(Crowdfunding!$G$2:$G$1001="SUCCESSFUL",Crowdfunding!$H$2:$H$1001))</f>
        <v>201</v>
      </c>
      <c r="C4" cm="1">
        <f t="array" ref="C4">MEDIAN(IF(Crowdfunding!$G$2:$G$1001="FAILED",Crowdfunding!$H$2:$H$1001))</f>
        <v>114.5</v>
      </c>
    </row>
    <row r="5" spans="1:3" x14ac:dyDescent="0.25">
      <c r="A5" s="11" t="s">
        <v>2111</v>
      </c>
      <c r="B5" cm="1">
        <f t="array" ref="B5">MIN(IF(Crowdfunding!$G$2:$G$1001="SUCCESSFUL",Crowdfunding!$H$2:$H$1001))</f>
        <v>16</v>
      </c>
      <c r="C5" cm="1">
        <f t="array" ref="C5">MIN(IF(Crowdfunding!$G$2:$G$1001="FAILED",Crowdfunding!$H$2:$H$1001))</f>
        <v>0</v>
      </c>
    </row>
    <row r="6" spans="1:3" x14ac:dyDescent="0.25">
      <c r="A6" s="11" t="s">
        <v>2112</v>
      </c>
      <c r="B6" cm="1">
        <f t="array" ref="B6">MAX(IF(Crowdfunding!$G$2:$G$1001="SUCCESSFUL",Crowdfunding!$H$2:$H$1001))</f>
        <v>7295</v>
      </c>
      <c r="C6" cm="1">
        <f t="array" ref="C6">MAX(IF(Crowdfunding!$G$2:$G$1001="FAILED",Crowdfunding!$H$2:$H$1001))</f>
        <v>6080</v>
      </c>
    </row>
    <row r="7" spans="1:3" x14ac:dyDescent="0.25">
      <c r="A7" s="11" t="s">
        <v>2113</v>
      </c>
      <c r="B7" cm="1">
        <f t="array" ref="B7">_xlfn.VAR.P(IF(Crowdfunding!$G$2:$G$1001="SUCCESSFUL",Crowdfunding!$H$2:$H$1001))</f>
        <v>1603373.7324019109</v>
      </c>
      <c r="C7" cm="1">
        <f t="array" ref="C7">_xlfn.VAR.P(IF(Crowdfunding!$G$2:$G$1001="FAILED",Crowdfunding!$H$2:$H$1001))</f>
        <v>921574.68174133555</v>
      </c>
    </row>
    <row r="8" spans="1:3" x14ac:dyDescent="0.25">
      <c r="A8" s="11" t="s">
        <v>2114</v>
      </c>
      <c r="B8" cm="1">
        <f t="array" ref="B8">_xlfn.STDEV.P(IF(Crowdfunding!$G$2:$G$1001="SUCCESSFUL",Crowdfunding!$H$2:$H$1001))</f>
        <v>1266.2439466397898</v>
      </c>
      <c r="C8" cm="1">
        <f t="array" ref="C8">_xlfn.STDEV.P(IF(Crowdfunding!$G$2:$G$1001="FAILED",Crowdfunding!$H$2:$H$1001))</f>
        <v>959.98681331637863</v>
      </c>
    </row>
  </sheetData>
  <conditionalFormatting sqref="B1:C1">
    <cfRule type="containsText" dxfId="0" priority="2" operator="containsText" text="Failed">
      <formula>NOT(ISERROR(SEARCH("Failed",B1)))</formula>
    </cfRule>
    <cfRule type="containsText" dxfId="1" priority="1" operator="containsText" text="Successful">
      <formula>NOT(ISERROR(SEARCH("Successful",B1)))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Outcome</vt:lpstr>
      <vt:lpstr>Sub-Category Outcome</vt:lpstr>
      <vt:lpstr>Date Created Outcome</vt:lpstr>
      <vt:lpstr>Crowdfunding Goal Analysis</vt:lpstr>
      <vt:lpstr>Statistical Analysis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Emily Elizabeth</cp:lastModifiedBy>
  <dcterms:created xsi:type="dcterms:W3CDTF">2021-09-29T18:52:28Z</dcterms:created>
  <dcterms:modified xsi:type="dcterms:W3CDTF">2023-04-30T19:59:48Z</dcterms:modified>
</cp:coreProperties>
</file>