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7dc4c44d0f62b9/Desktop/Temp. Skul/3B/MTE 380 - Mechatronics Engineering Design Workshop/Project/"/>
    </mc:Choice>
  </mc:AlternateContent>
  <xr:revisionPtr revIDLastSave="439" documentId="8_{6D918401-E7CF-484C-8854-D73EC88FDE65}" xr6:coauthVersionLast="46" xr6:coauthVersionMax="46" xr10:uidLastSave="{565BF137-C245-4866-B71A-5F0B7B38833A}"/>
  <bookViews>
    <workbookView xWindow="-120" yWindow="-120" windowWidth="29040" windowHeight="15840" firstSheet="1" activeTab="1" xr2:uid="{9C1B88D8-5D8E-4331-8316-878E69FB33F4}"/>
  </bookViews>
  <sheets>
    <sheet name="Rev_1" sheetId="1" r:id="rId1"/>
    <sheet name="Rev_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2" l="1"/>
  <c r="B55" i="2"/>
  <c r="B54" i="2"/>
  <c r="F3" i="2"/>
  <c r="F17" i="2"/>
  <c r="G17" i="2" s="1"/>
  <c r="G3" i="2"/>
  <c r="E15" i="2"/>
  <c r="G15" i="2" s="1"/>
  <c r="E14" i="2"/>
  <c r="G14" i="2" s="1"/>
  <c r="E21" i="2"/>
  <c r="G21" i="2" s="1"/>
  <c r="C21" i="2"/>
  <c r="I20" i="2"/>
  <c r="D20" i="2"/>
  <c r="C20" i="2"/>
  <c r="B20" i="2"/>
  <c r="I19" i="2"/>
  <c r="D19" i="2"/>
  <c r="C19" i="2"/>
  <c r="B19" i="2"/>
  <c r="H18" i="2"/>
  <c r="I18" i="2" s="1"/>
  <c r="E18" i="2"/>
  <c r="G18" i="2" s="1"/>
  <c r="D18" i="2"/>
  <c r="C18" i="2"/>
  <c r="B18" i="2"/>
  <c r="I14" i="2"/>
  <c r="I13" i="2"/>
  <c r="E13" i="2"/>
  <c r="G13" i="2" s="1"/>
  <c r="I12" i="2"/>
  <c r="E12" i="2"/>
  <c r="G12" i="2" s="1"/>
  <c r="I11" i="2"/>
  <c r="E11" i="2"/>
  <c r="G11" i="2" s="1"/>
  <c r="I10" i="2"/>
  <c r="E10" i="2"/>
  <c r="E19" i="2" s="1"/>
  <c r="G19" i="2" s="1"/>
  <c r="I9" i="2"/>
  <c r="E9" i="2"/>
  <c r="E20" i="2" s="1"/>
  <c r="G20" i="2" s="1"/>
  <c r="E8" i="2"/>
  <c r="G8" i="2" s="1"/>
  <c r="G7" i="2"/>
  <c r="H6" i="2"/>
  <c r="I6" i="2" s="1"/>
  <c r="E6" i="2"/>
  <c r="G6" i="2" s="1"/>
  <c r="H5" i="2"/>
  <c r="F5" i="2"/>
  <c r="G5" i="2" s="1"/>
  <c r="I4" i="2"/>
  <c r="G4" i="2"/>
  <c r="H16" i="1"/>
  <c r="I16" i="1" s="1"/>
  <c r="I20" i="1"/>
  <c r="E20" i="1"/>
  <c r="G20" i="1"/>
  <c r="C20" i="1"/>
  <c r="E14" i="1"/>
  <c r="E13" i="1"/>
  <c r="G13" i="1" s="1"/>
  <c r="E12" i="1"/>
  <c r="G12" i="1" s="1"/>
  <c r="E11" i="1"/>
  <c r="G11" i="1" s="1"/>
  <c r="E10" i="1"/>
  <c r="G10" i="1" s="1"/>
  <c r="E9" i="1"/>
  <c r="E8" i="1"/>
  <c r="B19" i="1"/>
  <c r="C19" i="1"/>
  <c r="D19" i="1"/>
  <c r="D18" i="1"/>
  <c r="C18" i="1"/>
  <c r="B18" i="1"/>
  <c r="H3" i="1"/>
  <c r="I3" i="1" s="1"/>
  <c r="G14" i="1"/>
  <c r="I11" i="1"/>
  <c r="I12" i="1"/>
  <c r="I13" i="1"/>
  <c r="I14" i="1"/>
  <c r="G9" i="1"/>
  <c r="F5" i="1"/>
  <c r="H5" i="1"/>
  <c r="G8" i="1"/>
  <c r="H6" i="1"/>
  <c r="I6" i="1" s="1"/>
  <c r="H17" i="1"/>
  <c r="I17" i="1" s="1"/>
  <c r="I4" i="1"/>
  <c r="I9" i="1"/>
  <c r="I10" i="1"/>
  <c r="I18" i="1"/>
  <c r="I19" i="1"/>
  <c r="G16" i="1"/>
  <c r="E17" i="1"/>
  <c r="G17" i="1" s="1"/>
  <c r="D17" i="1"/>
  <c r="C17" i="1"/>
  <c r="B17" i="1"/>
  <c r="E6" i="1"/>
  <c r="G6" i="1" s="1"/>
  <c r="G4" i="1"/>
  <c r="G7" i="1"/>
  <c r="G3" i="1"/>
  <c r="I5" i="2" l="1"/>
  <c r="I23" i="2" s="1"/>
  <c r="I24" i="2" s="1"/>
  <c r="G10" i="2"/>
  <c r="G9" i="2"/>
  <c r="E18" i="1"/>
  <c r="G18" i="1" s="1"/>
  <c r="E19" i="1"/>
  <c r="G19" i="1" s="1"/>
  <c r="I5" i="1"/>
  <c r="I22" i="1" s="1"/>
  <c r="I23" i="1" s="1"/>
  <c r="G5" i="1"/>
  <c r="G23" i="2" l="1"/>
  <c r="G22" i="1"/>
</calcChain>
</file>

<file path=xl/sharedStrings.xml><?xml version="1.0" encoding="utf-8"?>
<sst xmlns="http://schemas.openxmlformats.org/spreadsheetml/2006/main" count="178" uniqueCount="69">
  <si>
    <t>Item #</t>
  </si>
  <si>
    <t>Part #</t>
  </si>
  <si>
    <t>Source</t>
  </si>
  <si>
    <t>Description</t>
  </si>
  <si>
    <t>Unit Price (CAD)*</t>
  </si>
  <si>
    <t>Quantity</t>
  </si>
  <si>
    <t>Total Price</t>
  </si>
  <si>
    <t>Unit Weight (g)</t>
  </si>
  <si>
    <t>Total Weight (g)</t>
  </si>
  <si>
    <t>Link</t>
  </si>
  <si>
    <t>Intermediate Stage</t>
  </si>
  <si>
    <t>FILAMENT</t>
  </si>
  <si>
    <t>3D Printed Components</t>
  </si>
  <si>
    <t>1528-1062-ND</t>
  </si>
  <si>
    <t>DigiKey</t>
  </si>
  <si>
    <t>Stepper Motor</t>
  </si>
  <si>
    <t>https://www.digikey.ca/en/products/detail/adafruit-industries-llc/324/5022791</t>
  </si>
  <si>
    <t>TRM4000_0</t>
  </si>
  <si>
    <t>Phidgets</t>
  </si>
  <si>
    <t>8mm Rotary Shaft***</t>
  </si>
  <si>
    <t>https://www.phidgets.com/?tier=3&amp;catid=83&amp;pcid=74&amp;prodid=730</t>
  </si>
  <si>
    <t>1611-0514-0008</t>
  </si>
  <si>
    <t>gobilda</t>
  </si>
  <si>
    <t>8mm ID Ball Bearing, 2 pack</t>
  </si>
  <si>
    <t>https://www.gobilda.com/1611-series-flanged-ball-bearing-8mm-id-x-14mm-od-5mm-thickness-2-pack/</t>
  </si>
  <si>
    <t>217-5887 or 217-5888</t>
  </si>
  <si>
    <t>VEX Robotics</t>
  </si>
  <si>
    <t>GT3 Timing Belt</t>
  </si>
  <si>
    <t>Negligible</t>
  </si>
  <si>
    <t>https://www.vexrobotics.com/gt2-timingbelts.html?___store=vexroboticsca&amp;___from_store=vexrobotics#attr-vex_docs_downloads</t>
  </si>
  <si>
    <t>openbuilds</t>
  </si>
  <si>
    <t>GT3 Timing Pulley, 20T, 9mm belt</t>
  </si>
  <si>
    <t>https://openbuildspartstore.com/3gt-gt2-3m-timing-pulley-20-tooth-9mm-belt-8mm-clamp-bore/</t>
  </si>
  <si>
    <t>90592A095</t>
  </si>
  <si>
    <t>McMaster-Carr</t>
  </si>
  <si>
    <t>M5x0.8mm Hex Nut</t>
  </si>
  <si>
    <t>https://www.mcmaster.com/90592A095/</t>
  </si>
  <si>
    <t>91290A231</t>
  </si>
  <si>
    <t>M5x0.8mm, 15mm long socket head</t>
  </si>
  <si>
    <t>https://www.mcmaster.com/91290A231/</t>
  </si>
  <si>
    <t>91290A572</t>
  </si>
  <si>
    <t>M3x0.5mm, 15mm long socket head</t>
  </si>
  <si>
    <t>https://www.mcmaster.com/91290A572/</t>
  </si>
  <si>
    <t>95947A502</t>
  </si>
  <si>
    <t>M3x0.5mm standoff, 50mm long</t>
  </si>
  <si>
    <t>https://www.mcmaster.com/95947a502</t>
  </si>
  <si>
    <t>95947A018</t>
  </si>
  <si>
    <t>M3x0.5mm standoff, 25mm long</t>
  </si>
  <si>
    <t>https://www.mcmaster.com/95947A018/</t>
  </si>
  <si>
    <t>92605A652</t>
  </si>
  <si>
    <t>M3x0.5mm set screw</t>
  </si>
  <si>
    <t>https://www.mcmaster.com/92605A652/</t>
  </si>
  <si>
    <t>Output Stage</t>
  </si>
  <si>
    <t>90751A111</t>
  </si>
  <si>
    <t>M3x0.35mm, 8mm long socket head</t>
  </si>
  <si>
    <t>Total</t>
  </si>
  <si>
    <t>Mass in kg:</t>
  </si>
  <si>
    <t>* before tax</t>
  </si>
  <si>
    <t>** based on CAD - USD currency conversion rate on 03/19/21: $1 CAD = $0.80 USD</t>
  </si>
  <si>
    <t>*** priced by the m, sold by the mm. "Quantity" is in m. "Unit Price" and "Unit Weight" are per m</t>
  </si>
  <si>
    <t>For fasteners sold in packs, price for 1 unit was determined</t>
  </si>
  <si>
    <t>USD -&gt; CAD conversion rate:</t>
  </si>
  <si>
    <t>Filament spool</t>
  </si>
  <si>
    <t>217-5890</t>
  </si>
  <si>
    <t>GT3 Timing Belt, 110T</t>
  </si>
  <si>
    <t>92095A177</t>
  </si>
  <si>
    <t>M3x0.5mm, 5mm long button head</t>
  </si>
  <si>
    <t>https://www.mcmaster.com/92095A177/</t>
  </si>
  <si>
    <t>PLA filament prices determined on sale price of ~ $20 per 1 kg spool: https://3dprintingcanada.com/collections/pla/products/transparent-red-2-85mm-pla-filament-1-kg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</si>
</sst>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165" fontId="0" fillId="0" borderId="0" xfId="0" applyNumberFormat="1" applyBorder="1"/>
    <xf numFmtId="165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1" applyNumberFormat="1" applyFont="1" applyBorder="1"/>
    <xf numFmtId="0" fontId="0" fillId="0" borderId="0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0" fillId="3" borderId="0" xfId="0" applyFill="1" applyBorder="1"/>
    <xf numFmtId="165" fontId="0" fillId="3" borderId="0" xfId="0" applyNumberFormat="1" applyFill="1" applyBorder="1"/>
    <xf numFmtId="165" fontId="0" fillId="3" borderId="5" xfId="1" applyNumberFormat="1" applyFont="1" applyFill="1" applyBorder="1"/>
    <xf numFmtId="0" fontId="2" fillId="0" borderId="7" xfId="0" applyFont="1" applyBorder="1"/>
    <xf numFmtId="0" fontId="2" fillId="0" borderId="1" xfId="0" applyNumberFormat="1" applyFont="1" applyFill="1" applyBorder="1"/>
    <xf numFmtId="0" fontId="2" fillId="0" borderId="3" xfId="0" applyNumberFormat="1" applyFont="1" applyFill="1" applyBorder="1"/>
    <xf numFmtId="0" fontId="0" fillId="0" borderId="4" xfId="1" applyNumberFormat="1" applyFont="1" applyFill="1" applyBorder="1"/>
    <xf numFmtId="0" fontId="0" fillId="0" borderId="5" xfId="1" applyNumberFormat="1" applyFont="1" applyFill="1" applyBorder="1"/>
    <xf numFmtId="0" fontId="0" fillId="0" borderId="4" xfId="1" applyNumberFormat="1" applyFont="1" applyBorder="1"/>
    <xf numFmtId="0" fontId="0" fillId="0" borderId="6" xfId="1" applyNumberFormat="1" applyFont="1" applyBorder="1"/>
    <xf numFmtId="0" fontId="0" fillId="3" borderId="4" xfId="1" applyNumberFormat="1" applyFont="1" applyFill="1" applyBorder="1"/>
    <xf numFmtId="0" fontId="0" fillId="3" borderId="5" xfId="1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/>
    <xf numFmtId="0" fontId="0" fillId="0" borderId="0" xfId="0" applyFill="1"/>
    <xf numFmtId="0" fontId="0" fillId="0" borderId="5" xfId="0" applyBorder="1" applyAlignment="1">
      <alignment horizontal="right"/>
    </xf>
    <xf numFmtId="165" fontId="0" fillId="2" borderId="0" xfId="0" applyNumberFormat="1" applyFill="1" applyBorder="1"/>
    <xf numFmtId="165" fontId="0" fillId="0" borderId="0" xfId="0" applyNumberFormat="1" applyFill="1" applyBorder="1"/>
    <xf numFmtId="166" fontId="0" fillId="0" borderId="0" xfId="0" applyNumberFormat="1"/>
    <xf numFmtId="0" fontId="0" fillId="3" borderId="4" xfId="0" applyFill="1" applyBorder="1"/>
    <xf numFmtId="1" fontId="0" fillId="0" borderId="8" xfId="1" applyNumberFormat="1" applyFont="1" applyBorder="1"/>
    <xf numFmtId="0" fontId="3" fillId="0" borderId="0" xfId="2"/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hidgets.com/?tier=3&amp;catid=83&amp;pcid=74&amp;prodid=73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xrobotics.com/gt2-timingbelts.html?___store=vexroboticsca&amp;___from_store=vexrobotics" TargetMode="External"/><Relationship Id="rId1" Type="http://schemas.openxmlformats.org/officeDocument/2006/relationships/hyperlink" Target="https://www.phidgets.com/?tier=3&amp;catid=83&amp;pcid=74&amp;prodid=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C2C0-13C8-4195-B7C1-99D31F75AB5B}">
  <dimension ref="A1:K34"/>
  <sheetViews>
    <sheetView zoomScaleNormal="100" workbookViewId="0">
      <selection activeCell="D24" sqref="D24"/>
    </sheetView>
  </sheetViews>
  <sheetFormatPr defaultRowHeight="15"/>
  <cols>
    <col min="2" max="2" width="15.42578125" customWidth="1"/>
    <col min="3" max="3" width="14.28515625" customWidth="1"/>
    <col min="4" max="4" width="28" customWidth="1"/>
    <col min="5" max="5" width="16.42578125" customWidth="1"/>
    <col min="6" max="6" width="9.28515625" customWidth="1"/>
    <col min="7" max="7" width="17.85546875" customWidth="1"/>
    <col min="8" max="8" width="15.42578125" customWidth="1"/>
    <col min="9" max="9" width="16.8554687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1" t="s">
        <v>7</v>
      </c>
      <c r="I1" s="22" t="s">
        <v>8</v>
      </c>
      <c r="J1" s="32" t="s">
        <v>9</v>
      </c>
      <c r="K1" s="31"/>
    </row>
    <row r="2" spans="1:11">
      <c r="A2" s="14" t="s">
        <v>10</v>
      </c>
      <c r="B2" s="15"/>
      <c r="C2" s="15"/>
      <c r="D2" s="15"/>
      <c r="E2" s="15"/>
      <c r="F2" s="15"/>
      <c r="G2" s="16"/>
      <c r="H2" s="29"/>
      <c r="I2" s="30"/>
    </row>
    <row r="3" spans="1:11">
      <c r="A3" s="4">
        <v>1</v>
      </c>
      <c r="B3" s="5" t="s">
        <v>11</v>
      </c>
      <c r="C3" s="6"/>
      <c r="D3" s="6" t="s">
        <v>12</v>
      </c>
      <c r="E3" s="35"/>
      <c r="F3" s="6">
        <v>1</v>
      </c>
      <c r="G3" s="8">
        <f>E3*F3</f>
        <v>0</v>
      </c>
      <c r="H3" s="23">
        <f>0.001252*1656872.18</f>
        <v>2074.4039693600002</v>
      </c>
      <c r="I3" s="24">
        <f>H3*F3</f>
        <v>2074.4039693600002</v>
      </c>
    </row>
    <row r="4" spans="1:11">
      <c r="A4" s="4">
        <v>2</v>
      </c>
      <c r="B4" s="6" t="s">
        <v>13</v>
      </c>
      <c r="C4" s="6" t="s">
        <v>14</v>
      </c>
      <c r="D4" s="6" t="s">
        <v>15</v>
      </c>
      <c r="E4" s="7">
        <v>19.02</v>
      </c>
      <c r="F4" s="6">
        <v>1</v>
      </c>
      <c r="G4" s="8">
        <f t="shared" ref="G4:G20" si="0">E4*F4</f>
        <v>19.02</v>
      </c>
      <c r="H4">
        <v>200.03</v>
      </c>
      <c r="I4" s="24">
        <f t="shared" ref="I4:I20" si="1">H4*F4</f>
        <v>200.03</v>
      </c>
      <c r="J4" t="s">
        <v>16</v>
      </c>
    </row>
    <row r="5" spans="1:11">
      <c r="A5" s="4">
        <v>3</v>
      </c>
      <c r="B5" s="33" t="s">
        <v>17</v>
      </c>
      <c r="C5" s="6" t="s">
        <v>18</v>
      </c>
      <c r="D5" s="6" t="s">
        <v>19</v>
      </c>
      <c r="E5" s="7">
        <v>6.5</v>
      </c>
      <c r="F5" s="13">
        <f>0.4*2+0.075*2</f>
        <v>0.95000000000000007</v>
      </c>
      <c r="G5" s="8">
        <f t="shared" si="0"/>
        <v>6.1750000000000007</v>
      </c>
      <c r="H5" s="23">
        <f>145.43*2.5</f>
        <v>363.57500000000005</v>
      </c>
      <c r="I5" s="24">
        <f t="shared" si="1"/>
        <v>345.39625000000007</v>
      </c>
      <c r="J5" s="40" t="s">
        <v>20</v>
      </c>
    </row>
    <row r="6" spans="1:11">
      <c r="A6" s="4">
        <v>4</v>
      </c>
      <c r="B6" t="s">
        <v>21</v>
      </c>
      <c r="C6" s="13" t="s">
        <v>22</v>
      </c>
      <c r="D6" s="13" t="s">
        <v>23</v>
      </c>
      <c r="E6" s="7">
        <f>3.49*$C$34</f>
        <v>4.3625000000000007</v>
      </c>
      <c r="F6" s="6">
        <v>4</v>
      </c>
      <c r="G6" s="8">
        <f t="shared" si="0"/>
        <v>17.450000000000003</v>
      </c>
      <c r="H6" s="23">
        <f>3*2</f>
        <v>6</v>
      </c>
      <c r="I6" s="24">
        <f t="shared" si="1"/>
        <v>24</v>
      </c>
      <c r="J6" t="s">
        <v>24</v>
      </c>
    </row>
    <row r="7" spans="1:11">
      <c r="A7" s="4">
        <v>5</v>
      </c>
      <c r="B7" s="5" t="s">
        <v>25</v>
      </c>
      <c r="C7" s="6" t="s">
        <v>26</v>
      </c>
      <c r="D7" s="13" t="s">
        <v>27</v>
      </c>
      <c r="E7" s="7">
        <v>8.49</v>
      </c>
      <c r="F7" s="6">
        <v>1</v>
      </c>
      <c r="G7" s="8">
        <f t="shared" si="0"/>
        <v>8.49</v>
      </c>
      <c r="H7" s="23"/>
      <c r="I7" s="34" t="s">
        <v>28</v>
      </c>
      <c r="J7" t="s">
        <v>29</v>
      </c>
    </row>
    <row r="8" spans="1:11">
      <c r="A8" s="4">
        <v>6</v>
      </c>
      <c r="B8">
        <v>2130</v>
      </c>
      <c r="C8" s="13" t="s">
        <v>30</v>
      </c>
      <c r="D8" s="13" t="s">
        <v>31</v>
      </c>
      <c r="E8" s="7">
        <f>9.99*$C$34</f>
        <v>12.487500000000001</v>
      </c>
      <c r="F8" s="13">
        <v>2</v>
      </c>
      <c r="G8" s="8">
        <f t="shared" si="0"/>
        <v>24.975000000000001</v>
      </c>
      <c r="H8" s="23"/>
      <c r="I8" s="34" t="s">
        <v>28</v>
      </c>
      <c r="J8" t="s">
        <v>32</v>
      </c>
    </row>
    <row r="9" spans="1:11">
      <c r="A9" s="4">
        <v>7</v>
      </c>
      <c r="B9" t="s">
        <v>33</v>
      </c>
      <c r="C9" s="13" t="s">
        <v>34</v>
      </c>
      <c r="D9" s="13" t="s">
        <v>35</v>
      </c>
      <c r="E9" s="7">
        <f>(1.76/100)*$C$34</f>
        <v>2.2000000000000002E-2</v>
      </c>
      <c r="F9" s="13">
        <v>16</v>
      </c>
      <c r="G9" s="8">
        <f t="shared" si="0"/>
        <v>0.35200000000000004</v>
      </c>
      <c r="H9" s="23">
        <v>1.21</v>
      </c>
      <c r="I9" s="24">
        <f t="shared" si="1"/>
        <v>19.36</v>
      </c>
      <c r="J9" t="s">
        <v>36</v>
      </c>
    </row>
    <row r="10" spans="1:11">
      <c r="A10" s="4">
        <v>8</v>
      </c>
      <c r="B10" t="s">
        <v>37</v>
      </c>
      <c r="C10" s="13" t="s">
        <v>34</v>
      </c>
      <c r="D10" s="13" t="s">
        <v>38</v>
      </c>
      <c r="E10" s="7">
        <f>(10.34/50)*$C$34</f>
        <v>0.25849999999999995</v>
      </c>
      <c r="F10" s="13">
        <v>16</v>
      </c>
      <c r="G10" s="8">
        <f t="shared" si="0"/>
        <v>4.1359999999999992</v>
      </c>
      <c r="H10" s="23">
        <v>3.68</v>
      </c>
      <c r="I10" s="24">
        <f t="shared" si="1"/>
        <v>58.88</v>
      </c>
      <c r="J10" t="s">
        <v>39</v>
      </c>
    </row>
    <row r="11" spans="1:11">
      <c r="A11" s="4">
        <v>9</v>
      </c>
      <c r="B11" t="s">
        <v>40</v>
      </c>
      <c r="C11" s="13" t="s">
        <v>34</v>
      </c>
      <c r="D11" s="13" t="s">
        <v>41</v>
      </c>
      <c r="E11" s="7">
        <f>(10/50)*$C$34</f>
        <v>0.25</v>
      </c>
      <c r="F11" s="13">
        <v>12</v>
      </c>
      <c r="G11" s="8">
        <f t="shared" si="0"/>
        <v>3</v>
      </c>
      <c r="H11" s="23">
        <v>1.1200000000000001</v>
      </c>
      <c r="I11" s="24">
        <f t="shared" si="1"/>
        <v>13.440000000000001</v>
      </c>
      <c r="J11" t="s">
        <v>42</v>
      </c>
    </row>
    <row r="12" spans="1:11">
      <c r="A12" s="4">
        <v>10</v>
      </c>
      <c r="B12" t="s">
        <v>43</v>
      </c>
      <c r="C12" s="13" t="s">
        <v>34</v>
      </c>
      <c r="D12" s="13" t="s">
        <v>44</v>
      </c>
      <c r="E12" s="7">
        <f>1.78*$C$34</f>
        <v>2.2250000000000001</v>
      </c>
      <c r="F12" s="13">
        <v>4</v>
      </c>
      <c r="G12" s="8">
        <f t="shared" si="0"/>
        <v>8.9</v>
      </c>
      <c r="H12" s="23">
        <v>2.17</v>
      </c>
      <c r="I12" s="24">
        <f t="shared" si="1"/>
        <v>8.68</v>
      </c>
      <c r="J12" t="s">
        <v>45</v>
      </c>
    </row>
    <row r="13" spans="1:11">
      <c r="A13" s="4">
        <v>11</v>
      </c>
      <c r="B13" t="s">
        <v>46</v>
      </c>
      <c r="C13" s="13" t="s">
        <v>34</v>
      </c>
      <c r="D13" s="13" t="s">
        <v>47</v>
      </c>
      <c r="E13" s="36">
        <f>1.08*$C$34</f>
        <v>1.35</v>
      </c>
      <c r="F13" s="13">
        <v>2</v>
      </c>
      <c r="G13" s="8">
        <f t="shared" si="0"/>
        <v>2.7</v>
      </c>
      <c r="H13" s="23">
        <v>0.8</v>
      </c>
      <c r="I13" s="24">
        <f t="shared" si="1"/>
        <v>1.6</v>
      </c>
      <c r="J13" s="33" t="s">
        <v>48</v>
      </c>
    </row>
    <row r="14" spans="1:11">
      <c r="A14" s="4">
        <v>12</v>
      </c>
      <c r="B14" t="s">
        <v>49</v>
      </c>
      <c r="C14" s="13" t="s">
        <v>34</v>
      </c>
      <c r="D14" s="13" t="s">
        <v>50</v>
      </c>
      <c r="E14" s="7">
        <f>(13.3/50)*$C$34</f>
        <v>0.33250000000000002</v>
      </c>
      <c r="F14" s="13">
        <v>5</v>
      </c>
      <c r="G14" s="8">
        <f t="shared" si="0"/>
        <v>1.6625000000000001</v>
      </c>
      <c r="H14" s="23">
        <v>0.24399999999999999</v>
      </c>
      <c r="I14" s="24">
        <f t="shared" si="1"/>
        <v>1.22</v>
      </c>
      <c r="J14" t="s">
        <v>51</v>
      </c>
    </row>
    <row r="15" spans="1:11">
      <c r="A15" s="14" t="s">
        <v>52</v>
      </c>
      <c r="B15" s="17"/>
      <c r="C15" s="17"/>
      <c r="D15" s="17"/>
      <c r="E15" s="18"/>
      <c r="F15" s="17"/>
      <c r="G15" s="19"/>
      <c r="H15" s="27"/>
      <c r="I15" s="28"/>
    </row>
    <row r="16" spans="1:11">
      <c r="A16" s="4">
        <v>1</v>
      </c>
      <c r="B16" s="5" t="s">
        <v>11</v>
      </c>
      <c r="C16" s="6"/>
      <c r="D16" s="6" t="s">
        <v>12</v>
      </c>
      <c r="E16" s="35"/>
      <c r="F16" s="13">
        <v>1</v>
      </c>
      <c r="G16" s="8">
        <f t="shared" si="0"/>
        <v>0</v>
      </c>
      <c r="H16" s="25">
        <f>0.001252*1445298.29</f>
        <v>1809.5134590800001</v>
      </c>
      <c r="I16" s="24">
        <f t="shared" si="1"/>
        <v>1809.5134590800001</v>
      </c>
    </row>
    <row r="17" spans="1:10">
      <c r="A17" s="4">
        <v>2</v>
      </c>
      <c r="B17" s="6" t="str">
        <f>$B$4</f>
        <v>1528-1062-ND</v>
      </c>
      <c r="C17" s="6" t="str">
        <f>$C$4</f>
        <v>DigiKey</v>
      </c>
      <c r="D17" s="6" t="str">
        <f>$D$4</f>
        <v>Stepper Motor</v>
      </c>
      <c r="E17" s="7">
        <f>$E$4</f>
        <v>19.02</v>
      </c>
      <c r="F17" s="6">
        <v>1</v>
      </c>
      <c r="G17" s="8">
        <f t="shared" si="0"/>
        <v>19.02</v>
      </c>
      <c r="H17" s="25">
        <f>$H$4</f>
        <v>200.03</v>
      </c>
      <c r="I17" s="24">
        <f t="shared" si="1"/>
        <v>200.03</v>
      </c>
      <c r="J17" t="s">
        <v>16</v>
      </c>
    </row>
    <row r="18" spans="1:10">
      <c r="A18" s="4">
        <v>3</v>
      </c>
      <c r="B18" s="6" t="str">
        <f>B10</f>
        <v>91290A231</v>
      </c>
      <c r="C18" s="6" t="str">
        <f>C9</f>
        <v>McMaster-Carr</v>
      </c>
      <c r="D18" s="6" t="str">
        <f>D10</f>
        <v>M5x0.8mm, 15mm long socket head</v>
      </c>
      <c r="E18" s="7">
        <f>E10</f>
        <v>0.25849999999999995</v>
      </c>
      <c r="F18" s="13">
        <v>10</v>
      </c>
      <c r="G18" s="8">
        <f t="shared" si="0"/>
        <v>2.5849999999999995</v>
      </c>
      <c r="H18" s="23">
        <v>3.68</v>
      </c>
      <c r="I18" s="24">
        <f t="shared" si="1"/>
        <v>36.800000000000004</v>
      </c>
      <c r="J18" t="s">
        <v>39</v>
      </c>
    </row>
    <row r="19" spans="1:10">
      <c r="A19" s="4">
        <v>4</v>
      </c>
      <c r="B19" s="6" t="str">
        <f>B9</f>
        <v>90592A095</v>
      </c>
      <c r="C19" s="6" t="str">
        <f>C9</f>
        <v>McMaster-Carr</v>
      </c>
      <c r="D19" s="6" t="str">
        <f>D9</f>
        <v>M5x0.8mm Hex Nut</v>
      </c>
      <c r="E19" s="7">
        <f>E9</f>
        <v>2.2000000000000002E-2</v>
      </c>
      <c r="F19" s="13">
        <v>10</v>
      </c>
      <c r="G19" s="8">
        <f t="shared" si="0"/>
        <v>0.22000000000000003</v>
      </c>
      <c r="H19" s="23">
        <v>1.21</v>
      </c>
      <c r="I19" s="24">
        <f t="shared" si="1"/>
        <v>12.1</v>
      </c>
      <c r="J19" t="s">
        <v>36</v>
      </c>
    </row>
    <row r="20" spans="1:10">
      <c r="A20" s="4">
        <v>5</v>
      </c>
      <c r="B20" t="s">
        <v>53</v>
      </c>
      <c r="C20" s="6" t="str">
        <f>C10</f>
        <v>McMaster-Carr</v>
      </c>
      <c r="D20" s="6" t="s">
        <v>54</v>
      </c>
      <c r="E20" s="7">
        <f>(9.27/100)*$C$34</f>
        <v>0.11587499999999999</v>
      </c>
      <c r="F20" s="13">
        <v>4</v>
      </c>
      <c r="G20" s="8">
        <f t="shared" si="0"/>
        <v>0.46349999999999997</v>
      </c>
      <c r="H20" s="25">
        <v>0.84</v>
      </c>
      <c r="I20" s="24">
        <f t="shared" si="1"/>
        <v>3.36</v>
      </c>
    </row>
    <row r="21" spans="1:10">
      <c r="A21" s="38"/>
      <c r="B21" s="17"/>
      <c r="C21" s="17"/>
      <c r="D21" s="17"/>
      <c r="E21" s="18"/>
      <c r="F21" s="17"/>
      <c r="G21" s="19"/>
      <c r="H21" s="27"/>
      <c r="I21" s="28"/>
    </row>
    <row r="22" spans="1:10" ht="15.75" thickBot="1">
      <c r="A22" s="9"/>
      <c r="B22" s="10"/>
      <c r="C22" s="10"/>
      <c r="D22" s="10"/>
      <c r="E22" s="11"/>
      <c r="F22" s="20" t="s">
        <v>55</v>
      </c>
      <c r="G22" s="12">
        <f>SUM(G3:G20)</f>
        <v>119.149</v>
      </c>
      <c r="H22" s="26"/>
      <c r="I22" s="39">
        <f>SUM(I2:I20)</f>
        <v>4808.8136784400003</v>
      </c>
    </row>
    <row r="23" spans="1:10">
      <c r="H23" t="s">
        <v>56</v>
      </c>
      <c r="I23" s="37">
        <f>I22/1000</f>
        <v>4.80881367844</v>
      </c>
    </row>
    <row r="29" spans="1:10">
      <c r="A29" t="s">
        <v>57</v>
      </c>
    </row>
    <row r="30" spans="1:10">
      <c r="A30" t="s">
        <v>58</v>
      </c>
    </row>
    <row r="31" spans="1:10">
      <c r="A31" t="s">
        <v>59</v>
      </c>
    </row>
    <row r="32" spans="1:10">
      <c r="A32" t="s">
        <v>60</v>
      </c>
    </row>
    <row r="34" spans="1:3">
      <c r="A34" t="s">
        <v>61</v>
      </c>
      <c r="C34">
        <v>1.25</v>
      </c>
    </row>
  </sheetData>
  <hyperlinks>
    <hyperlink ref="J5" r:id="rId1" xr:uid="{F96A9BD8-AC22-4B53-A0E7-6FC42B799F9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42F5-511E-4A19-8C4A-BB13E7374590}">
  <dimension ref="A1:K59"/>
  <sheetViews>
    <sheetView tabSelected="1" zoomScale="145" zoomScaleNormal="145" workbookViewId="0">
      <selection activeCell="A28" sqref="A28"/>
    </sheetView>
  </sheetViews>
  <sheetFormatPr defaultRowHeight="15"/>
  <cols>
    <col min="2" max="2" width="15.42578125" customWidth="1"/>
    <col min="3" max="3" width="14.28515625" customWidth="1"/>
    <col min="4" max="4" width="34.7109375" customWidth="1"/>
    <col min="5" max="5" width="16.42578125" customWidth="1"/>
    <col min="6" max="6" width="9.28515625" customWidth="1"/>
    <col min="7" max="7" width="17.85546875" customWidth="1"/>
    <col min="8" max="8" width="15.42578125" customWidth="1"/>
    <col min="9" max="9" width="16.8554687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1" t="s">
        <v>7</v>
      </c>
      <c r="I1" s="22" t="s">
        <v>8</v>
      </c>
      <c r="J1" s="32" t="s">
        <v>9</v>
      </c>
      <c r="K1" s="31"/>
    </row>
    <row r="2" spans="1:11">
      <c r="A2" s="14" t="s">
        <v>10</v>
      </c>
      <c r="B2" s="15"/>
      <c r="C2" s="15"/>
      <c r="D2" s="15"/>
      <c r="E2" s="15"/>
      <c r="F2" s="15"/>
      <c r="G2" s="16"/>
      <c r="H2" s="29"/>
      <c r="I2" s="30"/>
    </row>
    <row r="3" spans="1:11">
      <c r="A3" s="4">
        <v>1</v>
      </c>
      <c r="B3" s="13" t="s">
        <v>62</v>
      </c>
      <c r="C3" s="6"/>
      <c r="D3" s="6" t="s">
        <v>12</v>
      </c>
      <c r="E3" s="36">
        <v>20</v>
      </c>
      <c r="F3" s="6">
        <f>I3/1000</f>
        <v>1.28308</v>
      </c>
      <c r="G3" s="8">
        <f>E3*F3</f>
        <v>25.6616</v>
      </c>
      <c r="H3" s="23"/>
      <c r="I3" s="24">
        <v>1283.08</v>
      </c>
    </row>
    <row r="4" spans="1:11">
      <c r="A4" s="4">
        <v>2</v>
      </c>
      <c r="B4" s="6" t="s">
        <v>13</v>
      </c>
      <c r="C4" s="6" t="s">
        <v>14</v>
      </c>
      <c r="D4" s="6" t="s">
        <v>15</v>
      </c>
      <c r="E4" s="7">
        <v>19.02</v>
      </c>
      <c r="F4" s="6">
        <v>1</v>
      </c>
      <c r="G4" s="8">
        <f t="shared" ref="G4:G21" si="0">E4*F4</f>
        <v>19.02</v>
      </c>
      <c r="H4">
        <v>200.03</v>
      </c>
      <c r="I4" s="24">
        <f t="shared" ref="I4:I20" si="1">H4*F4</f>
        <v>200.03</v>
      </c>
      <c r="J4" t="s">
        <v>16</v>
      </c>
    </row>
    <row r="5" spans="1:11">
      <c r="A5" s="4">
        <v>3</v>
      </c>
      <c r="B5" s="33" t="s">
        <v>17</v>
      </c>
      <c r="C5" s="6" t="s">
        <v>18</v>
      </c>
      <c r="D5" s="6" t="s">
        <v>19</v>
      </c>
      <c r="E5" s="7">
        <v>6.5</v>
      </c>
      <c r="F5" s="13">
        <f>0.4*2+0.075*2</f>
        <v>0.95000000000000007</v>
      </c>
      <c r="G5" s="8">
        <f t="shared" si="0"/>
        <v>6.1750000000000007</v>
      </c>
      <c r="H5" s="23">
        <f>145.43*2.5</f>
        <v>363.57500000000005</v>
      </c>
      <c r="I5" s="24">
        <f t="shared" si="1"/>
        <v>345.39625000000007</v>
      </c>
      <c r="J5" s="40" t="s">
        <v>20</v>
      </c>
    </row>
    <row r="6" spans="1:11">
      <c r="A6" s="4">
        <v>4</v>
      </c>
      <c r="B6" t="s">
        <v>21</v>
      </c>
      <c r="C6" s="13" t="s">
        <v>22</v>
      </c>
      <c r="D6" s="13" t="s">
        <v>23</v>
      </c>
      <c r="E6" s="7">
        <f>3.49*$C$33</f>
        <v>4.3625000000000007</v>
      </c>
      <c r="F6" s="6">
        <v>4</v>
      </c>
      <c r="G6" s="8">
        <f t="shared" si="0"/>
        <v>17.450000000000003</v>
      </c>
      <c r="H6" s="23">
        <f>3*2</f>
        <v>6</v>
      </c>
      <c r="I6" s="24">
        <f t="shared" si="1"/>
        <v>24</v>
      </c>
      <c r="J6" t="s">
        <v>24</v>
      </c>
    </row>
    <row r="7" spans="1:11">
      <c r="A7" s="4">
        <v>5</v>
      </c>
      <c r="B7" s="41" t="s">
        <v>63</v>
      </c>
      <c r="C7" s="6" t="s">
        <v>26</v>
      </c>
      <c r="D7" s="13" t="s">
        <v>64</v>
      </c>
      <c r="E7" s="7">
        <v>10.99</v>
      </c>
      <c r="F7" s="6">
        <v>1</v>
      </c>
      <c r="G7" s="8">
        <f t="shared" si="0"/>
        <v>10.99</v>
      </c>
      <c r="H7" s="23"/>
      <c r="I7" s="34" t="s">
        <v>28</v>
      </c>
      <c r="J7" s="40" t="s">
        <v>29</v>
      </c>
    </row>
    <row r="8" spans="1:11">
      <c r="A8" s="4">
        <v>6</v>
      </c>
      <c r="B8">
        <v>2130</v>
      </c>
      <c r="C8" s="13" t="s">
        <v>30</v>
      </c>
      <c r="D8" s="13" t="s">
        <v>31</v>
      </c>
      <c r="E8" s="7">
        <f>9.99*$C$33</f>
        <v>12.487500000000001</v>
      </c>
      <c r="F8" s="13">
        <v>2</v>
      </c>
      <c r="G8" s="8">
        <f t="shared" si="0"/>
        <v>24.975000000000001</v>
      </c>
      <c r="H8" s="23"/>
      <c r="I8" s="34" t="s">
        <v>28</v>
      </c>
      <c r="J8" t="s">
        <v>32</v>
      </c>
    </row>
    <row r="9" spans="1:11">
      <c r="A9" s="4">
        <v>7</v>
      </c>
      <c r="B9" t="s">
        <v>33</v>
      </c>
      <c r="C9" s="13" t="s">
        <v>34</v>
      </c>
      <c r="D9" s="13" t="s">
        <v>35</v>
      </c>
      <c r="E9" s="7">
        <f>(1.76/100)*$C$33</f>
        <v>2.2000000000000002E-2</v>
      </c>
      <c r="F9" s="13">
        <v>16</v>
      </c>
      <c r="G9" s="8">
        <f t="shared" si="0"/>
        <v>0.35200000000000004</v>
      </c>
      <c r="H9" s="23">
        <v>1.21</v>
      </c>
      <c r="I9" s="24">
        <f t="shared" si="1"/>
        <v>19.36</v>
      </c>
      <c r="J9" t="s">
        <v>36</v>
      </c>
    </row>
    <row r="10" spans="1:11">
      <c r="A10" s="4">
        <v>8</v>
      </c>
      <c r="B10" t="s">
        <v>37</v>
      </c>
      <c r="C10" s="13" t="s">
        <v>34</v>
      </c>
      <c r="D10" s="13" t="s">
        <v>38</v>
      </c>
      <c r="E10" s="7">
        <f>(10.34/50)*$C$33</f>
        <v>0.25849999999999995</v>
      </c>
      <c r="F10" s="13">
        <v>16</v>
      </c>
      <c r="G10" s="8">
        <f t="shared" si="0"/>
        <v>4.1359999999999992</v>
      </c>
      <c r="H10" s="23">
        <v>3.68</v>
      </c>
      <c r="I10" s="24">
        <f t="shared" si="1"/>
        <v>58.88</v>
      </c>
      <c r="J10" t="s">
        <v>39</v>
      </c>
    </row>
    <row r="11" spans="1:11">
      <c r="A11" s="4">
        <v>9</v>
      </c>
      <c r="B11" t="s">
        <v>40</v>
      </c>
      <c r="C11" s="13" t="s">
        <v>34</v>
      </c>
      <c r="D11" s="13" t="s">
        <v>41</v>
      </c>
      <c r="E11" s="7">
        <f>(10/50)*$C$33</f>
        <v>0.25</v>
      </c>
      <c r="F11" s="13">
        <v>12</v>
      </c>
      <c r="G11" s="8">
        <f t="shared" si="0"/>
        <v>3</v>
      </c>
      <c r="H11" s="23">
        <v>1.1200000000000001</v>
      </c>
      <c r="I11" s="24">
        <f t="shared" si="1"/>
        <v>13.440000000000001</v>
      </c>
      <c r="J11" t="s">
        <v>42</v>
      </c>
    </row>
    <row r="12" spans="1:11">
      <c r="A12" s="4">
        <v>10</v>
      </c>
      <c r="B12" t="s">
        <v>43</v>
      </c>
      <c r="C12" s="13" t="s">
        <v>34</v>
      </c>
      <c r="D12" s="13" t="s">
        <v>44</v>
      </c>
      <c r="E12" s="7">
        <f>1.78*$C$33</f>
        <v>2.2250000000000001</v>
      </c>
      <c r="F12" s="13">
        <v>4</v>
      </c>
      <c r="G12" s="8">
        <f t="shared" si="0"/>
        <v>8.9</v>
      </c>
      <c r="H12" s="23">
        <v>2.17</v>
      </c>
      <c r="I12" s="24">
        <f t="shared" si="1"/>
        <v>8.68</v>
      </c>
      <c r="J12" t="s">
        <v>45</v>
      </c>
    </row>
    <row r="13" spans="1:11">
      <c r="A13" s="4">
        <v>11</v>
      </c>
      <c r="B13" t="s">
        <v>46</v>
      </c>
      <c r="C13" s="13" t="s">
        <v>34</v>
      </c>
      <c r="D13" s="13" t="s">
        <v>47</v>
      </c>
      <c r="E13" s="36">
        <f>1.08*$C$33</f>
        <v>1.35</v>
      </c>
      <c r="F13" s="13">
        <v>2</v>
      </c>
      <c r="G13" s="8">
        <f t="shared" si="0"/>
        <v>2.7</v>
      </c>
      <c r="H13" s="23">
        <v>0.8</v>
      </c>
      <c r="I13" s="24">
        <f t="shared" si="1"/>
        <v>1.6</v>
      </c>
      <c r="J13" s="33" t="s">
        <v>48</v>
      </c>
    </row>
    <row r="14" spans="1:11">
      <c r="A14" s="4">
        <v>12</v>
      </c>
      <c r="B14" t="s">
        <v>49</v>
      </c>
      <c r="C14" s="13" t="s">
        <v>34</v>
      </c>
      <c r="D14" s="13" t="s">
        <v>50</v>
      </c>
      <c r="E14" s="7">
        <f>(13.3/50)*$C$33</f>
        <v>0.33250000000000002</v>
      </c>
      <c r="F14" s="13">
        <v>5</v>
      </c>
      <c r="G14" s="8">
        <f t="shared" si="0"/>
        <v>1.6625000000000001</v>
      </c>
      <c r="H14" s="23">
        <v>0.24399999999999999</v>
      </c>
      <c r="I14" s="24">
        <f t="shared" si="1"/>
        <v>1.22</v>
      </c>
      <c r="J14" t="s">
        <v>51</v>
      </c>
    </row>
    <row r="15" spans="1:11">
      <c r="A15" s="4">
        <v>13</v>
      </c>
      <c r="B15" t="s">
        <v>65</v>
      </c>
      <c r="C15" s="13" t="s">
        <v>34</v>
      </c>
      <c r="D15" s="6" t="s">
        <v>66</v>
      </c>
      <c r="E15" s="7">
        <f>(6.12/100)*$C$33</f>
        <v>7.6500000000000012E-2</v>
      </c>
      <c r="F15" s="13">
        <v>4</v>
      </c>
      <c r="G15" s="8">
        <f t="shared" si="0"/>
        <v>0.30600000000000005</v>
      </c>
      <c r="H15" s="23"/>
      <c r="I15" s="34" t="s">
        <v>28</v>
      </c>
      <c r="J15" t="s">
        <v>67</v>
      </c>
    </row>
    <row r="16" spans="1:11">
      <c r="A16" s="14" t="s">
        <v>52</v>
      </c>
      <c r="B16" s="17"/>
      <c r="C16" s="17"/>
      <c r="D16" s="17"/>
      <c r="E16" s="18"/>
      <c r="F16" s="17"/>
      <c r="G16" s="19"/>
      <c r="H16" s="27"/>
      <c r="I16" s="28"/>
    </row>
    <row r="17" spans="1:10">
      <c r="A17" s="4">
        <v>1</v>
      </c>
      <c r="B17" s="13" t="s">
        <v>62</v>
      </c>
      <c r="C17" s="6"/>
      <c r="D17" s="6" t="s">
        <v>12</v>
      </c>
      <c r="E17" s="36">
        <v>20</v>
      </c>
      <c r="F17" s="13">
        <f>I17/1000</f>
        <v>1.1710999999999998</v>
      </c>
      <c r="G17" s="8">
        <f t="shared" si="0"/>
        <v>23.421999999999997</v>
      </c>
      <c r="H17" s="25"/>
      <c r="I17" s="24">
        <v>1171.0999999999999</v>
      </c>
    </row>
    <row r="18" spans="1:10">
      <c r="A18" s="4">
        <v>2</v>
      </c>
      <c r="B18" s="6" t="str">
        <f>$B$4</f>
        <v>1528-1062-ND</v>
      </c>
      <c r="C18" s="6" t="str">
        <f>$C$4</f>
        <v>DigiKey</v>
      </c>
      <c r="D18" s="6" t="str">
        <f>$D$4</f>
        <v>Stepper Motor</v>
      </c>
      <c r="E18" s="7">
        <f>$E$4</f>
        <v>19.02</v>
      </c>
      <c r="F18" s="6">
        <v>1</v>
      </c>
      <c r="G18" s="8">
        <f t="shared" si="0"/>
        <v>19.02</v>
      </c>
      <c r="H18" s="25">
        <f>$H$4</f>
        <v>200.03</v>
      </c>
      <c r="I18" s="24">
        <f t="shared" si="1"/>
        <v>200.03</v>
      </c>
      <c r="J18" t="s">
        <v>16</v>
      </c>
    </row>
    <row r="19" spans="1:10">
      <c r="A19" s="4">
        <v>3</v>
      </c>
      <c r="B19" s="6" t="str">
        <f>B10</f>
        <v>91290A231</v>
      </c>
      <c r="C19" s="6" t="str">
        <f>C9</f>
        <v>McMaster-Carr</v>
      </c>
      <c r="D19" s="6" t="str">
        <f>D10</f>
        <v>M5x0.8mm, 15mm long socket head</v>
      </c>
      <c r="E19" s="7">
        <f>E10</f>
        <v>0.25849999999999995</v>
      </c>
      <c r="F19" s="13">
        <v>10</v>
      </c>
      <c r="G19" s="8">
        <f t="shared" si="0"/>
        <v>2.5849999999999995</v>
      </c>
      <c r="H19" s="23">
        <v>3.68</v>
      </c>
      <c r="I19" s="24">
        <f t="shared" si="1"/>
        <v>36.800000000000004</v>
      </c>
      <c r="J19" t="s">
        <v>39</v>
      </c>
    </row>
    <row r="20" spans="1:10">
      <c r="A20" s="4">
        <v>4</v>
      </c>
      <c r="B20" s="6" t="str">
        <f>B9</f>
        <v>90592A095</v>
      </c>
      <c r="C20" s="6" t="str">
        <f>C9</f>
        <v>McMaster-Carr</v>
      </c>
      <c r="D20" s="6" t="str">
        <f>D9</f>
        <v>M5x0.8mm Hex Nut</v>
      </c>
      <c r="E20" s="7">
        <f>E9</f>
        <v>2.2000000000000002E-2</v>
      </c>
      <c r="F20" s="13">
        <v>10</v>
      </c>
      <c r="G20" s="8">
        <f t="shared" si="0"/>
        <v>0.22000000000000003</v>
      </c>
      <c r="H20" s="23">
        <v>1.21</v>
      </c>
      <c r="I20" s="24">
        <f t="shared" si="1"/>
        <v>12.1</v>
      </c>
      <c r="J20" t="s">
        <v>36</v>
      </c>
    </row>
    <row r="21" spans="1:10">
      <c r="A21" s="4">
        <v>5</v>
      </c>
      <c r="B21" t="s">
        <v>65</v>
      </c>
      <c r="C21" s="6" t="str">
        <f>C10</f>
        <v>McMaster-Carr</v>
      </c>
      <c r="D21" s="6" t="s">
        <v>66</v>
      </c>
      <c r="E21" s="7">
        <f>(6.12/100)*$C$33</f>
        <v>7.6500000000000012E-2</v>
      </c>
      <c r="F21" s="13">
        <v>4</v>
      </c>
      <c r="G21" s="8">
        <f t="shared" si="0"/>
        <v>0.30600000000000005</v>
      </c>
      <c r="H21" s="25"/>
      <c r="I21" s="34" t="s">
        <v>28</v>
      </c>
      <c r="J21" t="s">
        <v>67</v>
      </c>
    </row>
    <row r="22" spans="1:10">
      <c r="A22" s="38"/>
      <c r="B22" s="17"/>
      <c r="C22" s="17"/>
      <c r="D22" s="17"/>
      <c r="E22" s="18"/>
      <c r="F22" s="17"/>
      <c r="G22" s="19"/>
      <c r="H22" s="27"/>
      <c r="I22" s="28"/>
    </row>
    <row r="23" spans="1:10" ht="15.75" thickBot="1">
      <c r="A23" s="9"/>
      <c r="B23" s="10"/>
      <c r="C23" s="10"/>
      <c r="D23" s="10"/>
      <c r="E23" s="11"/>
      <c r="F23" s="20" t="s">
        <v>55</v>
      </c>
      <c r="G23" s="12">
        <f>SUM(G3:G21)</f>
        <v>170.88110000000003</v>
      </c>
      <c r="H23" s="26"/>
      <c r="I23" s="39">
        <f>SUM(I2:I21)</f>
        <v>3375.7162500000004</v>
      </c>
    </row>
    <row r="24" spans="1:10">
      <c r="H24" t="s">
        <v>56</v>
      </c>
      <c r="I24" s="37">
        <f>I23/1000</f>
        <v>3.3757162500000004</v>
      </c>
    </row>
    <row r="27" spans="1:10">
      <c r="A27" t="s">
        <v>57</v>
      </c>
    </row>
    <row r="28" spans="1:10">
      <c r="A28" t="s">
        <v>58</v>
      </c>
    </row>
    <row r="29" spans="1:10">
      <c r="A29" t="s">
        <v>59</v>
      </c>
    </row>
    <row r="30" spans="1:10">
      <c r="A30" t="s">
        <v>60</v>
      </c>
    </row>
    <row r="31" spans="1:10">
      <c r="A31" t="s">
        <v>68</v>
      </c>
    </row>
    <row r="33" spans="1:4">
      <c r="A33" t="s">
        <v>61</v>
      </c>
      <c r="C33">
        <v>1.25</v>
      </c>
    </row>
    <row r="37" spans="1:4">
      <c r="A37" s="1" t="s">
        <v>0</v>
      </c>
      <c r="B37" s="2" t="s">
        <v>1</v>
      </c>
      <c r="C37" s="21" t="s">
        <v>7</v>
      </c>
      <c r="D37" s="22" t="s">
        <v>8</v>
      </c>
    </row>
    <row r="38" spans="1:4">
      <c r="A38" s="14" t="s">
        <v>10</v>
      </c>
      <c r="B38" s="15"/>
      <c r="C38" s="29"/>
      <c r="D38" s="30"/>
    </row>
    <row r="39" spans="1:4">
      <c r="A39" s="4">
        <v>1</v>
      </c>
      <c r="B39" s="13" t="s">
        <v>62</v>
      </c>
      <c r="C39" s="23"/>
      <c r="D39" s="24">
        <v>1283.08</v>
      </c>
    </row>
    <row r="40" spans="1:4">
      <c r="A40" s="4">
        <v>2</v>
      </c>
      <c r="B40" s="6" t="s">
        <v>13</v>
      </c>
      <c r="C40">
        <v>200.03</v>
      </c>
      <c r="D40" s="24">
        <v>200.03</v>
      </c>
    </row>
    <row r="41" spans="1:4">
      <c r="A41" s="4">
        <v>3</v>
      </c>
      <c r="B41" s="33" t="s">
        <v>17</v>
      </c>
      <c r="C41" s="23">
        <v>363.57500000000005</v>
      </c>
      <c r="D41" s="24">
        <v>345.39625000000007</v>
      </c>
    </row>
    <row r="42" spans="1:4">
      <c r="A42" s="4">
        <v>4</v>
      </c>
      <c r="B42" t="s">
        <v>21</v>
      </c>
      <c r="C42" s="23">
        <v>6</v>
      </c>
      <c r="D42" s="24">
        <v>24</v>
      </c>
    </row>
    <row r="43" spans="1:4">
      <c r="A43" s="4">
        <v>5</v>
      </c>
      <c r="B43" s="41" t="s">
        <v>63</v>
      </c>
      <c r="C43" s="23"/>
      <c r="D43" s="34" t="s">
        <v>28</v>
      </c>
    </row>
    <row r="44" spans="1:4">
      <c r="A44" s="4">
        <v>6</v>
      </c>
      <c r="B44">
        <v>2130</v>
      </c>
      <c r="C44" s="23"/>
      <c r="D44" s="34" t="s">
        <v>28</v>
      </c>
    </row>
    <row r="45" spans="1:4">
      <c r="A45" s="4">
        <v>7</v>
      </c>
      <c r="B45" t="s">
        <v>33</v>
      </c>
      <c r="C45" s="23">
        <v>1.21</v>
      </c>
      <c r="D45" s="24">
        <v>19.36</v>
      </c>
    </row>
    <row r="46" spans="1:4">
      <c r="A46" s="4">
        <v>8</v>
      </c>
      <c r="B46" t="s">
        <v>37</v>
      </c>
      <c r="C46" s="23">
        <v>3.68</v>
      </c>
      <c r="D46" s="24">
        <v>58.88</v>
      </c>
    </row>
    <row r="47" spans="1:4">
      <c r="A47" s="4">
        <v>9</v>
      </c>
      <c r="B47" t="s">
        <v>40</v>
      </c>
      <c r="C47" s="23">
        <v>1.1200000000000001</v>
      </c>
      <c r="D47" s="24">
        <v>13.440000000000001</v>
      </c>
    </row>
    <row r="48" spans="1:4">
      <c r="A48" s="4">
        <v>10</v>
      </c>
      <c r="B48" t="s">
        <v>43</v>
      </c>
      <c r="C48" s="23">
        <v>2.17</v>
      </c>
      <c r="D48" s="24">
        <v>8.68</v>
      </c>
    </row>
    <row r="49" spans="1:4">
      <c r="A49" s="4">
        <v>11</v>
      </c>
      <c r="B49" t="s">
        <v>46</v>
      </c>
      <c r="C49" s="23">
        <v>0.8</v>
      </c>
      <c r="D49" s="24">
        <v>1.6</v>
      </c>
    </row>
    <row r="50" spans="1:4">
      <c r="A50" s="4">
        <v>12</v>
      </c>
      <c r="B50" t="s">
        <v>49</v>
      </c>
      <c r="C50" s="23">
        <v>0.24399999999999999</v>
      </c>
      <c r="D50" s="24">
        <v>1.22</v>
      </c>
    </row>
    <row r="51" spans="1:4">
      <c r="A51" s="4">
        <v>13</v>
      </c>
      <c r="B51" t="s">
        <v>65</v>
      </c>
      <c r="C51" s="23"/>
      <c r="D51" s="34" t="s">
        <v>28</v>
      </c>
    </row>
    <row r="52" spans="1:4">
      <c r="A52" s="14" t="s">
        <v>52</v>
      </c>
      <c r="B52" s="17"/>
      <c r="C52" s="27"/>
      <c r="D52" s="28"/>
    </row>
    <row r="53" spans="1:4">
      <c r="A53" s="4">
        <v>1</v>
      </c>
      <c r="B53" s="13" t="s">
        <v>62</v>
      </c>
      <c r="C53" s="25"/>
      <c r="D53" s="24">
        <v>1171.0999999999999</v>
      </c>
    </row>
    <row r="54" spans="1:4">
      <c r="A54" s="4">
        <v>2</v>
      </c>
      <c r="B54" s="6" t="str">
        <f>$B$4</f>
        <v>1528-1062-ND</v>
      </c>
      <c r="C54" s="25">
        <v>200.03</v>
      </c>
      <c r="D54" s="24">
        <v>200.03</v>
      </c>
    </row>
    <row r="55" spans="1:4">
      <c r="A55" s="4">
        <v>3</v>
      </c>
      <c r="B55" s="6" t="str">
        <f>B46</f>
        <v>91290A231</v>
      </c>
      <c r="C55" s="23">
        <v>3.68</v>
      </c>
      <c r="D55" s="24">
        <v>36.800000000000004</v>
      </c>
    </row>
    <row r="56" spans="1:4">
      <c r="A56" s="4">
        <v>4</v>
      </c>
      <c r="B56" s="6" t="str">
        <f>B45</f>
        <v>90592A095</v>
      </c>
      <c r="C56" s="23">
        <v>1.21</v>
      </c>
      <c r="D56" s="24">
        <v>12.1</v>
      </c>
    </row>
    <row r="57" spans="1:4">
      <c r="A57" s="4">
        <v>5</v>
      </c>
      <c r="B57" t="s">
        <v>65</v>
      </c>
      <c r="C57" s="25"/>
      <c r="D57" s="34" t="s">
        <v>28</v>
      </c>
    </row>
    <row r="58" spans="1:4">
      <c r="A58" s="38"/>
      <c r="B58" s="17"/>
      <c r="C58" s="27"/>
      <c r="D58" s="28"/>
    </row>
    <row r="59" spans="1:4">
      <c r="A59" s="9"/>
      <c r="B59" s="10"/>
      <c r="C59" s="26"/>
      <c r="D59" s="39">
        <v>3375.7162500000004</v>
      </c>
    </row>
  </sheetData>
  <hyperlinks>
    <hyperlink ref="J5" r:id="rId1" xr:uid="{84819997-D0CA-4292-8D66-07DB5F5C6B94}"/>
    <hyperlink ref="J7" r:id="rId2" location="attr-vex_docs_downloads" xr:uid="{90FCE7DB-E367-4812-9937-FFC8A504F69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31C6991F6E144A310FCA14C699D60" ma:contentTypeVersion="10" ma:contentTypeDescription="Create a new document." ma:contentTypeScope="" ma:versionID="34643b5ba511c895a5e32da6297ded02">
  <xsd:schema xmlns:xsd="http://www.w3.org/2001/XMLSchema" xmlns:xs="http://www.w3.org/2001/XMLSchema" xmlns:p="http://schemas.microsoft.com/office/2006/metadata/properties" xmlns:ns2="33f85e70-1418-47d1-9bf4-775a889d42ac" targetNamespace="http://schemas.microsoft.com/office/2006/metadata/properties" ma:root="true" ma:fieldsID="f786051eba236b782ef1f8c8e508d5e2" ns2:_="">
    <xsd:import namespace="33f85e70-1418-47d1-9bf4-775a889d4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85e70-1418-47d1-9bf4-775a889d4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E8799B-560F-4543-B5D1-1857399EB905}"/>
</file>

<file path=customXml/itemProps2.xml><?xml version="1.0" encoding="utf-8"?>
<ds:datastoreItem xmlns:ds="http://schemas.openxmlformats.org/officeDocument/2006/customXml" ds:itemID="{CD51B5EB-9A6C-4CAB-894C-EF5208B4433A}"/>
</file>

<file path=customXml/itemProps3.xml><?xml version="1.0" encoding="utf-8"?>
<ds:datastoreItem xmlns:ds="http://schemas.openxmlformats.org/officeDocument/2006/customXml" ds:itemID="{ED856776-07EA-4572-B6DC-91F854027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</dc:creator>
  <cp:keywords/>
  <dc:description/>
  <cp:lastModifiedBy>Ethan Mitchell Grasley</cp:lastModifiedBy>
  <cp:revision/>
  <dcterms:created xsi:type="dcterms:W3CDTF">2021-03-19T15:20:39Z</dcterms:created>
  <dcterms:modified xsi:type="dcterms:W3CDTF">2021-04-01T13:30:09Z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0x0101002FF31C6991F6E144A310FCA14C699D60</vt:lpwstr>
  </property>
</Properties>
</file>