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milyneaville/Library/CloudStorage/GoogleDrive-emilyneaville@icloud.com/My Drive/Bootcamp files/Module 1 Excel/Module 1 Challenge/"/>
    </mc:Choice>
  </mc:AlternateContent>
  <xr:revisionPtr revIDLastSave="0" documentId="13_ncr:1_{103BE597-23AA-8E4E-8953-79CF64116D69}" xr6:coauthVersionLast="47" xr6:coauthVersionMax="47" xr10:uidLastSave="{00000000-0000-0000-0000-000000000000}"/>
  <bookViews>
    <workbookView xWindow="0" yWindow="500" windowWidth="25600" windowHeight="18240" activeTab="5" xr2:uid="{00000000-000D-0000-FFFF-FFFF00000000}"/>
  </bookViews>
  <sheets>
    <sheet name="Crowdfunding" sheetId="1" r:id="rId1"/>
    <sheet name="Outcome by Parent Category" sheetId="2" r:id="rId2"/>
    <sheet name="Outcome by Subcategory" sheetId="3" r:id="rId3"/>
    <sheet name="Outcome by Time" sheetId="6" r:id="rId4"/>
    <sheet name="Outcome by Goal" sheetId="7" r:id="rId5"/>
    <sheet name="Descriptive Stats" sheetId="8" r:id="rId6"/>
  </sheets>
  <definedNames>
    <definedName name="_xlnm._FilterDatabase" localSheetId="0" hidden="1">Crowdfunding!$A$1:$T$1001</definedName>
    <definedName name="_xlnm._FilterDatabase" localSheetId="4" hidden="1">'Outcome by Goal'!$K$1:$N$10</definedName>
    <definedName name="_xlchart.v1.0" hidden="1">'Descriptive Stats'!$F$2:$F$365</definedName>
    <definedName name="_xlchart.v1.1" hidden="1">'Descriptive Stats'!$C$2:$C$566</definedName>
    <definedName name="_xlchart.v1.2" hidden="1">'Descriptive Stats'!$C$2:$C$566</definedName>
    <definedName name="_xlchart.v1.3" hidden="1">'Descriptive Stats'!$F$2:$F$365</definedName>
    <definedName name="_xlchart.v1.4" hidden="1">'Descriptive Stats'!$F$2:$F$365</definedName>
    <definedName name="_xlchart.v1.5" hidden="1">'Descriptive Stats'!$F$2:$F$365</definedName>
    <definedName name="_xlchart.v1.6" hidden="1">'Descriptive Stats'!$C$2:$C$566</definedName>
    <definedName name="_xlchart.v1.7" hidden="1">'Descriptive Stats'!$C$2:$C$566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/>
  <c r="G8" i="6"/>
  <c r="G9" i="6"/>
  <c r="G10" i="6"/>
  <c r="G11" i="6"/>
  <c r="G12" i="6"/>
  <c r="G13" i="6"/>
  <c r="G14" i="6"/>
  <c r="G15" i="6"/>
  <c r="G16" i="6"/>
  <c r="G17" i="6"/>
  <c r="G6" i="6"/>
  <c r="M8" i="7"/>
  <c r="M3" i="7"/>
  <c r="L3" i="7"/>
  <c r="M5" i="7"/>
  <c r="M4" i="7"/>
  <c r="M7" i="7"/>
  <c r="M2" i="7"/>
  <c r="M10" i="7"/>
  <c r="M9" i="7"/>
  <c r="M6" i="7"/>
  <c r="L8" i="7"/>
  <c r="L5" i="7"/>
  <c r="L4" i="7"/>
  <c r="L7" i="7"/>
  <c r="L2" i="7"/>
  <c r="L10" i="7"/>
  <c r="L6" i="7"/>
  <c r="L9" i="7"/>
  <c r="L7" i="8"/>
  <c r="L6" i="8"/>
  <c r="L5" i="8"/>
  <c r="L4" i="8"/>
  <c r="L3" i="8"/>
  <c r="L2" i="8"/>
  <c r="I7" i="8"/>
  <c r="I6" i="8"/>
  <c r="I5" i="8"/>
  <c r="I4" i="8"/>
  <c r="I3" i="8"/>
  <c r="I2" i="8"/>
  <c r="B7" i="7"/>
  <c r="C7" i="7"/>
  <c r="D7" i="7"/>
  <c r="D13" i="7"/>
  <c r="D12" i="7"/>
  <c r="D11" i="7"/>
  <c r="D10" i="7"/>
  <c r="D9" i="7"/>
  <c r="D8" i="7"/>
  <c r="D6" i="7"/>
  <c r="D5" i="7"/>
  <c r="D4" i="7"/>
  <c r="D3" i="7"/>
  <c r="D2" i="7"/>
  <c r="C13" i="7"/>
  <c r="C12" i="7"/>
  <c r="C11" i="7"/>
  <c r="C10" i="7"/>
  <c r="C9" i="7"/>
  <c r="C8" i="7"/>
  <c r="C6" i="7"/>
  <c r="C5" i="7"/>
  <c r="C4" i="7"/>
  <c r="C3" i="7"/>
  <c r="C2" i="7"/>
  <c r="B13" i="7"/>
  <c r="B12" i="7"/>
  <c r="B11" i="7"/>
  <c r="B10" i="7"/>
  <c r="B9" i="7"/>
  <c r="B8" i="7"/>
  <c r="B6" i="7"/>
  <c r="B5" i="7"/>
  <c r="B4" i="7"/>
  <c r="B3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N7" i="7" l="1"/>
  <c r="N6" i="7"/>
  <c r="N3" i="7"/>
  <c r="N8" i="7"/>
  <c r="N9" i="7"/>
  <c r="E13" i="7"/>
  <c r="G13" i="7" s="1"/>
  <c r="E9" i="7"/>
  <c r="H9" i="7" s="1"/>
  <c r="E6" i="7"/>
  <c r="G6" i="7" s="1"/>
  <c r="E2" i="7"/>
  <c r="G2" i="7" s="1"/>
  <c r="E5" i="7"/>
  <c r="H5" i="7" s="1"/>
  <c r="E8" i="7"/>
  <c r="H8" i="7" s="1"/>
  <c r="E4" i="7"/>
  <c r="H4" i="7" s="1"/>
  <c r="E10" i="7"/>
  <c r="H10" i="7" s="1"/>
  <c r="E12" i="7"/>
  <c r="F12" i="7" s="1"/>
  <c r="E3" i="7"/>
  <c r="H3" i="7" s="1"/>
  <c r="E11" i="7"/>
  <c r="H11" i="7" s="1"/>
  <c r="E7" i="7"/>
  <c r="G7" i="7" s="1"/>
  <c r="G9" i="7" l="1"/>
  <c r="H13" i="7"/>
  <c r="F13" i="7"/>
  <c r="N2" i="7"/>
  <c r="F9" i="7"/>
  <c r="N10" i="7"/>
  <c r="N4" i="7"/>
  <c r="N5" i="7"/>
  <c r="F6" i="7"/>
  <c r="H6" i="7"/>
  <c r="G5" i="7"/>
  <c r="F8" i="7"/>
  <c r="H2" i="7"/>
  <c r="F2" i="7"/>
  <c r="G10" i="7"/>
  <c r="G8" i="7"/>
  <c r="F4" i="7"/>
  <c r="F10" i="7"/>
  <c r="F5" i="7"/>
  <c r="F3" i="7"/>
  <c r="G3" i="7"/>
  <c r="G4" i="7"/>
  <c r="G12" i="7"/>
  <c r="F7" i="7"/>
  <c r="H7" i="7"/>
  <c r="F11" i="7"/>
  <c r="H12" i="7"/>
  <c r="G11" i="7"/>
</calcChain>
</file>

<file path=xl/sharedStrings.xml><?xml version="1.0" encoding="utf-8"?>
<sst xmlns="http://schemas.openxmlformats.org/spreadsheetml/2006/main" count="7082" uniqueCount="2115">
  <si>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</si>
  <si>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</si>
  <si>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</si>
  <si>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</si>
  <si>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</si>
  <si>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</si>
  <si>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</si>
  <si>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</si>
  <si>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</si>
  <si>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</si>
  <si>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</si>
  <si>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</si>
  <si>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</si>
  <si>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</si>
  <si>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</si>
  <si>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</si>
  <si>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</si>
  <si>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</si>
  <si>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</si>
  <si>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</si>
  <si>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</si>
  <si>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</si>
  <si>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</si>
  <si>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</si>
  <si>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</si>
  <si>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</si>
  <si>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</si>
  <si>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</si>
  <si>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</si>
  <si>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</si>
  <si>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</si>
  <si>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</si>
  <si>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</si>
  <si>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</si>
  <si>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</si>
  <si>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</si>
  <si>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</si>
  <si>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</si>
  <si>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</si>
  <si>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</si>
  <si>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</si>
  <si>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</si>
  <si>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</si>
  <si>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</si>
  <si>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</si>
  <si>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</si>
  <si>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</si>
  <si>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</si>
  <si>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</si>
  <si>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</si>
  <si>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</si>
  <si>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</si>
  <si>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</si>
  <si>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</si>
  <si>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</si>
  <si>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</si>
  <si>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</si>
  <si>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</si>
  <si>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</si>
  <si>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</si>
  <si>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</si>
  <si>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</si>
  <si>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</si>
  <si>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</si>
  <si>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</si>
  <si>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</si>
  <si>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</si>
  <si>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</si>
  <si>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</si>
  <si>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</si>
  <si>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</si>
  <si>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</si>
  <si>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</si>
  <si>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</si>
  <si>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</si>
  <si>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</si>
  <si>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</si>
  <si>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</si>
  <si>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</si>
  <si>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</si>
  <si>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</si>
  <si>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</si>
  <si>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</si>
  <si>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</si>
  <si>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</si>
  <si>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</si>
  <si>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</si>
  <si>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</si>
  <si>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</si>
  <si>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</si>
  <si>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</si>
  <si>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</si>
  <si>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</si>
  <si>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</si>
  <si>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</si>
  <si>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</si>
  <si>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</si>
  <si>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</si>
  <si>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</si>
  <si>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</si>
  <si>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</si>
  <si>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</si>
  <si>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</si>
  <si>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</si>
  <si>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</si>
  <si>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</si>
  <si>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</si>
  <si>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</si>
  <si>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</si>
  <si>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</si>
  <si>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</si>
  <si>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</si>
  <si>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</si>
  <si>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</si>
  <si>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</si>
  <si>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</si>
  <si>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</si>
  <si>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</si>
  <si>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</si>
  <si>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</si>
  <si>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</si>
  <si>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</si>
  <si>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</si>
  <si>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</si>
  <si>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</si>
  <si>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</si>
  <si>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</si>
  <si>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</si>
  <si>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</si>
  <si>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</si>
  <si>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</si>
  <si>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</si>
  <si>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</si>
  <si>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</si>
  <si>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</si>
  <si>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</si>
  <si>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</si>
  <si>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</si>
  <si>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</si>
  <si>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</si>
  <si>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</si>
  <si>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</si>
  <si>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</si>
  <si>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</si>
  <si>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</si>
  <si>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</si>
  <si>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</si>
  <si>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</si>
  <si>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</si>
  <si>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</si>
  <si>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</si>
  <si>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</si>
  <si>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</si>
  <si>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</si>
  <si>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</si>
  <si>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</si>
  <si>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</si>
  <si>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</si>
  <si>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</si>
  <si>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</si>
  <si>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</si>
  <si>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</si>
  <si>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</si>
  <si>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</si>
  <si>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</si>
  <si>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</si>
  <si>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</si>
  <si>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</si>
  <si>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</si>
  <si>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</si>
  <si>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</si>
  <si>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</si>
  <si>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</si>
  <si>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</si>
  <si>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</si>
  <si>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</si>
  <si>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</si>
  <si>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</si>
  <si>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</si>
  <si>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</si>
  <si>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</si>
  <si>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</si>
  <si>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</si>
  <si>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</si>
  <si>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</si>
  <si>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</si>
  <si>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</si>
  <si>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</si>
  <si>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</si>
  <si>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</si>
  <si>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</si>
  <si>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</si>
  <si>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</si>
  <si>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</si>
  <si>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</si>
  <si>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</si>
  <si>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</si>
  <si>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</si>
  <si>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</si>
  <si>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</si>
  <si>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</si>
  <si>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</si>
  <si>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</si>
  <si>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</si>
  <si>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</si>
  <si>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</si>
  <si>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</si>
  <si>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</si>
  <si>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</si>
  <si>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</si>
  <si>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</si>
  <si>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</si>
  <si>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</si>
  <si>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</si>
  <si>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</si>
  <si>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</si>
  <si>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</si>
  <si>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</si>
  <si>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</si>
  <si>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</si>
  <si>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</si>
  <si>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</si>
  <si>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</si>
  <si>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</si>
  <si>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</si>
  <si>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</si>
  <si>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</si>
  <si>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</si>
  <si>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</si>
  <si>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</si>
  <si>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</si>
  <si>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</si>
  <si>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</si>
  <si>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</si>
  <si>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</si>
  <si>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</si>
  <si>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</si>
  <si>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</si>
  <si>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</si>
  <si>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</si>
  <si>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</si>
  <si>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</si>
  <si>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</si>
  <si>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</si>
  <si>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</si>
  <si>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</si>
  <si>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</si>
  <si>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</si>
  <si>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</si>
  <si>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</si>
  <si>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</si>
  <si>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</si>
  <si>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</si>
  <si>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</si>
  <si>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</si>
  <si>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</si>
  <si>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</si>
  <si>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</si>
  <si>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</si>
  <si>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</si>
  <si>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</si>
  <si>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</si>
  <si>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</si>
  <si>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</si>
  <si>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</si>
  <si>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</si>
  <si>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</si>
  <si>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</si>
  <si>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</si>
  <si>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</si>
  <si>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</si>
  <si>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</si>
  <si>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</si>
  <si>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</si>
  <si>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</si>
  <si>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</si>
  <si>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</si>
  <si>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</si>
  <si>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</si>
  <si>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</si>
  <si>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</si>
  <si>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</si>
  <si>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</si>
  <si>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</si>
  <si>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</si>
  <si>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</si>
  <si>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</si>
  <si>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</si>
  <si>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</si>
  <si>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</si>
  <si>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</si>
  <si>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</si>
  <si>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</si>
  <si>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</si>
  <si>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</si>
  <si>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</si>
  <si>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</si>
  <si>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</si>
  <si>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</si>
  <si>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</si>
  <si>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</si>
  <si>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</si>
  <si>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</si>
  <si>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</si>
  <si>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</si>
  <si>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</si>
  <si>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</si>
  <si>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</si>
  <si>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</si>
  <si>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</si>
  <si>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</si>
  <si>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</si>
  <si>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</si>
  <si>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</si>
  <si>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</si>
  <si>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</si>
  <si>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</si>
  <si>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</si>
  <si>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</si>
  <si>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</si>
  <si>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</si>
  <si>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</si>
  <si>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</si>
  <si>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</si>
  <si>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</si>
  <si>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</si>
  <si>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</si>
  <si>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</si>
  <si>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</si>
  <si>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</si>
  <si>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</si>
  <si>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</si>
  <si>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</si>
  <si>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</si>
  <si>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</si>
  <si>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</si>
  <si>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</si>
  <si>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</si>
  <si>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</si>
  <si>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</si>
  <si>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</si>
  <si>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</si>
  <si>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</si>
  <si>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</si>
  <si>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</si>
  <si>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</si>
  <si>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</si>
  <si>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</si>
  <si>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</si>
  <si>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</si>
  <si>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</si>
  <si>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</si>
  <si>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</si>
  <si>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</si>
  <si>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</si>
  <si>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</si>
  <si>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</si>
  <si>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</si>
  <si>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</si>
  <si>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</si>
  <si>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</si>
  <si>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</si>
  <si>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</si>
  <si>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</si>
  <si>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</si>
  <si>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</si>
  <si>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</si>
  <si>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</si>
  <si>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</si>
  <si>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</si>
  <si>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</si>
  <si>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</si>
  <si>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</si>
  <si>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</si>
  <si>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</si>
  <si>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</si>
  <si>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</si>
  <si>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</si>
  <si>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</si>
  <si>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</si>
  <si>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</si>
  <si>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</si>
  <si>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</si>
  <si>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</si>
  <si>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</si>
  <si>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</si>
  <si>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</si>
  <si>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</si>
  <si>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</si>
  <si>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</si>
  <si>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</si>
  <si>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</si>
  <si>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</si>
  <si>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</si>
  <si>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</si>
  <si>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</si>
  <si>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</si>
  <si>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</si>
  <si>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</si>
  <si>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</si>
  <si>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</si>
  <si>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</si>
  <si>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</si>
  <si>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</si>
  <si>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</si>
  <si>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</si>
  <si>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</si>
  <si>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</si>
  <si>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</si>
  <si>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</si>
  <si>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</si>
  <si>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</si>
  <si>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</si>
  <si>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</si>
  <si>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</si>
  <si>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</si>
  <si>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</si>
  <si>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</si>
  <si>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</si>
  <si>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</si>
  <si>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</si>
  <si>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</si>
  <si>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</si>
  <si>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</si>
  <si>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</si>
  <si>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</si>
  <si>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</si>
  <si>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</si>
  <si>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</si>
  <si>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</si>
  <si>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</si>
  <si>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</si>
  <si>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</si>
  <si>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</si>
  <si>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</si>
  <si>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</si>
  <si>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</si>
  <si>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</si>
  <si>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</si>
  <si>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</si>
  <si>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</si>
  <si>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</si>
  <si>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</si>
  <si>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</si>
  <si>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</si>
  <si>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</si>
  <si>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</si>
  <si>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</si>
  <si>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</si>
  <si>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</si>
  <si>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</si>
  <si>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</si>
  <si>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</si>
  <si>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</si>
  <si>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</si>
  <si>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</si>
  <si>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</si>
  <si>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</si>
  <si>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</si>
  <si>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</si>
  <si>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</si>
  <si>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</si>
  <si>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</si>
  <si>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</si>
  <si>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</si>
  <si>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</si>
  <si>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</si>
  <si>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</si>
  <si>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</si>
  <si>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</si>
  <si>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</si>
  <si>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</si>
  <si>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</si>
  <si>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</si>
  <si>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</si>
  <si>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</si>
  <si>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</si>
  <si>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</si>
  <si>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</si>
  <si>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</si>
  <si>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</si>
  <si>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</si>
  <si>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</si>
  <si>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</si>
  <si>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</si>
  <si>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</si>
  <si>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</si>
  <si>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</si>
  <si>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</si>
  <si>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</si>
  <si>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</si>
  <si>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</si>
  <si>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</si>
  <si>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</si>
  <si>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</si>
  <si>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</si>
  <si>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</si>
  <si>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</si>
  <si>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</si>
  <si>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</si>
  <si>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</si>
  <si>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</si>
  <si>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</si>
  <si>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</si>
  <si>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</si>
  <si>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</si>
  <si>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</si>
  <si>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</si>
  <si>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</si>
  <si>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</si>
  <si>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</si>
  <si>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</si>
  <si>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</si>
  <si>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</si>
  <si>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</si>
  <si>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</si>
  <si>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</si>
  <si>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</si>
  <si>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</si>
  <si>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</si>
  <si>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</si>
  <si>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</si>
  <si>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</si>
  <si>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</si>
  <si>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</si>
  <si>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</si>
  <si>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</si>
  <si>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</si>
  <si>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</si>
  <si>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</si>
  <si>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</si>
  <si>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</si>
  <si>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</si>
  <si>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</si>
  <si>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</si>
  <si>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</si>
  <si>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</si>
  <si>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</si>
  <si>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</si>
  <si>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</si>
  <si>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</si>
  <si>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</si>
  <si>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</si>
  <si>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</si>
  <si>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</si>
  <si>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</si>
  <si>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</si>
  <si>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</si>
  <si>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</si>
  <si>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</si>
  <si>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</si>
  <si>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</si>
  <si>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</si>
  <si>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</si>
  <si>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</si>
  <si>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</si>
  <si>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</si>
  <si>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</si>
  <si>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</si>
  <si>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</si>
  <si>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</si>
  <si>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</si>
  <si>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</si>
  <si>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</si>
  <si>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</si>
  <si>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</si>
  <si>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</si>
  <si>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</si>
  <si>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</si>
  <si>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</si>
  <si>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</si>
  <si>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</si>
  <si>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</si>
  <si>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</si>
  <si>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</si>
  <si>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</si>
  <si>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</si>
  <si>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</si>
  <si>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</si>
  <si>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</si>
  <si>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</si>
  <si>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</si>
  <si>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</si>
  <si>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</si>
  <si>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</si>
  <si>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</si>
  <si>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</si>
  <si>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</si>
  <si>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</si>
  <si>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</si>
  <si>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</si>
  <si>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</si>
  <si>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</si>
  <si>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</si>
  <si>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</si>
  <si>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</si>
  <si>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</si>
  <si>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</si>
  <si>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</si>
  <si>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</si>
  <si>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</si>
  <si>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</si>
  <si>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</si>
  <si>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</si>
  <si>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</si>
  <si>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</si>
  <si>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</si>
  <si>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</si>
  <si>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</si>
  <si>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</si>
  <si>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</si>
  <si>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</si>
  <si>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</si>
  <si>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</si>
  <si>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</si>
  <si>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</si>
  <si>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</si>
  <si>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</si>
  <si>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</si>
  <si>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</si>
  <si>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</si>
  <si>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</si>
  <si>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</si>
  <si>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</si>
  <si>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</si>
  <si>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</si>
  <si>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</si>
  <si>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</si>
  <si>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</si>
  <si>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</si>
  <si>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</si>
  <si>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</si>
  <si>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</si>
  <si>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</si>
  <si>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</si>
  <si>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</si>
  <si>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</si>
  <si>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</si>
  <si>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</si>
  <si>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</si>
  <si>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</si>
  <si>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</si>
  <si>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</si>
  <si>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</si>
  <si>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</si>
  <si>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</si>
  <si>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</si>
  <si>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</si>
  <si>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</si>
  <si>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</si>
  <si>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</si>
  <si>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</si>
  <si>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</si>
  <si>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</si>
  <si>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</si>
  <si>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</si>
  <si>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</si>
  <si>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</si>
  <si>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</si>
  <si>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</si>
  <si>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</si>
  <si>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</si>
  <si>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</si>
  <si>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</si>
  <si>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</si>
  <si>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</si>
  <si>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</si>
  <si>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</si>
  <si>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</si>
  <si>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</si>
  <si>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</si>
  <si>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</si>
  <si>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</si>
  <si>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</si>
  <si>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</si>
  <si>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</si>
  <si>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</si>
  <si>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</si>
  <si>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</si>
  <si>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</si>
  <si>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</si>
  <si>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</si>
  <si>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</si>
  <si>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</si>
  <si>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</si>
  <si>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</si>
  <si>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</si>
  <si>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</si>
  <si>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</si>
  <si>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</si>
  <si>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</si>
  <si>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</si>
  <si>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</si>
  <si>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</si>
  <si>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</si>
  <si>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</si>
  <si>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</si>
  <si>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</si>
  <si>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</si>
  <si>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</si>
  <si>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</si>
  <si>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</si>
  <si>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</si>
  <si>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</si>
  <si>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</si>
  <si>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</si>
  <si>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</si>
  <si>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</si>
  <si>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</si>
  <si>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</si>
  <si>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</si>
  <si>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</si>
  <si>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</si>
  <si>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</si>
  <si>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</si>
  <si>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</si>
  <si>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</si>
  <si>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</si>
  <si>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</si>
  <si>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</si>
  <si>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</si>
  <si>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</si>
  <si>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</si>
  <si>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</si>
  <si>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</si>
  <si>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</si>
  <si>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</si>
  <si>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</si>
  <si>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</si>
  <si>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</si>
  <si>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</si>
  <si>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</si>
  <si>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</si>
  <si>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</si>
  <si>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</si>
  <si>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</si>
  <si>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</si>
  <si>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</si>
  <si>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</si>
  <si>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</si>
  <si>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</si>
  <si>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</si>
  <si>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</si>
  <si>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</si>
  <si>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</si>
  <si>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</si>
  <si>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</si>
  <si>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</si>
  <si>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</si>
  <si>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</si>
  <si>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</si>
  <si>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</si>
  <si>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</si>
  <si>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</si>
  <si>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</si>
  <si>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</si>
  <si>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</si>
  <si>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</si>
  <si>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</si>
  <si>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</si>
  <si>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</si>
  <si>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</si>
  <si>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</si>
  <si>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</si>
  <si>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</si>
  <si>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</si>
  <si>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</si>
  <si>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</si>
  <si>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</si>
  <si>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</si>
  <si>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</si>
  <si>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</si>
  <si>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</si>
  <si>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</si>
  <si>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</si>
  <si>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</si>
  <si>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</si>
  <si>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</si>
  <si>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</si>
  <si>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</si>
  <si>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</si>
  <si>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</si>
  <si>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</si>
  <si>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</si>
  <si>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</si>
  <si>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</si>
  <si>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</si>
  <si>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</si>
  <si>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</si>
  <si>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</si>
  <si>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</si>
  <si>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</si>
  <si>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</si>
  <si>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</si>
  <si>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</si>
  <si>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</si>
  <si>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</si>
  <si>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</si>
  <si>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</si>
  <si>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</si>
  <si>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</si>
  <si>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</si>
  <si>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</si>
  <si>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</si>
  <si>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</si>
  <si>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</si>
  <si>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</si>
  <si>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</si>
  <si>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</si>
  <si>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</si>
  <si>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</si>
  <si>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</si>
  <si>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</si>
  <si>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</si>
  <si>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</si>
  <si>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</si>
  <si>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</si>
  <si>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</si>
  <si>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</si>
  <si>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</si>
  <si>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</si>
  <si>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</si>
  <si>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</si>
  <si>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</si>
  <si>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</si>
  <si>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</si>
  <si>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</si>
  <si>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</si>
  <si>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</si>
  <si>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</si>
  <si>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</si>
  <si>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</si>
  <si>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</si>
  <si>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</si>
  <si>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</si>
  <si>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</si>
  <si>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</si>
  <si>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</si>
  <si>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</si>
  <si>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</si>
  <si>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</si>
  <si>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</si>
  <si>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</si>
  <si>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</si>
  <si>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</si>
  <si>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</si>
  <si>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</si>
  <si>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</si>
  <si>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</si>
  <si>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</si>
  <si>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</si>
  <si>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</si>
  <si>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</si>
  <si>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</si>
  <si>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</si>
  <si>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</si>
  <si>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</si>
  <si>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</si>
  <si>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</si>
  <si>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</si>
  <si>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</si>
  <si>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</si>
  <si>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</si>
  <si>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</si>
  <si>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</si>
  <si>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</si>
  <si>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</si>
  <si>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</si>
  <si>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</si>
  <si>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</si>
  <si>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</si>
  <si>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</si>
  <si>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</si>
  <si>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</si>
  <si>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</si>
  <si>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</si>
  <si>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</si>
  <si>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</si>
  <si>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</si>
  <si>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</si>
  <si>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</si>
  <si>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</si>
  <si>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</si>
  <si>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</si>
  <si>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</si>
  <si>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</si>
  <si>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</si>
  <si>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</si>
  <si>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</si>
  <si>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</si>
  <si>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</si>
  <si>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</si>
  <si>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</si>
  <si>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</si>
  <si>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</si>
  <si>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</si>
  <si>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</si>
  <si>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</si>
  <si>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</si>
  <si>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</si>
  <si>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</si>
  <si>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</si>
  <si>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</si>
  <si>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</si>
  <si>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</si>
  <si>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</si>
  <si>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</si>
  <si>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</si>
  <si>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</si>
  <si>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</si>
  <si>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</si>
  <si>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</si>
  <si>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</si>
  <si>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</si>
  <si>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</si>
  <si>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</si>
  <si>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</si>
  <si>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</si>
  <si>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</si>
  <si>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</si>
  <si>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</si>
  <si>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</si>
  <si>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</si>
  <si>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</si>
  <si>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</si>
  <si>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</si>
  <si>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</si>
  <si>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</si>
  <si>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</si>
  <si>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</si>
  <si>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</si>
  <si>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</si>
  <si>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</si>
  <si>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</si>
  <si>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</si>
  <si>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</si>
  <si>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</si>
  <si>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</si>
  <si>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</si>
  <si>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</si>
  <si>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</si>
  <si>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</si>
  <si>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</si>
  <si>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</si>
  <si>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</si>
  <si>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</si>
  <si>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</si>
  <si>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</si>
  <si>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</si>
  <si>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</si>
  <si>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</si>
  <si>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</si>
  <si>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</si>
  <si>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</si>
  <si>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</si>
  <si>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</si>
  <si>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</si>
  <si>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</si>
  <si>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</si>
  <si>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</si>
  <si>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</si>
  <si>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</si>
  <si>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</si>
  <si>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</si>
  <si>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</si>
  <si>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</si>
  <si>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</si>
  <si>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</si>
  <si>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</si>
  <si>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</si>
  <si>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</si>
  <si>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</si>
  <si>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</si>
  <si>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</si>
  <si>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</si>
  <si>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</si>
  <si>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</si>
  <si>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</si>
  <si>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</si>
  <si>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</si>
  <si>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</si>
  <si>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</si>
  <si>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</si>
  <si>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</si>
  <si>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</si>
  <si>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</si>
  <si>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</si>
  <si>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</si>
  <si>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</si>
  <si>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</si>
  <si>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</si>
  <si>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</si>
  <si>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</si>
  <si>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</si>
  <si>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</si>
  <si>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</si>
  <si>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</si>
  <si>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</si>
  <si>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</si>
  <si>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</si>
  <si>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</si>
  <si>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</si>
  <si>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</si>
  <si>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</si>
  <si>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</si>
  <si>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</si>
  <si>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</si>
  <si>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</si>
  <si>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</si>
  <si>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</si>
  <si>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</si>
  <si>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</si>
  <si>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</si>
  <si>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</si>
  <si>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</si>
  <si>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</si>
  <si>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</si>
  <si>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</si>
  <si>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</si>
  <si>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</si>
  <si>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</si>
  <si>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</si>
  <si>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</si>
  <si>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</si>
  <si>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</si>
  <si>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</si>
  <si>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</si>
  <si>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</si>
  <si>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</si>
  <si>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</si>
  <si>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</si>
  <si>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</si>
  <si>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</si>
  <si>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</si>
  <si>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</si>
  <si>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</si>
  <si>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</si>
  <si>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</si>
  <si>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</si>
  <si>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</si>
  <si>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</si>
  <si>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</si>
  <si>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</si>
  <si>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</si>
  <si>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</si>
  <si>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</si>
  <si>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</si>
  <si>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</si>
  <si>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</si>
  <si>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</si>
  <si>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</si>
  <si>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</si>
  <si>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</si>
  <si>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</si>
  <si>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</si>
  <si>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</si>
  <si>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</si>
  <si>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</si>
  <si>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</si>
  <si>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</si>
  <si>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</si>
  <si>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</si>
  <si>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</si>
  <si>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</si>
  <si>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</si>
  <si>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</si>
  <si>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</si>
  <si>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</si>
  <si>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</si>
  <si>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</si>
  <si>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</si>
  <si>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</si>
  <si>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</si>
  <si>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</si>
  <si>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</si>
  <si>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</si>
  <si>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</si>
  <si>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</si>
  <si>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</si>
  <si>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</si>
  <si>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</si>
  <si>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</si>
  <si>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</si>
  <si>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</si>
  <si>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</si>
  <si>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</si>
  <si>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</si>
  <si>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</si>
  <si>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</si>
  <si>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</si>
  <si>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</si>
  <si>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</si>
  <si>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</si>
  <si>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</si>
  <si>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</si>
  <si>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</si>
  <si>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</si>
  <si>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</si>
  <si>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</si>
  <si>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</si>
  <si>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</si>
  <si>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</si>
  <si>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</si>
  <si>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</si>
  <si>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</si>
  <si>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</si>
  <si>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</si>
  <si>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</si>
  <si>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</si>
  <si>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</si>
  <si>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</si>
  <si>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</si>
  <si>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</si>
  <si>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</si>
  <si>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</si>
  <si>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</si>
  <si>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</si>
  <si>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</si>
  <si>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</si>
  <si>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</si>
  <si>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</si>
  <si>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</si>
  <si>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</si>
  <si>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</si>
  <si>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</si>
  <si>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</si>
  <si>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</si>
  <si>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</si>
  <si>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</si>
  <si>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</si>
  <si>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</si>
  <si>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</si>
  <si>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</si>
  <si>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</si>
  <si>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</si>
  <si>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</si>
  <si>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</si>
  <si>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</si>
  <si>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</si>
  <si>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</si>
  <si>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</si>
  <si>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</si>
  <si>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</si>
  <si>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</si>
  <si>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</si>
  <si>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</si>
  <si>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</si>
  <si>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</si>
  <si>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</si>
  <si>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</si>
  <si>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</si>
  <si>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</si>
  <si>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</si>
  <si>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</si>
  <si>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</si>
  <si>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</si>
  <si>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</si>
  <si>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</si>
  <si>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</si>
  <si>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</si>
  <si>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</si>
  <si>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</si>
  <si>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</si>
  <si>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</si>
  <si>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</si>
  <si>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</si>
  <si>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</si>
  <si>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</si>
  <si>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</si>
  <si>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</si>
  <si>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</si>
  <si>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</si>
  <si>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</si>
  <si>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</si>
  <si>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</si>
  <si>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</si>
  <si>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</si>
  <si>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</si>
  <si>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</si>
  <si>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</si>
  <si>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</si>
  <si>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</si>
  <si>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</si>
  <si>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</si>
  <si>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</si>
  <si>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</si>
  <si>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</si>
  <si>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</si>
  <si>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</si>
  <si>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</si>
  <si>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</si>
  <si>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</si>
  <si>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</si>
  <si>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</si>
  <si>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</si>
  <si>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</si>
  <si>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</si>
  <si>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</si>
  <si>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</si>
  <si>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</si>
  <si>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</si>
  <si>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</si>
  <si>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</si>
  <si>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</si>
  <si>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</si>
  <si>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</si>
  <si>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</si>
  <si>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</si>
  <si>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</si>
  <si>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</si>
  <si>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</si>
  <si>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</si>
  <si>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</si>
  <si>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</si>
  <si>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</si>
  <si>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</si>
  <si>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</si>
  <si>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</si>
  <si>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</si>
  <si>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</si>
  <si>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</si>
  <si>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</si>
  <si>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</si>
  <si>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</si>
  <si>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</si>
  <si>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</si>
  <si>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</si>
  <si>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</si>
  <si>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</si>
  <si>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</si>
  <si>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</si>
  <si>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</si>
  <si>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</si>
  <si>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</si>
  <si>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</si>
  <si>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</si>
  <si>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</si>
  <si>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</si>
  <si>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</si>
  <si>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</si>
  <si>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</si>
  <si>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</si>
  <si>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</si>
  <si>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</si>
  <si>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</si>
  <si>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</si>
  <si>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</si>
  <si>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</si>
  <si>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</si>
  <si>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</si>
  <si>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</si>
  <si>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</si>
  <si>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</si>
  <si>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</si>
  <si>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</si>
  <si>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</si>
  <si>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</si>
  <si>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</si>
  <si>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</si>
  <si>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</si>
  <si>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</si>
  <si>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</si>
  <si>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</si>
  <si>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</si>
  <si>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</si>
  <si>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</si>
  <si>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</si>
  <si>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</si>
  <si>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</si>
  <si>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</si>
  <si>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</si>
  <si>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</si>
  <si>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</si>
  <si>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</si>
  <si>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</si>
  <si>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</si>
  <si>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</si>
  <si>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</si>
  <si>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</si>
  <si>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</si>
  <si>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</si>
  <si>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</si>
  <si>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</si>
  <si>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</si>
  <si>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</si>
  <si>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</si>
  <si>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</si>
  <si>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</si>
  <si>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</si>
  <si>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</si>
  <si>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</si>
  <si>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</si>
  <si>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</si>
  <si>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</si>
  <si>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</si>
  <si>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</si>
  <si>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</si>
  <si>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</si>
  <si>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</si>
  <si>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</si>
  <si>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</si>
  <si>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</si>
  <si>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</si>
  <si>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</si>
  <si>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</si>
  <si>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</si>
  <si>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</si>
  <si>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</si>
  <si>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</si>
  <si>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</si>
  <si>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</si>
  <si>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</si>
  <si>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</si>
  <si>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</si>
  <si>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</si>
  <si>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</si>
  <si>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</si>
  <si>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</si>
  <si>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</si>
  <si>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</si>
  <si>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</si>
  <si>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</si>
  <si>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</si>
  <si>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</si>
  <si>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</si>
  <si>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</si>
  <si>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</si>
  <si>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</si>
  <si>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</si>
  <si>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</si>
  <si>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</si>
  <si>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</si>
  <si>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</si>
  <si>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</si>
  <si>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</si>
  <si>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</si>
  <si>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</si>
  <si>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</si>
  <si>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</si>
  <si>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</si>
  <si>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</si>
  <si>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</si>
  <si>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</si>
  <si>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</si>
  <si>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</si>
  <si>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</si>
  <si>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</si>
  <si>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</si>
  <si>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</si>
  <si>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</si>
  <si>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</si>
  <si>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</si>
  <si>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</si>
  <si>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</si>
  <si>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</si>
  <si>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</si>
  <si>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</si>
  <si>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</si>
  <si>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</si>
  <si>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</si>
  <si>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</si>
  <si>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</si>
  <si>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</si>
  <si>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</si>
  <si>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</si>
  <si>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</si>
  <si>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</si>
  <si>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</si>
  <si>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</si>
  <si>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</si>
  <si>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</si>
  <si>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</si>
  <si>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</si>
  <si>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</si>
  <si>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</si>
  <si>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</si>
  <si>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</si>
  <si>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</si>
  <si>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</si>
  <si>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</si>
  <si>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</si>
  <si>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</si>
  <si>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</si>
  <si>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</si>
  <si>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</si>
  <si>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</si>
  <si>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</si>
  <si>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</si>
  <si>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</si>
  <si>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</si>
  <si>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</si>
  <si>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</si>
  <si>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</si>
  <si>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</si>
  <si>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</si>
  <si>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</si>
  <si>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</si>
  <si>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</si>
  <si>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</si>
  <si>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</si>
  <si>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</si>
  <si>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</si>
  <si>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</si>
  <si>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</si>
  <si>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</si>
  <si>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</si>
  <si>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</si>
  <si>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</si>
  <si>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</si>
  <si>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</si>
  <si>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</si>
  <si>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</si>
  <si>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</si>
  <si>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</si>
  <si>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</si>
  <si>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</si>
  <si>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</si>
  <si>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</si>
  <si>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</si>
  <si>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</si>
  <si>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</si>
  <si>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</si>
  <si>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</si>
  <si>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</si>
  <si>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</si>
  <si>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</si>
  <si>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</si>
  <si>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</si>
  <si>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</si>
  <si>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</si>
  <si>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</si>
  <si>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</si>
  <si>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</si>
  <si>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</si>
  <si>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</si>
  <si>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</si>
  <si>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</si>
  <si>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</si>
  <si>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</si>
  <si>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</si>
  <si>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</si>
  <si>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</si>
  <si>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</si>
  <si>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</si>
  <si>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</si>
  <si>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</si>
  <si>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</si>
  <si>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</si>
  <si>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</si>
  <si>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</si>
  <si>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</si>
  <si>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</si>
  <si>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</si>
  <si>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</si>
  <si>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</si>
  <si>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</si>
  <si>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</si>
  <si>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</si>
  <si>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</si>
  <si>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</si>
  <si>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</si>
  <si>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</si>
  <si>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</si>
  <si>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</si>
  <si>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</si>
  <si>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</si>
  <si>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</si>
  <si>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</si>
  <si>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</si>
  <si>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</si>
  <si>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</si>
  <si>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</si>
  <si>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</si>
  <si>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</si>
  <si>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</si>
  <si>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</si>
  <si>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</si>
  <si>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</si>
  <si>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</si>
  <si>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</si>
  <si>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</si>
  <si>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</si>
  <si>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</si>
  <si>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</si>
  <si>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</si>
  <si>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</si>
  <si>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</si>
  <si>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</si>
  <si>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</si>
  <si>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</si>
  <si>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</si>
  <si>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</si>
  <si>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</si>
  <si>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</si>
  <si>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</si>
  <si>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</si>
  <si>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</si>
  <si>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</si>
  <si>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</si>
  <si>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</si>
  <si>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</si>
  <si>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</si>
  <si>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</si>
  <si>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</si>
  <si>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</si>
  <si>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</si>
  <si>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</si>
  <si>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</si>
  <si>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</si>
  <si>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</si>
  <si>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</si>
  <si>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</si>
  <si>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</si>
  <si>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</si>
  <si>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</si>
  <si>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</si>
  <si>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</si>
  <si>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</si>
  <si>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</si>
  <si>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</si>
  <si>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</si>
  <si>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</si>
  <si>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</si>
  <si>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</si>
  <si>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</si>
  <si>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</si>
  <si>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</si>
  <si>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</si>
  <si>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</si>
  <si>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</si>
  <si>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</si>
  <si>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</si>
  <si>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</si>
  <si>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</si>
  <si>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</si>
  <si>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</si>
  <si>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</si>
  <si>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</si>
  <si>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</si>
  <si>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</si>
  <si>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</si>
  <si>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</si>
  <si>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</si>
  <si>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</si>
  <si>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</si>
  <si>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</si>
  <si>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</si>
  <si>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</si>
  <si>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</si>
  <si>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</si>
  <si>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</si>
  <si>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</si>
  <si>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</si>
  <si>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</si>
  <si>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</si>
  <si>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</si>
  <si>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</si>
  <si>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</si>
  <si>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</si>
  <si>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</si>
  <si>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</si>
  <si>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</si>
  <si>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</si>
  <si>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</si>
  <si>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</si>
  <si>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</si>
  <si>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</si>
  <si>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</si>
  <si>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</si>
  <si>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</si>
  <si>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</si>
  <si>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</si>
  <si>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</si>
  <si>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</si>
  <si>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</si>
  <si>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</si>
  <si>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</si>
  <si>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</si>
  <si>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</si>
  <si>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</si>
  <si>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</si>
  <si>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</si>
  <si>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</si>
  <si>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</si>
  <si>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</si>
  <si>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</si>
  <si>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</si>
  <si>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</si>
  <si>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</si>
  <si>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</si>
  <si>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</si>
  <si>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</si>
  <si>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</si>
  <si>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</si>
  <si>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</si>
  <si>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</si>
  <si>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</si>
  <si>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</si>
  <si>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</si>
  <si>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</si>
  <si>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</si>
  <si>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</si>
  <si>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</si>
  <si>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</si>
  <si>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</si>
  <si>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</si>
  <si>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</si>
  <si>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</si>
  <si>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</si>
  <si>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</si>
  <si>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</si>
  <si>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</si>
  <si>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</si>
  <si>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</si>
  <si>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</si>
  <si>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</si>
  <si>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</si>
  <si>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</si>
  <si>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</si>
  <si>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</si>
  <si>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</si>
  <si>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</si>
  <si>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</si>
  <si>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</si>
  <si>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</si>
  <si>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</si>
  <si>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</si>
  <si>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</si>
  <si>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</si>
  <si>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</si>
  <si>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</si>
  <si>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</si>
  <si>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</si>
  <si>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</si>
  <si>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</si>
  <si>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</si>
  <si>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</si>
  <si>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</si>
  <si>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</si>
  <si>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</si>
  <si>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</si>
  <si>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</si>
  <si>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</si>
  <si>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</si>
  <si>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</si>
  <si>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</si>
  <si>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</si>
  <si>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</si>
  <si>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</si>
  <si>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</si>
  <si>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</si>
  <si>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</si>
  <si>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</si>
  <si>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</si>
  <si>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</si>
  <si>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</si>
  <si>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</si>
  <si>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</si>
  <si>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</si>
  <si>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</si>
  <si>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</si>
  <si>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</si>
  <si>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</si>
  <si>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</si>
  <si>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</si>
  <si>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</si>
  <si>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</si>
  <si>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</si>
  <si>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</si>
  <si>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</si>
  <si>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</si>
  <si>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</si>
  <si>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</si>
  <si>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</si>
  <si>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</si>
  <si>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</si>
  <si>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</si>
  <si>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</si>
  <si>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</si>
  <si>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</si>
  <si>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</si>
  <si>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</si>
  <si>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</si>
  <si>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</si>
  <si>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</si>
  <si>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</si>
  <si>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</si>
  <si>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</si>
  <si>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</si>
  <si>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</si>
  <si>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</si>
  <si>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</si>
  <si>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</si>
  <si>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</si>
  <si>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</si>
  <si>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</si>
  <si>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</si>
  <si>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</si>
  <si>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</si>
  <si>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</si>
  <si>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</si>
  <si>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</si>
  <si>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</si>
  <si>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</si>
  <si>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</si>
  <si>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</si>
  <si>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</si>
  <si>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</si>
  <si>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</si>
  <si>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</si>
  <si>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</si>
  <si>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</si>
  <si>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</si>
  <si>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</si>
  <si>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</si>
  <si>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</si>
  <si>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</si>
  <si>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</si>
  <si>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</si>
  <si>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</si>
  <si>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</si>
  <si>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</si>
  <si>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</si>
  <si>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</si>
  <si>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</si>
  <si>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</si>
  <si>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</si>
  <si>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</si>
  <si>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</si>
  <si>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</si>
  <si>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</si>
  <si>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</si>
  <si>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</si>
  <si>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</si>
  <si>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</si>
  <si>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</si>
  <si>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</si>
  <si>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</si>
  <si>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</si>
  <si>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</si>
  <si>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</si>
  <si>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</si>
  <si>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</si>
  <si>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</si>
  <si>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</si>
  <si>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</si>
  <si>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</si>
  <si>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</si>
  <si>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</si>
  <si>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</si>
  <si>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</si>
  <si>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</si>
  <si>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</si>
  <si>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</si>
  <si>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</si>
  <si>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</si>
  <si>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</si>
  <si>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</si>
  <si>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</si>
  <si>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</si>
  <si>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</si>
  <si>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</si>
  <si>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</si>
  <si>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</si>
  <si>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</si>
  <si>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</si>
  <si>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</si>
  <si>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</si>
  <si>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</si>
  <si>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</si>
  <si>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</si>
  <si>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</si>
  <si>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</si>
  <si>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</si>
  <si>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</si>
  <si>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</si>
  <si>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</si>
  <si>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</si>
  <si>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</si>
  <si>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</si>
  <si>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</si>
  <si>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</si>
  <si>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</si>
  <si>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</si>
  <si>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</si>
  <si>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</si>
  <si>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</si>
  <si>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</si>
  <si>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</si>
  <si>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</si>
  <si>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</si>
  <si>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</si>
  <si>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</si>
  <si>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</si>
  <si>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</si>
  <si>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</si>
  <si>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</si>
  <si>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</si>
  <si>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</si>
  <si>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</si>
  <si>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</si>
  <si>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</si>
  <si>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</si>
  <si>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</si>
  <si>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</si>
  <si>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</si>
  <si>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</si>
  <si>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</si>
  <si>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</si>
  <si>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</si>
  <si>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</si>
  <si>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</si>
  <si>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</si>
  <si>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</si>
  <si>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</si>
  <si>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</si>
  <si>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</si>
  <si>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</si>
  <si>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</si>
  <si>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</si>
  <si>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</si>
  <si>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</si>
  <si>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</si>
  <si>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</si>
  <si>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</si>
  <si>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</si>
  <si>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</si>
  <si>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</si>
  <si>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</si>
  <si>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</si>
  <si>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</si>
  <si>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</si>
  <si>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</si>
  <si>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</si>
  <si>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</si>
  <si>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</si>
  <si>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</si>
  <si>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</si>
  <si>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</si>
  <si>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</si>
  <si>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</si>
  <si>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</si>
  <si>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</si>
  <si>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</si>
  <si>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</si>
  <si>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</si>
  <si>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</si>
  <si>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</si>
  <si>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</si>
  <si>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</si>
  <si>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</si>
  <si>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</si>
  <si>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</si>
  <si>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</si>
  <si>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</si>
  <si>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</si>
  <si>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</si>
  <si>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</si>
  <si>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</si>
  <si>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</si>
  <si>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</si>
  <si>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</si>
  <si>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</si>
  <si>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</si>
  <si>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</si>
  <si>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</si>
  <si>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</si>
  <si>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</si>
  <si>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</si>
  <si>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</si>
  <si>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</si>
  <si>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</si>
  <si>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</si>
  <si>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</si>
  <si>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</si>
  <si>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</si>
  <si>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</si>
  <si>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</si>
  <si>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</si>
  <si>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</si>
  <si>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</si>
  <si>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</si>
  <si>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</si>
  <si>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</si>
  <si>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</si>
  <si>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</si>
  <si>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</si>
  <si>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</si>
  <si>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</si>
  <si>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</si>
  <si>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</si>
  <si>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</si>
  <si>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</si>
  <si>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</si>
  <si>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</si>
  <si>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</si>
  <si>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</si>
  <si>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</si>
  <si>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</si>
  <si>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</si>
  <si>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</si>
  <si>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</si>
  <si>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</si>
  <si>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</si>
  <si>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</si>
  <si>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</si>
  <si>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</si>
  <si>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</si>
  <si>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</si>
  <si>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</si>
  <si>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</si>
  <si>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</si>
  <si>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</si>
  <si>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</si>
  <si>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</si>
  <si>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</si>
  <si>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</si>
  <si>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</si>
  <si>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</si>
  <si>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</si>
  <si>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</si>
  <si>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</si>
  <si>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</si>
  <si>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</si>
  <si>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</si>
  <si>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</si>
  <si>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</si>
  <si>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</si>
  <si>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</si>
  <si>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</si>
  <si>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</si>
  <si>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</si>
  <si>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</si>
  <si>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</si>
  <si>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</si>
  <si>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</si>
  <si>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</si>
  <si>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</si>
  <si>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</si>
  <si>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</si>
  <si>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</si>
  <si>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</si>
  <si>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</si>
  <si>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</si>
  <si>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</si>
  <si>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</si>
  <si>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</si>
  <si>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</si>
  <si>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</si>
  <si>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</si>
  <si>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</si>
  <si>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</si>
  <si>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</si>
  <si>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</si>
  <si>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</si>
  <si>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</si>
  <si>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</si>
  <si>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</si>
  <si>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</si>
  <si>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</si>
  <si>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</si>
  <si>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</si>
  <si>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</si>
  <si>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</si>
  <si>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</si>
  <si>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</si>
  <si>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</si>
  <si>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</si>
  <si>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</si>
  <si>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</si>
  <si>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</si>
  <si>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</si>
  <si>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</si>
  <si>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</si>
  <si>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</si>
  <si>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</si>
  <si>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</si>
  <si>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</si>
  <si>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</si>
  <si>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</si>
  <si>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</si>
  <si>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</si>
  <si>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</si>
  <si>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</si>
  <si>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</si>
  <si>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</si>
  <si>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</si>
  <si>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</si>
  <si>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</si>
  <si>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</si>
  <si>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</si>
  <si>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</si>
  <si>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</si>
  <si>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</si>
  <si>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</si>
  <si>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</si>
  <si>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</si>
  <si>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</si>
  <si>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</si>
  <si>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</si>
  <si>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</si>
  <si>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</si>
  <si>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</si>
  <si>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</si>
  <si>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</si>
  <si>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</si>
  <si>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</si>
  <si>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</si>
  <si>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</si>
  <si>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</si>
  <si>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</si>
  <si>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</si>
  <si>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</si>
  <si>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</si>
  <si>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</si>
  <si>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</si>
  <si>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</si>
  <si>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</si>
  <si>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</si>
  <si>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</si>
  <si>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</si>
  <si>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</si>
  <si>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</si>
  <si>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</si>
  <si>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</si>
  <si>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</si>
  <si>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</si>
  <si>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</si>
  <si>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</si>
  <si>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</si>
  <si>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</si>
  <si>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</si>
  <si>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</si>
  <si>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</si>
  <si>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</si>
  <si>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</si>
  <si>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</si>
  <si>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</si>
  <si>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</si>
  <si>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</si>
  <si>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</si>
  <si>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</si>
  <si>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</si>
  <si>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</si>
  <si>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</si>
  <si>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</si>
  <si>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</si>
  <si>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</si>
  <si>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</si>
  <si>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</si>
  <si>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</si>
  <si>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</si>
  <si>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</si>
  <si>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</si>
  <si>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</si>
  <si>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</si>
  <si>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</si>
  <si>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</si>
  <si>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</si>
  <si>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</si>
  <si>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</si>
  <si>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</si>
  <si>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</si>
  <si>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</si>
  <si>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</si>
  <si>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</si>
  <si>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</si>
  <si>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</si>
  <si>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</si>
  <si>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</si>
  <si>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</si>
  <si>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</si>
  <si>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</si>
  <si>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</si>
  <si>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</si>
  <si>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</si>
  <si>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</si>
  <si>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</si>
  <si>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</si>
  <si>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</si>
  <si>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</si>
  <si>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</si>
  <si>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</si>
  <si>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</si>
  <si>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</si>
  <si>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</si>
  <si>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</si>
  <si>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</si>
  <si>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</si>
  <si>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</si>
  <si>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</si>
  <si>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</si>
  <si>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</si>
  <si>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</si>
  <si>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</si>
  <si>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</si>
  <si>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</si>
  <si>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</si>
  <si>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</si>
  <si>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</si>
  <si>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</si>
  <si>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</si>
  <si>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</si>
  <si>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&lt; 1000</t>
  </si>
  <si>
    <t>&gt;= 50000</t>
  </si>
  <si>
    <t>Number Canceled</t>
  </si>
  <si>
    <t>Mean</t>
  </si>
  <si>
    <t>Median</t>
  </si>
  <si>
    <t>Standard Deviation</t>
  </si>
  <si>
    <t>Minimum</t>
  </si>
  <si>
    <t>Maximum</t>
  </si>
  <si>
    <t>Variance</t>
  </si>
  <si>
    <t>Success Rate</t>
  </si>
  <si>
    <t>Successful projects' backers count</t>
  </si>
  <si>
    <t>Failed projects' backers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</si>
</sst>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10" xfId="0" applyFont="1" applyBorder="1" applyAlignment="1">
      <alignment horizontal="center"/>
    </xf>
    <xf numFmtId="10" fontId="0" fillId="0" borderId="0" xfId="0" applyNumberFormat="1"/>
    <xf numFmtId="10" fontId="0" fillId="0" borderId="0" xfId="42" applyNumberFormat="1" applyFont="1"/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4" tint="0.39994506668294322"/>
        </patternFill>
      </fill>
    </dxf>
    <dxf>
      <fill>
        <patternFill>
          <bgColor rgb="FFFF7E79"/>
        </patternFill>
      </fill>
    </dxf>
    <dxf>
      <fill>
        <patternFill>
          <fgColor rgb="FF92D050"/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7E79"/>
        </patternFill>
      </fill>
    </dxf>
    <dxf>
      <fill>
        <patternFill>
          <fgColor rgb="FF92D050"/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7E79"/>
        </patternFill>
      </fill>
    </dxf>
    <dxf>
      <fill>
        <patternFill>
          <fgColor rgb="FF92D050"/>
          <bgColor theme="9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E79"/>
      <color rgb="FFFF5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[CrowdfundingBookPart2.xlsx]Outcome by Parent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Outcome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D-8E44-A094-1E207E86B2F1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D-8E44-A094-1E207E86B2F1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3D-8E44-A094-1E207E86B2F1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3D-8E44-A094-1E207E86B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0060400"/>
        <c:axId val="219483024"/>
      </c:barChart>
      <c:catAx>
        <c:axId val="2200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483024"/>
        <c:crosses val="autoZero"/>
        <c:auto val="1"/>
        <c:lblAlgn val="ctr"/>
        <c:lblOffset val="100"/>
        <c:noMultiLvlLbl val="0"/>
      </c:catAx>
      <c:valAx>
        <c:axId val="2194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[CrowdfundingBookPart2.xlsx]Outcome by Parent Category!PivotTable2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Outcome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0-F94E-AEF6-978F40B28A82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50-F94E-AEF6-978F40B28A82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50-F94E-AEF6-978F40B28A82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50-F94E-AEF6-978F40B28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20060400"/>
        <c:axId val="219483024"/>
      </c:barChart>
      <c:catAx>
        <c:axId val="2200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483024"/>
        <c:crosses val="autoZero"/>
        <c:auto val="1"/>
        <c:lblAlgn val="ctr"/>
        <c:lblOffset val="100"/>
        <c:noMultiLvlLbl val="0"/>
      </c:catAx>
      <c:valAx>
        <c:axId val="2194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[CrowdfundingBookPart2.xlsx]Outcome by Subcategory!PivotTable3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Outcome</a:t>
            </a:r>
            <a:r>
              <a:rPr lang="en-US" sz="1800" baseline="0"/>
              <a:t> by Sub-category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7-F048-8E1C-C879BC95ABFC}"/>
            </c:ext>
          </c:extLst>
        </c:ser>
        <c:ser>
          <c:idx val="1"/>
          <c:order val="1"/>
          <c:tx>
            <c:strRef>
              <c:f>'Outcome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A39-D84E-A47F-44FB165D9E1E}"/>
            </c:ext>
          </c:extLst>
        </c:ser>
        <c:ser>
          <c:idx val="2"/>
          <c:order val="2"/>
          <c:tx>
            <c:strRef>
              <c:f>'Outcome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A39-D84E-A47F-44FB165D9E1E}"/>
            </c:ext>
          </c:extLst>
        </c:ser>
        <c:ser>
          <c:idx val="3"/>
          <c:order val="3"/>
          <c:tx>
            <c:strRef>
              <c:f>'Outcome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A39-D84E-A47F-44FB165D9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9966976"/>
        <c:axId val="222127296"/>
      </c:barChart>
      <c:catAx>
        <c:axId val="2699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27296"/>
        <c:crosses val="autoZero"/>
        <c:auto val="1"/>
        <c:lblAlgn val="ctr"/>
        <c:lblOffset val="100"/>
        <c:noMultiLvlLbl val="0"/>
      </c:catAx>
      <c:valAx>
        <c:axId val="2221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6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[CrowdfundingBookPart2.xlsx]Outcome by Time!PivotTable3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Outcome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 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0-3946-A93A-1C6532A07CC0}"/>
            </c:ext>
          </c:extLst>
        </c:ser>
        <c:ser>
          <c:idx val="1"/>
          <c:order val="1"/>
          <c:tx>
            <c:strRef>
              <c:f>'Outcome by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'Outcome 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2462-9241-AD3F-789172BE2F1E}"/>
            </c:ext>
          </c:extLst>
        </c:ser>
        <c:ser>
          <c:idx val="2"/>
          <c:order val="2"/>
          <c:tx>
            <c:strRef>
              <c:f>'Outcome by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'Outcome by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2462-9241-AD3F-789172BE2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364496"/>
        <c:axId val="1076366144"/>
      </c:lineChart>
      <c:catAx>
        <c:axId val="107636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366144"/>
        <c:crosses val="autoZero"/>
        <c:auto val="1"/>
        <c:lblAlgn val="ctr"/>
        <c:lblOffset val="100"/>
        <c:noMultiLvlLbl val="0"/>
      </c:catAx>
      <c:valAx>
        <c:axId val="10763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3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'Outcome by Goal'!$A$2:$A$13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by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A-9644-AC23-79484D70608F}"/>
            </c:ext>
          </c:extLst>
        </c:ser>
        <c:ser>
          <c:idx val="1"/>
          <c:order val="1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'Outcome by Goal'!$A$2:$A$13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by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A-9644-AC23-79484D70608F}"/>
            </c:ext>
          </c:extLst>
        </c:ser>
        <c:ser>
          <c:idx val="2"/>
          <c:order val="2"/>
          <c:tx>
            <c:strRef>
              <c:f>'Outcome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8100" cap="flat" cmpd="sng" algn="ctr">
              <a:solidFill>
                <a:srgbClr val="FFC000"/>
              </a:solidFill>
              <a:prstDash val="solid"/>
              <a:miter lim="800000"/>
            </a:ln>
            <a:effectLst/>
          </c:spPr>
          <c:marker>
            <c:symbol val="triangle"/>
            <c:size val="6"/>
            <c:spPr>
              <a:solidFill>
                <a:srgbClr val="FFC000"/>
              </a:solidFill>
              <a:ln w="12700" cap="flat" cmpd="sng" algn="ctr">
                <a:solidFill>
                  <a:srgbClr val="FFC000"/>
                </a:solidFill>
                <a:prstDash val="solid"/>
                <a:miter lim="800000"/>
              </a:ln>
              <a:effectLst/>
            </c:spPr>
          </c:marker>
          <c:dLbls>
            <c:delete val="1"/>
          </c:dLbls>
          <c:cat>
            <c:strRef>
              <c:f>'Outcome by Goal'!$A$2:$A$13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'Outcome by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5A-9644-AC23-79484D7060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3469504"/>
        <c:axId val="1083336848"/>
      </c:lineChart>
      <c:catAx>
        <c:axId val="10834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layout>
            <c:manualLayout>
              <c:xMode val="edge"/>
              <c:yMode val="edge"/>
              <c:x val="0.48783560113479912"/>
              <c:y val="0.948236714975845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36848"/>
        <c:crosses val="autoZero"/>
        <c:auto val="1"/>
        <c:lblAlgn val="ctr"/>
        <c:lblOffset val="100"/>
        <c:noMultiLvlLbl val="0"/>
      </c:catAx>
      <c:valAx>
        <c:axId val="1083336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Chances of success</a:t>
                </a:r>
              </a:p>
            </c:rich>
          </c:tx>
          <c:layout>
            <c:manualLayout>
              <c:xMode val="edge"/>
              <c:yMode val="edge"/>
              <c:x val="7.4673304293714996E-3"/>
              <c:y val="0.38122865076648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46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Number of backers for Successful projects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Successful projects</a:t>
          </a:r>
        </a:p>
      </cx:txPr>
    </cx:title>
    <cx:plotArea>
      <cx:plotAreaRegion>
        <cx:series layoutId="clusteredColumn" uniqueId="{08F17242-7E84-F844-8532-679214F67ED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Number of backers for Failed projects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backers for Failed projects</a:t>
          </a:r>
        </a:p>
      </cx:txPr>
    </cx:title>
    <cx:plotArea>
      <cx:plotAreaRegion>
        <cx:series layoutId="clusteredColumn" uniqueId="{29AD92A4-91FB-DA42-B0CD-ED45DEB6B22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457200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7EBC2-83E0-28BA-2F13-6409F3900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165100</xdr:colOff>
      <xdr:row>1</xdr:row>
      <xdr:rowOff>139700</xdr:rowOff>
    </xdr:from>
    <xdr:to>
      <xdr:col>30</xdr:col>
      <xdr:colOff>622300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D269EA-97F8-1D41-B00F-D480C89D7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190500</xdr:rowOff>
    </xdr:from>
    <xdr:to>
      <xdr:col>20</xdr:col>
      <xdr:colOff>177800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6A859-C066-2369-1DE9-AA336B726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0</xdr:row>
      <xdr:rowOff>152400</xdr:rowOff>
    </xdr:from>
    <xdr:to>
      <xdr:col>15</xdr:col>
      <xdr:colOff>736600</xdr:colOff>
      <xdr:row>20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CF6BF-0888-3404-6613-1CB7964C8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14</xdr:row>
      <xdr:rowOff>12700</xdr:rowOff>
    </xdr:from>
    <xdr:to>
      <xdr:col>9</xdr:col>
      <xdr:colOff>114300</xdr:colOff>
      <xdr:row>37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D0066-1123-83DC-D5B8-7FE01E165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796191</xdr:colOff>
      <xdr:row>7</xdr:row>
      <xdr:rowOff>152398</xdr:rowOff>
    </xdr:from>
    <xdr:to>
      <xdr:col>13</xdr:col>
      <xdr:colOff>156307</xdr:colOff>
      <xdr:row>30</xdr:row>
      <xdr:rowOff>136770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27F3DC5-01E4-1571-9425-5E881839BD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3653" y="1588475"/>
              <a:ext cx="6647962" cy="4702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786423</xdr:colOff>
      <xdr:row>31</xdr:row>
      <xdr:rowOff>162169</xdr:rowOff>
    </xdr:from>
    <xdr:to>
      <xdr:col>13</xdr:col>
      <xdr:colOff>214923</xdr:colOff>
      <xdr:row>52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CC310D1-4A3C-E797-F86D-E79F195EBD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3885" y="6521938"/>
              <a:ext cx="6716346" cy="42730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6.531852314816" createdVersion="8" refreshedVersion="8" minRefreshableVersion="3" recordCount="1000" xr:uid="{0AAEEF56-931C-1447-8646-C243721DAFF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x v="0"/>
    <x v="0"/>
    <x v="0"/>
    <s v="CAD"/>
    <x v="0"/>
    <x v="0"/>
    <n v="145015920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x v="1"/>
    <x v="1"/>
    <x v="1"/>
    <s v="USD"/>
    <x v="1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x v="2"/>
    <x v="2"/>
    <x v="2"/>
    <s v="AUD"/>
    <x v="2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x v="3"/>
    <x v="3"/>
    <x v="1"/>
    <s v="USD"/>
    <x v="3"/>
    <x v="3"/>
    <n v="1568955600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x v="4"/>
    <x v="4"/>
    <x v="1"/>
    <s v="USD"/>
    <x v="4"/>
    <x v="4"/>
    <n v="1548309600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x v="5"/>
    <x v="5"/>
    <x v="3"/>
    <s v="DKK"/>
    <x v="5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x v="6"/>
    <x v="6"/>
    <x v="4"/>
    <s v="GBP"/>
    <x v="6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x v="7"/>
    <x v="7"/>
    <x v="3"/>
    <s v="DKK"/>
    <x v="7"/>
    <x v="7"/>
    <n v="1439614800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x v="8"/>
    <x v="8"/>
    <x v="3"/>
    <s v="DKK"/>
    <x v="8"/>
    <x v="8"/>
    <n v="1281502800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x v="9"/>
    <x v="9"/>
    <x v="1"/>
    <s v="USD"/>
    <x v="9"/>
    <x v="9"/>
    <n v="1383804000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x v="10"/>
    <x v="10"/>
    <x v="1"/>
    <s v="USD"/>
    <x v="1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x v="11"/>
    <x v="11"/>
    <x v="1"/>
    <s v="USD"/>
    <x v="11"/>
    <x v="11"/>
    <n v="1285563600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x v="12"/>
    <x v="12"/>
    <x v="1"/>
    <s v="USD"/>
    <x v="12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x v="13"/>
    <x v="13"/>
    <x v="1"/>
    <s v="USD"/>
    <x v="13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x v="14"/>
    <x v="14"/>
    <x v="1"/>
    <s v="USD"/>
    <x v="14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x v="15"/>
    <x v="15"/>
    <x v="1"/>
    <s v="USD"/>
    <x v="15"/>
    <x v="15"/>
    <n v="1576303200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x v="16"/>
    <x v="16"/>
    <x v="1"/>
    <s v="USD"/>
    <x v="16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x v="17"/>
    <x v="17"/>
    <x v="1"/>
    <s v="USD"/>
    <x v="17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x v="18"/>
    <x v="18"/>
    <x v="1"/>
    <s v="USD"/>
    <x v="18"/>
    <x v="18"/>
    <n v="1537074000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x v="19"/>
    <x v="19"/>
    <x v="1"/>
    <s v="USD"/>
    <x v="19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x v="20"/>
    <x v="20"/>
    <x v="1"/>
    <s v="USD"/>
    <x v="2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x v="21"/>
    <x v="21"/>
    <x v="1"/>
    <s v="USD"/>
    <x v="21"/>
    <x v="21"/>
    <n v="1316322000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x v="22"/>
    <x v="22"/>
    <x v="1"/>
    <s v="USD"/>
    <x v="22"/>
    <x v="22"/>
    <n v="1524027600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x v="23"/>
    <x v="23"/>
    <x v="4"/>
    <s v="GBP"/>
    <x v="23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x v="24"/>
    <x v="24"/>
    <x v="1"/>
    <s v="USD"/>
    <x v="24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x v="25"/>
    <x v="25"/>
    <x v="1"/>
    <s v="USD"/>
    <x v="25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x v="26"/>
    <x v="26"/>
    <x v="1"/>
    <s v="USD"/>
    <x v="26"/>
    <x v="26"/>
    <n v="1535346000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x v="27"/>
    <x v="27"/>
    <x v="1"/>
    <s v="USD"/>
    <x v="27"/>
    <x v="27"/>
    <n v="1444539600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x v="28"/>
    <x v="28"/>
    <x v="1"/>
    <s v="USD"/>
    <x v="28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x v="29"/>
    <x v="29"/>
    <x v="5"/>
    <s v="CHF"/>
    <x v="29"/>
    <x v="29"/>
    <n v="1535518800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x v="30"/>
    <x v="30"/>
    <x v="1"/>
    <s v="USD"/>
    <x v="3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x v="31"/>
    <x v="31"/>
    <x v="4"/>
    <s v="GBP"/>
    <x v="31"/>
    <x v="31"/>
    <n v="1454392800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x v="32"/>
    <x v="32"/>
    <x v="6"/>
    <s v="EUR"/>
    <x v="32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x v="33"/>
    <x v="33"/>
    <x v="1"/>
    <s v="USD"/>
    <x v="33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x v="34"/>
    <x v="34"/>
    <x v="1"/>
    <s v="USD"/>
    <x v="34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x v="35"/>
    <x v="35"/>
    <x v="3"/>
    <s v="DKK"/>
    <x v="35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x v="36"/>
    <x v="36"/>
    <x v="1"/>
    <s v="USD"/>
    <x v="36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x v="37"/>
    <x v="37"/>
    <x v="1"/>
    <s v="USD"/>
    <x v="37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x v="38"/>
    <x v="38"/>
    <x v="1"/>
    <s v="USD"/>
    <x v="38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x v="39"/>
    <x v="39"/>
    <x v="3"/>
    <s v="DKK"/>
    <x v="39"/>
    <x v="39"/>
    <n v="1362978000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x v="40"/>
    <x v="40"/>
    <x v="1"/>
    <s v="USD"/>
    <x v="40"/>
    <x v="40"/>
    <n v="127735560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x v="41"/>
    <x v="41"/>
    <x v="6"/>
    <s v="EUR"/>
    <x v="41"/>
    <x v="41"/>
    <n v="1348981200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x v="42"/>
    <x v="42"/>
    <x v="1"/>
    <s v="USD"/>
    <x v="42"/>
    <x v="42"/>
    <n v="1310533200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x v="43"/>
    <x v="43"/>
    <x v="1"/>
    <s v="USD"/>
    <x v="43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x v="13"/>
    <x v="44"/>
    <x v="3"/>
    <s v="DKK"/>
    <x v="44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x v="44"/>
    <x v="45"/>
    <x v="1"/>
    <s v="USD"/>
    <x v="45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x v="45"/>
    <x v="46"/>
    <x v="1"/>
    <s v="USD"/>
    <x v="46"/>
    <x v="46"/>
    <n v="1280552400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x v="46"/>
    <x v="47"/>
    <x v="1"/>
    <s v="USD"/>
    <x v="47"/>
    <x v="47"/>
    <n v="1398661200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x v="47"/>
    <x v="48"/>
    <x v="1"/>
    <s v="USD"/>
    <x v="48"/>
    <x v="48"/>
    <n v="1436245200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x v="48"/>
    <x v="49"/>
    <x v="1"/>
    <s v="USD"/>
    <x v="49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x v="49"/>
    <x v="50"/>
    <x v="6"/>
    <s v="EUR"/>
    <x v="5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x v="50"/>
    <x v="51"/>
    <x v="4"/>
    <s v="GBP"/>
    <x v="51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x v="51"/>
    <x v="52"/>
    <x v="1"/>
    <s v="USD"/>
    <x v="52"/>
    <x v="52"/>
    <n v="1284872400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x v="52"/>
    <x v="53"/>
    <x v="1"/>
    <s v="USD"/>
    <x v="53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x v="53"/>
    <x v="54"/>
    <x v="1"/>
    <s v="USD"/>
    <x v="54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x v="54"/>
    <x v="55"/>
    <x v="1"/>
    <s v="USD"/>
    <x v="55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x v="55"/>
    <x v="56"/>
    <x v="1"/>
    <s v="USD"/>
    <x v="56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x v="56"/>
    <x v="57"/>
    <x v="1"/>
    <s v="USD"/>
    <x v="57"/>
    <x v="57"/>
    <n v="1505278800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x v="57"/>
    <x v="58"/>
    <x v="1"/>
    <s v="USD"/>
    <x v="58"/>
    <x v="58"/>
    <n v="1443934800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x v="58"/>
    <x v="59"/>
    <x v="1"/>
    <s v="USD"/>
    <x v="59"/>
    <x v="59"/>
    <n v="1498539600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x v="59"/>
    <x v="60"/>
    <x v="0"/>
    <s v="CAD"/>
    <x v="6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x v="60"/>
    <x v="61"/>
    <x v="0"/>
    <s v="CAD"/>
    <x v="61"/>
    <x v="61"/>
    <n v="1301720400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x v="61"/>
    <x v="62"/>
    <x v="1"/>
    <s v="USD"/>
    <x v="62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x v="62"/>
    <x v="63"/>
    <x v="1"/>
    <s v="USD"/>
    <x v="63"/>
    <x v="63"/>
    <n v="1493874000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x v="63"/>
    <x v="64"/>
    <x v="1"/>
    <s v="USD"/>
    <x v="64"/>
    <x v="64"/>
    <n v="1531803600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x v="64"/>
    <x v="65"/>
    <x v="1"/>
    <s v="USD"/>
    <x v="65"/>
    <x v="65"/>
    <n v="1296712800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x v="65"/>
    <x v="66"/>
    <x v="1"/>
    <s v="USD"/>
    <x v="66"/>
    <x v="66"/>
    <n v="1428901200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x v="66"/>
    <x v="67"/>
    <x v="4"/>
    <s v="GBP"/>
    <x v="67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x v="67"/>
    <x v="68"/>
    <x v="6"/>
    <s v="EUR"/>
    <x v="68"/>
    <x v="68"/>
    <n v="1505192400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x v="68"/>
    <x v="69"/>
    <x v="1"/>
    <s v="USD"/>
    <x v="69"/>
    <x v="69"/>
    <n v="1295676000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x v="69"/>
    <x v="70"/>
    <x v="6"/>
    <s v="EUR"/>
    <x v="7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x v="70"/>
    <x v="71"/>
    <x v="1"/>
    <s v="USD"/>
    <x v="71"/>
    <x v="71"/>
    <n v="1575439200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x v="71"/>
    <x v="72"/>
    <x v="1"/>
    <s v="USD"/>
    <x v="72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x v="39"/>
    <x v="73"/>
    <x v="1"/>
    <s v="USD"/>
    <x v="73"/>
    <x v="73"/>
    <n v="1480485600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x v="72"/>
    <x v="74"/>
    <x v="4"/>
    <s v="GBP"/>
    <x v="74"/>
    <x v="74"/>
    <n v="1459141200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x v="73"/>
    <x v="75"/>
    <x v="1"/>
    <s v="USD"/>
    <x v="75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x v="74"/>
    <x v="76"/>
    <x v="1"/>
    <s v="USD"/>
    <x v="76"/>
    <x v="76"/>
    <n v="1426222800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x v="75"/>
    <x v="77"/>
    <x v="1"/>
    <s v="USD"/>
    <x v="77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x v="76"/>
    <x v="78"/>
    <x v="1"/>
    <s v="USD"/>
    <x v="78"/>
    <x v="78"/>
    <n v="1523941200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x v="77"/>
    <x v="79"/>
    <x v="1"/>
    <s v="USD"/>
    <x v="79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x v="78"/>
    <x v="80"/>
    <x v="1"/>
    <s v="USD"/>
    <x v="8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x v="79"/>
    <x v="81"/>
    <x v="1"/>
    <s v="USD"/>
    <x v="81"/>
    <x v="81"/>
    <n v="1513576800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x v="80"/>
    <x v="82"/>
    <x v="4"/>
    <s v="GBP"/>
    <x v="82"/>
    <x v="82"/>
    <n v="1548309600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x v="81"/>
    <x v="83"/>
    <x v="1"/>
    <s v="USD"/>
    <x v="83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x v="82"/>
    <x v="84"/>
    <x v="1"/>
    <s v="USD"/>
    <x v="84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x v="83"/>
    <x v="85"/>
    <x v="2"/>
    <s v="AUD"/>
    <x v="85"/>
    <x v="85"/>
    <n v="1316408400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x v="84"/>
    <x v="86"/>
    <x v="1"/>
    <s v="USD"/>
    <x v="86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x v="85"/>
    <x v="87"/>
    <x v="2"/>
    <s v="AUD"/>
    <x v="87"/>
    <x v="87"/>
    <n v="1300510800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x v="86"/>
    <x v="88"/>
    <x v="1"/>
    <s v="USD"/>
    <x v="88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x v="87"/>
    <x v="89"/>
    <x v="1"/>
    <s v="USD"/>
    <x v="89"/>
    <x v="89"/>
    <n v="1271480400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x v="88"/>
    <x v="90"/>
    <x v="1"/>
    <s v="USD"/>
    <x v="90"/>
    <x v="90"/>
    <n v="145638000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x v="89"/>
    <x v="91"/>
    <x v="6"/>
    <s v="EUR"/>
    <x v="91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x v="90"/>
    <x v="92"/>
    <x v="5"/>
    <s v="CHF"/>
    <x v="92"/>
    <x v="92"/>
    <n v="1277355600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x v="91"/>
    <x v="93"/>
    <x v="1"/>
    <s v="USD"/>
    <x v="93"/>
    <x v="93"/>
    <n v="1351054800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x v="80"/>
    <x v="94"/>
    <x v="4"/>
    <s v="GBP"/>
    <x v="94"/>
    <x v="94"/>
    <n v="1555563600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x v="11"/>
    <x v="95"/>
    <x v="1"/>
    <s v="USD"/>
    <x v="95"/>
    <x v="95"/>
    <n v="1571634000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x v="92"/>
    <x v="96"/>
    <x v="1"/>
    <s v="USD"/>
    <x v="96"/>
    <x v="96"/>
    <n v="1300856400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x v="86"/>
    <x v="97"/>
    <x v="1"/>
    <s v="USD"/>
    <x v="48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x v="93"/>
    <x v="98"/>
    <x v="2"/>
    <s v="AUD"/>
    <x v="97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x v="55"/>
    <x v="99"/>
    <x v="1"/>
    <s v="USD"/>
    <x v="98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x v="49"/>
    <x v="100"/>
    <x v="1"/>
    <s v="USD"/>
    <x v="99"/>
    <x v="99"/>
    <n v="1320555600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x v="55"/>
    <x v="101"/>
    <x v="1"/>
    <s v="USD"/>
    <x v="100"/>
    <x v="100"/>
    <n v="14251032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x v="94"/>
    <x v="102"/>
    <x v="1"/>
    <s v="USD"/>
    <x v="101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x v="95"/>
    <x v="103"/>
    <x v="6"/>
    <s v="EUR"/>
    <x v="102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x v="96"/>
    <x v="104"/>
    <x v="1"/>
    <s v="USD"/>
    <x v="103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x v="97"/>
    <x v="105"/>
    <x v="1"/>
    <s v="USD"/>
    <x v="104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x v="98"/>
    <x v="106"/>
    <x v="1"/>
    <s v="USD"/>
    <x v="105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x v="99"/>
    <x v="107"/>
    <x v="1"/>
    <s v="USD"/>
    <x v="106"/>
    <x v="106"/>
    <n v="1525928400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x v="100"/>
    <x v="108"/>
    <x v="1"/>
    <s v="USD"/>
    <x v="107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x v="101"/>
    <x v="109"/>
    <x v="1"/>
    <s v="USD"/>
    <x v="108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x v="102"/>
    <x v="110"/>
    <x v="1"/>
    <s v="USD"/>
    <x v="109"/>
    <x v="109"/>
    <n v="1538283600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x v="103"/>
    <x v="111"/>
    <x v="1"/>
    <s v="USD"/>
    <x v="11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x v="104"/>
    <x v="112"/>
    <x v="2"/>
    <s v="AUD"/>
    <x v="111"/>
    <x v="111"/>
    <n v="1410152400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x v="54"/>
    <x v="113"/>
    <x v="1"/>
    <s v="USD"/>
    <x v="112"/>
    <x v="112"/>
    <n v="1505797200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x v="105"/>
    <x v="114"/>
    <x v="1"/>
    <s v="USD"/>
    <x v="113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x v="106"/>
    <x v="115"/>
    <x v="6"/>
    <s v="EUR"/>
    <x v="114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x v="107"/>
    <x v="116"/>
    <x v="1"/>
    <s v="USD"/>
    <x v="115"/>
    <x v="115"/>
    <n v="1442638800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x v="108"/>
    <x v="117"/>
    <x v="1"/>
    <s v="USD"/>
    <x v="116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x v="109"/>
    <x v="118"/>
    <x v="1"/>
    <s v="USD"/>
    <x v="117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x v="110"/>
    <x v="119"/>
    <x v="1"/>
    <s v="USD"/>
    <x v="118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x v="111"/>
    <x v="120"/>
    <x v="1"/>
    <s v="USD"/>
    <x v="119"/>
    <x v="119"/>
    <n v="1429592400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x v="112"/>
    <x v="121"/>
    <x v="1"/>
    <s v="USD"/>
    <x v="33"/>
    <x v="33"/>
    <n v="1413608400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x v="113"/>
    <x v="122"/>
    <x v="1"/>
    <s v="USD"/>
    <x v="120"/>
    <x v="120"/>
    <n v="141940080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x v="114"/>
    <x v="123"/>
    <x v="0"/>
    <s v="CAD"/>
    <x v="121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x v="115"/>
    <x v="124"/>
    <x v="6"/>
    <s v="EUR"/>
    <x v="122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x v="80"/>
    <x v="125"/>
    <x v="1"/>
    <s v="USD"/>
    <x v="123"/>
    <x v="123"/>
    <n v="1537678800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x v="116"/>
    <x v="126"/>
    <x v="1"/>
    <s v="USD"/>
    <x v="124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x v="117"/>
    <x v="127"/>
    <x v="0"/>
    <s v="CAD"/>
    <x v="125"/>
    <x v="125"/>
    <n v="1273899600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x v="118"/>
    <x v="128"/>
    <x v="1"/>
    <s v="USD"/>
    <x v="126"/>
    <x v="126"/>
    <n v="1284008400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x v="12"/>
    <x v="129"/>
    <x v="2"/>
    <s v="AUD"/>
    <x v="127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x v="119"/>
    <x v="130"/>
    <x v="3"/>
    <s v="DKK"/>
    <x v="128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x v="120"/>
    <x v="131"/>
    <x v="4"/>
    <s v="GBP"/>
    <x v="129"/>
    <x v="129"/>
    <n v="1386828000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x v="121"/>
    <x v="132"/>
    <x v="1"/>
    <s v="USD"/>
    <x v="130"/>
    <x v="130"/>
    <n v="151711920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x v="122"/>
    <x v="133"/>
    <x v="1"/>
    <s v="USD"/>
    <x v="131"/>
    <x v="131"/>
    <n v="1315026000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x v="123"/>
    <x v="134"/>
    <x v="5"/>
    <s v="CHF"/>
    <x v="132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x v="124"/>
    <x v="135"/>
    <x v="1"/>
    <s v="USD"/>
    <x v="133"/>
    <x v="133"/>
    <n v="1363064400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x v="125"/>
    <x v="136"/>
    <x v="1"/>
    <s v="USD"/>
    <x v="134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x v="126"/>
    <x v="137"/>
    <x v="1"/>
    <s v="USD"/>
    <x v="135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x v="127"/>
    <x v="138"/>
    <x v="1"/>
    <s v="USD"/>
    <x v="136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x v="128"/>
    <x v="139"/>
    <x v="1"/>
    <s v="USD"/>
    <x v="137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x v="129"/>
    <x v="140"/>
    <x v="1"/>
    <s v="USD"/>
    <x v="138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x v="130"/>
    <x v="141"/>
    <x v="1"/>
    <s v="USD"/>
    <x v="139"/>
    <x v="139"/>
    <n v="1434603600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x v="124"/>
    <x v="142"/>
    <x v="1"/>
    <s v="USD"/>
    <x v="107"/>
    <x v="107"/>
    <n v="1337230800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x v="131"/>
    <x v="143"/>
    <x v="1"/>
    <s v="USD"/>
    <x v="14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x v="18"/>
    <x v="144"/>
    <x v="1"/>
    <s v="USD"/>
    <x v="141"/>
    <x v="141"/>
    <n v="1561438800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x v="132"/>
    <x v="145"/>
    <x v="5"/>
    <s v="CHF"/>
    <x v="142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x v="133"/>
    <x v="146"/>
    <x v="1"/>
    <s v="USD"/>
    <x v="143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x v="134"/>
    <x v="147"/>
    <x v="1"/>
    <s v="USD"/>
    <x v="144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x v="37"/>
    <x v="148"/>
    <x v="1"/>
    <s v="USD"/>
    <x v="145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x v="135"/>
    <x v="149"/>
    <x v="1"/>
    <s v="USD"/>
    <x v="146"/>
    <x v="146"/>
    <n v="1361512800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x v="49"/>
    <x v="100"/>
    <x v="1"/>
    <s v="USD"/>
    <x v="147"/>
    <x v="147"/>
    <n v="1545026400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x v="50"/>
    <x v="150"/>
    <x v="1"/>
    <s v="USD"/>
    <x v="148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x v="136"/>
    <x v="151"/>
    <x v="1"/>
    <s v="USD"/>
    <x v="149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x v="137"/>
    <x v="152"/>
    <x v="1"/>
    <s v="USD"/>
    <x v="150"/>
    <x v="150"/>
    <n v="135114120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x v="138"/>
    <x v="153"/>
    <x v="1"/>
    <s v="USD"/>
    <x v="151"/>
    <x v="151"/>
    <n v="1465016400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x v="139"/>
    <x v="154"/>
    <x v="1"/>
    <s v="USD"/>
    <x v="152"/>
    <x v="152"/>
    <n v="1270789200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x v="140"/>
    <x v="155"/>
    <x v="2"/>
    <s v="AUD"/>
    <x v="153"/>
    <x v="153"/>
    <n v="1572325200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x v="141"/>
    <x v="156"/>
    <x v="2"/>
    <s v="AUD"/>
    <x v="154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x v="142"/>
    <x v="157"/>
    <x v="1"/>
    <s v="USD"/>
    <x v="155"/>
    <x v="155"/>
    <n v="1449640800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x v="143"/>
    <x v="158"/>
    <x v="1"/>
    <s v="USD"/>
    <x v="156"/>
    <x v="156"/>
    <n v="1555218000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x v="55"/>
    <x v="159"/>
    <x v="1"/>
    <s v="USD"/>
    <x v="157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x v="51"/>
    <x v="160"/>
    <x v="1"/>
    <s v="USD"/>
    <x v="158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x v="144"/>
    <x v="161"/>
    <x v="5"/>
    <s v="CHF"/>
    <x v="159"/>
    <x v="159"/>
    <n v="1546840800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x v="67"/>
    <x v="162"/>
    <x v="1"/>
    <s v="USD"/>
    <x v="16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x v="20"/>
    <x v="163"/>
    <x v="1"/>
    <s v="USD"/>
    <x v="161"/>
    <x v="161"/>
    <n v="1507525200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x v="145"/>
    <x v="164"/>
    <x v="1"/>
    <s v="USD"/>
    <x v="162"/>
    <x v="162"/>
    <n v="1504328400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x v="146"/>
    <x v="165"/>
    <x v="1"/>
    <s v="USD"/>
    <x v="163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x v="147"/>
    <x v="166"/>
    <x v="2"/>
    <s v="AUD"/>
    <x v="164"/>
    <x v="164"/>
    <n v="1371704400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x v="148"/>
    <x v="167"/>
    <x v="3"/>
    <s v="DKK"/>
    <x v="165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x v="149"/>
    <x v="168"/>
    <x v="1"/>
    <s v="USD"/>
    <x v="166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x v="109"/>
    <x v="169"/>
    <x v="1"/>
    <s v="USD"/>
    <x v="167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x v="62"/>
    <x v="170"/>
    <x v="1"/>
    <s v="USD"/>
    <x v="168"/>
    <x v="168"/>
    <n v="1397192400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x v="150"/>
    <x v="171"/>
    <x v="1"/>
    <s v="USD"/>
    <x v="169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x v="151"/>
    <x v="172"/>
    <x v="1"/>
    <s v="USD"/>
    <x v="17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x v="44"/>
    <x v="173"/>
    <x v="1"/>
    <s v="USD"/>
    <x v="171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x v="152"/>
    <x v="174"/>
    <x v="1"/>
    <s v="USD"/>
    <x v="172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x v="153"/>
    <x v="175"/>
    <x v="1"/>
    <s v="USD"/>
    <x v="173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x v="154"/>
    <x v="176"/>
    <x v="1"/>
    <s v="USD"/>
    <x v="174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x v="155"/>
    <x v="177"/>
    <x v="1"/>
    <s v="USD"/>
    <x v="175"/>
    <x v="175"/>
    <n v="1506747600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x v="156"/>
    <x v="178"/>
    <x v="0"/>
    <s v="CAD"/>
    <x v="176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x v="157"/>
    <x v="179"/>
    <x v="2"/>
    <s v="AUD"/>
    <x v="177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x v="158"/>
    <x v="180"/>
    <x v="1"/>
    <s v="USD"/>
    <x v="178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x v="159"/>
    <x v="181"/>
    <x v="3"/>
    <s v="DKK"/>
    <x v="179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x v="99"/>
    <x v="182"/>
    <x v="0"/>
    <s v="CAD"/>
    <x v="18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x v="160"/>
    <x v="183"/>
    <x v="1"/>
    <s v="USD"/>
    <x v="181"/>
    <x v="181"/>
    <n v="1556946000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x v="161"/>
    <x v="184"/>
    <x v="1"/>
    <s v="USD"/>
    <x v="182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x v="162"/>
    <x v="185"/>
    <x v="1"/>
    <s v="USD"/>
    <x v="183"/>
    <x v="183"/>
    <n v="1402117200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x v="163"/>
    <x v="186"/>
    <x v="0"/>
    <s v="CAD"/>
    <x v="184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x v="164"/>
    <x v="187"/>
    <x v="6"/>
    <s v="EUR"/>
    <x v="185"/>
    <x v="185"/>
    <n v="1417586400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x v="165"/>
    <x v="188"/>
    <x v="1"/>
    <s v="USD"/>
    <x v="186"/>
    <x v="186"/>
    <n v="1457071200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x v="3"/>
    <x v="189"/>
    <x v="1"/>
    <s v="USD"/>
    <x v="187"/>
    <x v="187"/>
    <n v="1370408400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x v="99"/>
    <x v="190"/>
    <x v="6"/>
    <s v="EUR"/>
    <x v="188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x v="166"/>
    <x v="191"/>
    <x v="1"/>
    <s v="USD"/>
    <x v="189"/>
    <x v="189"/>
    <n v="1404190800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x v="167"/>
    <x v="192"/>
    <x v="1"/>
    <s v="USD"/>
    <x v="190"/>
    <x v="190"/>
    <n v="152350920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x v="105"/>
    <x v="193"/>
    <x v="1"/>
    <s v="USD"/>
    <x v="191"/>
    <x v="191"/>
    <n v="1443589200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x v="168"/>
    <x v="194"/>
    <x v="1"/>
    <s v="USD"/>
    <x v="192"/>
    <x v="192"/>
    <n v="1533445200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x v="16"/>
    <x v="195"/>
    <x v="3"/>
    <s v="DKK"/>
    <x v="173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x v="169"/>
    <x v="196"/>
    <x v="1"/>
    <s v="USD"/>
    <x v="193"/>
    <x v="193"/>
    <n v="1499403600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x v="170"/>
    <x v="197"/>
    <x v="1"/>
    <s v="USD"/>
    <x v="194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x v="171"/>
    <x v="198"/>
    <x v="1"/>
    <s v="USD"/>
    <x v="195"/>
    <x v="195"/>
    <n v="1436590800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x v="49"/>
    <x v="50"/>
    <x v="0"/>
    <s v="CAD"/>
    <x v="152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x v="144"/>
    <x v="199"/>
    <x v="1"/>
    <s v="USD"/>
    <x v="196"/>
    <x v="196"/>
    <n v="1407819600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x v="172"/>
    <x v="200"/>
    <x v="1"/>
    <s v="USD"/>
    <x v="197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x v="173"/>
    <x v="201"/>
    <x v="2"/>
    <s v="AUD"/>
    <x v="198"/>
    <x v="198"/>
    <n v="1484805600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x v="174"/>
    <x v="202"/>
    <x v="1"/>
    <s v="USD"/>
    <x v="199"/>
    <x v="199"/>
    <n v="1302670800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x v="175"/>
    <x v="203"/>
    <x v="1"/>
    <s v="USD"/>
    <x v="2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x v="176"/>
    <x v="204"/>
    <x v="1"/>
    <s v="USD"/>
    <x v="201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x v="177"/>
    <x v="205"/>
    <x v="1"/>
    <s v="USD"/>
    <x v="202"/>
    <x v="202"/>
    <n v="1537160400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x v="178"/>
    <x v="206"/>
    <x v="1"/>
    <s v="USD"/>
    <x v="203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x v="179"/>
    <x v="207"/>
    <x v="2"/>
    <s v="AUD"/>
    <x v="204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x v="31"/>
    <x v="208"/>
    <x v="3"/>
    <s v="DKK"/>
    <x v="205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x v="180"/>
    <x v="209"/>
    <x v="1"/>
    <s v="USD"/>
    <x v="206"/>
    <x v="206"/>
    <n v="1379653200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x v="170"/>
    <x v="210"/>
    <x v="1"/>
    <s v="USD"/>
    <x v="207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x v="181"/>
    <x v="211"/>
    <x v="1"/>
    <s v="USD"/>
    <x v="208"/>
    <x v="208"/>
    <n v="1289714400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x v="34"/>
    <x v="212"/>
    <x v="1"/>
    <s v="USD"/>
    <x v="209"/>
    <x v="209"/>
    <n v="1282712400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x v="182"/>
    <x v="213"/>
    <x v="1"/>
    <s v="USD"/>
    <x v="21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x v="183"/>
    <x v="214"/>
    <x v="1"/>
    <s v="USD"/>
    <x v="211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x v="184"/>
    <x v="215"/>
    <x v="1"/>
    <s v="USD"/>
    <x v="212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x v="185"/>
    <x v="216"/>
    <x v="4"/>
    <s v="GBP"/>
    <x v="213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x v="186"/>
    <x v="217"/>
    <x v="1"/>
    <s v="USD"/>
    <x v="214"/>
    <x v="214"/>
    <n v="1346130000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x v="68"/>
    <x v="218"/>
    <x v="1"/>
    <s v="USD"/>
    <x v="215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x v="187"/>
    <x v="219"/>
    <x v="1"/>
    <s v="USD"/>
    <x v="216"/>
    <x v="216"/>
    <n v="1340427600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x v="188"/>
    <x v="220"/>
    <x v="1"/>
    <s v="USD"/>
    <x v="217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x v="189"/>
    <x v="221"/>
    <x v="1"/>
    <s v="USD"/>
    <x v="218"/>
    <x v="218"/>
    <n v="1459314000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x v="190"/>
    <x v="222"/>
    <x v="1"/>
    <s v="USD"/>
    <x v="219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x v="191"/>
    <x v="223"/>
    <x v="1"/>
    <s v="USD"/>
    <x v="220"/>
    <x v="220"/>
    <n v="139909320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x v="192"/>
    <x v="224"/>
    <x v="1"/>
    <s v="USD"/>
    <x v="221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x v="193"/>
    <x v="225"/>
    <x v="1"/>
    <s v="USD"/>
    <x v="222"/>
    <x v="222"/>
    <n v="1432184400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x v="194"/>
    <x v="226"/>
    <x v="1"/>
    <s v="USD"/>
    <x v="172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x v="195"/>
    <x v="227"/>
    <x v="1"/>
    <s v="USD"/>
    <x v="223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x v="196"/>
    <x v="228"/>
    <x v="1"/>
    <s v="USD"/>
    <x v="224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x v="109"/>
    <x v="229"/>
    <x v="1"/>
    <s v="USD"/>
    <x v="225"/>
    <x v="225"/>
    <n v="1374123600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x v="45"/>
    <x v="230"/>
    <x v="1"/>
    <s v="USD"/>
    <x v="226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x v="197"/>
    <x v="231"/>
    <x v="1"/>
    <s v="USD"/>
    <x v="227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x v="46"/>
    <x v="232"/>
    <x v="6"/>
    <s v="EUR"/>
    <x v="228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x v="45"/>
    <x v="233"/>
    <x v="1"/>
    <s v="USD"/>
    <x v="229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x v="176"/>
    <x v="234"/>
    <x v="2"/>
    <s v="AUD"/>
    <x v="23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x v="198"/>
    <x v="235"/>
    <x v="1"/>
    <s v="USD"/>
    <x v="231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x v="199"/>
    <x v="236"/>
    <x v="3"/>
    <s v="DKK"/>
    <x v="232"/>
    <x v="232"/>
    <n v="1515391200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x v="142"/>
    <x v="237"/>
    <x v="1"/>
    <s v="USD"/>
    <x v="233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x v="200"/>
    <x v="238"/>
    <x v="1"/>
    <s v="USD"/>
    <x v="194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x v="74"/>
    <x v="239"/>
    <x v="2"/>
    <s v="AUD"/>
    <x v="234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x v="201"/>
    <x v="240"/>
    <x v="1"/>
    <s v="USD"/>
    <x v="235"/>
    <x v="235"/>
    <n v="1495256400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x v="202"/>
    <x v="241"/>
    <x v="1"/>
    <s v="USD"/>
    <x v="236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x v="4"/>
    <x v="242"/>
    <x v="1"/>
    <s v="USD"/>
    <x v="237"/>
    <x v="237"/>
    <n v="1409806800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x v="203"/>
    <x v="243"/>
    <x v="1"/>
    <s v="USD"/>
    <x v="238"/>
    <x v="238"/>
    <n v="1396933200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x v="42"/>
    <x v="244"/>
    <x v="1"/>
    <s v="USD"/>
    <x v="239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x v="204"/>
    <x v="245"/>
    <x v="1"/>
    <s v="USD"/>
    <x v="24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x v="205"/>
    <x v="246"/>
    <x v="2"/>
    <s v="AUD"/>
    <x v="241"/>
    <x v="241"/>
    <n v="1420437600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x v="206"/>
    <x v="247"/>
    <x v="1"/>
    <s v="USD"/>
    <x v="242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x v="49"/>
    <x v="248"/>
    <x v="1"/>
    <s v="USD"/>
    <x v="67"/>
    <x v="67"/>
    <n v="1267423200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x v="196"/>
    <x v="249"/>
    <x v="1"/>
    <s v="USD"/>
    <x v="243"/>
    <x v="243"/>
    <n v="1355205600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x v="207"/>
    <x v="250"/>
    <x v="1"/>
    <s v="USD"/>
    <x v="244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x v="208"/>
    <x v="251"/>
    <x v="0"/>
    <s v="CAD"/>
    <x v="245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x v="39"/>
    <x v="252"/>
    <x v="1"/>
    <s v="USD"/>
    <x v="246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x v="209"/>
    <x v="253"/>
    <x v="1"/>
    <s v="USD"/>
    <x v="247"/>
    <x v="247"/>
    <n v="1298268000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x v="27"/>
    <x v="254"/>
    <x v="4"/>
    <s v="GBP"/>
    <x v="248"/>
    <x v="248"/>
    <n v="1456812000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x v="45"/>
    <x v="255"/>
    <x v="1"/>
    <s v="USD"/>
    <x v="249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x v="129"/>
    <x v="256"/>
    <x v="1"/>
    <s v="USD"/>
    <x v="25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x v="188"/>
    <x v="257"/>
    <x v="1"/>
    <s v="USD"/>
    <x v="251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x v="210"/>
    <x v="258"/>
    <x v="1"/>
    <s v="USD"/>
    <x v="136"/>
    <x v="136"/>
    <n v="1349845200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x v="211"/>
    <x v="259"/>
    <x v="1"/>
    <s v="USD"/>
    <x v="252"/>
    <x v="252"/>
    <n v="1283058000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x v="37"/>
    <x v="260"/>
    <x v="1"/>
    <s v="USD"/>
    <x v="253"/>
    <x v="253"/>
    <n v="1304226000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x v="134"/>
    <x v="261"/>
    <x v="1"/>
    <s v="USD"/>
    <x v="254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x v="212"/>
    <x v="262"/>
    <x v="1"/>
    <s v="USD"/>
    <x v="255"/>
    <x v="255"/>
    <n v="1362031200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x v="99"/>
    <x v="263"/>
    <x v="1"/>
    <s v="USD"/>
    <x v="256"/>
    <x v="256"/>
    <n v="1455602400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x v="213"/>
    <x v="264"/>
    <x v="6"/>
    <s v="EUR"/>
    <x v="257"/>
    <x v="257"/>
    <n v="1418191200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x v="214"/>
    <x v="265"/>
    <x v="2"/>
    <s v="AUD"/>
    <x v="258"/>
    <x v="258"/>
    <n v="1352440800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x v="44"/>
    <x v="266"/>
    <x v="1"/>
    <s v="USD"/>
    <x v="259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x v="215"/>
    <x v="267"/>
    <x v="1"/>
    <s v="USD"/>
    <x v="26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x v="216"/>
    <x v="268"/>
    <x v="1"/>
    <s v="USD"/>
    <x v="261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x v="217"/>
    <x v="269"/>
    <x v="1"/>
    <s v="USD"/>
    <x v="262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x v="218"/>
    <x v="270"/>
    <x v="1"/>
    <s v="USD"/>
    <x v="263"/>
    <x v="263"/>
    <n v="1564894800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x v="219"/>
    <x v="271"/>
    <x v="0"/>
    <s v="CAD"/>
    <x v="264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x v="27"/>
    <x v="272"/>
    <x v="1"/>
    <s v="USD"/>
    <x v="265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x v="220"/>
    <x v="273"/>
    <x v="1"/>
    <s v="USD"/>
    <x v="266"/>
    <x v="266"/>
    <n v="1555218000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x v="221"/>
    <x v="274"/>
    <x v="1"/>
    <s v="USD"/>
    <x v="267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x v="100"/>
    <x v="275"/>
    <x v="1"/>
    <s v="USD"/>
    <x v="268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x v="222"/>
    <x v="276"/>
    <x v="1"/>
    <s v="USD"/>
    <x v="269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x v="223"/>
    <x v="277"/>
    <x v="1"/>
    <s v="USD"/>
    <x v="270"/>
    <x v="270"/>
    <n v="153621000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x v="224"/>
    <x v="278"/>
    <x v="1"/>
    <s v="USD"/>
    <x v="271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x v="225"/>
    <x v="279"/>
    <x v="1"/>
    <s v="USD"/>
    <x v="272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x v="221"/>
    <x v="280"/>
    <x v="1"/>
    <s v="USD"/>
    <x v="73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x v="226"/>
    <x v="281"/>
    <x v="3"/>
    <s v="DKK"/>
    <x v="273"/>
    <x v="273"/>
    <n v="1465016400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x v="227"/>
    <x v="282"/>
    <x v="1"/>
    <s v="USD"/>
    <x v="274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x v="228"/>
    <x v="283"/>
    <x v="1"/>
    <s v="USD"/>
    <x v="275"/>
    <x v="275"/>
    <n v="1476766800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x v="229"/>
    <x v="284"/>
    <x v="1"/>
    <s v="USD"/>
    <x v="276"/>
    <x v="276"/>
    <n v="1480485600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x v="230"/>
    <x v="285"/>
    <x v="1"/>
    <s v="USD"/>
    <x v="277"/>
    <x v="277"/>
    <n v="1430197200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x v="231"/>
    <x v="286"/>
    <x v="3"/>
    <s v="DKK"/>
    <x v="278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x v="232"/>
    <x v="287"/>
    <x v="0"/>
    <s v="CAD"/>
    <x v="279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x v="233"/>
    <x v="288"/>
    <x v="1"/>
    <s v="USD"/>
    <x v="28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x v="37"/>
    <x v="289"/>
    <x v="1"/>
    <s v="USD"/>
    <x v="281"/>
    <x v="281"/>
    <n v="1319000400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x v="234"/>
    <x v="290"/>
    <x v="1"/>
    <s v="USD"/>
    <x v="282"/>
    <x v="282"/>
    <n v="1333429200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x v="235"/>
    <x v="291"/>
    <x v="6"/>
    <s v="EUR"/>
    <x v="283"/>
    <x v="283"/>
    <n v="1287032400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x v="236"/>
    <x v="292"/>
    <x v="1"/>
    <s v="USD"/>
    <x v="284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x v="237"/>
    <x v="293"/>
    <x v="5"/>
    <s v="CHF"/>
    <x v="285"/>
    <x v="285"/>
    <n v="1383976800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x v="63"/>
    <x v="294"/>
    <x v="2"/>
    <s v="AUD"/>
    <x v="286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x v="238"/>
    <x v="295"/>
    <x v="2"/>
    <s v="AUD"/>
    <x v="287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x v="239"/>
    <x v="296"/>
    <x v="1"/>
    <s v="USD"/>
    <x v="288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x v="240"/>
    <x v="297"/>
    <x v="1"/>
    <s v="USD"/>
    <x v="289"/>
    <x v="289"/>
    <n v="1461819600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x v="49"/>
    <x v="298"/>
    <x v="3"/>
    <s v="DKK"/>
    <x v="29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x v="241"/>
    <x v="299"/>
    <x v="1"/>
    <s v="USD"/>
    <x v="291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x v="242"/>
    <x v="300"/>
    <x v="1"/>
    <s v="USD"/>
    <x v="292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x v="235"/>
    <x v="301"/>
    <x v="1"/>
    <s v="USD"/>
    <x v="293"/>
    <x v="293"/>
    <n v="1452578400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x v="23"/>
    <x v="302"/>
    <x v="1"/>
    <s v="USD"/>
    <x v="294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x v="72"/>
    <x v="303"/>
    <x v="1"/>
    <s v="USD"/>
    <x v="295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x v="243"/>
    <x v="304"/>
    <x v="1"/>
    <s v="USD"/>
    <x v="296"/>
    <x v="296"/>
    <n v="1500267600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x v="244"/>
    <x v="305"/>
    <x v="3"/>
    <s v="DKK"/>
    <x v="297"/>
    <x v="297"/>
    <n v="1340686800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x v="245"/>
    <x v="306"/>
    <x v="1"/>
    <s v="USD"/>
    <x v="298"/>
    <x v="298"/>
    <n v="1303189200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x v="51"/>
    <x v="307"/>
    <x v="1"/>
    <s v="USD"/>
    <x v="299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x v="36"/>
    <x v="308"/>
    <x v="1"/>
    <s v="USD"/>
    <x v="300"/>
    <x v="300"/>
    <n v="12721716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x v="246"/>
    <x v="309"/>
    <x v="1"/>
    <s v="USD"/>
    <x v="247"/>
    <x v="247"/>
    <n v="1298872800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x v="247"/>
    <x v="310"/>
    <x v="1"/>
    <s v="USD"/>
    <x v="244"/>
    <x v="244"/>
    <n v="1383282000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x v="248"/>
    <x v="311"/>
    <x v="1"/>
    <s v="USD"/>
    <x v="301"/>
    <x v="301"/>
    <n v="1330495200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x v="221"/>
    <x v="312"/>
    <x v="1"/>
    <s v="USD"/>
    <x v="188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x v="249"/>
    <x v="313"/>
    <x v="1"/>
    <s v="USD"/>
    <x v="302"/>
    <x v="302"/>
    <n v="1403413200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x v="250"/>
    <x v="314"/>
    <x v="6"/>
    <s v="EUR"/>
    <x v="303"/>
    <x v="303"/>
    <n v="1574229600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x v="141"/>
    <x v="315"/>
    <x v="1"/>
    <s v="USD"/>
    <x v="304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x v="68"/>
    <x v="316"/>
    <x v="1"/>
    <s v="USD"/>
    <x v="305"/>
    <x v="305"/>
    <n v="1392530400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x v="251"/>
    <x v="317"/>
    <x v="1"/>
    <s v="USD"/>
    <x v="306"/>
    <x v="306"/>
    <n v="1283662800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x v="175"/>
    <x v="318"/>
    <x v="1"/>
    <s v="USD"/>
    <x v="307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x v="194"/>
    <x v="319"/>
    <x v="1"/>
    <s v="USD"/>
    <x v="308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x v="252"/>
    <x v="320"/>
    <x v="1"/>
    <s v="USD"/>
    <x v="309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x v="150"/>
    <x v="321"/>
    <x v="4"/>
    <s v="GBP"/>
    <x v="31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x v="253"/>
    <x v="322"/>
    <x v="1"/>
    <s v="USD"/>
    <x v="311"/>
    <x v="311"/>
    <n v="1435899600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x v="107"/>
    <x v="323"/>
    <x v="1"/>
    <s v="USD"/>
    <x v="79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x v="58"/>
    <x v="324"/>
    <x v="1"/>
    <s v="USD"/>
    <x v="312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x v="254"/>
    <x v="325"/>
    <x v="1"/>
    <s v="USD"/>
    <x v="313"/>
    <x v="313"/>
    <n v="1567314000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x v="255"/>
    <x v="326"/>
    <x v="1"/>
    <s v="USD"/>
    <x v="314"/>
    <x v="314"/>
    <n v="1544508000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x v="57"/>
    <x v="327"/>
    <x v="1"/>
    <s v="USD"/>
    <x v="315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x v="256"/>
    <x v="328"/>
    <x v="4"/>
    <s v="GBP"/>
    <x v="316"/>
    <x v="316"/>
    <n v="1512799200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x v="257"/>
    <x v="329"/>
    <x v="1"/>
    <s v="USD"/>
    <x v="317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x v="258"/>
    <x v="330"/>
    <x v="1"/>
    <s v="USD"/>
    <x v="318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x v="259"/>
    <x v="331"/>
    <x v="1"/>
    <s v="USD"/>
    <x v="319"/>
    <x v="319"/>
    <n v="1545112800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x v="260"/>
    <x v="332"/>
    <x v="1"/>
    <s v="USD"/>
    <x v="32"/>
    <x v="32"/>
    <n v="1516168800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x v="261"/>
    <x v="333"/>
    <x v="1"/>
    <s v="USD"/>
    <x v="320"/>
    <x v="320"/>
    <n v="157492080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x v="262"/>
    <x v="334"/>
    <x v="1"/>
    <s v="USD"/>
    <x v="321"/>
    <x v="321"/>
    <n v="1292479200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x v="263"/>
    <x v="335"/>
    <x v="1"/>
    <s v="USD"/>
    <x v="322"/>
    <x v="322"/>
    <n v="1573538400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x v="264"/>
    <x v="336"/>
    <x v="1"/>
    <s v="USD"/>
    <x v="323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x v="265"/>
    <x v="337"/>
    <x v="0"/>
    <s v="CAD"/>
    <x v="324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x v="224"/>
    <x v="338"/>
    <x v="1"/>
    <s v="USD"/>
    <x v="325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x v="266"/>
    <x v="339"/>
    <x v="1"/>
    <s v="USD"/>
    <x v="326"/>
    <x v="326"/>
    <n v="1441342800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x v="267"/>
    <x v="340"/>
    <x v="1"/>
    <s v="USD"/>
    <x v="327"/>
    <x v="327"/>
    <n v="1375333200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x v="98"/>
    <x v="341"/>
    <x v="1"/>
    <s v="USD"/>
    <x v="328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x v="268"/>
    <x v="342"/>
    <x v="1"/>
    <s v="USD"/>
    <x v="329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x v="269"/>
    <x v="343"/>
    <x v="4"/>
    <s v="GBP"/>
    <x v="33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x v="270"/>
    <x v="344"/>
    <x v="1"/>
    <s v="USD"/>
    <x v="331"/>
    <x v="331"/>
    <n v="1508302800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x v="271"/>
    <x v="345"/>
    <x v="1"/>
    <s v="USD"/>
    <x v="332"/>
    <x v="332"/>
    <n v="1425708000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x v="272"/>
    <x v="346"/>
    <x v="1"/>
    <s v="USD"/>
    <x v="333"/>
    <x v="333"/>
    <n v="1488348000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x v="273"/>
    <x v="347"/>
    <x v="1"/>
    <s v="USD"/>
    <x v="296"/>
    <x v="296"/>
    <n v="1502600400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x v="49"/>
    <x v="298"/>
    <x v="1"/>
    <s v="USD"/>
    <x v="334"/>
    <x v="334"/>
    <n v="1433653200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x v="274"/>
    <x v="348"/>
    <x v="1"/>
    <s v="USD"/>
    <x v="335"/>
    <x v="335"/>
    <n v="1441602000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x v="254"/>
    <x v="349"/>
    <x v="0"/>
    <s v="CAD"/>
    <x v="336"/>
    <x v="336"/>
    <n v="1447567200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x v="275"/>
    <x v="350"/>
    <x v="1"/>
    <s v="USD"/>
    <x v="337"/>
    <x v="337"/>
    <n v="1562389200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x v="175"/>
    <x v="351"/>
    <x v="3"/>
    <s v="DKK"/>
    <x v="338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x v="99"/>
    <x v="352"/>
    <x v="1"/>
    <s v="USD"/>
    <x v="339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x v="174"/>
    <x v="353"/>
    <x v="6"/>
    <s v="EUR"/>
    <x v="34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x v="142"/>
    <x v="354"/>
    <x v="1"/>
    <s v="USD"/>
    <x v="341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x v="276"/>
    <x v="355"/>
    <x v="0"/>
    <s v="CAD"/>
    <x v="342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x v="277"/>
    <x v="356"/>
    <x v="1"/>
    <s v="USD"/>
    <x v="343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x v="278"/>
    <x v="357"/>
    <x v="4"/>
    <s v="GBP"/>
    <x v="344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x v="39"/>
    <x v="358"/>
    <x v="1"/>
    <s v="USD"/>
    <x v="345"/>
    <x v="345"/>
    <n v="1509426000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x v="271"/>
    <x v="359"/>
    <x v="1"/>
    <s v="USD"/>
    <x v="65"/>
    <x v="65"/>
    <n v="1299391200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x v="279"/>
    <x v="360"/>
    <x v="1"/>
    <s v="USD"/>
    <x v="346"/>
    <x v="346"/>
    <n v="1325052000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x v="129"/>
    <x v="361"/>
    <x v="1"/>
    <s v="USD"/>
    <x v="347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x v="192"/>
    <x v="362"/>
    <x v="2"/>
    <s v="AUD"/>
    <x v="348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x v="196"/>
    <x v="363"/>
    <x v="1"/>
    <s v="USD"/>
    <x v="349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x v="51"/>
    <x v="364"/>
    <x v="1"/>
    <s v="USD"/>
    <x v="35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x v="280"/>
    <x v="365"/>
    <x v="4"/>
    <s v="GBP"/>
    <x v="351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x v="110"/>
    <x v="366"/>
    <x v="1"/>
    <s v="USD"/>
    <x v="352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x v="281"/>
    <x v="367"/>
    <x v="1"/>
    <s v="USD"/>
    <x v="353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x v="282"/>
    <x v="368"/>
    <x v="1"/>
    <s v="USD"/>
    <x v="354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x v="283"/>
    <x v="369"/>
    <x v="1"/>
    <s v="USD"/>
    <x v="355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x v="284"/>
    <x v="370"/>
    <x v="1"/>
    <s v="USD"/>
    <x v="356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x v="165"/>
    <x v="371"/>
    <x v="1"/>
    <s v="USD"/>
    <x v="357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x v="270"/>
    <x v="372"/>
    <x v="1"/>
    <s v="USD"/>
    <x v="358"/>
    <x v="358"/>
    <n v="1449900000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x v="54"/>
    <x v="373"/>
    <x v="1"/>
    <s v="USD"/>
    <x v="359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x v="78"/>
    <x v="374"/>
    <x v="1"/>
    <s v="USD"/>
    <x v="12"/>
    <x v="12"/>
    <n v="1572933600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x v="285"/>
    <x v="375"/>
    <x v="1"/>
    <s v="USD"/>
    <x v="36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x v="9"/>
    <x v="376"/>
    <x v="4"/>
    <s v="GBP"/>
    <x v="361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x v="286"/>
    <x v="377"/>
    <x v="1"/>
    <s v="USD"/>
    <x v="362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x v="287"/>
    <x v="378"/>
    <x v="1"/>
    <s v="USD"/>
    <x v="363"/>
    <x v="363"/>
    <n v="1437714000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x v="109"/>
    <x v="379"/>
    <x v="1"/>
    <s v="USD"/>
    <x v="364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x v="288"/>
    <x v="380"/>
    <x v="1"/>
    <s v="USD"/>
    <x v="21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x v="289"/>
    <x v="381"/>
    <x v="1"/>
    <s v="USD"/>
    <x v="365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x v="290"/>
    <x v="382"/>
    <x v="1"/>
    <s v="USD"/>
    <x v="366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x v="291"/>
    <x v="383"/>
    <x v="1"/>
    <s v="USD"/>
    <x v="367"/>
    <x v="367"/>
    <n v="1278565200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x v="292"/>
    <x v="384"/>
    <x v="1"/>
    <s v="USD"/>
    <x v="368"/>
    <x v="368"/>
    <n v="1339909200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x v="293"/>
    <x v="385"/>
    <x v="5"/>
    <s v="CHF"/>
    <x v="369"/>
    <x v="369"/>
    <n v="1325829600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x v="294"/>
    <x v="386"/>
    <x v="1"/>
    <s v="USD"/>
    <x v="370"/>
    <x v="370"/>
    <n v="129057840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x v="126"/>
    <x v="387"/>
    <x v="1"/>
    <s v="USD"/>
    <x v="371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x v="295"/>
    <x v="388"/>
    <x v="1"/>
    <s v="USD"/>
    <x v="287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x v="296"/>
    <x v="389"/>
    <x v="1"/>
    <s v="USD"/>
    <x v="372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x v="297"/>
    <x v="390"/>
    <x v="0"/>
    <s v="CAD"/>
    <x v="373"/>
    <x v="373"/>
    <n v="1500354000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x v="298"/>
    <x v="391"/>
    <x v="1"/>
    <s v="USD"/>
    <x v="374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x v="10"/>
    <x v="392"/>
    <x v="1"/>
    <s v="USD"/>
    <x v="375"/>
    <x v="375"/>
    <n v="1323410400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x v="299"/>
    <x v="393"/>
    <x v="2"/>
    <s v="AUD"/>
    <x v="376"/>
    <x v="376"/>
    <n v="1539406800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x v="211"/>
    <x v="394"/>
    <x v="1"/>
    <s v="USD"/>
    <x v="377"/>
    <x v="377"/>
    <n v="1369803600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x v="300"/>
    <x v="395"/>
    <x v="6"/>
    <s v="EUR"/>
    <x v="378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x v="301"/>
    <x v="396"/>
    <x v="1"/>
    <s v="USD"/>
    <x v="379"/>
    <x v="379"/>
    <n v="1297231200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x v="49"/>
    <x v="50"/>
    <x v="1"/>
    <s v="USD"/>
    <x v="38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x v="302"/>
    <x v="397"/>
    <x v="1"/>
    <s v="USD"/>
    <x v="381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x v="174"/>
    <x v="398"/>
    <x v="1"/>
    <s v="USD"/>
    <x v="382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x v="303"/>
    <x v="399"/>
    <x v="0"/>
    <s v="CAD"/>
    <x v="125"/>
    <x v="125"/>
    <n v="1276750800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x v="304"/>
    <x v="400"/>
    <x v="1"/>
    <s v="USD"/>
    <x v="383"/>
    <x v="383"/>
    <n v="1510898400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x v="305"/>
    <x v="401"/>
    <x v="1"/>
    <s v="USD"/>
    <x v="384"/>
    <x v="384"/>
    <n v="1532408400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x v="306"/>
    <x v="402"/>
    <x v="1"/>
    <s v="USD"/>
    <x v="385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x v="307"/>
    <x v="403"/>
    <x v="3"/>
    <s v="DKK"/>
    <x v="386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x v="110"/>
    <x v="404"/>
    <x v="0"/>
    <s v="CAD"/>
    <x v="387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x v="308"/>
    <x v="405"/>
    <x v="1"/>
    <s v="USD"/>
    <x v="388"/>
    <x v="388"/>
    <n v="1492837200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x v="309"/>
    <x v="406"/>
    <x v="1"/>
    <s v="USD"/>
    <x v="277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x v="172"/>
    <x v="407"/>
    <x v="1"/>
    <s v="USD"/>
    <x v="389"/>
    <x v="389"/>
    <n v="1496206800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x v="38"/>
    <x v="408"/>
    <x v="1"/>
    <s v="USD"/>
    <x v="390"/>
    <x v="390"/>
    <n v="138959280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x v="310"/>
    <x v="409"/>
    <x v="1"/>
    <s v="USD"/>
    <x v="391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x v="311"/>
    <x v="410"/>
    <x v="1"/>
    <s v="USD"/>
    <x v="392"/>
    <x v="392"/>
    <n v="1272430800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x v="312"/>
    <x v="411"/>
    <x v="1"/>
    <s v="USD"/>
    <x v="393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x v="313"/>
    <x v="412"/>
    <x v="1"/>
    <s v="USD"/>
    <x v="394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x v="27"/>
    <x v="413"/>
    <x v="1"/>
    <s v="USD"/>
    <x v="395"/>
    <x v="395"/>
    <n v="1543298400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x v="314"/>
    <x v="414"/>
    <x v="0"/>
    <s v="CAD"/>
    <x v="396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x v="315"/>
    <x v="415"/>
    <x v="1"/>
    <s v="USD"/>
    <x v="397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x v="115"/>
    <x v="416"/>
    <x v="1"/>
    <s v="USD"/>
    <x v="398"/>
    <x v="398"/>
    <n v="1499576400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x v="316"/>
    <x v="417"/>
    <x v="1"/>
    <s v="USD"/>
    <x v="399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x v="317"/>
    <x v="418"/>
    <x v="1"/>
    <s v="USD"/>
    <x v="400"/>
    <x v="400"/>
    <n v="1273208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x v="318"/>
    <x v="419"/>
    <x v="1"/>
    <s v="USD"/>
    <x v="116"/>
    <x v="116"/>
    <n v="1316840400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x v="100"/>
    <x v="420"/>
    <x v="1"/>
    <s v="USD"/>
    <x v="401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x v="45"/>
    <x v="421"/>
    <x v="1"/>
    <s v="USD"/>
    <x v="402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x v="319"/>
    <x v="422"/>
    <x v="1"/>
    <s v="USD"/>
    <x v="403"/>
    <x v="403"/>
    <n v="1362549600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x v="320"/>
    <x v="423"/>
    <x v="1"/>
    <s v="USD"/>
    <x v="404"/>
    <x v="404"/>
    <n v="1413349200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x v="321"/>
    <x v="424"/>
    <x v="1"/>
    <s v="USD"/>
    <x v="405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x v="322"/>
    <x v="425"/>
    <x v="1"/>
    <s v="USD"/>
    <x v="406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x v="286"/>
    <x v="426"/>
    <x v="1"/>
    <s v="USD"/>
    <x v="407"/>
    <x v="407"/>
    <n v="1572670800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x v="115"/>
    <x v="427"/>
    <x v="1"/>
    <s v="USD"/>
    <x v="408"/>
    <x v="408"/>
    <n v="1531112400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x v="222"/>
    <x v="428"/>
    <x v="1"/>
    <s v="USD"/>
    <x v="409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x v="323"/>
    <x v="429"/>
    <x v="1"/>
    <s v="USD"/>
    <x v="41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x v="234"/>
    <x v="430"/>
    <x v="0"/>
    <s v="CAD"/>
    <x v="411"/>
    <x v="411"/>
    <n v="1481781600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x v="324"/>
    <x v="431"/>
    <x v="6"/>
    <s v="EUR"/>
    <x v="412"/>
    <x v="412"/>
    <n v="1419660000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x v="61"/>
    <x v="432"/>
    <x v="1"/>
    <s v="USD"/>
    <x v="413"/>
    <x v="413"/>
    <n v="1555822800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x v="325"/>
    <x v="433"/>
    <x v="1"/>
    <s v="USD"/>
    <x v="414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x v="326"/>
    <x v="434"/>
    <x v="1"/>
    <s v="USD"/>
    <x v="415"/>
    <x v="415"/>
    <n v="1364965200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x v="327"/>
    <x v="435"/>
    <x v="1"/>
    <s v="USD"/>
    <x v="416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x v="328"/>
    <x v="436"/>
    <x v="1"/>
    <s v="USD"/>
    <x v="417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x v="235"/>
    <x v="437"/>
    <x v="1"/>
    <s v="USD"/>
    <x v="418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x v="182"/>
    <x v="438"/>
    <x v="6"/>
    <s v="EUR"/>
    <x v="419"/>
    <x v="419"/>
    <n v="1505710800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x v="329"/>
    <x v="439"/>
    <x v="1"/>
    <s v="USD"/>
    <x v="420"/>
    <x v="420"/>
    <n v="128746440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x v="102"/>
    <x v="440"/>
    <x v="1"/>
    <s v="USD"/>
    <x v="421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x v="73"/>
    <x v="441"/>
    <x v="1"/>
    <s v="USD"/>
    <x v="422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x v="129"/>
    <x v="442"/>
    <x v="1"/>
    <s v="USD"/>
    <x v="423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x v="330"/>
    <x v="443"/>
    <x v="4"/>
    <s v="GBP"/>
    <x v="424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x v="331"/>
    <x v="444"/>
    <x v="1"/>
    <s v="USD"/>
    <x v="425"/>
    <x v="425"/>
    <n v="1366088400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x v="99"/>
    <x v="445"/>
    <x v="3"/>
    <s v="DKK"/>
    <x v="426"/>
    <x v="426"/>
    <n v="1553317200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x v="49"/>
    <x v="446"/>
    <x v="0"/>
    <s v="CAD"/>
    <x v="427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x v="332"/>
    <x v="447"/>
    <x v="1"/>
    <s v="USD"/>
    <x v="428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x v="249"/>
    <x v="448"/>
    <x v="1"/>
    <s v="USD"/>
    <x v="429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x v="333"/>
    <x v="449"/>
    <x v="1"/>
    <s v="USD"/>
    <x v="411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x v="334"/>
    <x v="450"/>
    <x v="1"/>
    <s v="USD"/>
    <x v="43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x v="335"/>
    <x v="451"/>
    <x v="1"/>
    <s v="USD"/>
    <x v="431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x v="336"/>
    <x v="452"/>
    <x v="1"/>
    <s v="USD"/>
    <x v="432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x v="337"/>
    <x v="453"/>
    <x v="1"/>
    <s v="USD"/>
    <x v="433"/>
    <x v="433"/>
    <n v="1476594000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x v="338"/>
    <x v="454"/>
    <x v="1"/>
    <s v="USD"/>
    <x v="434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x v="339"/>
    <x v="455"/>
    <x v="1"/>
    <s v="USD"/>
    <x v="435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x v="126"/>
    <x v="456"/>
    <x v="1"/>
    <s v="USD"/>
    <x v="8"/>
    <x v="8"/>
    <n v="1281589200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x v="340"/>
    <x v="457"/>
    <x v="1"/>
    <s v="USD"/>
    <x v="436"/>
    <x v="436"/>
    <n v="1400389200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x v="341"/>
    <x v="458"/>
    <x v="1"/>
    <s v="USD"/>
    <x v="385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x v="342"/>
    <x v="459"/>
    <x v="1"/>
    <s v="USD"/>
    <x v="437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x v="343"/>
    <x v="460"/>
    <x v="1"/>
    <s v="USD"/>
    <x v="438"/>
    <x v="438"/>
    <n v="1519538400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x v="175"/>
    <x v="461"/>
    <x v="1"/>
    <s v="USD"/>
    <x v="439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x v="344"/>
    <x v="462"/>
    <x v="1"/>
    <s v="USD"/>
    <x v="44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x v="279"/>
    <x v="463"/>
    <x v="0"/>
    <s v="CAD"/>
    <x v="441"/>
    <x v="441"/>
    <n v="1448863200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x v="36"/>
    <x v="464"/>
    <x v="1"/>
    <s v="USD"/>
    <x v="442"/>
    <x v="442"/>
    <n v="1556600400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x v="122"/>
    <x v="465"/>
    <x v="1"/>
    <s v="USD"/>
    <x v="443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x v="345"/>
    <x v="466"/>
    <x v="1"/>
    <s v="USD"/>
    <x v="315"/>
    <x v="315"/>
    <n v="1482127200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x v="346"/>
    <x v="467"/>
    <x v="4"/>
    <s v="GBP"/>
    <x v="444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x v="347"/>
    <x v="468"/>
    <x v="1"/>
    <s v="USD"/>
    <x v="445"/>
    <x v="445"/>
    <n v="1556946000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x v="88"/>
    <x v="469"/>
    <x v="1"/>
    <s v="USD"/>
    <x v="446"/>
    <x v="446"/>
    <n v="1530075600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x v="23"/>
    <x v="470"/>
    <x v="1"/>
    <s v="USD"/>
    <x v="447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x v="57"/>
    <x v="471"/>
    <x v="1"/>
    <s v="USD"/>
    <x v="448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x v="348"/>
    <x v="472"/>
    <x v="1"/>
    <s v="USD"/>
    <x v="342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x v="86"/>
    <x v="473"/>
    <x v="1"/>
    <s v="USD"/>
    <x v="449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x v="349"/>
    <x v="474"/>
    <x v="1"/>
    <s v="USD"/>
    <x v="45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x v="350"/>
    <x v="475"/>
    <x v="4"/>
    <s v="GBP"/>
    <x v="451"/>
    <x v="451"/>
    <n v="1501477200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x v="215"/>
    <x v="476"/>
    <x v="1"/>
    <s v="USD"/>
    <x v="452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x v="351"/>
    <x v="477"/>
    <x v="1"/>
    <s v="USD"/>
    <x v="453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x v="352"/>
    <x v="478"/>
    <x v="1"/>
    <s v="USD"/>
    <x v="454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x v="353"/>
    <x v="479"/>
    <x v="1"/>
    <s v="USD"/>
    <x v="455"/>
    <x v="455"/>
    <n v="1576735200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x v="354"/>
    <x v="480"/>
    <x v="4"/>
    <s v="GBP"/>
    <x v="456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x v="355"/>
    <x v="481"/>
    <x v="4"/>
    <s v="GBP"/>
    <x v="457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x v="356"/>
    <x v="482"/>
    <x v="4"/>
    <s v="GBP"/>
    <x v="458"/>
    <x v="458"/>
    <n v="1521867600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x v="357"/>
    <x v="483"/>
    <x v="1"/>
    <s v="USD"/>
    <x v="459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x v="127"/>
    <x v="484"/>
    <x v="1"/>
    <s v="USD"/>
    <x v="460"/>
    <x v="460"/>
    <n v="145594800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x v="72"/>
    <x v="485"/>
    <x v="6"/>
    <s v="EUR"/>
    <x v="461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x v="358"/>
    <x v="486"/>
    <x v="1"/>
    <s v="USD"/>
    <x v="462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x v="120"/>
    <x v="487"/>
    <x v="1"/>
    <s v="USD"/>
    <x v="463"/>
    <x v="463"/>
    <n v="1374901200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x v="359"/>
    <x v="488"/>
    <x v="1"/>
    <s v="USD"/>
    <x v="464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x v="251"/>
    <x v="489"/>
    <x v="1"/>
    <s v="USD"/>
    <x v="465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x v="360"/>
    <x v="490"/>
    <x v="1"/>
    <s v="USD"/>
    <x v="466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x v="135"/>
    <x v="491"/>
    <x v="3"/>
    <s v="DKK"/>
    <x v="467"/>
    <x v="467"/>
    <n v="1402722000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x v="71"/>
    <x v="492"/>
    <x v="1"/>
    <s v="USD"/>
    <x v="468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x v="53"/>
    <x v="493"/>
    <x v="1"/>
    <s v="USD"/>
    <x v="469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x v="361"/>
    <x v="494"/>
    <x v="3"/>
    <s v="DKK"/>
    <x v="470"/>
    <x v="470"/>
    <n v="142026480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x v="362"/>
    <x v="495"/>
    <x v="1"/>
    <s v="USD"/>
    <x v="471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x v="0"/>
    <x v="0"/>
    <x v="1"/>
    <s v="USD"/>
    <x v="472"/>
    <x v="472"/>
    <n v="1369803600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x v="363"/>
    <x v="496"/>
    <x v="1"/>
    <s v="USD"/>
    <x v="473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x v="129"/>
    <x v="497"/>
    <x v="2"/>
    <s v="AUD"/>
    <x v="474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x v="364"/>
    <x v="498"/>
    <x v="1"/>
    <s v="USD"/>
    <x v="72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x v="197"/>
    <x v="499"/>
    <x v="6"/>
    <s v="EUR"/>
    <x v="443"/>
    <x v="443"/>
    <n v="1432011600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x v="365"/>
    <x v="500"/>
    <x v="1"/>
    <s v="USD"/>
    <x v="475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x v="366"/>
    <x v="501"/>
    <x v="1"/>
    <s v="USD"/>
    <x v="81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x v="161"/>
    <x v="502"/>
    <x v="1"/>
    <s v="USD"/>
    <x v="476"/>
    <x v="476"/>
    <n v="1369717200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x v="367"/>
    <x v="503"/>
    <x v="1"/>
    <s v="USD"/>
    <x v="192"/>
    <x v="192"/>
    <n v="1534654800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x v="368"/>
    <x v="504"/>
    <x v="1"/>
    <s v="USD"/>
    <x v="477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x v="54"/>
    <x v="505"/>
    <x v="2"/>
    <s v="AUD"/>
    <x v="478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x v="369"/>
    <x v="506"/>
    <x v="1"/>
    <s v="USD"/>
    <x v="479"/>
    <x v="479"/>
    <n v="1564894800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x v="370"/>
    <x v="507"/>
    <x v="1"/>
    <s v="USD"/>
    <x v="48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x v="164"/>
    <x v="508"/>
    <x v="1"/>
    <s v="USD"/>
    <x v="18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x v="371"/>
    <x v="509"/>
    <x v="5"/>
    <s v="CHF"/>
    <x v="481"/>
    <x v="481"/>
    <n v="1386741600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x v="221"/>
    <x v="510"/>
    <x v="0"/>
    <s v="CAD"/>
    <x v="482"/>
    <x v="482"/>
    <n v="1324792800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x v="372"/>
    <x v="511"/>
    <x v="1"/>
    <s v="USD"/>
    <x v="194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x v="373"/>
    <x v="512"/>
    <x v="1"/>
    <s v="USD"/>
    <x v="483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x v="234"/>
    <x v="513"/>
    <x v="1"/>
    <s v="USD"/>
    <x v="484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x v="374"/>
    <x v="514"/>
    <x v="1"/>
    <s v="USD"/>
    <x v="355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x v="235"/>
    <x v="515"/>
    <x v="1"/>
    <s v="USD"/>
    <x v="485"/>
    <x v="485"/>
    <n v="1555909200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x v="375"/>
    <x v="516"/>
    <x v="1"/>
    <s v="USD"/>
    <x v="486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x v="271"/>
    <x v="517"/>
    <x v="1"/>
    <s v="USD"/>
    <x v="487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x v="121"/>
    <x v="518"/>
    <x v="1"/>
    <s v="USD"/>
    <x v="488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x v="376"/>
    <x v="519"/>
    <x v="1"/>
    <s v="USD"/>
    <x v="489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x v="377"/>
    <x v="520"/>
    <x v="1"/>
    <s v="USD"/>
    <x v="49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x v="98"/>
    <x v="521"/>
    <x v="1"/>
    <s v="USD"/>
    <x v="312"/>
    <x v="312"/>
    <n v="1454306400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x v="378"/>
    <x v="522"/>
    <x v="0"/>
    <s v="CAD"/>
    <x v="491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x v="175"/>
    <x v="523"/>
    <x v="4"/>
    <s v="GBP"/>
    <x v="492"/>
    <x v="492"/>
    <n v="1389074400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x v="352"/>
    <x v="524"/>
    <x v="1"/>
    <s v="USD"/>
    <x v="493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x v="200"/>
    <x v="525"/>
    <x v="1"/>
    <s v="USD"/>
    <x v="494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x v="379"/>
    <x v="526"/>
    <x v="5"/>
    <s v="CHF"/>
    <x v="495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x v="105"/>
    <x v="527"/>
    <x v="0"/>
    <s v="CAD"/>
    <x v="496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x v="380"/>
    <x v="528"/>
    <x v="4"/>
    <s v="GBP"/>
    <x v="497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x v="166"/>
    <x v="529"/>
    <x v="1"/>
    <s v="USD"/>
    <x v="498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x v="381"/>
    <x v="530"/>
    <x v="6"/>
    <s v="EUR"/>
    <x v="499"/>
    <x v="499"/>
    <n v="1528606800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x v="382"/>
    <x v="531"/>
    <x v="6"/>
    <s v="EUR"/>
    <x v="5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x v="383"/>
    <x v="532"/>
    <x v="3"/>
    <s v="DKK"/>
    <x v="501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x v="384"/>
    <x v="533"/>
    <x v="1"/>
    <s v="USD"/>
    <x v="502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x v="385"/>
    <x v="534"/>
    <x v="1"/>
    <s v="USD"/>
    <x v="503"/>
    <x v="503"/>
    <n v="1562475600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x v="326"/>
    <x v="535"/>
    <x v="1"/>
    <s v="USD"/>
    <x v="504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x v="386"/>
    <x v="536"/>
    <x v="6"/>
    <s v="EUR"/>
    <x v="505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x v="240"/>
    <x v="537"/>
    <x v="4"/>
    <s v="GBP"/>
    <x v="506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x v="80"/>
    <x v="538"/>
    <x v="1"/>
    <s v="USD"/>
    <x v="507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x v="286"/>
    <x v="539"/>
    <x v="1"/>
    <s v="USD"/>
    <x v="508"/>
    <x v="508"/>
    <n v="1453356000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x v="387"/>
    <x v="540"/>
    <x v="1"/>
    <s v="USD"/>
    <x v="509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x v="39"/>
    <x v="541"/>
    <x v="1"/>
    <s v="USD"/>
    <x v="510"/>
    <x v="510"/>
    <n v="153741960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x v="388"/>
    <x v="542"/>
    <x v="1"/>
    <s v="USD"/>
    <x v="511"/>
    <x v="511"/>
    <n v="1423202400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x v="389"/>
    <x v="543"/>
    <x v="1"/>
    <s v="USD"/>
    <x v="512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x v="390"/>
    <x v="544"/>
    <x v="1"/>
    <s v="USD"/>
    <x v="513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x v="49"/>
    <x v="446"/>
    <x v="5"/>
    <s v="CHF"/>
    <x v="514"/>
    <x v="514"/>
    <n v="1332306000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x v="391"/>
    <x v="545"/>
    <x v="2"/>
    <s v="AUD"/>
    <x v="515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x v="45"/>
    <x v="546"/>
    <x v="1"/>
    <s v="USD"/>
    <x v="516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x v="392"/>
    <x v="547"/>
    <x v="1"/>
    <s v="USD"/>
    <x v="517"/>
    <x v="517"/>
    <n v="1294034400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x v="353"/>
    <x v="548"/>
    <x v="0"/>
    <s v="CAD"/>
    <x v="518"/>
    <x v="518"/>
    <n v="1482645600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x v="18"/>
    <x v="549"/>
    <x v="3"/>
    <s v="DKK"/>
    <x v="519"/>
    <x v="519"/>
    <n v="1399093200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x v="393"/>
    <x v="550"/>
    <x v="1"/>
    <s v="USD"/>
    <x v="52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x v="394"/>
    <x v="551"/>
    <x v="1"/>
    <s v="USD"/>
    <x v="521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x v="105"/>
    <x v="552"/>
    <x v="1"/>
    <s v="USD"/>
    <x v="522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x v="395"/>
    <x v="553"/>
    <x v="1"/>
    <s v="USD"/>
    <x v="523"/>
    <x v="523"/>
    <n v="1470718800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x v="396"/>
    <x v="554"/>
    <x v="1"/>
    <s v="USD"/>
    <x v="524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x v="40"/>
    <x v="555"/>
    <x v="5"/>
    <s v="CHF"/>
    <x v="525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x v="150"/>
    <x v="556"/>
    <x v="5"/>
    <s v="CHF"/>
    <x v="188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x v="72"/>
    <x v="557"/>
    <x v="2"/>
    <s v="AUD"/>
    <x v="526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x v="397"/>
    <x v="558"/>
    <x v="1"/>
    <s v="USD"/>
    <x v="527"/>
    <x v="527"/>
    <n v="1427086800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x v="398"/>
    <x v="559"/>
    <x v="1"/>
    <s v="USD"/>
    <x v="528"/>
    <x v="528"/>
    <n v="1323064800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x v="95"/>
    <x v="560"/>
    <x v="1"/>
    <s v="USD"/>
    <x v="522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x v="146"/>
    <x v="561"/>
    <x v="1"/>
    <s v="USD"/>
    <x v="529"/>
    <x v="529"/>
    <n v="1405141200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x v="399"/>
    <x v="562"/>
    <x v="1"/>
    <s v="USD"/>
    <x v="53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x v="400"/>
    <x v="563"/>
    <x v="6"/>
    <s v="EUR"/>
    <x v="531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x v="401"/>
    <x v="564"/>
    <x v="1"/>
    <s v="USD"/>
    <x v="515"/>
    <x v="515"/>
    <n v="1419573600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x v="164"/>
    <x v="565"/>
    <x v="6"/>
    <s v="EUR"/>
    <x v="532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x v="115"/>
    <x v="566"/>
    <x v="1"/>
    <s v="USD"/>
    <x v="533"/>
    <x v="533"/>
    <n v="1444798800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x v="402"/>
    <x v="567"/>
    <x v="1"/>
    <s v="USD"/>
    <x v="409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x v="358"/>
    <x v="568"/>
    <x v="1"/>
    <s v="USD"/>
    <x v="534"/>
    <x v="534"/>
    <n v="1576562400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x v="21"/>
    <x v="569"/>
    <x v="1"/>
    <s v="USD"/>
    <x v="53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x v="251"/>
    <x v="570"/>
    <x v="1"/>
    <s v="USD"/>
    <x v="535"/>
    <x v="535"/>
    <n v="1510984800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x v="95"/>
    <x v="571"/>
    <x v="1"/>
    <s v="USD"/>
    <x v="536"/>
    <x v="536"/>
    <n v="1302066000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x v="242"/>
    <x v="572"/>
    <x v="1"/>
    <s v="USD"/>
    <x v="537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x v="215"/>
    <x v="573"/>
    <x v="1"/>
    <s v="USD"/>
    <x v="538"/>
    <x v="538"/>
    <n v="1313730000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x v="403"/>
    <x v="574"/>
    <x v="1"/>
    <s v="USD"/>
    <x v="539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x v="83"/>
    <x v="575"/>
    <x v="1"/>
    <s v="USD"/>
    <x v="540"/>
    <x v="540"/>
    <n v="130534920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x v="344"/>
    <x v="576"/>
    <x v="1"/>
    <s v="USD"/>
    <x v="505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x v="404"/>
    <x v="577"/>
    <x v="1"/>
    <s v="USD"/>
    <x v="541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x v="405"/>
    <x v="578"/>
    <x v="1"/>
    <s v="USD"/>
    <x v="542"/>
    <x v="542"/>
    <n v="1336539600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x v="158"/>
    <x v="579"/>
    <x v="1"/>
    <s v="USD"/>
    <x v="543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x v="406"/>
    <x v="580"/>
    <x v="1"/>
    <s v="USD"/>
    <x v="544"/>
    <x v="544"/>
    <n v="1291615200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x v="388"/>
    <x v="581"/>
    <x v="0"/>
    <s v="CAD"/>
    <x v="35"/>
    <x v="35"/>
    <n v="1552366800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x v="407"/>
    <x v="582"/>
    <x v="4"/>
    <s v="GBP"/>
    <x v="152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x v="408"/>
    <x v="583"/>
    <x v="1"/>
    <s v="USD"/>
    <x v="545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x v="99"/>
    <x v="584"/>
    <x v="2"/>
    <s v="AUD"/>
    <x v="546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x v="408"/>
    <x v="585"/>
    <x v="1"/>
    <s v="USD"/>
    <x v="547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x v="259"/>
    <x v="586"/>
    <x v="1"/>
    <s v="USD"/>
    <x v="548"/>
    <x v="548"/>
    <n v="1402203600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x v="409"/>
    <x v="587"/>
    <x v="1"/>
    <s v="USD"/>
    <x v="549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x v="144"/>
    <x v="588"/>
    <x v="1"/>
    <s v="USD"/>
    <x v="55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x v="410"/>
    <x v="589"/>
    <x v="1"/>
    <s v="USD"/>
    <x v="551"/>
    <x v="551"/>
    <n v="1270530000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x v="236"/>
    <x v="590"/>
    <x v="1"/>
    <s v="USD"/>
    <x v="552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x v="411"/>
    <x v="591"/>
    <x v="1"/>
    <s v="USD"/>
    <x v="462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x v="412"/>
    <x v="592"/>
    <x v="6"/>
    <s v="EUR"/>
    <x v="553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x v="172"/>
    <x v="593"/>
    <x v="3"/>
    <s v="DKK"/>
    <x v="554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x v="49"/>
    <x v="298"/>
    <x v="4"/>
    <s v="GBP"/>
    <x v="555"/>
    <x v="555"/>
    <n v="1376197200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x v="346"/>
    <x v="594"/>
    <x v="1"/>
    <s v="USD"/>
    <x v="548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x v="413"/>
    <x v="595"/>
    <x v="1"/>
    <s v="USD"/>
    <x v="62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x v="408"/>
    <x v="596"/>
    <x v="1"/>
    <s v="USD"/>
    <x v="556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x v="414"/>
    <x v="597"/>
    <x v="1"/>
    <s v="USD"/>
    <x v="557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x v="37"/>
    <x v="598"/>
    <x v="1"/>
    <s v="USD"/>
    <x v="27"/>
    <x v="27"/>
    <n v="1447394400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x v="415"/>
    <x v="599"/>
    <x v="4"/>
    <s v="GBP"/>
    <x v="558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x v="416"/>
    <x v="600"/>
    <x v="1"/>
    <s v="USD"/>
    <x v="559"/>
    <x v="559"/>
    <n v="1395723600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x v="417"/>
    <x v="601"/>
    <x v="1"/>
    <s v="USD"/>
    <x v="426"/>
    <x v="426"/>
    <n v="1552197600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x v="124"/>
    <x v="602"/>
    <x v="1"/>
    <s v="USD"/>
    <x v="56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x v="418"/>
    <x v="603"/>
    <x v="1"/>
    <s v="USD"/>
    <x v="561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x v="27"/>
    <x v="604"/>
    <x v="1"/>
    <s v="USD"/>
    <x v="562"/>
    <x v="562"/>
    <n v="1375765200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x v="325"/>
    <x v="605"/>
    <x v="1"/>
    <s v="USD"/>
    <x v="563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x v="150"/>
    <x v="606"/>
    <x v="0"/>
    <s v="CAD"/>
    <x v="564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x v="419"/>
    <x v="607"/>
    <x v="1"/>
    <s v="USD"/>
    <x v="565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x v="73"/>
    <x v="608"/>
    <x v="6"/>
    <s v="EUR"/>
    <x v="566"/>
    <x v="566"/>
    <n v="1462770000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x v="202"/>
    <x v="609"/>
    <x v="4"/>
    <s v="GBP"/>
    <x v="567"/>
    <x v="567"/>
    <n v="1379739600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x v="12"/>
    <x v="610"/>
    <x v="1"/>
    <s v="USD"/>
    <x v="568"/>
    <x v="568"/>
    <n v="1402722000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x v="420"/>
    <x v="611"/>
    <x v="1"/>
    <s v="USD"/>
    <x v="569"/>
    <x v="569"/>
    <n v="1369285200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x v="355"/>
    <x v="612"/>
    <x v="1"/>
    <s v="USD"/>
    <x v="57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x v="58"/>
    <x v="613"/>
    <x v="2"/>
    <s v="AUD"/>
    <x v="571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x v="421"/>
    <x v="614"/>
    <x v="1"/>
    <s v="USD"/>
    <x v="572"/>
    <x v="572"/>
    <n v="1474174800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x v="251"/>
    <x v="615"/>
    <x v="1"/>
    <s v="USD"/>
    <x v="573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x v="422"/>
    <x v="616"/>
    <x v="4"/>
    <s v="GBP"/>
    <x v="574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x v="423"/>
    <x v="617"/>
    <x v="1"/>
    <s v="USD"/>
    <x v="511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x v="197"/>
    <x v="618"/>
    <x v="1"/>
    <s v="USD"/>
    <x v="575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x v="288"/>
    <x v="619"/>
    <x v="1"/>
    <s v="USD"/>
    <x v="576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x v="110"/>
    <x v="620"/>
    <x v="4"/>
    <s v="GBP"/>
    <x v="577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x v="87"/>
    <x v="621"/>
    <x v="1"/>
    <s v="USD"/>
    <x v="578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x v="424"/>
    <x v="622"/>
    <x v="1"/>
    <s v="USD"/>
    <x v="579"/>
    <x v="579"/>
    <n v="1467954000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x v="215"/>
    <x v="623"/>
    <x v="1"/>
    <s v="USD"/>
    <x v="58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x v="425"/>
    <x v="624"/>
    <x v="1"/>
    <s v="USD"/>
    <x v="581"/>
    <x v="581"/>
    <n v="1553922000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x v="426"/>
    <x v="625"/>
    <x v="1"/>
    <s v="USD"/>
    <x v="582"/>
    <x v="582"/>
    <n v="1416463200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x v="339"/>
    <x v="626"/>
    <x v="1"/>
    <s v="USD"/>
    <x v="336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x v="427"/>
    <x v="627"/>
    <x v="1"/>
    <s v="USD"/>
    <x v="583"/>
    <x v="583"/>
    <n v="1491627600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x v="428"/>
    <x v="628"/>
    <x v="1"/>
    <s v="USD"/>
    <x v="584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x v="429"/>
    <x v="629"/>
    <x v="3"/>
    <s v="DKK"/>
    <x v="585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x v="167"/>
    <x v="630"/>
    <x v="1"/>
    <s v="USD"/>
    <x v="586"/>
    <x v="586"/>
    <n v="1479794400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x v="115"/>
    <x v="631"/>
    <x v="1"/>
    <s v="USD"/>
    <x v="587"/>
    <x v="587"/>
    <n v="1281243600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x v="430"/>
    <x v="632"/>
    <x v="1"/>
    <s v="USD"/>
    <x v="588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x v="431"/>
    <x v="633"/>
    <x v="1"/>
    <s v="USD"/>
    <x v="589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x v="346"/>
    <x v="634"/>
    <x v="5"/>
    <s v="CHF"/>
    <x v="59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x v="30"/>
    <x v="635"/>
    <x v="0"/>
    <s v="CAD"/>
    <x v="591"/>
    <x v="591"/>
    <n v="1545804000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x v="432"/>
    <x v="636"/>
    <x v="1"/>
    <s v="USD"/>
    <x v="592"/>
    <x v="592"/>
    <n v="1489899600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x v="433"/>
    <x v="637"/>
    <x v="0"/>
    <s v="CAD"/>
    <x v="593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x v="434"/>
    <x v="638"/>
    <x v="1"/>
    <s v="USD"/>
    <x v="594"/>
    <x v="594"/>
    <n v="1539752400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x v="435"/>
    <x v="639"/>
    <x v="1"/>
    <s v="USD"/>
    <x v="595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x v="6"/>
    <x v="640"/>
    <x v="1"/>
    <s v="USD"/>
    <x v="596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x v="419"/>
    <x v="641"/>
    <x v="1"/>
    <s v="USD"/>
    <x v="597"/>
    <x v="597"/>
    <n v="1500872400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x v="436"/>
    <x v="642"/>
    <x v="5"/>
    <s v="CHF"/>
    <x v="598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x v="49"/>
    <x v="50"/>
    <x v="1"/>
    <s v="USD"/>
    <x v="599"/>
    <x v="599"/>
    <n v="1407128400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x v="437"/>
    <x v="643"/>
    <x v="6"/>
    <s v="EUR"/>
    <x v="6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x v="438"/>
    <x v="644"/>
    <x v="1"/>
    <s v="USD"/>
    <x v="601"/>
    <x v="601"/>
    <n v="1474088400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x v="439"/>
    <x v="645"/>
    <x v="1"/>
    <s v="USD"/>
    <x v="602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x v="440"/>
    <x v="646"/>
    <x v="1"/>
    <s v="USD"/>
    <x v="335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x v="441"/>
    <x v="647"/>
    <x v="1"/>
    <s v="USD"/>
    <x v="603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x v="442"/>
    <x v="648"/>
    <x v="2"/>
    <s v="AUD"/>
    <x v="604"/>
    <x v="604"/>
    <n v="1514872800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x v="443"/>
    <x v="649"/>
    <x v="1"/>
    <s v="USD"/>
    <x v="605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x v="444"/>
    <x v="650"/>
    <x v="1"/>
    <s v="USD"/>
    <x v="606"/>
    <x v="606"/>
    <n v="1442898000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x v="424"/>
    <x v="651"/>
    <x v="4"/>
    <s v="GBP"/>
    <x v="65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x v="385"/>
    <x v="652"/>
    <x v="1"/>
    <s v="USD"/>
    <x v="607"/>
    <x v="607"/>
    <n v="1440910800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x v="445"/>
    <x v="653"/>
    <x v="3"/>
    <s v="DKK"/>
    <x v="608"/>
    <x v="608"/>
    <n v="1335502800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x v="54"/>
    <x v="654"/>
    <x v="1"/>
    <s v="USD"/>
    <x v="609"/>
    <x v="609"/>
    <n v="1544680800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x v="215"/>
    <x v="655"/>
    <x v="1"/>
    <s v="USD"/>
    <x v="610"/>
    <x v="610"/>
    <n v="128841480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x v="446"/>
    <x v="656"/>
    <x v="1"/>
    <s v="USD"/>
    <x v="541"/>
    <x v="541"/>
    <n v="1330581600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x v="447"/>
    <x v="657"/>
    <x v="1"/>
    <s v="USD"/>
    <x v="611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x v="270"/>
    <x v="658"/>
    <x v="1"/>
    <s v="USD"/>
    <x v="612"/>
    <x v="612"/>
    <n v="1378357200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x v="448"/>
    <x v="659"/>
    <x v="1"/>
    <s v="USD"/>
    <x v="613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x v="70"/>
    <x v="660"/>
    <x v="1"/>
    <s v="USD"/>
    <x v="614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x v="449"/>
    <x v="661"/>
    <x v="6"/>
    <s v="EUR"/>
    <x v="615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x v="450"/>
    <x v="662"/>
    <x v="1"/>
    <s v="USD"/>
    <x v="9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x v="451"/>
    <x v="663"/>
    <x v="1"/>
    <s v="USD"/>
    <x v="616"/>
    <x v="616"/>
    <n v="1280898000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x v="452"/>
    <x v="664"/>
    <x v="2"/>
    <s v="AUD"/>
    <x v="617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x v="125"/>
    <x v="665"/>
    <x v="6"/>
    <s v="EUR"/>
    <x v="618"/>
    <x v="618"/>
    <n v="1462510800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x v="453"/>
    <x v="666"/>
    <x v="1"/>
    <s v="USD"/>
    <x v="619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x v="269"/>
    <x v="667"/>
    <x v="1"/>
    <s v="USD"/>
    <x v="62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x v="454"/>
    <x v="668"/>
    <x v="1"/>
    <s v="USD"/>
    <x v="621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x v="41"/>
    <x v="669"/>
    <x v="1"/>
    <s v="USD"/>
    <x v="622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x v="455"/>
    <x v="670"/>
    <x v="1"/>
    <s v="USD"/>
    <x v="35"/>
    <x v="35"/>
    <n v="1548050400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x v="456"/>
    <x v="671"/>
    <x v="1"/>
    <s v="USD"/>
    <x v="623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x v="457"/>
    <x v="672"/>
    <x v="1"/>
    <s v="USD"/>
    <x v="624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x v="458"/>
    <x v="673"/>
    <x v="1"/>
    <s v="USD"/>
    <x v="625"/>
    <x v="625"/>
    <n v="1324965600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x v="459"/>
    <x v="674"/>
    <x v="1"/>
    <s v="USD"/>
    <x v="626"/>
    <x v="626"/>
    <n v="1387519200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x v="98"/>
    <x v="675"/>
    <x v="1"/>
    <s v="USD"/>
    <x v="627"/>
    <x v="627"/>
    <n v="1537246800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x v="460"/>
    <x v="676"/>
    <x v="0"/>
    <s v="CAD"/>
    <x v="628"/>
    <x v="628"/>
    <n v="1279515600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x v="461"/>
    <x v="677"/>
    <x v="0"/>
    <s v="CAD"/>
    <x v="629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x v="38"/>
    <x v="678"/>
    <x v="1"/>
    <s v="USD"/>
    <x v="63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x v="462"/>
    <x v="679"/>
    <x v="1"/>
    <s v="USD"/>
    <x v="631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x v="463"/>
    <x v="680"/>
    <x v="1"/>
    <s v="USD"/>
    <x v="632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x v="464"/>
    <x v="681"/>
    <x v="1"/>
    <s v="USD"/>
    <x v="633"/>
    <x v="633"/>
    <n v="1384063200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x v="257"/>
    <x v="682"/>
    <x v="1"/>
    <s v="USD"/>
    <x v="634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x v="465"/>
    <x v="683"/>
    <x v="1"/>
    <s v="USD"/>
    <x v="635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x v="385"/>
    <x v="684"/>
    <x v="4"/>
    <s v="GBP"/>
    <x v="636"/>
    <x v="636"/>
    <n v="1564203600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x v="466"/>
    <x v="685"/>
    <x v="1"/>
    <s v="USD"/>
    <x v="637"/>
    <x v="637"/>
    <n v="1509685200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x v="467"/>
    <x v="686"/>
    <x v="1"/>
    <s v="USD"/>
    <x v="638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x v="468"/>
    <x v="687"/>
    <x v="6"/>
    <s v="EUR"/>
    <x v="639"/>
    <x v="639"/>
    <n v="1448863200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x v="469"/>
    <x v="688"/>
    <x v="1"/>
    <s v="USD"/>
    <x v="640"/>
    <x v="640"/>
    <n v="142959240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x v="470"/>
    <x v="689"/>
    <x v="1"/>
    <s v="USD"/>
    <x v="641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x v="471"/>
    <x v="690"/>
    <x v="0"/>
    <s v="CAD"/>
    <x v="642"/>
    <x v="642"/>
    <n v="1323324000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x v="75"/>
    <x v="691"/>
    <x v="1"/>
    <s v="USD"/>
    <x v="23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x v="49"/>
    <x v="248"/>
    <x v="1"/>
    <s v="USD"/>
    <x v="67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x v="472"/>
    <x v="692"/>
    <x v="1"/>
    <s v="USD"/>
    <x v="643"/>
    <x v="643"/>
    <n v="1301806800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x v="100"/>
    <x v="693"/>
    <x v="1"/>
    <s v="USD"/>
    <x v="644"/>
    <x v="644"/>
    <n v="1374901200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x v="473"/>
    <x v="694"/>
    <x v="1"/>
    <s v="USD"/>
    <x v="645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x v="220"/>
    <x v="695"/>
    <x v="1"/>
    <s v="USD"/>
    <x v="646"/>
    <x v="646"/>
    <n v="1468904400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x v="474"/>
    <x v="696"/>
    <x v="4"/>
    <s v="GBP"/>
    <x v="626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x v="475"/>
    <x v="697"/>
    <x v="2"/>
    <s v="AUD"/>
    <x v="647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x v="170"/>
    <x v="698"/>
    <x v="1"/>
    <s v="USD"/>
    <x v="159"/>
    <x v="159"/>
    <n v="1547359200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x v="231"/>
    <x v="699"/>
    <x v="5"/>
    <s v="CHF"/>
    <x v="648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x v="129"/>
    <x v="700"/>
    <x v="6"/>
    <s v="EUR"/>
    <x v="267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x v="476"/>
    <x v="701"/>
    <x v="1"/>
    <s v="USD"/>
    <x v="649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x v="443"/>
    <x v="702"/>
    <x v="6"/>
    <s v="EUR"/>
    <x v="248"/>
    <x v="248"/>
    <n v="1453788000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x v="381"/>
    <x v="703"/>
    <x v="1"/>
    <s v="USD"/>
    <x v="571"/>
    <x v="571"/>
    <n v="1471496400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x v="459"/>
    <x v="704"/>
    <x v="1"/>
    <s v="USD"/>
    <x v="65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x v="477"/>
    <x v="705"/>
    <x v="1"/>
    <s v="USD"/>
    <x v="1"/>
    <x v="1"/>
    <n v="1408510800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x v="478"/>
    <x v="706"/>
    <x v="1"/>
    <s v="USD"/>
    <x v="651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x v="144"/>
    <x v="707"/>
    <x v="1"/>
    <s v="USD"/>
    <x v="652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x v="479"/>
    <x v="708"/>
    <x v="1"/>
    <s v="USD"/>
    <x v="653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x v="480"/>
    <x v="709"/>
    <x v="1"/>
    <s v="USD"/>
    <x v="654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x v="300"/>
    <x v="710"/>
    <x v="1"/>
    <s v="USD"/>
    <x v="655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x v="63"/>
    <x v="711"/>
    <x v="3"/>
    <s v="DKK"/>
    <x v="656"/>
    <x v="656"/>
    <n v="1520402400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x v="101"/>
    <x v="712"/>
    <x v="1"/>
    <s v="USD"/>
    <x v="657"/>
    <x v="657"/>
    <n v="1523336400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x v="481"/>
    <x v="713"/>
    <x v="1"/>
    <s v="USD"/>
    <x v="265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x v="358"/>
    <x v="714"/>
    <x v="2"/>
    <s v="AUD"/>
    <x v="658"/>
    <x v="658"/>
    <n v="1458709200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x v="246"/>
    <x v="715"/>
    <x v="4"/>
    <s v="GBP"/>
    <x v="659"/>
    <x v="659"/>
    <n v="1414126800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x v="482"/>
    <x v="716"/>
    <x v="1"/>
    <s v="USD"/>
    <x v="66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x v="168"/>
    <x v="717"/>
    <x v="1"/>
    <s v="USD"/>
    <x v="661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x v="483"/>
    <x v="718"/>
    <x v="1"/>
    <s v="USD"/>
    <x v="4"/>
    <x v="4"/>
    <n v="1552971600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x v="234"/>
    <x v="719"/>
    <x v="1"/>
    <s v="USD"/>
    <x v="662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x v="393"/>
    <x v="720"/>
    <x v="1"/>
    <s v="USD"/>
    <x v="663"/>
    <x v="663"/>
    <n v="1360130400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x v="130"/>
    <x v="721"/>
    <x v="0"/>
    <s v="CAD"/>
    <x v="664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x v="319"/>
    <x v="722"/>
    <x v="1"/>
    <s v="USD"/>
    <x v="665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x v="484"/>
    <x v="723"/>
    <x v="1"/>
    <s v="USD"/>
    <x v="666"/>
    <x v="666"/>
    <n v="1492146000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x v="485"/>
    <x v="724"/>
    <x v="1"/>
    <s v="USD"/>
    <x v="43"/>
    <x v="43"/>
    <n v="1407301200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x v="486"/>
    <x v="725"/>
    <x v="1"/>
    <s v="USD"/>
    <x v="667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x v="487"/>
    <x v="726"/>
    <x v="1"/>
    <s v="USD"/>
    <x v="668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x v="226"/>
    <x v="727"/>
    <x v="1"/>
    <s v="USD"/>
    <x v="669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x v="80"/>
    <x v="728"/>
    <x v="1"/>
    <s v="USD"/>
    <x v="67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x v="27"/>
    <x v="729"/>
    <x v="1"/>
    <s v="USD"/>
    <x v="671"/>
    <x v="671"/>
    <n v="1418018400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x v="271"/>
    <x v="730"/>
    <x v="1"/>
    <s v="USD"/>
    <x v="672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x v="36"/>
    <x v="731"/>
    <x v="1"/>
    <s v="USD"/>
    <x v="673"/>
    <x v="673"/>
    <n v="1486360800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x v="406"/>
    <x v="732"/>
    <x v="1"/>
    <s v="USD"/>
    <x v="674"/>
    <x v="674"/>
    <n v="1274677200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x v="393"/>
    <x v="733"/>
    <x v="1"/>
    <s v="USD"/>
    <x v="675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x v="68"/>
    <x v="734"/>
    <x v="1"/>
    <s v="USD"/>
    <x v="676"/>
    <x v="676"/>
    <n v="1445922000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x v="382"/>
    <x v="735"/>
    <x v="1"/>
    <s v="USD"/>
    <x v="342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x v="298"/>
    <x v="736"/>
    <x v="1"/>
    <s v="USD"/>
    <x v="677"/>
    <x v="677"/>
    <n v="1277528400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x v="488"/>
    <x v="112"/>
    <x v="1"/>
    <s v="USD"/>
    <x v="678"/>
    <x v="678"/>
    <n v="1318568400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x v="489"/>
    <x v="737"/>
    <x v="1"/>
    <s v="USD"/>
    <x v="679"/>
    <x v="679"/>
    <n v="1284354000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x v="490"/>
    <x v="738"/>
    <x v="1"/>
    <s v="USD"/>
    <x v="68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x v="491"/>
    <x v="739"/>
    <x v="6"/>
    <s v="EUR"/>
    <x v="681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x v="49"/>
    <x v="100"/>
    <x v="4"/>
    <s v="GBP"/>
    <x v="682"/>
    <x v="682"/>
    <n v="1280120400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x v="492"/>
    <x v="740"/>
    <x v="1"/>
    <s v="USD"/>
    <x v="683"/>
    <x v="683"/>
    <n v="1459486800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x v="493"/>
    <x v="741"/>
    <x v="1"/>
    <s v="USD"/>
    <x v="684"/>
    <x v="684"/>
    <n v="1282539600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x v="231"/>
    <x v="742"/>
    <x v="1"/>
    <s v="USD"/>
    <x v="674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x v="494"/>
    <x v="743"/>
    <x v="1"/>
    <s v="USD"/>
    <x v="685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x v="495"/>
    <x v="744"/>
    <x v="3"/>
    <s v="DKK"/>
    <x v="605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x v="496"/>
    <x v="745"/>
    <x v="1"/>
    <s v="USD"/>
    <x v="686"/>
    <x v="686"/>
    <n v="1422252000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x v="493"/>
    <x v="746"/>
    <x v="1"/>
    <s v="USD"/>
    <x v="687"/>
    <x v="687"/>
    <n v="1305522000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x v="497"/>
    <x v="747"/>
    <x v="0"/>
    <s v="CAD"/>
    <x v="688"/>
    <x v="688"/>
    <n v="1414904400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x v="498"/>
    <x v="748"/>
    <x v="1"/>
    <s v="USD"/>
    <x v="689"/>
    <x v="689"/>
    <n v="1520402400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x v="155"/>
    <x v="749"/>
    <x v="6"/>
    <s v="EUR"/>
    <x v="690"/>
    <x v="690"/>
    <n v="156714120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x v="499"/>
    <x v="750"/>
    <x v="1"/>
    <s v="USD"/>
    <x v="691"/>
    <x v="691"/>
    <n v="1501131600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x v="16"/>
    <x v="751"/>
    <x v="2"/>
    <s v="AUD"/>
    <x v="692"/>
    <x v="692"/>
    <n v="1355032800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x v="500"/>
    <x v="752"/>
    <x v="1"/>
    <s v="USD"/>
    <x v="693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x v="496"/>
    <x v="753"/>
    <x v="1"/>
    <s v="USD"/>
    <x v="694"/>
    <x v="694"/>
    <n v="1305954000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x v="40"/>
    <x v="754"/>
    <x v="1"/>
    <s v="USD"/>
    <x v="695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x v="501"/>
    <x v="755"/>
    <x v="2"/>
    <s v="AUD"/>
    <x v="123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x v="502"/>
    <x v="756"/>
    <x v="1"/>
    <s v="USD"/>
    <x v="696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x v="503"/>
    <x v="757"/>
    <x v="1"/>
    <s v="USD"/>
    <x v="626"/>
    <x v="626"/>
    <n v="1388037600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x v="504"/>
    <x v="758"/>
    <x v="1"/>
    <s v="USD"/>
    <x v="697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x v="505"/>
    <x v="759"/>
    <x v="6"/>
    <s v="EUR"/>
    <x v="698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x v="150"/>
    <x v="760"/>
    <x v="1"/>
    <s v="USD"/>
    <x v="699"/>
    <x v="699"/>
    <n v="1550815200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x v="506"/>
    <x v="761"/>
    <x v="1"/>
    <s v="USD"/>
    <x v="7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x v="507"/>
    <x v="762"/>
    <x v="1"/>
    <s v="USD"/>
    <x v="701"/>
    <x v="701"/>
    <n v="1492923600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x v="373"/>
    <x v="763"/>
    <x v="6"/>
    <s v="EUR"/>
    <x v="702"/>
    <x v="702"/>
    <n v="1467522000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x v="234"/>
    <x v="764"/>
    <x v="1"/>
    <s v="USD"/>
    <x v="703"/>
    <x v="703"/>
    <n v="1416117600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x v="508"/>
    <x v="765"/>
    <x v="1"/>
    <s v="USD"/>
    <x v="704"/>
    <x v="704"/>
    <n v="1563771600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x v="103"/>
    <x v="766"/>
    <x v="1"/>
    <s v="USD"/>
    <x v="431"/>
    <x v="431"/>
    <n v="1319259600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x v="5"/>
    <x v="767"/>
    <x v="5"/>
    <s v="CHF"/>
    <x v="705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x v="509"/>
    <x v="768"/>
    <x v="1"/>
    <s v="USD"/>
    <x v="706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x v="55"/>
    <x v="769"/>
    <x v="1"/>
    <s v="USD"/>
    <x v="707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x v="75"/>
    <x v="770"/>
    <x v="5"/>
    <s v="CHF"/>
    <x v="708"/>
    <x v="708"/>
    <n v="1292911200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x v="510"/>
    <x v="771"/>
    <x v="1"/>
    <s v="USD"/>
    <x v="709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x v="188"/>
    <x v="772"/>
    <x v="1"/>
    <s v="USD"/>
    <x v="710"/>
    <x v="710"/>
    <n v="138786480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x v="511"/>
    <x v="773"/>
    <x v="1"/>
    <s v="USD"/>
    <x v="711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x v="78"/>
    <x v="774"/>
    <x v="2"/>
    <s v="AUD"/>
    <x v="157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x v="512"/>
    <x v="775"/>
    <x v="6"/>
    <s v="EUR"/>
    <x v="630"/>
    <x v="630"/>
    <n v="152273160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x v="513"/>
    <x v="776"/>
    <x v="0"/>
    <s v="CAD"/>
    <x v="712"/>
    <x v="712"/>
    <n v="1306731600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x v="249"/>
    <x v="777"/>
    <x v="1"/>
    <s v="USD"/>
    <x v="93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x v="430"/>
    <x v="778"/>
    <x v="1"/>
    <s v="USD"/>
    <x v="713"/>
    <x v="713"/>
    <n v="1404363600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x v="260"/>
    <x v="779"/>
    <x v="1"/>
    <s v="USD"/>
    <x v="714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x v="514"/>
    <x v="702"/>
    <x v="1"/>
    <s v="USD"/>
    <x v="715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x v="243"/>
    <x v="780"/>
    <x v="1"/>
    <s v="USD"/>
    <x v="716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x v="483"/>
    <x v="781"/>
    <x v="5"/>
    <s v="CHF"/>
    <x v="448"/>
    <x v="448"/>
    <n v="1372482000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x v="460"/>
    <x v="782"/>
    <x v="1"/>
    <s v="USD"/>
    <x v="717"/>
    <x v="717"/>
    <n v="1514959200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x v="249"/>
    <x v="783"/>
    <x v="1"/>
    <s v="USD"/>
    <x v="718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x v="373"/>
    <x v="784"/>
    <x v="1"/>
    <s v="USD"/>
    <x v="719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x v="515"/>
    <x v="785"/>
    <x v="1"/>
    <s v="USD"/>
    <x v="720"/>
    <x v="720"/>
    <n v="154813680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x v="246"/>
    <x v="786"/>
    <x v="1"/>
    <s v="USD"/>
    <x v="721"/>
    <x v="721"/>
    <n v="1340859600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x v="516"/>
    <x v="787"/>
    <x v="4"/>
    <s v="GBP"/>
    <x v="722"/>
    <x v="722"/>
    <n v="1454479200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x v="49"/>
    <x v="100"/>
    <x v="5"/>
    <s v="CHF"/>
    <x v="139"/>
    <x v="139"/>
    <n v="1434430800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x v="88"/>
    <x v="788"/>
    <x v="1"/>
    <s v="USD"/>
    <x v="723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x v="23"/>
    <x v="789"/>
    <x v="1"/>
    <s v="USD"/>
    <x v="704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x v="517"/>
    <x v="790"/>
    <x v="1"/>
    <s v="USD"/>
    <x v="724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x v="205"/>
    <x v="791"/>
    <x v="1"/>
    <s v="USD"/>
    <x v="725"/>
    <x v="725"/>
    <n v="1516600800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x v="109"/>
    <x v="792"/>
    <x v="2"/>
    <s v="AUD"/>
    <x v="660"/>
    <x v="660"/>
    <n v="142043760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x v="70"/>
    <x v="793"/>
    <x v="1"/>
    <s v="USD"/>
    <x v="726"/>
    <x v="726"/>
    <n v="1332997200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x v="177"/>
    <x v="794"/>
    <x v="1"/>
    <s v="USD"/>
    <x v="727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x v="161"/>
    <x v="795"/>
    <x v="1"/>
    <s v="USD"/>
    <x v="728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x v="518"/>
    <x v="796"/>
    <x v="5"/>
    <s v="CHF"/>
    <x v="729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x v="394"/>
    <x v="797"/>
    <x v="1"/>
    <s v="USD"/>
    <x v="73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x v="89"/>
    <x v="798"/>
    <x v="1"/>
    <s v="USD"/>
    <x v="731"/>
    <x v="731"/>
    <n v="1452492000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x v="519"/>
    <x v="799"/>
    <x v="0"/>
    <s v="CAD"/>
    <x v="78"/>
    <x v="78"/>
    <n v="1524286800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x v="520"/>
    <x v="800"/>
    <x v="1"/>
    <s v="USD"/>
    <x v="732"/>
    <x v="732"/>
    <n v="1346907600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x v="521"/>
    <x v="801"/>
    <x v="3"/>
    <s v="DKK"/>
    <x v="733"/>
    <x v="733"/>
    <n v="1464498000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x v="236"/>
    <x v="802"/>
    <x v="0"/>
    <s v="CAD"/>
    <x v="734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x v="221"/>
    <x v="803"/>
    <x v="1"/>
    <s v="USD"/>
    <x v="406"/>
    <x v="406"/>
    <n v="1392184800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x v="522"/>
    <x v="804"/>
    <x v="6"/>
    <s v="EUR"/>
    <x v="735"/>
    <x v="735"/>
    <n v="1559365200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x v="464"/>
    <x v="805"/>
    <x v="1"/>
    <s v="USD"/>
    <x v="736"/>
    <x v="736"/>
    <n v="1549173600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x v="523"/>
    <x v="806"/>
    <x v="1"/>
    <s v="USD"/>
    <x v="737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x v="524"/>
    <x v="807"/>
    <x v="4"/>
    <s v="GBP"/>
    <x v="192"/>
    <x v="192"/>
    <n v="1533963600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x v="155"/>
    <x v="808"/>
    <x v="1"/>
    <s v="USD"/>
    <x v="738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x v="525"/>
    <x v="809"/>
    <x v="1"/>
    <s v="USD"/>
    <x v="739"/>
    <x v="739"/>
    <n v="1395032400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x v="526"/>
    <x v="810"/>
    <x v="1"/>
    <s v="USD"/>
    <x v="613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x v="527"/>
    <x v="811"/>
    <x v="1"/>
    <s v="USD"/>
    <x v="74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x v="144"/>
    <x v="812"/>
    <x v="4"/>
    <s v="GBP"/>
    <x v="145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x v="346"/>
    <x v="813"/>
    <x v="1"/>
    <s v="USD"/>
    <x v="741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x v="172"/>
    <x v="814"/>
    <x v="2"/>
    <s v="AUD"/>
    <x v="742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x v="131"/>
    <x v="815"/>
    <x v="1"/>
    <s v="USD"/>
    <x v="202"/>
    <x v="202"/>
    <n v="1537592400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x v="110"/>
    <x v="816"/>
    <x v="1"/>
    <s v="USD"/>
    <x v="743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x v="528"/>
    <x v="817"/>
    <x v="1"/>
    <s v="USD"/>
    <x v="744"/>
    <x v="744"/>
    <n v="1520056800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x v="529"/>
    <x v="818"/>
    <x v="1"/>
    <s v="USD"/>
    <x v="745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x v="265"/>
    <x v="819"/>
    <x v="3"/>
    <s v="DKK"/>
    <x v="746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x v="34"/>
    <x v="820"/>
    <x v="3"/>
    <s v="DKK"/>
    <x v="747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x v="530"/>
    <x v="821"/>
    <x v="1"/>
    <s v="USD"/>
    <x v="362"/>
    <x v="362"/>
    <n v="1372482000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x v="531"/>
    <x v="822"/>
    <x v="1"/>
    <s v="USD"/>
    <x v="748"/>
    <x v="748"/>
    <n v="1425621600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x v="115"/>
    <x v="823"/>
    <x v="1"/>
    <s v="USD"/>
    <x v="749"/>
    <x v="749"/>
    <n v="1266300000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x v="532"/>
    <x v="824"/>
    <x v="1"/>
    <s v="USD"/>
    <x v="643"/>
    <x v="643"/>
    <n v="1305867600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x v="210"/>
    <x v="825"/>
    <x v="1"/>
    <s v="USD"/>
    <x v="750"/>
    <x v="750"/>
    <n v="153880200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x v="144"/>
    <x v="826"/>
    <x v="1"/>
    <s v="USD"/>
    <x v="751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x v="533"/>
    <x v="827"/>
    <x v="1"/>
    <s v="USD"/>
    <x v="752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x v="287"/>
    <x v="828"/>
    <x v="1"/>
    <s v="USD"/>
    <x v="753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x v="227"/>
    <x v="829"/>
    <x v="6"/>
    <s v="EUR"/>
    <x v="754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x v="254"/>
    <x v="830"/>
    <x v="1"/>
    <s v="USD"/>
    <x v="755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x v="115"/>
    <x v="831"/>
    <x v="1"/>
    <s v="USD"/>
    <x v="756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x v="534"/>
    <x v="832"/>
    <x v="4"/>
    <s v="GBP"/>
    <x v="757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x v="44"/>
    <x v="833"/>
    <x v="1"/>
    <s v="USD"/>
    <x v="758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x v="460"/>
    <x v="834"/>
    <x v="1"/>
    <s v="USD"/>
    <x v="759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x v="535"/>
    <x v="835"/>
    <x v="1"/>
    <s v="USD"/>
    <x v="76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x v="253"/>
    <x v="836"/>
    <x v="1"/>
    <s v="USD"/>
    <x v="761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x v="49"/>
    <x v="100"/>
    <x v="1"/>
    <s v="USD"/>
    <x v="762"/>
    <x v="762"/>
    <n v="1322978400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x v="415"/>
    <x v="837"/>
    <x v="1"/>
    <s v="USD"/>
    <x v="444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x v="249"/>
    <x v="838"/>
    <x v="1"/>
    <s v="USD"/>
    <x v="763"/>
    <x v="763"/>
    <n v="1311656400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x v="50"/>
    <x v="839"/>
    <x v="0"/>
    <s v="CAD"/>
    <x v="764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x v="536"/>
    <x v="840"/>
    <x v="0"/>
    <s v="CAD"/>
    <x v="765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x v="15"/>
    <x v="841"/>
    <x v="2"/>
    <s v="AUD"/>
    <x v="766"/>
    <x v="766"/>
    <n v="1311051600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x v="1"/>
    <x v="842"/>
    <x v="1"/>
    <s v="USD"/>
    <x v="767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x v="537"/>
    <x v="843"/>
    <x v="5"/>
    <s v="CHF"/>
    <x v="768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x v="164"/>
    <x v="844"/>
    <x v="1"/>
    <s v="USD"/>
    <x v="769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x v="377"/>
    <x v="845"/>
    <x v="1"/>
    <s v="USD"/>
    <x v="770"/>
    <x v="770"/>
    <n v="136366920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x v="167"/>
    <x v="846"/>
    <x v="1"/>
    <s v="USD"/>
    <x v="771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x v="25"/>
    <x v="847"/>
    <x v="1"/>
    <s v="USD"/>
    <x v="772"/>
    <x v="772"/>
    <n v="1269838800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x v="72"/>
    <x v="848"/>
    <x v="1"/>
    <s v="USD"/>
    <x v="773"/>
    <x v="773"/>
    <n v="1312520400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x v="538"/>
    <x v="849"/>
    <x v="1"/>
    <s v="USD"/>
    <x v="774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x v="503"/>
    <x v="850"/>
    <x v="1"/>
    <s v="USD"/>
    <x v="775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x v="539"/>
    <x v="851"/>
    <x v="1"/>
    <s v="USD"/>
    <x v="776"/>
    <x v="776"/>
    <n v="1411534800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x v="540"/>
    <x v="852"/>
    <x v="1"/>
    <s v="USD"/>
    <x v="777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x v="402"/>
    <x v="853"/>
    <x v="1"/>
    <s v="USD"/>
    <x v="778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x v="105"/>
    <x v="854"/>
    <x v="1"/>
    <s v="USD"/>
    <x v="779"/>
    <x v="779"/>
    <n v="1382504400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x v="541"/>
    <x v="855"/>
    <x v="1"/>
    <s v="USD"/>
    <x v="78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x v="246"/>
    <x v="856"/>
    <x v="1"/>
    <s v="USD"/>
    <x v="335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x v="542"/>
    <x v="857"/>
    <x v="1"/>
    <s v="USD"/>
    <x v="535"/>
    <x v="535"/>
    <n v="1511071200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x v="543"/>
    <x v="858"/>
    <x v="2"/>
    <s v="AUD"/>
    <x v="27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x v="544"/>
    <x v="859"/>
    <x v="1"/>
    <s v="USD"/>
    <x v="781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x v="545"/>
    <x v="860"/>
    <x v="1"/>
    <s v="USD"/>
    <x v="782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x v="109"/>
    <x v="861"/>
    <x v="1"/>
    <s v="USD"/>
    <x v="783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x v="176"/>
    <x v="862"/>
    <x v="0"/>
    <s v="CAD"/>
    <x v="784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x v="546"/>
    <x v="863"/>
    <x v="1"/>
    <s v="USD"/>
    <x v="785"/>
    <x v="785"/>
    <n v="1469595600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x v="65"/>
    <x v="864"/>
    <x v="6"/>
    <s v="EUR"/>
    <x v="786"/>
    <x v="786"/>
    <n v="1581141600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x v="4"/>
    <x v="865"/>
    <x v="1"/>
    <s v="USD"/>
    <x v="787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x v="547"/>
    <x v="866"/>
    <x v="1"/>
    <s v="USD"/>
    <x v="788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x v="15"/>
    <x v="867"/>
    <x v="1"/>
    <s v="USD"/>
    <x v="330"/>
    <x v="330"/>
    <n v="143892360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x v="175"/>
    <x v="868"/>
    <x v="1"/>
    <s v="USD"/>
    <x v="789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x v="548"/>
    <x v="869"/>
    <x v="1"/>
    <s v="USD"/>
    <x v="79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x v="549"/>
    <x v="870"/>
    <x v="1"/>
    <s v="USD"/>
    <x v="791"/>
    <x v="791"/>
    <n v="1399352400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x v="550"/>
    <x v="871"/>
    <x v="1"/>
    <s v="USD"/>
    <x v="792"/>
    <x v="792"/>
    <n v="1279083600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x v="551"/>
    <x v="872"/>
    <x v="1"/>
    <s v="USD"/>
    <x v="793"/>
    <x v="793"/>
    <n v="1284354000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x v="249"/>
    <x v="873"/>
    <x v="1"/>
    <s v="USD"/>
    <x v="794"/>
    <x v="794"/>
    <n v="1441170000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x v="552"/>
    <x v="874"/>
    <x v="1"/>
    <s v="USD"/>
    <x v="795"/>
    <x v="795"/>
    <n v="1493528400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x v="393"/>
    <x v="875"/>
    <x v="1"/>
    <s v="USD"/>
    <x v="796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x v="553"/>
    <x v="876"/>
    <x v="1"/>
    <s v="USD"/>
    <x v="797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x v="34"/>
    <x v="877"/>
    <x v="0"/>
    <s v="CAD"/>
    <x v="798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x v="554"/>
    <x v="878"/>
    <x v="1"/>
    <s v="USD"/>
    <x v="799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x v="134"/>
    <x v="879"/>
    <x v="6"/>
    <s v="EUR"/>
    <x v="8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x v="75"/>
    <x v="880"/>
    <x v="4"/>
    <s v="GBP"/>
    <x v="801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x v="37"/>
    <x v="881"/>
    <x v="1"/>
    <s v="USD"/>
    <x v="802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x v="555"/>
    <x v="882"/>
    <x v="2"/>
    <s v="AUD"/>
    <x v="803"/>
    <x v="803"/>
    <n v="1310878800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x v="11"/>
    <x v="883"/>
    <x v="1"/>
    <s v="USD"/>
    <x v="212"/>
    <x v="212"/>
    <n v="1556600400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x v="556"/>
    <x v="884"/>
    <x v="1"/>
    <s v="USD"/>
    <x v="804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x v="300"/>
    <x v="885"/>
    <x v="5"/>
    <s v="CHF"/>
    <x v="805"/>
    <x v="805"/>
    <n v="1382677200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x v="49"/>
    <x v="50"/>
    <x v="1"/>
    <s v="USD"/>
    <x v="806"/>
    <x v="806"/>
    <n v="1411189200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x v="122"/>
    <x v="886"/>
    <x v="1"/>
    <s v="USD"/>
    <x v="807"/>
    <x v="807"/>
    <n v="1534654800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x v="460"/>
    <x v="887"/>
    <x v="1"/>
    <s v="USD"/>
    <x v="722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x v="443"/>
    <x v="888"/>
    <x v="1"/>
    <s v="USD"/>
    <x v="477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x v="36"/>
    <x v="889"/>
    <x v="1"/>
    <s v="USD"/>
    <x v="259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x v="64"/>
    <x v="890"/>
    <x v="1"/>
    <s v="USD"/>
    <x v="9"/>
    <x v="9"/>
    <n v="1379826000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x v="271"/>
    <x v="891"/>
    <x v="1"/>
    <s v="USD"/>
    <x v="808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x v="142"/>
    <x v="892"/>
    <x v="1"/>
    <s v="USD"/>
    <x v="809"/>
    <x v="809"/>
    <n v="1304485200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x v="557"/>
    <x v="893"/>
    <x v="1"/>
    <s v="USD"/>
    <x v="444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x v="175"/>
    <x v="894"/>
    <x v="0"/>
    <s v="CAD"/>
    <x v="384"/>
    <x v="384"/>
    <n v="1530421200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x v="102"/>
    <x v="895"/>
    <x v="1"/>
    <s v="USD"/>
    <x v="81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x v="558"/>
    <x v="896"/>
    <x v="1"/>
    <s v="USD"/>
    <x v="811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x v="559"/>
    <x v="897"/>
    <x v="1"/>
    <s v="USD"/>
    <x v="812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x v="560"/>
    <x v="898"/>
    <x v="2"/>
    <s v="AUD"/>
    <x v="813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x v="561"/>
    <x v="899"/>
    <x v="4"/>
    <s v="GBP"/>
    <x v="814"/>
    <x v="814"/>
    <n v="1376629200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x v="562"/>
    <x v="900"/>
    <x v="4"/>
    <s v="GBP"/>
    <x v="8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x v="550"/>
    <x v="901"/>
    <x v="1"/>
    <s v="USD"/>
    <x v="815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x v="11"/>
    <x v="902"/>
    <x v="4"/>
    <s v="GBP"/>
    <x v="816"/>
    <x v="816"/>
    <n v="1311310800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x v="388"/>
    <x v="903"/>
    <x v="5"/>
    <s v="CHF"/>
    <x v="474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x v="537"/>
    <x v="904"/>
    <x v="2"/>
    <s v="AUD"/>
    <x v="817"/>
    <x v="817"/>
    <n v="1510725600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x v="563"/>
    <x v="905"/>
    <x v="1"/>
    <s v="USD"/>
    <x v="818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x v="63"/>
    <x v="906"/>
    <x v="1"/>
    <s v="USD"/>
    <x v="819"/>
    <x v="819"/>
    <n v="1330236000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x v="564"/>
    <x v="907"/>
    <x v="1"/>
    <s v="USD"/>
    <x v="609"/>
    <x v="609"/>
    <n v="1545112800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x v="174"/>
    <x v="908"/>
    <x v="1"/>
    <s v="USD"/>
    <x v="547"/>
    <x v="547"/>
    <n v="1279170000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x v="565"/>
    <x v="909"/>
    <x v="6"/>
    <s v="EUR"/>
    <x v="82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x v="167"/>
    <x v="910"/>
    <x v="1"/>
    <s v="USD"/>
    <x v="821"/>
    <x v="821"/>
    <n v="1507093200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x v="27"/>
    <x v="911"/>
    <x v="1"/>
    <s v="USD"/>
    <x v="151"/>
    <x v="151"/>
    <n v="1463374800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x v="95"/>
    <x v="912"/>
    <x v="1"/>
    <s v="USD"/>
    <x v="822"/>
    <x v="822"/>
    <n v="1344574800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x v="566"/>
    <x v="913"/>
    <x v="6"/>
    <s v="EUR"/>
    <x v="823"/>
    <x v="823"/>
    <n v="1389074400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x v="229"/>
    <x v="914"/>
    <x v="4"/>
    <s v="GBP"/>
    <x v="824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x v="72"/>
    <x v="915"/>
    <x v="1"/>
    <s v="USD"/>
    <x v="825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x v="192"/>
    <x v="916"/>
    <x v="1"/>
    <s v="USD"/>
    <x v="826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x v="358"/>
    <x v="917"/>
    <x v="1"/>
    <s v="USD"/>
    <x v="827"/>
    <x v="827"/>
    <n v="1394773200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x v="567"/>
    <x v="918"/>
    <x v="1"/>
    <s v="USD"/>
    <x v="828"/>
    <x v="828"/>
    <n v="1366520400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x v="339"/>
    <x v="919"/>
    <x v="1"/>
    <s v="USD"/>
    <x v="829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x v="227"/>
    <x v="920"/>
    <x v="1"/>
    <s v="USD"/>
    <x v="830"/>
    <x v="830"/>
    <n v="143831880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x v="356"/>
    <x v="921"/>
    <x v="1"/>
    <s v="USD"/>
    <x v="831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x v="568"/>
    <x v="922"/>
    <x v="1"/>
    <s v="USD"/>
    <x v="832"/>
    <x v="832"/>
    <n v="1449295200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x v="87"/>
    <x v="923"/>
    <x v="1"/>
    <s v="USD"/>
    <x v="833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x v="109"/>
    <x v="924"/>
    <x v="1"/>
    <s v="USD"/>
    <x v="834"/>
    <x v="834"/>
    <n v="1306213200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x v="569"/>
    <x v="925"/>
    <x v="0"/>
    <s v="CAD"/>
    <x v="835"/>
    <x v="835"/>
    <n v="1356242400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x v="373"/>
    <x v="926"/>
    <x v="1"/>
    <s v="USD"/>
    <x v="836"/>
    <x v="836"/>
    <n v="1297576800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x v="109"/>
    <x v="927"/>
    <x v="2"/>
    <s v="AUD"/>
    <x v="837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x v="493"/>
    <x v="928"/>
    <x v="1"/>
    <s v="USD"/>
    <x v="219"/>
    <x v="219"/>
    <n v="1414558800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x v="570"/>
    <x v="929"/>
    <x v="2"/>
    <s v="AUD"/>
    <x v="365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x v="571"/>
    <x v="930"/>
    <x v="1"/>
    <s v="USD"/>
    <x v="838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x v="483"/>
    <x v="931"/>
    <x v="1"/>
    <s v="USD"/>
    <x v="839"/>
    <x v="839"/>
    <n v="1308373200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x v="171"/>
    <x v="932"/>
    <x v="1"/>
    <s v="USD"/>
    <x v="840"/>
    <x v="840"/>
    <n v="141231240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x v="415"/>
    <x v="933"/>
    <x v="1"/>
    <s v="USD"/>
    <x v="841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x v="84"/>
    <x v="934"/>
    <x v="1"/>
    <s v="USD"/>
    <x v="842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x v="49"/>
    <x v="298"/>
    <x v="1"/>
    <s v="USD"/>
    <x v="843"/>
    <x v="843"/>
    <n v="1555822800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x v="572"/>
    <x v="935"/>
    <x v="1"/>
    <s v="USD"/>
    <x v="844"/>
    <x v="844"/>
    <n v="1482818400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x v="428"/>
    <x v="936"/>
    <x v="1"/>
    <s v="USD"/>
    <x v="845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x v="356"/>
    <x v="937"/>
    <x v="1"/>
    <s v="USD"/>
    <x v="846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x v="573"/>
    <x v="938"/>
    <x v="2"/>
    <s v="AUD"/>
    <x v="11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x v="175"/>
    <x v="939"/>
    <x v="1"/>
    <s v="USD"/>
    <x v="847"/>
    <x v="847"/>
    <n v="1353996000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x v="268"/>
    <x v="940"/>
    <x v="1"/>
    <s v="USD"/>
    <x v="848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x v="54"/>
    <x v="941"/>
    <x v="1"/>
    <s v="USD"/>
    <x v="849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x v="192"/>
    <x v="942"/>
    <x v="1"/>
    <s v="USD"/>
    <x v="78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x v="406"/>
    <x v="943"/>
    <x v="1"/>
    <s v="USD"/>
    <x v="14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x v="12"/>
    <x v="944"/>
    <x v="1"/>
    <s v="USD"/>
    <x v="85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x v="287"/>
    <x v="945"/>
    <x v="1"/>
    <s v="USD"/>
    <x v="851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x v="574"/>
    <x v="946"/>
    <x v="1"/>
    <s v="USD"/>
    <x v="852"/>
    <x v="852"/>
    <n v="1386223200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x v="493"/>
    <x v="947"/>
    <x v="6"/>
    <s v="EUR"/>
    <x v="853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x v="287"/>
    <x v="948"/>
    <x v="1"/>
    <s v="USD"/>
    <x v="854"/>
    <x v="854"/>
    <n v="1431752400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x v="512"/>
    <x v="949"/>
    <x v="4"/>
    <s v="GBP"/>
    <x v="67"/>
    <x v="67"/>
    <n v="1267855200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x v="242"/>
    <x v="950"/>
    <x v="1"/>
    <s v="USD"/>
    <x v="855"/>
    <x v="855"/>
    <n v="1497675600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x v="575"/>
    <x v="951"/>
    <x v="1"/>
    <s v="USD"/>
    <x v="107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x v="493"/>
    <x v="952"/>
    <x v="1"/>
    <s v="USD"/>
    <x v="344"/>
    <x v="344"/>
    <n v="1295157600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x v="576"/>
    <x v="953"/>
    <x v="1"/>
    <s v="USD"/>
    <x v="856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x v="577"/>
    <x v="954"/>
    <x v="1"/>
    <s v="USD"/>
    <x v="857"/>
    <x v="857"/>
    <n v="1305003600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x v="3"/>
    <x v="955"/>
    <x v="1"/>
    <s v="USD"/>
    <x v="858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x v="578"/>
    <x v="956"/>
    <x v="1"/>
    <s v="USD"/>
    <x v="859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x v="526"/>
    <x v="957"/>
    <x v="1"/>
    <s v="USD"/>
    <x v="86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x v="235"/>
    <x v="958"/>
    <x v="1"/>
    <s v="USD"/>
    <x v="170"/>
    <x v="170"/>
    <n v="136893960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x v="18"/>
    <x v="959"/>
    <x v="1"/>
    <s v="USD"/>
    <x v="861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x v="382"/>
    <x v="960"/>
    <x v="1"/>
    <s v="USD"/>
    <x v="862"/>
    <x v="862"/>
    <n v="1296712800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x v="109"/>
    <x v="961"/>
    <x v="1"/>
    <s v="USD"/>
    <x v="863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x v="45"/>
    <x v="962"/>
    <x v="1"/>
    <s v="USD"/>
    <x v="864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x v="579"/>
    <x v="963"/>
    <x v="4"/>
    <s v="GBP"/>
    <x v="527"/>
    <x v="527"/>
    <n v="1426914000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x v="580"/>
    <x v="964"/>
    <x v="1"/>
    <s v="USD"/>
    <x v="865"/>
    <x v="865"/>
    <n v="1446616800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x v="581"/>
    <x v="965"/>
    <x v="1"/>
    <s v="USD"/>
    <x v="866"/>
    <x v="866"/>
    <n v="1517032800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x v="51"/>
    <x v="966"/>
    <x v="1"/>
    <s v="USD"/>
    <x v="867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x v="582"/>
    <x v="967"/>
    <x v="1"/>
    <s v="USD"/>
    <x v="868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x v="345"/>
    <x v="968"/>
    <x v="1"/>
    <s v="USD"/>
    <x v="105"/>
    <x v="105"/>
    <n v="1570165200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x v="583"/>
    <x v="969"/>
    <x v="1"/>
    <s v="USD"/>
    <x v="481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x v="45"/>
    <x v="970"/>
    <x v="1"/>
    <s v="USD"/>
    <x v="253"/>
    <x v="253"/>
    <n v="1303189200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x v="584"/>
    <x v="971"/>
    <x v="1"/>
    <s v="USD"/>
    <x v="869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x v="251"/>
    <x v="972"/>
    <x v="1"/>
    <s v="USD"/>
    <x v="864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x v="31"/>
    <x v="973"/>
    <x v="1"/>
    <s v="USD"/>
    <x v="843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x v="251"/>
    <x v="974"/>
    <x v="1"/>
    <s v="USD"/>
    <x v="289"/>
    <x v="289"/>
    <n v="1458882000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x v="585"/>
    <x v="975"/>
    <x v="1"/>
    <s v="USD"/>
    <x v="870"/>
    <x v="870"/>
    <n v="141196680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x v="227"/>
    <x v="976"/>
    <x v="1"/>
    <s v="USD"/>
    <x v="871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x v="51"/>
    <x v="977"/>
    <x v="6"/>
    <s v="EUR"/>
    <x v="872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x v="586"/>
    <x v="978"/>
    <x v="1"/>
    <s v="USD"/>
    <x v="873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x v="587"/>
    <x v="979"/>
    <x v="1"/>
    <s v="USD"/>
    <x v="874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x v="192"/>
    <x v="980"/>
    <x v="1"/>
    <s v="USD"/>
    <x v="875"/>
    <x v="875"/>
    <n v="1359698400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x v="279"/>
    <x v="981"/>
    <x v="6"/>
    <s v="EUR"/>
    <x v="876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x v="82"/>
    <x v="982"/>
    <x v="1"/>
    <s v="USD"/>
    <x v="877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x v="588"/>
    <x v="983"/>
    <x v="1"/>
    <s v="USD"/>
    <x v="878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EB9A4-5BD8-C64F-BB2D-931D2894DCB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868E9-E38C-564B-828F-3ECE3BEF9CF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695F6-B7BA-344E-A22F-C397A9BCF2F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G2" sqref="G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2" width="11.1640625" bestFit="1" customWidth="1"/>
    <col min="13" max="13" width="21.83203125" bestFit="1" customWidth="1"/>
    <col min="14" max="14" width="11.16406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(E2/D2)*100</f>
        <v>0</v>
      </c>
      <c r="G2" t="s">
        <v>14</v>
      </c>
      <c r="H2">
        <v>0</v>
      </c>
      <c r="I2" s="4">
        <f t="shared" ref="I2:I65" si="1">IFERROR(E2/H2,0)</f>
        <v>0</v>
      </c>
      <c r="J2" t="s">
        <v>15</v>
      </c>
      <c r="K2" t="s">
        <v>16</v>
      </c>
      <c r="L2">
        <v>1448690400</v>
      </c>
      <c r="M2" s="8">
        <f>(((L2/60)/60)/24) + DATE(1970,1,1)</f>
        <v>42336.25</v>
      </c>
      <c r="N2">
        <v>1450159200</v>
      </c>
      <c r="O2" s="8">
        <f>(((N2/60)/60)/24) + DATE(1970,1,1)</f>
        <v>42353.25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 t="shared" si="1"/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 + DATE(1970,1,1)</f>
        <v>41870.208333333336</v>
      </c>
      <c r="N3">
        <v>1408597200</v>
      </c>
      <c r="O3" s="8">
        <f t="shared" ref="O3:O66" si="3">(((N3/60)/60)/24) + 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_xlfn.TEXTBEFORE(R3,"/")</f>
        <v>music</v>
      </c>
      <c r="T3" t="str">
        <f t="shared" ref="T3:T66" si="5">_xlfn.TEXTAFTER(R3,"/")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6">(E66/D66)*100</f>
        <v>97.642857142857139</v>
      </c>
      <c r="G66" t="s">
        <v>14</v>
      </c>
      <c r="H66">
        <v>38</v>
      </c>
      <c r="I66" s="4">
        <f t="shared" ref="I66:I129" si="7">IFERROR(E66/H66,0)</f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6"/>
        <v>236.14754098360655</v>
      </c>
      <c r="G67" t="s">
        <v>20</v>
      </c>
      <c r="H67">
        <v>236</v>
      </c>
      <c r="I67" s="4">
        <f t="shared" si="7"/>
        <v>61.038135593220339</v>
      </c>
      <c r="J67" t="s">
        <v>21</v>
      </c>
      <c r="K67" t="s">
        <v>22</v>
      </c>
      <c r="L67">
        <v>1296108000</v>
      </c>
      <c r="M67" s="8">
        <f t="shared" ref="M67:M130" si="8">(((L67/60)/60)/24) + DATE(1970,1,1)</f>
        <v>40570.25</v>
      </c>
      <c r="N67">
        <v>1296712800</v>
      </c>
      <c r="O67" s="8">
        <f t="shared" ref="O67:O130" si="9">(((N67/60)/60)/24) + 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_xlfn.TEXTBEFORE(R67,"/")</f>
        <v>theater</v>
      </c>
      <c r="T67" t="str">
        <f t="shared" ref="T67:T130" si="11">_xlfn.TEXTAFTER(R67,"/")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 s="8">
        <f t="shared" si="8"/>
        <v>42102.208333333328</v>
      </c>
      <c r="N68">
        <v>1428901200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 s="8">
        <f t="shared" si="8"/>
        <v>40203.25</v>
      </c>
      <c r="N69">
        <v>1264831200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 s="8">
        <f t="shared" si="8"/>
        <v>42943.208333333328</v>
      </c>
      <c r="N70">
        <v>1505192400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 s="8">
        <f t="shared" si="8"/>
        <v>40531.25</v>
      </c>
      <c r="N71">
        <v>1295676000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 s="8">
        <f t="shared" si="8"/>
        <v>40484.208333333336</v>
      </c>
      <c r="N72">
        <v>1292911200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 s="8">
        <f t="shared" si="8"/>
        <v>43799.25</v>
      </c>
      <c r="N73">
        <v>1575439200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 s="8">
        <f t="shared" si="8"/>
        <v>42186.208333333328</v>
      </c>
      <c r="N74">
        <v>1438837200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 s="8">
        <f t="shared" si="8"/>
        <v>42701.25</v>
      </c>
      <c r="N75">
        <v>1480485600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 s="8">
        <f t="shared" si="8"/>
        <v>42456.208333333328</v>
      </c>
      <c r="N76">
        <v>1459141200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 s="8">
        <f t="shared" si="8"/>
        <v>43296.208333333328</v>
      </c>
      <c r="N77">
        <v>1532322000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 s="8">
        <f t="shared" si="8"/>
        <v>42027.25</v>
      </c>
      <c r="N78">
        <v>1426222800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 s="8">
        <f t="shared" si="8"/>
        <v>40448.208333333336</v>
      </c>
      <c r="N79">
        <v>1286773200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 s="8">
        <f t="shared" si="8"/>
        <v>43206.208333333328</v>
      </c>
      <c r="N80">
        <v>1523941200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 s="8">
        <f t="shared" si="8"/>
        <v>43267.208333333328</v>
      </c>
      <c r="N81">
        <v>1529557200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 s="8">
        <f t="shared" si="8"/>
        <v>42976.208333333328</v>
      </c>
      <c r="N82">
        <v>1506574800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 s="8">
        <f t="shared" si="8"/>
        <v>43062.25</v>
      </c>
      <c r="N83">
        <v>1513576800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 s="8">
        <f t="shared" si="8"/>
        <v>43482.25</v>
      </c>
      <c r="N84">
        <v>1548309600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 s="8">
        <f t="shared" si="8"/>
        <v>42579.208333333328</v>
      </c>
      <c r="N85">
        <v>1471582800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 s="8">
        <f t="shared" si="8"/>
        <v>41118.208333333336</v>
      </c>
      <c r="N86">
        <v>1344315600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 s="8">
        <f t="shared" si="8"/>
        <v>40797.208333333336</v>
      </c>
      <c r="N87">
        <v>1316408400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 s="8">
        <f t="shared" si="8"/>
        <v>42128.208333333328</v>
      </c>
      <c r="N88">
        <v>1431838800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 s="8">
        <f t="shared" si="8"/>
        <v>40610.25</v>
      </c>
      <c r="N89">
        <v>1300510800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 s="8">
        <f t="shared" si="8"/>
        <v>42110.208333333328</v>
      </c>
      <c r="N90">
        <v>1431061200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 s="8">
        <f t="shared" si="8"/>
        <v>40283.208333333336</v>
      </c>
      <c r="N91">
        <v>1271480400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 s="8">
        <f t="shared" si="8"/>
        <v>42425.25</v>
      </c>
      <c r="N92">
        <v>1456380000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 s="8">
        <f t="shared" si="8"/>
        <v>42588.208333333328</v>
      </c>
      <c r="N93">
        <v>1472878800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 s="8">
        <f t="shared" si="8"/>
        <v>40352.208333333336</v>
      </c>
      <c r="N94">
        <v>1277355600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 s="8">
        <f t="shared" si="8"/>
        <v>41202.208333333336</v>
      </c>
      <c r="N95">
        <v>1351054800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 s="8">
        <f t="shared" si="8"/>
        <v>43562.208333333328</v>
      </c>
      <c r="N96">
        <v>1555563600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 s="8">
        <f t="shared" si="8"/>
        <v>43752.208333333328</v>
      </c>
      <c r="N97">
        <v>1571634000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 s="8">
        <f t="shared" si="8"/>
        <v>40612.25</v>
      </c>
      <c r="N98">
        <v>1300856400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 s="8">
        <f t="shared" si="8"/>
        <v>42180.208333333328</v>
      </c>
      <c r="N99">
        <v>1439874000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 s="8">
        <f t="shared" si="8"/>
        <v>42212.208333333328</v>
      </c>
      <c r="N100">
        <v>1438318800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 s="8">
        <f t="shared" si="8"/>
        <v>41968.25</v>
      </c>
      <c r="N101">
        <v>1419400800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 s="8">
        <f t="shared" si="8"/>
        <v>40835.208333333336</v>
      </c>
      <c r="N102">
        <v>1320555600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 s="8">
        <f t="shared" si="8"/>
        <v>42056.25</v>
      </c>
      <c r="N103">
        <v>1425103200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 s="8">
        <f t="shared" si="8"/>
        <v>43234.208333333328</v>
      </c>
      <c r="N104">
        <v>1526878800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 s="8">
        <f t="shared" si="8"/>
        <v>40475.208333333336</v>
      </c>
      <c r="N105">
        <v>1288674000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 s="8">
        <f t="shared" si="8"/>
        <v>42878.208333333328</v>
      </c>
      <c r="N106">
        <v>1495602000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 s="8">
        <f t="shared" si="8"/>
        <v>41366.208333333336</v>
      </c>
      <c r="N107">
        <v>1366434000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 s="8">
        <f t="shared" si="8"/>
        <v>43716.208333333328</v>
      </c>
      <c r="N108">
        <v>1568350800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 s="8">
        <f t="shared" si="8"/>
        <v>43213.208333333328</v>
      </c>
      <c r="N109">
        <v>1525928400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 s="8">
        <f t="shared" si="8"/>
        <v>41005.208333333336</v>
      </c>
      <c r="N110">
        <v>1336885200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 s="8">
        <f t="shared" si="8"/>
        <v>41651.25</v>
      </c>
      <c r="N111">
        <v>1389679200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 s="8">
        <f t="shared" si="8"/>
        <v>43354.208333333328</v>
      </c>
      <c r="N112">
        <v>1538283600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 s="8">
        <f t="shared" si="8"/>
        <v>41174.208333333336</v>
      </c>
      <c r="N113">
        <v>1348808400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 s="8">
        <f t="shared" si="8"/>
        <v>41875.208333333336</v>
      </c>
      <c r="N114">
        <v>1410152400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 s="8">
        <f t="shared" si="8"/>
        <v>42990.208333333328</v>
      </c>
      <c r="N115">
        <v>1505797200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 s="8">
        <f t="shared" si="8"/>
        <v>43564.208333333328</v>
      </c>
      <c r="N116">
        <v>1554872400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 s="8">
        <f t="shared" si="8"/>
        <v>43056.25</v>
      </c>
      <c r="N117">
        <v>1513922400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 s="8">
        <f t="shared" si="8"/>
        <v>42265.208333333328</v>
      </c>
      <c r="N118">
        <v>1442638800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 s="8">
        <f t="shared" si="8"/>
        <v>40808.208333333336</v>
      </c>
      <c r="N119">
        <v>1317186000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 s="8">
        <f t="shared" si="8"/>
        <v>41665.25</v>
      </c>
      <c r="N120">
        <v>1391234400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 s="8">
        <f t="shared" si="8"/>
        <v>41806.208333333336</v>
      </c>
      <c r="N121">
        <v>1404363600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 s="8">
        <f t="shared" si="8"/>
        <v>42111.208333333328</v>
      </c>
      <c r="N122">
        <v>1429592400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 s="8">
        <f t="shared" si="8"/>
        <v>41917.208333333336</v>
      </c>
      <c r="N123">
        <v>1413608400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 s="8">
        <f t="shared" si="8"/>
        <v>41970.25</v>
      </c>
      <c r="N124">
        <v>1419400800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 s="8">
        <f t="shared" si="8"/>
        <v>42332.25</v>
      </c>
      <c r="N125">
        <v>1448604000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 s="8">
        <f t="shared" si="8"/>
        <v>43598.208333333328</v>
      </c>
      <c r="N126">
        <v>1562302800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 s="8">
        <f t="shared" si="8"/>
        <v>43362.208333333328</v>
      </c>
      <c r="N127">
        <v>1537678800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 s="8">
        <f t="shared" si="8"/>
        <v>42596.208333333328</v>
      </c>
      <c r="N128">
        <v>1473570000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 s="8">
        <f t="shared" si="8"/>
        <v>40310.208333333336</v>
      </c>
      <c r="N129">
        <v>1273899600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2">(E130/D130)*100</f>
        <v>60.334277620396605</v>
      </c>
      <c r="G130" t="s">
        <v>74</v>
      </c>
      <c r="H130">
        <v>532</v>
      </c>
      <c r="I130" s="4">
        <f t="shared" ref="I130:I193" si="13">IFERROR(E130/H130,0)</f>
        <v>80.067669172932327</v>
      </c>
      <c r="J130" t="s">
        <v>21</v>
      </c>
      <c r="K130" t="s">
        <v>22</v>
      </c>
      <c r="L130">
        <v>1282885200</v>
      </c>
      <c r="M130" s="8">
        <f t="shared" si="8"/>
        <v>40417.208333333336</v>
      </c>
      <c r="N130">
        <v>1284008400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2"/>
        <v>3.202693602693603</v>
      </c>
      <c r="G131" t="s">
        <v>74</v>
      </c>
      <c r="H131">
        <v>55</v>
      </c>
      <c r="I131" s="4">
        <f t="shared" si="13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14">(((L131/60)/60)/24) + DATE(1970,1,1)</f>
        <v>42038.25</v>
      </c>
      <c r="N131">
        <v>1425103200</v>
      </c>
      <c r="O131" s="8">
        <f t="shared" ref="O131:O194" si="15">(((N131/60)/60)/24) + 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_xlfn.TEXTBEFORE(R131,"/")</f>
        <v>food</v>
      </c>
      <c r="T131" t="str">
        <f t="shared" ref="T131:T194" si="17">_xlfn.TEXTAFTER(R131,"/")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4">
        <f t="shared" si="13"/>
        <v>28.001876172607879</v>
      </c>
      <c r="J132" t="s">
        <v>36</v>
      </c>
      <c r="K132" t="s">
        <v>37</v>
      </c>
      <c r="L132">
        <v>1319605200</v>
      </c>
      <c r="M132" s="8">
        <f t="shared" si="14"/>
        <v>40842.208333333336</v>
      </c>
      <c r="N132">
        <v>1320991200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4">
        <f t="shared" si="13"/>
        <v>67.996725337699544</v>
      </c>
      <c r="J133" t="s">
        <v>40</v>
      </c>
      <c r="K133" t="s">
        <v>41</v>
      </c>
      <c r="L133">
        <v>1385704800</v>
      </c>
      <c r="M133" s="8">
        <f t="shared" si="14"/>
        <v>41607.25</v>
      </c>
      <c r="N133">
        <v>1386828000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4">
        <f t="shared" si="13"/>
        <v>43.078651685393261</v>
      </c>
      <c r="J134" t="s">
        <v>21</v>
      </c>
      <c r="K134" t="s">
        <v>22</v>
      </c>
      <c r="L134">
        <v>1515736800</v>
      </c>
      <c r="M134" s="8">
        <f t="shared" si="14"/>
        <v>43112.25</v>
      </c>
      <c r="N134">
        <v>1517119200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4">
        <f t="shared" si="13"/>
        <v>87.95597484276729</v>
      </c>
      <c r="J135" t="s">
        <v>21</v>
      </c>
      <c r="K135" t="s">
        <v>22</v>
      </c>
      <c r="L135">
        <v>1313125200</v>
      </c>
      <c r="M135" s="8">
        <f t="shared" si="14"/>
        <v>40767.208333333336</v>
      </c>
      <c r="N135">
        <v>1315026000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4">
        <f t="shared" si="13"/>
        <v>94.987234042553197</v>
      </c>
      <c r="J136" t="s">
        <v>98</v>
      </c>
      <c r="K136" t="s">
        <v>99</v>
      </c>
      <c r="L136">
        <v>1308459600</v>
      </c>
      <c r="M136" s="8">
        <f t="shared" si="14"/>
        <v>40713.208333333336</v>
      </c>
      <c r="N136">
        <v>1312693200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4">
        <f t="shared" si="13"/>
        <v>46.905982905982903</v>
      </c>
      <c r="J137" t="s">
        <v>21</v>
      </c>
      <c r="K137" t="s">
        <v>22</v>
      </c>
      <c r="L137">
        <v>1362636000</v>
      </c>
      <c r="M137" s="8">
        <f t="shared" si="14"/>
        <v>41340.25</v>
      </c>
      <c r="N137">
        <v>1363064400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4">
        <f t="shared" si="13"/>
        <v>46.913793103448278</v>
      </c>
      <c r="J138" t="s">
        <v>21</v>
      </c>
      <c r="K138" t="s">
        <v>22</v>
      </c>
      <c r="L138">
        <v>1402117200</v>
      </c>
      <c r="M138" s="8">
        <f t="shared" si="14"/>
        <v>41797.208333333336</v>
      </c>
      <c r="N138">
        <v>1403154000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 s="8">
        <f t="shared" si="14"/>
        <v>40457.208333333336</v>
      </c>
      <c r="N139">
        <v>1286859600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4">
        <f t="shared" si="13"/>
        <v>80.139130434782615</v>
      </c>
      <c r="J140" t="s">
        <v>21</v>
      </c>
      <c r="K140" t="s">
        <v>22</v>
      </c>
      <c r="L140">
        <v>1348808400</v>
      </c>
      <c r="M140" s="8">
        <f t="shared" si="14"/>
        <v>41180.208333333336</v>
      </c>
      <c r="N140">
        <v>1349326800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4">
        <f t="shared" si="13"/>
        <v>59.036809815950917</v>
      </c>
      <c r="J141" t="s">
        <v>21</v>
      </c>
      <c r="K141" t="s">
        <v>22</v>
      </c>
      <c r="L141">
        <v>1429592400</v>
      </c>
      <c r="M141" s="8">
        <f t="shared" si="14"/>
        <v>42115.208333333328</v>
      </c>
      <c r="N141">
        <v>1430974800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4">
        <f t="shared" si="13"/>
        <v>65.989247311827953</v>
      </c>
      <c r="J142" t="s">
        <v>21</v>
      </c>
      <c r="K142" t="s">
        <v>22</v>
      </c>
      <c r="L142">
        <v>1519538400</v>
      </c>
      <c r="M142" s="8">
        <f t="shared" si="14"/>
        <v>43156.25</v>
      </c>
      <c r="N142">
        <v>1519970400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4">
        <f t="shared" si="13"/>
        <v>60.992530345471522</v>
      </c>
      <c r="J143" t="s">
        <v>21</v>
      </c>
      <c r="K143" t="s">
        <v>22</v>
      </c>
      <c r="L143">
        <v>1434085200</v>
      </c>
      <c r="M143" s="8">
        <f t="shared" si="14"/>
        <v>42167.208333333328</v>
      </c>
      <c r="N143">
        <v>1434603600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4">
        <f t="shared" si="13"/>
        <v>98.307692307692307</v>
      </c>
      <c r="J144" t="s">
        <v>21</v>
      </c>
      <c r="K144" t="s">
        <v>22</v>
      </c>
      <c r="L144">
        <v>1333688400</v>
      </c>
      <c r="M144" s="8">
        <f t="shared" si="14"/>
        <v>41005.208333333336</v>
      </c>
      <c r="N144">
        <v>1337230800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 s="8">
        <f t="shared" si="14"/>
        <v>40357.208333333336</v>
      </c>
      <c r="N145">
        <v>1279429200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4">
        <f t="shared" si="13"/>
        <v>86.066666666666663</v>
      </c>
      <c r="J146" t="s">
        <v>21</v>
      </c>
      <c r="K146" t="s">
        <v>22</v>
      </c>
      <c r="L146">
        <v>1560747600</v>
      </c>
      <c r="M146" s="8">
        <f t="shared" si="14"/>
        <v>43633.208333333328</v>
      </c>
      <c r="N146">
        <v>1561438800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4">
        <f t="shared" si="13"/>
        <v>76.989583333333329</v>
      </c>
      <c r="J147" t="s">
        <v>98</v>
      </c>
      <c r="K147" t="s">
        <v>99</v>
      </c>
      <c r="L147">
        <v>1410066000</v>
      </c>
      <c r="M147" s="8">
        <f t="shared" si="14"/>
        <v>41889.208333333336</v>
      </c>
      <c r="N147">
        <v>1410498000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4">
        <f t="shared" si="13"/>
        <v>29.764705882352942</v>
      </c>
      <c r="J148" t="s">
        <v>21</v>
      </c>
      <c r="K148" t="s">
        <v>22</v>
      </c>
      <c r="L148">
        <v>1320732000</v>
      </c>
      <c r="M148" s="8">
        <f t="shared" si="14"/>
        <v>40855.25</v>
      </c>
      <c r="N148">
        <v>1322460000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4">
        <f t="shared" si="13"/>
        <v>46.91959798994975</v>
      </c>
      <c r="J149" t="s">
        <v>21</v>
      </c>
      <c r="K149" t="s">
        <v>22</v>
      </c>
      <c r="L149">
        <v>1465794000</v>
      </c>
      <c r="M149" s="8">
        <f t="shared" si="14"/>
        <v>42534.208333333328</v>
      </c>
      <c r="N149">
        <v>1466312400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4">
        <f t="shared" si="13"/>
        <v>105.18691588785046</v>
      </c>
      <c r="J150" t="s">
        <v>21</v>
      </c>
      <c r="K150" t="s">
        <v>22</v>
      </c>
      <c r="L150">
        <v>1500958800</v>
      </c>
      <c r="M150" s="8">
        <f t="shared" si="14"/>
        <v>42941.208333333328</v>
      </c>
      <c r="N150">
        <v>1501736400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4">
        <f t="shared" si="13"/>
        <v>69.907692307692301</v>
      </c>
      <c r="J151" t="s">
        <v>21</v>
      </c>
      <c r="K151" t="s">
        <v>22</v>
      </c>
      <c r="L151">
        <v>1357020000</v>
      </c>
      <c r="M151" s="8">
        <f t="shared" si="14"/>
        <v>41275.25</v>
      </c>
      <c r="N151">
        <v>1361512800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 s="8">
        <f t="shared" si="14"/>
        <v>43450.25</v>
      </c>
      <c r="N152">
        <v>1545026400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4">
        <f t="shared" si="13"/>
        <v>60.011588275391958</v>
      </c>
      <c r="J153" t="s">
        <v>21</v>
      </c>
      <c r="K153" t="s">
        <v>22</v>
      </c>
      <c r="L153">
        <v>1402290000</v>
      </c>
      <c r="M153" s="8">
        <f t="shared" si="14"/>
        <v>41799.208333333336</v>
      </c>
      <c r="N153">
        <v>1406696400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4">
        <f t="shared" si="13"/>
        <v>52.006220379146917</v>
      </c>
      <c r="J154" t="s">
        <v>21</v>
      </c>
      <c r="K154" t="s">
        <v>22</v>
      </c>
      <c r="L154">
        <v>1487311200</v>
      </c>
      <c r="M154" s="8">
        <f t="shared" si="14"/>
        <v>42783.25</v>
      </c>
      <c r="N154">
        <v>1487916000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4">
        <f t="shared" si="13"/>
        <v>31.000176025347649</v>
      </c>
      <c r="J155" t="s">
        <v>21</v>
      </c>
      <c r="K155" t="s">
        <v>22</v>
      </c>
      <c r="L155">
        <v>1350622800</v>
      </c>
      <c r="M155" s="8">
        <f t="shared" si="14"/>
        <v>41201.208333333336</v>
      </c>
      <c r="N155">
        <v>1351141200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4">
        <f t="shared" si="13"/>
        <v>95.042492917847028</v>
      </c>
      <c r="J156" t="s">
        <v>21</v>
      </c>
      <c r="K156" t="s">
        <v>22</v>
      </c>
      <c r="L156">
        <v>1463029200</v>
      </c>
      <c r="M156" s="8">
        <f t="shared" si="14"/>
        <v>42502.208333333328</v>
      </c>
      <c r="N156">
        <v>1465016400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4">
        <f t="shared" si="13"/>
        <v>75.968174204355108</v>
      </c>
      <c r="J157" t="s">
        <v>21</v>
      </c>
      <c r="K157" t="s">
        <v>22</v>
      </c>
      <c r="L157">
        <v>1269493200</v>
      </c>
      <c r="M157" s="8">
        <f t="shared" si="14"/>
        <v>40262.208333333336</v>
      </c>
      <c r="N157">
        <v>1270789200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4">
        <f t="shared" si="13"/>
        <v>71.013192612137203</v>
      </c>
      <c r="J158" t="s">
        <v>26</v>
      </c>
      <c r="K158" t="s">
        <v>27</v>
      </c>
      <c r="L158">
        <v>1570251600</v>
      </c>
      <c r="M158" s="8">
        <f t="shared" si="14"/>
        <v>43743.208333333328</v>
      </c>
      <c r="N158">
        <v>1572325200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4">
        <f t="shared" si="13"/>
        <v>73.733333333333334</v>
      </c>
      <c r="J159" t="s">
        <v>26</v>
      </c>
      <c r="K159" t="s">
        <v>27</v>
      </c>
      <c r="L159">
        <v>1388383200</v>
      </c>
      <c r="M159" s="8">
        <f t="shared" si="14"/>
        <v>41638.25</v>
      </c>
      <c r="N159">
        <v>1389420000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4">
        <f t="shared" si="13"/>
        <v>113.17073170731707</v>
      </c>
      <c r="J160" t="s">
        <v>21</v>
      </c>
      <c r="K160" t="s">
        <v>22</v>
      </c>
      <c r="L160">
        <v>1449554400</v>
      </c>
      <c r="M160" s="8">
        <f t="shared" si="14"/>
        <v>42346.25</v>
      </c>
      <c r="N160">
        <v>1449640800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4">
        <f t="shared" si="13"/>
        <v>105.00933552992861</v>
      </c>
      <c r="J161" t="s">
        <v>21</v>
      </c>
      <c r="K161" t="s">
        <v>22</v>
      </c>
      <c r="L161">
        <v>1553662800</v>
      </c>
      <c r="M161" s="8">
        <f t="shared" si="14"/>
        <v>43551.208333333328</v>
      </c>
      <c r="N161">
        <v>1555218000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4">
        <f t="shared" si="13"/>
        <v>79.176829268292678</v>
      </c>
      <c r="J162" t="s">
        <v>21</v>
      </c>
      <c r="K162" t="s">
        <v>22</v>
      </c>
      <c r="L162">
        <v>1556341200</v>
      </c>
      <c r="M162" s="8">
        <f t="shared" si="14"/>
        <v>43582.208333333328</v>
      </c>
      <c r="N162">
        <v>1557723600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4">
        <f t="shared" si="13"/>
        <v>57.333333333333336</v>
      </c>
      <c r="J163" t="s">
        <v>21</v>
      </c>
      <c r="K163" t="s">
        <v>22</v>
      </c>
      <c r="L163">
        <v>1442984400</v>
      </c>
      <c r="M163" s="8">
        <f t="shared" si="14"/>
        <v>42270.208333333328</v>
      </c>
      <c r="N163">
        <v>1443502800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4">
        <f t="shared" si="13"/>
        <v>58.178343949044589</v>
      </c>
      <c r="J164" t="s">
        <v>98</v>
      </c>
      <c r="K164" t="s">
        <v>99</v>
      </c>
      <c r="L164">
        <v>1544248800</v>
      </c>
      <c r="M164" s="8">
        <f t="shared" si="14"/>
        <v>43442.25</v>
      </c>
      <c r="N164">
        <v>1546840800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4">
        <f t="shared" si="13"/>
        <v>36.032520325203251</v>
      </c>
      <c r="J165" t="s">
        <v>21</v>
      </c>
      <c r="K165" t="s">
        <v>22</v>
      </c>
      <c r="L165">
        <v>1508475600</v>
      </c>
      <c r="M165" s="8">
        <f t="shared" si="14"/>
        <v>43028.208333333328</v>
      </c>
      <c r="N165">
        <v>1512712800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4">
        <f t="shared" si="13"/>
        <v>107.99068767908309</v>
      </c>
      <c r="J166" t="s">
        <v>21</v>
      </c>
      <c r="K166" t="s">
        <v>22</v>
      </c>
      <c r="L166">
        <v>1507438800</v>
      </c>
      <c r="M166" s="8">
        <f t="shared" si="14"/>
        <v>43016.208333333328</v>
      </c>
      <c r="N166">
        <v>1507525200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4">
        <f t="shared" si="13"/>
        <v>44.005985634477256</v>
      </c>
      <c r="J167" t="s">
        <v>21</v>
      </c>
      <c r="K167" t="s">
        <v>22</v>
      </c>
      <c r="L167">
        <v>1501563600</v>
      </c>
      <c r="M167" s="8">
        <f t="shared" si="14"/>
        <v>42948.208333333328</v>
      </c>
      <c r="N167">
        <v>1504328400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4">
        <f t="shared" si="13"/>
        <v>55.077868852459019</v>
      </c>
      <c r="J168" t="s">
        <v>21</v>
      </c>
      <c r="K168" t="s">
        <v>22</v>
      </c>
      <c r="L168">
        <v>1292997600</v>
      </c>
      <c r="M168" s="8">
        <f t="shared" si="14"/>
        <v>40534.25</v>
      </c>
      <c r="N168">
        <v>1293343200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 s="8">
        <f t="shared" si="14"/>
        <v>41435.208333333336</v>
      </c>
      <c r="N169">
        <v>1371704400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4">
        <f t="shared" si="13"/>
        <v>41.996858638743454</v>
      </c>
      <c r="J170" t="s">
        <v>36</v>
      </c>
      <c r="K170" t="s">
        <v>37</v>
      </c>
      <c r="L170">
        <v>1550815200</v>
      </c>
      <c r="M170" s="8">
        <f t="shared" si="14"/>
        <v>43518.25</v>
      </c>
      <c r="N170">
        <v>1552798800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4">
        <f t="shared" si="13"/>
        <v>77.988161010260455</v>
      </c>
      <c r="J171" t="s">
        <v>21</v>
      </c>
      <c r="K171" t="s">
        <v>22</v>
      </c>
      <c r="L171">
        <v>1339909200</v>
      </c>
      <c r="M171" s="8">
        <f t="shared" si="14"/>
        <v>41077.208333333336</v>
      </c>
      <c r="N171">
        <v>1342328400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4">
        <f t="shared" si="13"/>
        <v>82.507462686567166</v>
      </c>
      <c r="J172" t="s">
        <v>21</v>
      </c>
      <c r="K172" t="s">
        <v>22</v>
      </c>
      <c r="L172">
        <v>1501736400</v>
      </c>
      <c r="M172" s="8">
        <f t="shared" si="14"/>
        <v>42950.208333333328</v>
      </c>
      <c r="N172">
        <v>1502341200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 s="8">
        <f t="shared" si="14"/>
        <v>41718.208333333336</v>
      </c>
      <c r="N173">
        <v>1397192400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 s="8">
        <f t="shared" si="14"/>
        <v>41839.208333333336</v>
      </c>
      <c r="N174">
        <v>1407042000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4">
        <f t="shared" si="13"/>
        <v>100.98334401024984</v>
      </c>
      <c r="J175" t="s">
        <v>21</v>
      </c>
      <c r="K175" t="s">
        <v>22</v>
      </c>
      <c r="L175">
        <v>1368853200</v>
      </c>
      <c r="M175" s="8">
        <f t="shared" si="14"/>
        <v>41412.208333333336</v>
      </c>
      <c r="N175">
        <v>1369371600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4">
        <f t="shared" si="13"/>
        <v>111.83333333333333</v>
      </c>
      <c r="J176" t="s">
        <v>21</v>
      </c>
      <c r="K176" t="s">
        <v>22</v>
      </c>
      <c r="L176">
        <v>1444021200</v>
      </c>
      <c r="M176" s="8">
        <f t="shared" si="14"/>
        <v>42282.208333333328</v>
      </c>
      <c r="N176">
        <v>1444107600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4">
        <f t="shared" si="13"/>
        <v>41.999115044247787</v>
      </c>
      <c r="J177" t="s">
        <v>21</v>
      </c>
      <c r="K177" t="s">
        <v>22</v>
      </c>
      <c r="L177">
        <v>1472619600</v>
      </c>
      <c r="M177" s="8">
        <f t="shared" si="14"/>
        <v>42613.208333333328</v>
      </c>
      <c r="N177">
        <v>1474261200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4">
        <f t="shared" si="13"/>
        <v>110.05115089514067</v>
      </c>
      <c r="J178" t="s">
        <v>21</v>
      </c>
      <c r="K178" t="s">
        <v>22</v>
      </c>
      <c r="L178">
        <v>1472878800</v>
      </c>
      <c r="M178" s="8">
        <f t="shared" si="14"/>
        <v>42616.208333333328</v>
      </c>
      <c r="N178">
        <v>1473656400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4">
        <f t="shared" si="13"/>
        <v>58.997079225994888</v>
      </c>
      <c r="J179" t="s">
        <v>21</v>
      </c>
      <c r="K179" t="s">
        <v>22</v>
      </c>
      <c r="L179">
        <v>1289800800</v>
      </c>
      <c r="M179" s="8">
        <f t="shared" si="14"/>
        <v>40497.25</v>
      </c>
      <c r="N179">
        <v>1291960800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4">
        <f t="shared" si="13"/>
        <v>32.985714285714288</v>
      </c>
      <c r="J180" t="s">
        <v>21</v>
      </c>
      <c r="K180" t="s">
        <v>22</v>
      </c>
      <c r="L180">
        <v>1505970000</v>
      </c>
      <c r="M180" s="8">
        <f t="shared" si="14"/>
        <v>42999.208333333328</v>
      </c>
      <c r="N180">
        <v>1506747600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 s="8">
        <f t="shared" si="14"/>
        <v>41350.208333333336</v>
      </c>
      <c r="N181">
        <v>1363582800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4">
        <f t="shared" si="13"/>
        <v>81.98196487897485</v>
      </c>
      <c r="J182" t="s">
        <v>26</v>
      </c>
      <c r="K182" t="s">
        <v>27</v>
      </c>
      <c r="L182">
        <v>1269234000</v>
      </c>
      <c r="M182" s="8">
        <f t="shared" si="14"/>
        <v>40259.208333333336</v>
      </c>
      <c r="N182">
        <v>1269666000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4">
        <f t="shared" si="13"/>
        <v>39.080882352941174</v>
      </c>
      <c r="J183" t="s">
        <v>21</v>
      </c>
      <c r="K183" t="s">
        <v>22</v>
      </c>
      <c r="L183">
        <v>1507093200</v>
      </c>
      <c r="M183" s="8">
        <f t="shared" si="14"/>
        <v>43012.208333333328</v>
      </c>
      <c r="N183">
        <v>1508648400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4">
        <f t="shared" si="13"/>
        <v>58.996383363471971</v>
      </c>
      <c r="J184" t="s">
        <v>36</v>
      </c>
      <c r="K184" t="s">
        <v>37</v>
      </c>
      <c r="L184">
        <v>1560574800</v>
      </c>
      <c r="M184" s="8">
        <f t="shared" si="14"/>
        <v>43631.208333333328</v>
      </c>
      <c r="N184">
        <v>1561957200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 s="8">
        <f t="shared" si="14"/>
        <v>40430.208333333336</v>
      </c>
      <c r="N185">
        <v>1285131600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4">
        <f t="shared" si="13"/>
        <v>31.029411764705884</v>
      </c>
      <c r="J186" t="s">
        <v>21</v>
      </c>
      <c r="K186" t="s">
        <v>22</v>
      </c>
      <c r="L186">
        <v>1556859600</v>
      </c>
      <c r="M186" s="8">
        <f t="shared" si="14"/>
        <v>43588.208333333328</v>
      </c>
      <c r="N186">
        <v>1556946000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4">
        <f t="shared" si="13"/>
        <v>37.789473684210527</v>
      </c>
      <c r="J187" t="s">
        <v>21</v>
      </c>
      <c r="K187" t="s">
        <v>22</v>
      </c>
      <c r="L187">
        <v>1526187600</v>
      </c>
      <c r="M187" s="8">
        <f t="shared" si="14"/>
        <v>43233.208333333328</v>
      </c>
      <c r="N187">
        <v>1527138000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4">
        <f t="shared" si="13"/>
        <v>32.006772009029348</v>
      </c>
      <c r="J188" t="s">
        <v>21</v>
      </c>
      <c r="K188" t="s">
        <v>22</v>
      </c>
      <c r="L188">
        <v>1400821200</v>
      </c>
      <c r="M188" s="8">
        <f t="shared" si="14"/>
        <v>41782.208333333336</v>
      </c>
      <c r="N188">
        <v>1402117200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 s="8">
        <f t="shared" si="14"/>
        <v>41328.25</v>
      </c>
      <c r="N189">
        <v>1364014800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 s="8">
        <f t="shared" si="14"/>
        <v>41975.25</v>
      </c>
      <c r="N190">
        <v>1417586400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4">
        <f t="shared" si="13"/>
        <v>102.0498866213152</v>
      </c>
      <c r="J191" t="s">
        <v>21</v>
      </c>
      <c r="K191" t="s">
        <v>22</v>
      </c>
      <c r="L191">
        <v>1457071200</v>
      </c>
      <c r="M191" s="8">
        <f t="shared" si="14"/>
        <v>42433.25</v>
      </c>
      <c r="N191">
        <v>1457071200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 s="8">
        <f t="shared" si="14"/>
        <v>41429.208333333336</v>
      </c>
      <c r="N192">
        <v>1370408400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4">
        <f t="shared" si="13"/>
        <v>37.069767441860463</v>
      </c>
      <c r="J193" t="s">
        <v>107</v>
      </c>
      <c r="K193" t="s">
        <v>108</v>
      </c>
      <c r="L193">
        <v>1552366800</v>
      </c>
      <c r="M193" s="8">
        <f t="shared" si="14"/>
        <v>43536.208333333328</v>
      </c>
      <c r="N193">
        <v>1552626000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8">(E194/D194)*100</f>
        <v>19.992957746478872</v>
      </c>
      <c r="G194" t="s">
        <v>14</v>
      </c>
      <c r="H194">
        <v>243</v>
      </c>
      <c r="I194" s="4">
        <f t="shared" ref="I194:I257" si="19">IFERROR(E194/H194,0)</f>
        <v>35.049382716049379</v>
      </c>
      <c r="J194" t="s">
        <v>21</v>
      </c>
      <c r="K194" t="s">
        <v>22</v>
      </c>
      <c r="L194">
        <v>1403845200</v>
      </c>
      <c r="M194" s="8">
        <f t="shared" si="14"/>
        <v>41817.208333333336</v>
      </c>
      <c r="N194">
        <v>1404190800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8"/>
        <v>45.636363636363633</v>
      </c>
      <c r="G195" t="s">
        <v>14</v>
      </c>
      <c r="H195">
        <v>65</v>
      </c>
      <c r="I195" s="4">
        <f t="shared" si="19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20">(((L195/60)/60)/24) + DATE(1970,1,1)</f>
        <v>43198.208333333328</v>
      </c>
      <c r="N195">
        <v>1523509200</v>
      </c>
      <c r="O195" s="8">
        <f t="shared" ref="O195:O258" si="21">(((N195/60)/60)/24) + 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_xlfn.TEXTBEFORE(R195,"/")</f>
        <v>music</v>
      </c>
      <c r="T195" t="str">
        <f t="shared" ref="T195:T258" si="23">_xlfn.TEXTAFTER(R195,"/")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4">
        <f t="shared" si="19"/>
        <v>69.174603174603178</v>
      </c>
      <c r="J196" t="s">
        <v>21</v>
      </c>
      <c r="K196" t="s">
        <v>22</v>
      </c>
      <c r="L196">
        <v>1442206800</v>
      </c>
      <c r="M196" s="8">
        <f t="shared" si="20"/>
        <v>42261.208333333328</v>
      </c>
      <c r="N196">
        <v>1443589200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4">
        <f t="shared" si="19"/>
        <v>109.07824427480917</v>
      </c>
      <c r="J197" t="s">
        <v>21</v>
      </c>
      <c r="K197" t="s">
        <v>22</v>
      </c>
      <c r="L197">
        <v>1532840400</v>
      </c>
      <c r="M197" s="8">
        <f t="shared" si="20"/>
        <v>43310.208333333328</v>
      </c>
      <c r="N197">
        <v>1533445200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>
        <v>1472878800</v>
      </c>
      <c r="M198" s="8">
        <f t="shared" si="20"/>
        <v>42616.208333333328</v>
      </c>
      <c r="N198">
        <v>1474520400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4">
        <f t="shared" si="19"/>
        <v>82.010055304172951</v>
      </c>
      <c r="J199" t="s">
        <v>21</v>
      </c>
      <c r="K199" t="s">
        <v>22</v>
      </c>
      <c r="L199">
        <v>1498194000</v>
      </c>
      <c r="M199" s="8">
        <f t="shared" si="20"/>
        <v>42909.208333333328</v>
      </c>
      <c r="N199">
        <v>1499403600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4">
        <f t="shared" si="19"/>
        <v>35.958333333333336</v>
      </c>
      <c r="J200" t="s">
        <v>21</v>
      </c>
      <c r="K200" t="s">
        <v>22</v>
      </c>
      <c r="L200">
        <v>1281070800</v>
      </c>
      <c r="M200" s="8">
        <f t="shared" si="20"/>
        <v>40396.208333333336</v>
      </c>
      <c r="N200">
        <v>1283576400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4">
        <f t="shared" si="19"/>
        <v>74.461538461538467</v>
      </c>
      <c r="J201" t="s">
        <v>21</v>
      </c>
      <c r="K201" t="s">
        <v>22</v>
      </c>
      <c r="L201">
        <v>1436245200</v>
      </c>
      <c r="M201" s="8">
        <f t="shared" si="20"/>
        <v>42192.208333333328</v>
      </c>
      <c r="N201">
        <v>1436590800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 s="8">
        <f t="shared" si="20"/>
        <v>40262.208333333336</v>
      </c>
      <c r="N202">
        <v>1270443600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4">
        <f t="shared" si="19"/>
        <v>91.114649681528661</v>
      </c>
      <c r="J203" t="s">
        <v>21</v>
      </c>
      <c r="K203" t="s">
        <v>22</v>
      </c>
      <c r="L203">
        <v>1406264400</v>
      </c>
      <c r="M203" s="8">
        <f t="shared" si="20"/>
        <v>41845.208333333336</v>
      </c>
      <c r="N203">
        <v>1407819600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4">
        <f t="shared" si="19"/>
        <v>79.792682926829272</v>
      </c>
      <c r="J204" t="s">
        <v>21</v>
      </c>
      <c r="K204" t="s">
        <v>22</v>
      </c>
      <c r="L204">
        <v>1317531600</v>
      </c>
      <c r="M204" s="8">
        <f t="shared" si="20"/>
        <v>40818.208333333336</v>
      </c>
      <c r="N204">
        <v>1317877200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4">
        <f t="shared" si="19"/>
        <v>42.999777678968428</v>
      </c>
      <c r="J205" t="s">
        <v>26</v>
      </c>
      <c r="K205" t="s">
        <v>27</v>
      </c>
      <c r="L205">
        <v>1484632800</v>
      </c>
      <c r="M205" s="8">
        <f t="shared" si="20"/>
        <v>42752.25</v>
      </c>
      <c r="N205">
        <v>1484805600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4">
        <f t="shared" si="19"/>
        <v>63.225000000000001</v>
      </c>
      <c r="J206" t="s">
        <v>21</v>
      </c>
      <c r="K206" t="s">
        <v>22</v>
      </c>
      <c r="L206">
        <v>1301806800</v>
      </c>
      <c r="M206" s="8">
        <f t="shared" si="20"/>
        <v>40636.208333333336</v>
      </c>
      <c r="N206">
        <v>1302670800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4">
        <f t="shared" si="19"/>
        <v>70.174999999999997</v>
      </c>
      <c r="J207" t="s">
        <v>21</v>
      </c>
      <c r="K207" t="s">
        <v>22</v>
      </c>
      <c r="L207">
        <v>1539752400</v>
      </c>
      <c r="M207" s="8">
        <f t="shared" si="20"/>
        <v>43390.208333333328</v>
      </c>
      <c r="N207">
        <v>1540789200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4">
        <f t="shared" si="19"/>
        <v>61.333333333333336</v>
      </c>
      <c r="J208" t="s">
        <v>21</v>
      </c>
      <c r="K208" t="s">
        <v>22</v>
      </c>
      <c r="L208">
        <v>1267250400</v>
      </c>
      <c r="M208" s="8">
        <f t="shared" si="20"/>
        <v>40236.25</v>
      </c>
      <c r="N208">
        <v>1268028000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>
        <v>1535432400</v>
      </c>
      <c r="M209" s="8">
        <f t="shared" si="20"/>
        <v>43340.208333333328</v>
      </c>
      <c r="N209">
        <v>1537160400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4">
        <f t="shared" si="19"/>
        <v>96.984900146127615</v>
      </c>
      <c r="J210" t="s">
        <v>21</v>
      </c>
      <c r="K210" t="s">
        <v>22</v>
      </c>
      <c r="L210">
        <v>1510207200</v>
      </c>
      <c r="M210" s="8">
        <f t="shared" si="20"/>
        <v>43048.25</v>
      </c>
      <c r="N210">
        <v>1512280800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4">
        <f t="shared" si="19"/>
        <v>51.004950495049506</v>
      </c>
      <c r="J211" t="s">
        <v>26</v>
      </c>
      <c r="K211" t="s">
        <v>27</v>
      </c>
      <c r="L211">
        <v>1462510800</v>
      </c>
      <c r="M211" s="8">
        <f t="shared" si="20"/>
        <v>42496.208333333328</v>
      </c>
      <c r="N211">
        <v>1463115600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4">
        <f t="shared" si="19"/>
        <v>28.044247787610619</v>
      </c>
      <c r="J212" t="s">
        <v>36</v>
      </c>
      <c r="K212" t="s">
        <v>37</v>
      </c>
      <c r="L212">
        <v>1488520800</v>
      </c>
      <c r="M212" s="8">
        <f t="shared" si="20"/>
        <v>42797.25</v>
      </c>
      <c r="N212">
        <v>1490850000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4">
        <f t="shared" si="19"/>
        <v>60.984615384615381</v>
      </c>
      <c r="J213" t="s">
        <v>21</v>
      </c>
      <c r="K213" t="s">
        <v>22</v>
      </c>
      <c r="L213">
        <v>1377579600</v>
      </c>
      <c r="M213" s="8">
        <f t="shared" si="20"/>
        <v>41513.208333333336</v>
      </c>
      <c r="N213">
        <v>1379653200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4">
        <f t="shared" si="19"/>
        <v>73.214285714285708</v>
      </c>
      <c r="J214" t="s">
        <v>21</v>
      </c>
      <c r="K214" t="s">
        <v>22</v>
      </c>
      <c r="L214">
        <v>1576389600</v>
      </c>
      <c r="M214" s="8">
        <f t="shared" si="20"/>
        <v>43814.25</v>
      </c>
      <c r="N214">
        <v>1580364000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4">
        <f t="shared" si="19"/>
        <v>39.997435299603637</v>
      </c>
      <c r="J215" t="s">
        <v>21</v>
      </c>
      <c r="K215" t="s">
        <v>22</v>
      </c>
      <c r="L215">
        <v>1289019600</v>
      </c>
      <c r="M215" s="8">
        <f t="shared" si="20"/>
        <v>40488.208333333336</v>
      </c>
      <c r="N215">
        <v>1289714400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4">
        <f t="shared" si="19"/>
        <v>86.812121212121212</v>
      </c>
      <c r="J216" t="s">
        <v>21</v>
      </c>
      <c r="K216" t="s">
        <v>22</v>
      </c>
      <c r="L216">
        <v>1282194000</v>
      </c>
      <c r="M216" s="8">
        <f t="shared" si="20"/>
        <v>40409.208333333336</v>
      </c>
      <c r="N216">
        <v>1282712400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4">
        <f t="shared" si="19"/>
        <v>42.125874125874127</v>
      </c>
      <c r="J217" t="s">
        <v>21</v>
      </c>
      <c r="K217" t="s">
        <v>22</v>
      </c>
      <c r="L217">
        <v>1550037600</v>
      </c>
      <c r="M217" s="8">
        <f t="shared" si="20"/>
        <v>43509.25</v>
      </c>
      <c r="N217">
        <v>1550210400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4">
        <f t="shared" si="19"/>
        <v>103.97851239669421</v>
      </c>
      <c r="J218" t="s">
        <v>21</v>
      </c>
      <c r="K218" t="s">
        <v>22</v>
      </c>
      <c r="L218">
        <v>1321941600</v>
      </c>
      <c r="M218" s="8">
        <f t="shared" si="20"/>
        <v>40869.25</v>
      </c>
      <c r="N218">
        <v>1322114400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4">
        <f t="shared" si="19"/>
        <v>62.003211991434689</v>
      </c>
      <c r="J219" t="s">
        <v>21</v>
      </c>
      <c r="K219" t="s">
        <v>22</v>
      </c>
      <c r="L219">
        <v>1556427600</v>
      </c>
      <c r="M219" s="8">
        <f t="shared" si="20"/>
        <v>43583.208333333328</v>
      </c>
      <c r="N219">
        <v>1557205200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4">
        <f t="shared" si="19"/>
        <v>31.005037783375315</v>
      </c>
      <c r="J220" t="s">
        <v>40</v>
      </c>
      <c r="K220" t="s">
        <v>41</v>
      </c>
      <c r="L220">
        <v>1320991200</v>
      </c>
      <c r="M220" s="8">
        <f t="shared" si="20"/>
        <v>40858.25</v>
      </c>
      <c r="N220">
        <v>1323928800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4">
        <f t="shared" si="19"/>
        <v>89.991552956465242</v>
      </c>
      <c r="J221" t="s">
        <v>21</v>
      </c>
      <c r="K221" t="s">
        <v>22</v>
      </c>
      <c r="L221">
        <v>1345093200</v>
      </c>
      <c r="M221" s="8">
        <f t="shared" si="20"/>
        <v>41137.208333333336</v>
      </c>
      <c r="N221">
        <v>1346130000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4">
        <f t="shared" si="19"/>
        <v>39.235294117647058</v>
      </c>
      <c r="J222" t="s">
        <v>21</v>
      </c>
      <c r="K222" t="s">
        <v>22</v>
      </c>
      <c r="L222">
        <v>1309496400</v>
      </c>
      <c r="M222" s="8">
        <f t="shared" si="20"/>
        <v>40725.208333333336</v>
      </c>
      <c r="N222">
        <v>1311051600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4">
        <f t="shared" si="19"/>
        <v>54.993116108306566</v>
      </c>
      <c r="J223" t="s">
        <v>21</v>
      </c>
      <c r="K223" t="s">
        <v>22</v>
      </c>
      <c r="L223">
        <v>1340254800</v>
      </c>
      <c r="M223" s="8">
        <f t="shared" si="20"/>
        <v>41081.208333333336</v>
      </c>
      <c r="N223">
        <v>1340427600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4">
        <f t="shared" si="19"/>
        <v>47.992753623188406</v>
      </c>
      <c r="J224" t="s">
        <v>21</v>
      </c>
      <c r="K224" t="s">
        <v>22</v>
      </c>
      <c r="L224">
        <v>1412226000</v>
      </c>
      <c r="M224" s="8">
        <f t="shared" si="20"/>
        <v>41914.208333333336</v>
      </c>
      <c r="N224">
        <v>1412312400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4">
        <f t="shared" si="19"/>
        <v>87.966702470461868</v>
      </c>
      <c r="J225" t="s">
        <v>21</v>
      </c>
      <c r="K225" t="s">
        <v>22</v>
      </c>
      <c r="L225">
        <v>1458104400</v>
      </c>
      <c r="M225" s="8">
        <f t="shared" si="20"/>
        <v>42445.208333333328</v>
      </c>
      <c r="N225">
        <v>1459314000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4">
        <f t="shared" si="19"/>
        <v>51.999165275459099</v>
      </c>
      <c r="J226" t="s">
        <v>21</v>
      </c>
      <c r="K226" t="s">
        <v>22</v>
      </c>
      <c r="L226">
        <v>1411534800</v>
      </c>
      <c r="M226" s="8">
        <f t="shared" si="20"/>
        <v>41906.208333333336</v>
      </c>
      <c r="N226">
        <v>1415426400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4">
        <f t="shared" si="19"/>
        <v>29.999659863945578</v>
      </c>
      <c r="J227" t="s">
        <v>21</v>
      </c>
      <c r="K227" t="s">
        <v>22</v>
      </c>
      <c r="L227">
        <v>1399093200</v>
      </c>
      <c r="M227" s="8">
        <f t="shared" si="20"/>
        <v>41762.208333333336</v>
      </c>
      <c r="N227">
        <v>1399093200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4">
        <f t="shared" si="19"/>
        <v>98.205357142857139</v>
      </c>
      <c r="J228" t="s">
        <v>21</v>
      </c>
      <c r="K228" t="s">
        <v>22</v>
      </c>
      <c r="L228">
        <v>1270702800</v>
      </c>
      <c r="M228" s="8">
        <f t="shared" si="20"/>
        <v>40276.208333333336</v>
      </c>
      <c r="N228">
        <v>1273899600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4">
        <f t="shared" si="19"/>
        <v>108.96182396606575</v>
      </c>
      <c r="J229" t="s">
        <v>21</v>
      </c>
      <c r="K229" t="s">
        <v>22</v>
      </c>
      <c r="L229">
        <v>1431666000</v>
      </c>
      <c r="M229" s="8">
        <f t="shared" si="20"/>
        <v>42139.208333333328</v>
      </c>
      <c r="N229">
        <v>1432184400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4">
        <f t="shared" si="19"/>
        <v>66.998379254457049</v>
      </c>
      <c r="J230" t="s">
        <v>21</v>
      </c>
      <c r="K230" t="s">
        <v>22</v>
      </c>
      <c r="L230">
        <v>1472619600</v>
      </c>
      <c r="M230" s="8">
        <f t="shared" si="20"/>
        <v>42613.208333333328</v>
      </c>
      <c r="N230">
        <v>1474779600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4">
        <f t="shared" si="19"/>
        <v>64.99333594668758</v>
      </c>
      <c r="J231" t="s">
        <v>21</v>
      </c>
      <c r="K231" t="s">
        <v>22</v>
      </c>
      <c r="L231">
        <v>1496293200</v>
      </c>
      <c r="M231" s="8">
        <f t="shared" si="20"/>
        <v>42887.208333333328</v>
      </c>
      <c r="N231">
        <v>1500440400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4">
        <f t="shared" si="19"/>
        <v>99.841584158415841</v>
      </c>
      <c r="J232" t="s">
        <v>21</v>
      </c>
      <c r="K232" t="s">
        <v>22</v>
      </c>
      <c r="L232">
        <v>1575612000</v>
      </c>
      <c r="M232" s="8">
        <f t="shared" si="20"/>
        <v>43805.25</v>
      </c>
      <c r="N232">
        <v>1575612000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4">
        <f t="shared" si="19"/>
        <v>82.432835820895519</v>
      </c>
      <c r="J233" t="s">
        <v>21</v>
      </c>
      <c r="K233" t="s">
        <v>22</v>
      </c>
      <c r="L233">
        <v>1369112400</v>
      </c>
      <c r="M233" s="8">
        <f t="shared" si="20"/>
        <v>41415.208333333336</v>
      </c>
      <c r="N233">
        <v>1374123600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4">
        <f t="shared" si="19"/>
        <v>63.293478260869563</v>
      </c>
      <c r="J234" t="s">
        <v>21</v>
      </c>
      <c r="K234" t="s">
        <v>22</v>
      </c>
      <c r="L234">
        <v>1469422800</v>
      </c>
      <c r="M234" s="8">
        <f t="shared" si="20"/>
        <v>42576.208333333328</v>
      </c>
      <c r="N234">
        <v>1469509200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4">
        <f t="shared" si="19"/>
        <v>96.774193548387103</v>
      </c>
      <c r="J235" t="s">
        <v>21</v>
      </c>
      <c r="K235" t="s">
        <v>22</v>
      </c>
      <c r="L235">
        <v>1307854800</v>
      </c>
      <c r="M235" s="8">
        <f t="shared" si="20"/>
        <v>40706.208333333336</v>
      </c>
      <c r="N235">
        <v>1309237200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4">
        <f t="shared" si="19"/>
        <v>54.906040268456373</v>
      </c>
      <c r="J236" t="s">
        <v>107</v>
      </c>
      <c r="K236" t="s">
        <v>108</v>
      </c>
      <c r="L236">
        <v>1503378000</v>
      </c>
      <c r="M236" s="8">
        <f t="shared" si="20"/>
        <v>42969.208333333328</v>
      </c>
      <c r="N236">
        <v>1503982800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4">
        <f t="shared" si="19"/>
        <v>39.010869565217391</v>
      </c>
      <c r="J237" t="s">
        <v>21</v>
      </c>
      <c r="K237" t="s">
        <v>22</v>
      </c>
      <c r="L237">
        <v>1486965600</v>
      </c>
      <c r="M237" s="8">
        <f t="shared" si="20"/>
        <v>42779.25</v>
      </c>
      <c r="N237">
        <v>1487397600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4">
        <f t="shared" si="19"/>
        <v>75.84210526315789</v>
      </c>
      <c r="J238" t="s">
        <v>26</v>
      </c>
      <c r="K238" t="s">
        <v>27</v>
      </c>
      <c r="L238">
        <v>1561438800</v>
      </c>
      <c r="M238" s="8">
        <f t="shared" si="20"/>
        <v>43641.208333333328</v>
      </c>
      <c r="N238">
        <v>1562043600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4">
        <f t="shared" si="19"/>
        <v>45.051671732522799</v>
      </c>
      <c r="J239" t="s">
        <v>21</v>
      </c>
      <c r="K239" t="s">
        <v>22</v>
      </c>
      <c r="L239">
        <v>1398402000</v>
      </c>
      <c r="M239" s="8">
        <f t="shared" si="20"/>
        <v>41754.208333333336</v>
      </c>
      <c r="N239">
        <v>1398574800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4">
        <f t="shared" si="19"/>
        <v>104.51546391752578</v>
      </c>
      <c r="J240" t="s">
        <v>36</v>
      </c>
      <c r="K240" t="s">
        <v>37</v>
      </c>
      <c r="L240">
        <v>1513231200</v>
      </c>
      <c r="M240" s="8">
        <f t="shared" si="20"/>
        <v>43083.25</v>
      </c>
      <c r="N240">
        <v>1515391200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4">
        <f t="shared" si="19"/>
        <v>76.268292682926827</v>
      </c>
      <c r="J241" t="s">
        <v>21</v>
      </c>
      <c r="K241" t="s">
        <v>22</v>
      </c>
      <c r="L241">
        <v>1440824400</v>
      </c>
      <c r="M241" s="8">
        <f t="shared" si="20"/>
        <v>42245.208333333328</v>
      </c>
      <c r="N241">
        <v>1441170000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4">
        <f t="shared" si="19"/>
        <v>69.015695067264573</v>
      </c>
      <c r="J242" t="s">
        <v>21</v>
      </c>
      <c r="K242" t="s">
        <v>22</v>
      </c>
      <c r="L242">
        <v>1281070800</v>
      </c>
      <c r="M242" s="8">
        <f t="shared" si="20"/>
        <v>40396.208333333336</v>
      </c>
      <c r="N242">
        <v>1281157200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4">
        <f t="shared" si="19"/>
        <v>101.97684085510689</v>
      </c>
      <c r="J243" t="s">
        <v>26</v>
      </c>
      <c r="K243" t="s">
        <v>27</v>
      </c>
      <c r="L243">
        <v>1397365200</v>
      </c>
      <c r="M243" s="8">
        <f t="shared" si="20"/>
        <v>41742.208333333336</v>
      </c>
      <c r="N243">
        <v>1398229200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4">
        <f t="shared" si="19"/>
        <v>42.915999999999997</v>
      </c>
      <c r="J244" t="s">
        <v>21</v>
      </c>
      <c r="K244" t="s">
        <v>22</v>
      </c>
      <c r="L244">
        <v>1494392400</v>
      </c>
      <c r="M244" s="8">
        <f t="shared" si="20"/>
        <v>42865.208333333328</v>
      </c>
      <c r="N244">
        <v>1495256400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4">
        <f t="shared" si="19"/>
        <v>43.025210084033617</v>
      </c>
      <c r="J245" t="s">
        <v>21</v>
      </c>
      <c r="K245" t="s">
        <v>22</v>
      </c>
      <c r="L245">
        <v>1520143200</v>
      </c>
      <c r="M245" s="8">
        <f t="shared" si="20"/>
        <v>43163.25</v>
      </c>
      <c r="N245">
        <v>1520402400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4">
        <f t="shared" si="19"/>
        <v>75.245283018867923</v>
      </c>
      <c r="J246" t="s">
        <v>21</v>
      </c>
      <c r="K246" t="s">
        <v>22</v>
      </c>
      <c r="L246">
        <v>1405314000</v>
      </c>
      <c r="M246" s="8">
        <f t="shared" si="20"/>
        <v>41834.208333333336</v>
      </c>
      <c r="N246">
        <v>1409806800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4">
        <f t="shared" si="19"/>
        <v>69.023364485981304</v>
      </c>
      <c r="J247" t="s">
        <v>21</v>
      </c>
      <c r="K247" t="s">
        <v>22</v>
      </c>
      <c r="L247">
        <v>1396846800</v>
      </c>
      <c r="M247" s="8">
        <f t="shared" si="20"/>
        <v>41736.208333333336</v>
      </c>
      <c r="N247">
        <v>1396933200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4">
        <f t="shared" si="19"/>
        <v>65.986486486486484</v>
      </c>
      <c r="J248" t="s">
        <v>21</v>
      </c>
      <c r="K248" t="s">
        <v>22</v>
      </c>
      <c r="L248">
        <v>1375678800</v>
      </c>
      <c r="M248" s="8">
        <f t="shared" si="20"/>
        <v>41491.208333333336</v>
      </c>
      <c r="N248">
        <v>1376024400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4">
        <f t="shared" si="19"/>
        <v>98.013800424628457</v>
      </c>
      <c r="J249" t="s">
        <v>21</v>
      </c>
      <c r="K249" t="s">
        <v>22</v>
      </c>
      <c r="L249">
        <v>1482386400</v>
      </c>
      <c r="M249" s="8">
        <f t="shared" si="20"/>
        <v>42726.25</v>
      </c>
      <c r="N249">
        <v>1483682400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4">
        <f t="shared" si="19"/>
        <v>60.105504587155963</v>
      </c>
      <c r="J250" t="s">
        <v>26</v>
      </c>
      <c r="K250" t="s">
        <v>27</v>
      </c>
      <c r="L250">
        <v>1420005600</v>
      </c>
      <c r="M250" s="8">
        <f t="shared" si="20"/>
        <v>42004.25</v>
      </c>
      <c r="N250">
        <v>1420437600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4">
        <f t="shared" si="19"/>
        <v>26.000773395204948</v>
      </c>
      <c r="J251" t="s">
        <v>21</v>
      </c>
      <c r="K251" t="s">
        <v>22</v>
      </c>
      <c r="L251">
        <v>1420178400</v>
      </c>
      <c r="M251" s="8">
        <f t="shared" si="20"/>
        <v>42006.25</v>
      </c>
      <c r="N251">
        <v>1420783200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>
        <v>1264399200</v>
      </c>
      <c r="M252" s="8">
        <f t="shared" si="20"/>
        <v>40203.25</v>
      </c>
      <c r="N252">
        <v>1267423200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4">
        <f t="shared" si="19"/>
        <v>38.019801980198018</v>
      </c>
      <c r="J253" t="s">
        <v>21</v>
      </c>
      <c r="K253" t="s">
        <v>22</v>
      </c>
      <c r="L253">
        <v>1355032800</v>
      </c>
      <c r="M253" s="8">
        <f t="shared" si="20"/>
        <v>41252.25</v>
      </c>
      <c r="N253">
        <v>1355205600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4">
        <f t="shared" si="19"/>
        <v>106.15254237288136</v>
      </c>
      <c r="J254" t="s">
        <v>21</v>
      </c>
      <c r="K254" t="s">
        <v>22</v>
      </c>
      <c r="L254">
        <v>1382677200</v>
      </c>
      <c r="M254" s="8">
        <f t="shared" si="20"/>
        <v>41572.208333333336</v>
      </c>
      <c r="N254">
        <v>1383109200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 s="8">
        <f t="shared" si="20"/>
        <v>40641.208333333336</v>
      </c>
      <c r="N255">
        <v>1303275600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4">
        <f t="shared" si="19"/>
        <v>96.647727272727266</v>
      </c>
      <c r="J256" t="s">
        <v>21</v>
      </c>
      <c r="K256" t="s">
        <v>22</v>
      </c>
      <c r="L256">
        <v>1487656800</v>
      </c>
      <c r="M256" s="8">
        <f t="shared" si="20"/>
        <v>42787.25</v>
      </c>
      <c r="N256">
        <v>1487829600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4">
        <f t="shared" si="19"/>
        <v>57.003535651149086</v>
      </c>
      <c r="J257" t="s">
        <v>21</v>
      </c>
      <c r="K257" t="s">
        <v>22</v>
      </c>
      <c r="L257">
        <v>1297836000</v>
      </c>
      <c r="M257" s="8">
        <f t="shared" si="20"/>
        <v>40590.25</v>
      </c>
      <c r="N257">
        <v>1298268000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24">(E258/D258)*100</f>
        <v>23.390243902439025</v>
      </c>
      <c r="G258" t="s">
        <v>14</v>
      </c>
      <c r="H258">
        <v>15</v>
      </c>
      <c r="I258" s="4">
        <f t="shared" ref="I258:I321" si="25">IFERROR(E258/H258,0)</f>
        <v>63.93333333333333</v>
      </c>
      <c r="J258" t="s">
        <v>40</v>
      </c>
      <c r="K258" t="s">
        <v>41</v>
      </c>
      <c r="L258">
        <v>1453615200</v>
      </c>
      <c r="M258" s="8">
        <f t="shared" si="20"/>
        <v>42393.25</v>
      </c>
      <c r="N258">
        <v>1456812000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24"/>
        <v>146</v>
      </c>
      <c r="G259" t="s">
        <v>20</v>
      </c>
      <c r="H259">
        <v>92</v>
      </c>
      <c r="I259" s="4">
        <f t="shared" si="25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26">(((L259/60)/60)/24) + DATE(1970,1,1)</f>
        <v>41338.25</v>
      </c>
      <c r="N259">
        <v>1363669200</v>
      </c>
      <c r="O259" s="8">
        <f t="shared" ref="O259:O322" si="27">(((N259/60)/60)/24) + 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_xlfn.TEXTBEFORE(R259,"/")</f>
        <v>theater</v>
      </c>
      <c r="T259" t="str">
        <f t="shared" ref="T259:T322" si="29">_xlfn.TEXTAFTER(R259,"/")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4">
        <f t="shared" si="25"/>
        <v>72.172043010752688</v>
      </c>
      <c r="J260" t="s">
        <v>21</v>
      </c>
      <c r="K260" t="s">
        <v>22</v>
      </c>
      <c r="L260">
        <v>1481176800</v>
      </c>
      <c r="M260" s="8">
        <f t="shared" si="26"/>
        <v>42712.25</v>
      </c>
      <c r="N260">
        <v>1482904800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4">
        <f t="shared" si="25"/>
        <v>77.934782608695656</v>
      </c>
      <c r="J261" t="s">
        <v>21</v>
      </c>
      <c r="K261" t="s">
        <v>22</v>
      </c>
      <c r="L261">
        <v>1354946400</v>
      </c>
      <c r="M261" s="8">
        <f t="shared" si="26"/>
        <v>41251.25</v>
      </c>
      <c r="N261">
        <v>1356588000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4">
        <f t="shared" si="25"/>
        <v>38.065134099616856</v>
      </c>
      <c r="J262" t="s">
        <v>21</v>
      </c>
      <c r="K262" t="s">
        <v>22</v>
      </c>
      <c r="L262">
        <v>1348808400</v>
      </c>
      <c r="M262" s="8">
        <f t="shared" si="26"/>
        <v>41180.208333333336</v>
      </c>
      <c r="N262">
        <v>1349845200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4">
        <f t="shared" si="25"/>
        <v>57.936123348017624</v>
      </c>
      <c r="J263" t="s">
        <v>21</v>
      </c>
      <c r="K263" t="s">
        <v>22</v>
      </c>
      <c r="L263">
        <v>1282712400</v>
      </c>
      <c r="M263" s="8">
        <f t="shared" si="26"/>
        <v>40415.208333333336</v>
      </c>
      <c r="N263">
        <v>1283058000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4">
        <f t="shared" si="25"/>
        <v>49.794392523364486</v>
      </c>
      <c r="J264" t="s">
        <v>21</v>
      </c>
      <c r="K264" t="s">
        <v>22</v>
      </c>
      <c r="L264">
        <v>1301979600</v>
      </c>
      <c r="M264" s="8">
        <f t="shared" si="26"/>
        <v>40638.208333333336</v>
      </c>
      <c r="N264">
        <v>1304226000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4">
        <f t="shared" si="25"/>
        <v>54.050251256281406</v>
      </c>
      <c r="J265" t="s">
        <v>21</v>
      </c>
      <c r="K265" t="s">
        <v>22</v>
      </c>
      <c r="L265">
        <v>1263016800</v>
      </c>
      <c r="M265" s="8">
        <f t="shared" si="26"/>
        <v>40187.25</v>
      </c>
      <c r="N265">
        <v>1263016800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4">
        <f t="shared" si="25"/>
        <v>30.002721335268504</v>
      </c>
      <c r="J266" t="s">
        <v>21</v>
      </c>
      <c r="K266" t="s">
        <v>22</v>
      </c>
      <c r="L266">
        <v>1360648800</v>
      </c>
      <c r="M266" s="8">
        <f t="shared" si="26"/>
        <v>41317.25</v>
      </c>
      <c r="N266">
        <v>1362031200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4">
        <f t="shared" si="25"/>
        <v>70.127906976744185</v>
      </c>
      <c r="J267" t="s">
        <v>21</v>
      </c>
      <c r="K267" t="s">
        <v>22</v>
      </c>
      <c r="L267">
        <v>1451800800</v>
      </c>
      <c r="M267" s="8">
        <f t="shared" si="26"/>
        <v>42372.25</v>
      </c>
      <c r="N267">
        <v>1455602400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4">
        <f t="shared" si="25"/>
        <v>26.996228786926462</v>
      </c>
      <c r="J268" t="s">
        <v>107</v>
      </c>
      <c r="K268" t="s">
        <v>108</v>
      </c>
      <c r="L268">
        <v>1415340000</v>
      </c>
      <c r="M268" s="8">
        <f t="shared" si="26"/>
        <v>41950.25</v>
      </c>
      <c r="N268">
        <v>1418191200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4">
        <f t="shared" si="25"/>
        <v>51.990606936416185</v>
      </c>
      <c r="J269" t="s">
        <v>26</v>
      </c>
      <c r="K269" t="s">
        <v>27</v>
      </c>
      <c r="L269">
        <v>1351054800</v>
      </c>
      <c r="M269" s="8">
        <f t="shared" si="26"/>
        <v>41206.208333333336</v>
      </c>
      <c r="N269">
        <v>1352440800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4">
        <f t="shared" si="25"/>
        <v>56.416666666666664</v>
      </c>
      <c r="J270" t="s">
        <v>21</v>
      </c>
      <c r="K270" t="s">
        <v>22</v>
      </c>
      <c r="L270">
        <v>1349326800</v>
      </c>
      <c r="M270" s="8">
        <f t="shared" si="26"/>
        <v>41186.208333333336</v>
      </c>
      <c r="N270">
        <v>1353304800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4">
        <f t="shared" si="25"/>
        <v>101.63218390804597</v>
      </c>
      <c r="J271" t="s">
        <v>21</v>
      </c>
      <c r="K271" t="s">
        <v>22</v>
      </c>
      <c r="L271">
        <v>1548914400</v>
      </c>
      <c r="M271" s="8">
        <f t="shared" si="26"/>
        <v>43496.25</v>
      </c>
      <c r="N271">
        <v>1550728800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4">
        <f t="shared" si="25"/>
        <v>25.005291005291006</v>
      </c>
      <c r="J272" t="s">
        <v>21</v>
      </c>
      <c r="K272" t="s">
        <v>22</v>
      </c>
      <c r="L272">
        <v>1291269600</v>
      </c>
      <c r="M272" s="8">
        <f t="shared" si="26"/>
        <v>40514.25</v>
      </c>
      <c r="N272">
        <v>1291442400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4">
        <f t="shared" si="25"/>
        <v>32.016393442622949</v>
      </c>
      <c r="J273" t="s">
        <v>21</v>
      </c>
      <c r="K273" t="s">
        <v>22</v>
      </c>
      <c r="L273">
        <v>1449468000</v>
      </c>
      <c r="M273" s="8">
        <f t="shared" si="26"/>
        <v>42345.25</v>
      </c>
      <c r="N273">
        <v>1452146400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4">
        <f t="shared" si="25"/>
        <v>82.021647307286173</v>
      </c>
      <c r="J274" t="s">
        <v>21</v>
      </c>
      <c r="K274" t="s">
        <v>22</v>
      </c>
      <c r="L274">
        <v>1562734800</v>
      </c>
      <c r="M274" s="8">
        <f t="shared" si="26"/>
        <v>43656.208333333328</v>
      </c>
      <c r="N274">
        <v>1564894800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 s="8">
        <f t="shared" si="26"/>
        <v>42995.208333333328</v>
      </c>
      <c r="N275">
        <v>1505883600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4">
        <f t="shared" si="25"/>
        <v>51.533333333333331</v>
      </c>
      <c r="J276" t="s">
        <v>21</v>
      </c>
      <c r="K276" t="s">
        <v>22</v>
      </c>
      <c r="L276">
        <v>1509948000</v>
      </c>
      <c r="M276" s="8">
        <f t="shared" si="26"/>
        <v>43045.25</v>
      </c>
      <c r="N276">
        <v>1510380000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4">
        <f t="shared" si="25"/>
        <v>81.198275862068968</v>
      </c>
      <c r="J277" t="s">
        <v>21</v>
      </c>
      <c r="K277" t="s">
        <v>22</v>
      </c>
      <c r="L277">
        <v>1554526800</v>
      </c>
      <c r="M277" s="8">
        <f t="shared" si="26"/>
        <v>43561.208333333328</v>
      </c>
      <c r="N277">
        <v>1555218000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4">
        <f t="shared" si="25"/>
        <v>40.030075187969928</v>
      </c>
      <c r="J278" t="s">
        <v>21</v>
      </c>
      <c r="K278" t="s">
        <v>22</v>
      </c>
      <c r="L278">
        <v>1334811600</v>
      </c>
      <c r="M278" s="8">
        <f t="shared" si="26"/>
        <v>41018.208333333336</v>
      </c>
      <c r="N278">
        <v>1335243600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4">
        <f t="shared" si="25"/>
        <v>89.939759036144579</v>
      </c>
      <c r="J279" t="s">
        <v>21</v>
      </c>
      <c r="K279" t="s">
        <v>22</v>
      </c>
      <c r="L279">
        <v>1279515600</v>
      </c>
      <c r="M279" s="8">
        <f t="shared" si="26"/>
        <v>40378.208333333336</v>
      </c>
      <c r="N279">
        <v>1279688400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4">
        <f t="shared" si="25"/>
        <v>96.692307692307693</v>
      </c>
      <c r="J280" t="s">
        <v>21</v>
      </c>
      <c r="K280" t="s">
        <v>22</v>
      </c>
      <c r="L280">
        <v>1353909600</v>
      </c>
      <c r="M280" s="8">
        <f t="shared" si="26"/>
        <v>41239.25</v>
      </c>
      <c r="N280">
        <v>1356069600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4">
        <f t="shared" si="25"/>
        <v>25.010989010989011</v>
      </c>
      <c r="J281" t="s">
        <v>21</v>
      </c>
      <c r="K281" t="s">
        <v>22</v>
      </c>
      <c r="L281">
        <v>1535950800</v>
      </c>
      <c r="M281" s="8">
        <f t="shared" si="26"/>
        <v>43346.208333333328</v>
      </c>
      <c r="N281">
        <v>1536210000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4">
        <f t="shared" si="25"/>
        <v>36.987277353689571</v>
      </c>
      <c r="J282" t="s">
        <v>21</v>
      </c>
      <c r="K282" t="s">
        <v>22</v>
      </c>
      <c r="L282">
        <v>1511244000</v>
      </c>
      <c r="M282" s="8">
        <f t="shared" si="26"/>
        <v>43060.25</v>
      </c>
      <c r="N282">
        <v>1511762400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4">
        <f t="shared" si="25"/>
        <v>73.012609117361791</v>
      </c>
      <c r="J283" t="s">
        <v>21</v>
      </c>
      <c r="K283" t="s">
        <v>22</v>
      </c>
      <c r="L283">
        <v>1331445600</v>
      </c>
      <c r="M283" s="8">
        <f t="shared" si="26"/>
        <v>40979.25</v>
      </c>
      <c r="N283">
        <v>1333256400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4">
        <f t="shared" si="25"/>
        <v>68.240601503759393</v>
      </c>
      <c r="J284" t="s">
        <v>21</v>
      </c>
      <c r="K284" t="s">
        <v>22</v>
      </c>
      <c r="L284">
        <v>1480226400</v>
      </c>
      <c r="M284" s="8">
        <f t="shared" si="26"/>
        <v>42701.25</v>
      </c>
      <c r="N284">
        <v>1480744800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4">
        <f t="shared" si="25"/>
        <v>52.310344827586206</v>
      </c>
      <c r="J285" t="s">
        <v>36</v>
      </c>
      <c r="K285" t="s">
        <v>37</v>
      </c>
      <c r="L285">
        <v>1464584400</v>
      </c>
      <c r="M285" s="8">
        <f t="shared" si="26"/>
        <v>42520.208333333328</v>
      </c>
      <c r="N285">
        <v>1465016400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4">
        <f t="shared" si="25"/>
        <v>61.765151515151516</v>
      </c>
      <c r="J286" t="s">
        <v>21</v>
      </c>
      <c r="K286" t="s">
        <v>22</v>
      </c>
      <c r="L286">
        <v>1335848400</v>
      </c>
      <c r="M286" s="8">
        <f t="shared" si="26"/>
        <v>41030.208333333336</v>
      </c>
      <c r="N286">
        <v>1336280400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4">
        <f t="shared" si="25"/>
        <v>25.027559055118111</v>
      </c>
      <c r="J287" t="s">
        <v>21</v>
      </c>
      <c r="K287" t="s">
        <v>22</v>
      </c>
      <c r="L287">
        <v>1473483600</v>
      </c>
      <c r="M287" s="8">
        <f t="shared" si="26"/>
        <v>42623.208333333328</v>
      </c>
      <c r="N287">
        <v>1476766800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4">
        <f t="shared" si="25"/>
        <v>106.28804347826087</v>
      </c>
      <c r="J288" t="s">
        <v>21</v>
      </c>
      <c r="K288" t="s">
        <v>22</v>
      </c>
      <c r="L288">
        <v>1479880800</v>
      </c>
      <c r="M288" s="8">
        <f t="shared" si="26"/>
        <v>42697.25</v>
      </c>
      <c r="N288">
        <v>1480485600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4">
        <f t="shared" si="25"/>
        <v>75.07386363636364</v>
      </c>
      <c r="J289" t="s">
        <v>21</v>
      </c>
      <c r="K289" t="s">
        <v>22</v>
      </c>
      <c r="L289">
        <v>1430197200</v>
      </c>
      <c r="M289" s="8">
        <f t="shared" si="26"/>
        <v>42122.208333333328</v>
      </c>
      <c r="N289">
        <v>1430197200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4">
        <f t="shared" si="25"/>
        <v>39.970802919708028</v>
      </c>
      <c r="J290" t="s">
        <v>36</v>
      </c>
      <c r="K290" t="s">
        <v>37</v>
      </c>
      <c r="L290">
        <v>1331701200</v>
      </c>
      <c r="M290" s="8">
        <f t="shared" si="26"/>
        <v>40982.208333333336</v>
      </c>
      <c r="N290">
        <v>1331787600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 s="8">
        <f t="shared" si="26"/>
        <v>42219.208333333328</v>
      </c>
      <c r="N291">
        <v>1438837200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4">
        <f t="shared" si="25"/>
        <v>101.01541850220265</v>
      </c>
      <c r="J292" t="s">
        <v>21</v>
      </c>
      <c r="K292" t="s">
        <v>22</v>
      </c>
      <c r="L292">
        <v>1368162000</v>
      </c>
      <c r="M292" s="8">
        <f t="shared" si="26"/>
        <v>41404.208333333336</v>
      </c>
      <c r="N292">
        <v>1370926800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4">
        <f t="shared" si="25"/>
        <v>76.813084112149539</v>
      </c>
      <c r="J293" t="s">
        <v>21</v>
      </c>
      <c r="K293" t="s">
        <v>22</v>
      </c>
      <c r="L293">
        <v>1318654800</v>
      </c>
      <c r="M293" s="8">
        <f t="shared" si="26"/>
        <v>40831.208333333336</v>
      </c>
      <c r="N293">
        <v>1319000400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>
        <v>1331874000</v>
      </c>
      <c r="M294" s="8">
        <f t="shared" si="26"/>
        <v>40984.208333333336</v>
      </c>
      <c r="N294">
        <v>1333429200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4">
        <f t="shared" si="25"/>
        <v>33.28125</v>
      </c>
      <c r="J295" t="s">
        <v>107</v>
      </c>
      <c r="K295" t="s">
        <v>108</v>
      </c>
      <c r="L295">
        <v>1286254800</v>
      </c>
      <c r="M295" s="8">
        <f t="shared" si="26"/>
        <v>40456.208333333336</v>
      </c>
      <c r="N295">
        <v>1287032400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4">
        <f t="shared" si="25"/>
        <v>43.923497267759565</v>
      </c>
      <c r="J296" t="s">
        <v>21</v>
      </c>
      <c r="K296" t="s">
        <v>22</v>
      </c>
      <c r="L296">
        <v>1540530000</v>
      </c>
      <c r="M296" s="8">
        <f t="shared" si="26"/>
        <v>43399.208333333328</v>
      </c>
      <c r="N296">
        <v>1541570400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4">
        <f t="shared" si="25"/>
        <v>36.004712041884815</v>
      </c>
      <c r="J297" t="s">
        <v>98</v>
      </c>
      <c r="K297" t="s">
        <v>99</v>
      </c>
      <c r="L297">
        <v>1381813200</v>
      </c>
      <c r="M297" s="8">
        <f t="shared" si="26"/>
        <v>41562.208333333336</v>
      </c>
      <c r="N297">
        <v>1383976800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4">
        <f t="shared" si="25"/>
        <v>88.21052631578948</v>
      </c>
      <c r="J298" t="s">
        <v>26</v>
      </c>
      <c r="K298" t="s">
        <v>27</v>
      </c>
      <c r="L298">
        <v>1548655200</v>
      </c>
      <c r="M298" s="8">
        <f t="shared" si="26"/>
        <v>43493.25</v>
      </c>
      <c r="N298">
        <v>1550556000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4">
        <f t="shared" si="25"/>
        <v>65.240384615384613</v>
      </c>
      <c r="J299" t="s">
        <v>26</v>
      </c>
      <c r="K299" t="s">
        <v>27</v>
      </c>
      <c r="L299">
        <v>1389679200</v>
      </c>
      <c r="M299" s="8">
        <f t="shared" si="26"/>
        <v>41653.25</v>
      </c>
      <c r="N299">
        <v>1390456800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4">
        <f t="shared" si="25"/>
        <v>69.958333333333329</v>
      </c>
      <c r="J300" t="s">
        <v>21</v>
      </c>
      <c r="K300" t="s">
        <v>22</v>
      </c>
      <c r="L300">
        <v>1456466400</v>
      </c>
      <c r="M300" s="8">
        <f t="shared" si="26"/>
        <v>42426.25</v>
      </c>
      <c r="N300">
        <v>1458018000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4">
        <f t="shared" si="25"/>
        <v>39.877551020408163</v>
      </c>
      <c r="J301" t="s">
        <v>21</v>
      </c>
      <c r="K301" t="s">
        <v>22</v>
      </c>
      <c r="L301">
        <v>1456984800</v>
      </c>
      <c r="M301" s="8">
        <f t="shared" si="26"/>
        <v>42432.25</v>
      </c>
      <c r="N301">
        <v>1461819600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>
        <v>1504069200</v>
      </c>
      <c r="M302" s="8">
        <f t="shared" si="26"/>
        <v>42977.208333333328</v>
      </c>
      <c r="N302">
        <v>1504155600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4">
        <f t="shared" si="25"/>
        <v>41.023728813559323</v>
      </c>
      <c r="J303" t="s">
        <v>21</v>
      </c>
      <c r="K303" t="s">
        <v>22</v>
      </c>
      <c r="L303">
        <v>1424930400</v>
      </c>
      <c r="M303" s="8">
        <f t="shared" si="26"/>
        <v>42061.25</v>
      </c>
      <c r="N303">
        <v>1426395600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4">
        <f t="shared" si="25"/>
        <v>98.914285714285711</v>
      </c>
      <c r="J304" t="s">
        <v>21</v>
      </c>
      <c r="K304" t="s">
        <v>22</v>
      </c>
      <c r="L304">
        <v>1535864400</v>
      </c>
      <c r="M304" s="8">
        <f t="shared" si="26"/>
        <v>43345.208333333328</v>
      </c>
      <c r="N304">
        <v>1537074000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4">
        <f t="shared" si="25"/>
        <v>87.78125</v>
      </c>
      <c r="J305" t="s">
        <v>21</v>
      </c>
      <c r="K305" t="s">
        <v>22</v>
      </c>
      <c r="L305">
        <v>1452146400</v>
      </c>
      <c r="M305" s="8">
        <f t="shared" si="26"/>
        <v>42376.25</v>
      </c>
      <c r="N305">
        <v>1452578400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4">
        <f t="shared" si="25"/>
        <v>80.767605633802816</v>
      </c>
      <c r="J306" t="s">
        <v>21</v>
      </c>
      <c r="K306" t="s">
        <v>22</v>
      </c>
      <c r="L306">
        <v>1470546000</v>
      </c>
      <c r="M306" s="8">
        <f t="shared" si="26"/>
        <v>42589.208333333328</v>
      </c>
      <c r="N306">
        <v>1474088400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4">
        <f t="shared" si="25"/>
        <v>94.28235294117647</v>
      </c>
      <c r="J307" t="s">
        <v>21</v>
      </c>
      <c r="K307" t="s">
        <v>22</v>
      </c>
      <c r="L307">
        <v>1458363600</v>
      </c>
      <c r="M307" s="8">
        <f t="shared" si="26"/>
        <v>42448.208333333328</v>
      </c>
      <c r="N307">
        <v>1461906000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4">
        <f t="shared" si="25"/>
        <v>73.428571428571431</v>
      </c>
      <c r="J308" t="s">
        <v>21</v>
      </c>
      <c r="K308" t="s">
        <v>22</v>
      </c>
      <c r="L308">
        <v>1500008400</v>
      </c>
      <c r="M308" s="8">
        <f t="shared" si="26"/>
        <v>42930.208333333328</v>
      </c>
      <c r="N308">
        <v>1500267600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4">
        <f t="shared" si="25"/>
        <v>65.968133535660087</v>
      </c>
      <c r="J309" t="s">
        <v>36</v>
      </c>
      <c r="K309" t="s">
        <v>37</v>
      </c>
      <c r="L309">
        <v>1338958800</v>
      </c>
      <c r="M309" s="8">
        <f t="shared" si="26"/>
        <v>41066.208333333336</v>
      </c>
      <c r="N309">
        <v>1340686800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4">
        <f t="shared" si="25"/>
        <v>109.04109589041096</v>
      </c>
      <c r="J310" t="s">
        <v>21</v>
      </c>
      <c r="K310" t="s">
        <v>22</v>
      </c>
      <c r="L310">
        <v>1303102800</v>
      </c>
      <c r="M310" s="8">
        <f t="shared" si="26"/>
        <v>40651.208333333336</v>
      </c>
      <c r="N310">
        <v>1303189200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>
        <v>1316581200</v>
      </c>
      <c r="M311" s="8">
        <f t="shared" si="26"/>
        <v>40807.208333333336</v>
      </c>
      <c r="N311">
        <v>1318309200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4">
        <f t="shared" si="25"/>
        <v>99.125</v>
      </c>
      <c r="J312" t="s">
        <v>21</v>
      </c>
      <c r="K312" t="s">
        <v>22</v>
      </c>
      <c r="L312">
        <v>1270789200</v>
      </c>
      <c r="M312" s="8">
        <f t="shared" si="26"/>
        <v>40277.208333333336</v>
      </c>
      <c r="N312">
        <v>1272171600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4">
        <f t="shared" si="25"/>
        <v>105.88429752066116</v>
      </c>
      <c r="J313" t="s">
        <v>21</v>
      </c>
      <c r="K313" t="s">
        <v>22</v>
      </c>
      <c r="L313">
        <v>1297836000</v>
      </c>
      <c r="M313" s="8">
        <f t="shared" si="26"/>
        <v>40590.25</v>
      </c>
      <c r="N313">
        <v>1298872800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4">
        <f t="shared" si="25"/>
        <v>48.996525921966864</v>
      </c>
      <c r="J314" t="s">
        <v>21</v>
      </c>
      <c r="K314" t="s">
        <v>22</v>
      </c>
      <c r="L314">
        <v>1382677200</v>
      </c>
      <c r="M314" s="8">
        <f t="shared" si="26"/>
        <v>41572.208333333336</v>
      </c>
      <c r="N314">
        <v>1383282000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>
        <v>1330322400</v>
      </c>
      <c r="M315" s="8">
        <f t="shared" si="26"/>
        <v>40966.25</v>
      </c>
      <c r="N315">
        <v>1330495200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4">
        <f t="shared" si="25"/>
        <v>31.022556390977442</v>
      </c>
      <c r="J316" t="s">
        <v>21</v>
      </c>
      <c r="K316" t="s">
        <v>22</v>
      </c>
      <c r="L316">
        <v>1552366800</v>
      </c>
      <c r="M316" s="8">
        <f t="shared" si="26"/>
        <v>43536.208333333328</v>
      </c>
      <c r="N316">
        <v>1552798800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4">
        <f t="shared" si="25"/>
        <v>103.87096774193549</v>
      </c>
      <c r="J317" t="s">
        <v>21</v>
      </c>
      <c r="K317" t="s">
        <v>22</v>
      </c>
      <c r="L317">
        <v>1400907600</v>
      </c>
      <c r="M317" s="8">
        <f t="shared" si="26"/>
        <v>41783.208333333336</v>
      </c>
      <c r="N317">
        <v>1403413200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4">
        <f t="shared" si="25"/>
        <v>59.268518518518519</v>
      </c>
      <c r="J318" t="s">
        <v>107</v>
      </c>
      <c r="K318" t="s">
        <v>108</v>
      </c>
      <c r="L318">
        <v>1574143200</v>
      </c>
      <c r="M318" s="8">
        <f t="shared" si="26"/>
        <v>43788.25</v>
      </c>
      <c r="N318">
        <v>1574229600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>
        <v>1494738000</v>
      </c>
      <c r="M319" s="8">
        <f t="shared" si="26"/>
        <v>42869.208333333328</v>
      </c>
      <c r="N319">
        <v>1495861200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4">
        <f t="shared" si="25"/>
        <v>53.117647058823529</v>
      </c>
      <c r="J320" t="s">
        <v>21</v>
      </c>
      <c r="K320" t="s">
        <v>22</v>
      </c>
      <c r="L320">
        <v>1392357600</v>
      </c>
      <c r="M320" s="8">
        <f t="shared" si="26"/>
        <v>41684.25</v>
      </c>
      <c r="N320">
        <v>1392530400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4">
        <f t="shared" si="25"/>
        <v>50.796875</v>
      </c>
      <c r="J321" t="s">
        <v>21</v>
      </c>
      <c r="K321" t="s">
        <v>22</v>
      </c>
      <c r="L321">
        <v>1281589200</v>
      </c>
      <c r="M321" s="8">
        <f t="shared" si="26"/>
        <v>40402.208333333336</v>
      </c>
      <c r="N321">
        <v>1283662800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30">(E322/D322)*100</f>
        <v>9.5876777251184837</v>
      </c>
      <c r="G322" t="s">
        <v>14</v>
      </c>
      <c r="H322">
        <v>80</v>
      </c>
      <c r="I322" s="4">
        <f t="shared" ref="I322:I385" si="31">IFERROR(E322/H322,0)</f>
        <v>101.15</v>
      </c>
      <c r="J322" t="s">
        <v>21</v>
      </c>
      <c r="K322" t="s">
        <v>22</v>
      </c>
      <c r="L322">
        <v>1305003600</v>
      </c>
      <c r="M322" s="8">
        <f t="shared" si="26"/>
        <v>40673.208333333336</v>
      </c>
      <c r="N322">
        <v>1305781200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30"/>
        <v>94.144366197183089</v>
      </c>
      <c r="G323" t="s">
        <v>14</v>
      </c>
      <c r="H323">
        <v>2468</v>
      </c>
      <c r="I323" s="4">
        <f t="shared" si="31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32">(((L323/60)/60)/24) + DATE(1970,1,1)</f>
        <v>40634.208333333336</v>
      </c>
      <c r="N323">
        <v>1302325200</v>
      </c>
      <c r="O323" s="8">
        <f t="shared" ref="O323:O386" si="33">(((N323/60)/60)/24) + 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_xlfn.TEXTBEFORE(R323,"/")</f>
        <v>film &amp; video</v>
      </c>
      <c r="T323" t="str">
        <f t="shared" ref="T323:T386" si="35">_xlfn.TEXTAFTER(R323,"/")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4">
        <f t="shared" si="31"/>
        <v>37.998645510835914</v>
      </c>
      <c r="J324" t="s">
        <v>21</v>
      </c>
      <c r="K324" t="s">
        <v>22</v>
      </c>
      <c r="L324">
        <v>1290664800</v>
      </c>
      <c r="M324" s="8">
        <f t="shared" si="32"/>
        <v>40507.25</v>
      </c>
      <c r="N324">
        <v>1291788000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4">
        <f t="shared" si="31"/>
        <v>82.615384615384613</v>
      </c>
      <c r="J325" t="s">
        <v>40</v>
      </c>
      <c r="K325" t="s">
        <v>41</v>
      </c>
      <c r="L325">
        <v>1395896400</v>
      </c>
      <c r="M325" s="8">
        <f t="shared" si="32"/>
        <v>41725.208333333336</v>
      </c>
      <c r="N325">
        <v>1396069200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4">
        <f t="shared" si="31"/>
        <v>37.941368078175898</v>
      </c>
      <c r="J326" t="s">
        <v>21</v>
      </c>
      <c r="K326" t="s">
        <v>22</v>
      </c>
      <c r="L326">
        <v>1434862800</v>
      </c>
      <c r="M326" s="8">
        <f t="shared" si="32"/>
        <v>42176.208333333328</v>
      </c>
      <c r="N326">
        <v>1435899600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4">
        <f t="shared" si="31"/>
        <v>80.780821917808225</v>
      </c>
      <c r="J327" t="s">
        <v>21</v>
      </c>
      <c r="K327" t="s">
        <v>22</v>
      </c>
      <c r="L327">
        <v>1529125200</v>
      </c>
      <c r="M327" s="8">
        <f t="shared" si="32"/>
        <v>43267.208333333328</v>
      </c>
      <c r="N327">
        <v>1531112400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4">
        <f t="shared" si="31"/>
        <v>25.984375</v>
      </c>
      <c r="J328" t="s">
        <v>21</v>
      </c>
      <c r="K328" t="s">
        <v>22</v>
      </c>
      <c r="L328">
        <v>1451109600</v>
      </c>
      <c r="M328" s="8">
        <f t="shared" si="32"/>
        <v>42364.25</v>
      </c>
      <c r="N328">
        <v>1451628000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4">
        <f t="shared" si="31"/>
        <v>30.363636363636363</v>
      </c>
      <c r="J329" t="s">
        <v>21</v>
      </c>
      <c r="K329" t="s">
        <v>22</v>
      </c>
      <c r="L329">
        <v>1566968400</v>
      </c>
      <c r="M329" s="8">
        <f t="shared" si="32"/>
        <v>43705.208333333328</v>
      </c>
      <c r="N329">
        <v>1567314000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4">
        <f t="shared" si="31"/>
        <v>54.004916018025398</v>
      </c>
      <c r="J330" t="s">
        <v>21</v>
      </c>
      <c r="K330" t="s">
        <v>22</v>
      </c>
      <c r="L330">
        <v>1543557600</v>
      </c>
      <c r="M330" s="8">
        <f t="shared" si="32"/>
        <v>43434.25</v>
      </c>
      <c r="N330">
        <v>1544508000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4">
        <f t="shared" si="31"/>
        <v>101.78672985781991</v>
      </c>
      <c r="J331" t="s">
        <v>21</v>
      </c>
      <c r="K331" t="s">
        <v>22</v>
      </c>
      <c r="L331">
        <v>1481522400</v>
      </c>
      <c r="M331" s="8">
        <f t="shared" si="32"/>
        <v>42716.25</v>
      </c>
      <c r="N331">
        <v>1482472800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4">
        <f t="shared" si="31"/>
        <v>45.003610108303249</v>
      </c>
      <c r="J332" t="s">
        <v>40</v>
      </c>
      <c r="K332" t="s">
        <v>41</v>
      </c>
      <c r="L332">
        <v>1512712800</v>
      </c>
      <c r="M332" s="8">
        <f t="shared" si="32"/>
        <v>43077.25</v>
      </c>
      <c r="N332">
        <v>1512799200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4">
        <f t="shared" si="31"/>
        <v>77.068421052631578</v>
      </c>
      <c r="J333" t="s">
        <v>21</v>
      </c>
      <c r="K333" t="s">
        <v>22</v>
      </c>
      <c r="L333">
        <v>1324274400</v>
      </c>
      <c r="M333" s="8">
        <f t="shared" si="32"/>
        <v>40896.25</v>
      </c>
      <c r="N333">
        <v>1324360800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4">
        <f t="shared" si="31"/>
        <v>88.076595744680844</v>
      </c>
      <c r="J334" t="s">
        <v>21</v>
      </c>
      <c r="K334" t="s">
        <v>22</v>
      </c>
      <c r="L334">
        <v>1364446800</v>
      </c>
      <c r="M334" s="8">
        <f t="shared" si="32"/>
        <v>41361.208333333336</v>
      </c>
      <c r="N334">
        <v>1364533200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4">
        <f t="shared" si="31"/>
        <v>47.035573122529641</v>
      </c>
      <c r="J335" t="s">
        <v>21</v>
      </c>
      <c r="K335" t="s">
        <v>22</v>
      </c>
      <c r="L335">
        <v>1542693600</v>
      </c>
      <c r="M335" s="8">
        <f t="shared" si="32"/>
        <v>43424.25</v>
      </c>
      <c r="N335">
        <v>1545112800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4">
        <f t="shared" si="31"/>
        <v>110.99550763701707</v>
      </c>
      <c r="J336" t="s">
        <v>21</v>
      </c>
      <c r="K336" t="s">
        <v>22</v>
      </c>
      <c r="L336">
        <v>1515564000</v>
      </c>
      <c r="M336" s="8">
        <f t="shared" si="32"/>
        <v>43110.25</v>
      </c>
      <c r="N336">
        <v>1516168800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4">
        <f t="shared" si="31"/>
        <v>87.003066141042481</v>
      </c>
      <c r="J337" t="s">
        <v>21</v>
      </c>
      <c r="K337" t="s">
        <v>22</v>
      </c>
      <c r="L337">
        <v>1573797600</v>
      </c>
      <c r="M337" s="8">
        <f t="shared" si="32"/>
        <v>43784.25</v>
      </c>
      <c r="N337">
        <v>1574920800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4">
        <f t="shared" si="31"/>
        <v>63.994402985074629</v>
      </c>
      <c r="J338" t="s">
        <v>21</v>
      </c>
      <c r="K338" t="s">
        <v>22</v>
      </c>
      <c r="L338">
        <v>1292392800</v>
      </c>
      <c r="M338" s="8">
        <f t="shared" si="32"/>
        <v>40527.25</v>
      </c>
      <c r="N338">
        <v>1292479200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4">
        <f t="shared" si="31"/>
        <v>105.9945205479452</v>
      </c>
      <c r="J339" t="s">
        <v>21</v>
      </c>
      <c r="K339" t="s">
        <v>22</v>
      </c>
      <c r="L339">
        <v>1573452000</v>
      </c>
      <c r="M339" s="8">
        <f t="shared" si="32"/>
        <v>43780.25</v>
      </c>
      <c r="N339">
        <v>1573538400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4">
        <f t="shared" si="31"/>
        <v>73.989349112426041</v>
      </c>
      <c r="J340" t="s">
        <v>21</v>
      </c>
      <c r="K340" t="s">
        <v>22</v>
      </c>
      <c r="L340">
        <v>1317790800</v>
      </c>
      <c r="M340" s="8">
        <f t="shared" si="32"/>
        <v>40821.208333333336</v>
      </c>
      <c r="N340">
        <v>1320382800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 s="8">
        <f t="shared" si="32"/>
        <v>42949.208333333328</v>
      </c>
      <c r="N341">
        <v>1502859600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4">
        <f t="shared" si="31"/>
        <v>88.966921119592882</v>
      </c>
      <c r="J342" t="s">
        <v>21</v>
      </c>
      <c r="K342" t="s">
        <v>22</v>
      </c>
      <c r="L342">
        <v>1323669600</v>
      </c>
      <c r="M342" s="8">
        <f t="shared" si="32"/>
        <v>40889.25</v>
      </c>
      <c r="N342">
        <v>1323756000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4">
        <f t="shared" si="31"/>
        <v>76.990453460620529</v>
      </c>
      <c r="J343" t="s">
        <v>21</v>
      </c>
      <c r="K343" t="s">
        <v>22</v>
      </c>
      <c r="L343">
        <v>1440738000</v>
      </c>
      <c r="M343" s="8">
        <f t="shared" si="32"/>
        <v>42244.208333333328</v>
      </c>
      <c r="N343">
        <v>1441342800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4">
        <f t="shared" si="31"/>
        <v>97.146341463414629</v>
      </c>
      <c r="J344" t="s">
        <v>21</v>
      </c>
      <c r="K344" t="s">
        <v>22</v>
      </c>
      <c r="L344">
        <v>1374296400</v>
      </c>
      <c r="M344" s="8">
        <f t="shared" si="32"/>
        <v>41475.208333333336</v>
      </c>
      <c r="N344">
        <v>1375333200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4">
        <f t="shared" si="31"/>
        <v>33.013605442176868</v>
      </c>
      <c r="J345" t="s">
        <v>21</v>
      </c>
      <c r="K345" t="s">
        <v>22</v>
      </c>
      <c r="L345">
        <v>1384840800</v>
      </c>
      <c r="M345" s="8">
        <f t="shared" si="32"/>
        <v>41597.25</v>
      </c>
      <c r="N345">
        <v>1389420000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4">
        <f t="shared" si="31"/>
        <v>99.950602409638549</v>
      </c>
      <c r="J346" t="s">
        <v>21</v>
      </c>
      <c r="K346" t="s">
        <v>22</v>
      </c>
      <c r="L346">
        <v>1516600800</v>
      </c>
      <c r="M346" s="8">
        <f t="shared" si="32"/>
        <v>43122.25</v>
      </c>
      <c r="N346">
        <v>1520056800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4">
        <f t="shared" si="31"/>
        <v>69.966767371601208</v>
      </c>
      <c r="J347" t="s">
        <v>40</v>
      </c>
      <c r="K347" t="s">
        <v>41</v>
      </c>
      <c r="L347">
        <v>1436418000</v>
      </c>
      <c r="M347" s="8">
        <f t="shared" si="32"/>
        <v>42194.208333333328</v>
      </c>
      <c r="N347">
        <v>1436504400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>
        <v>1503550800</v>
      </c>
      <c r="M348" s="8">
        <f t="shared" si="32"/>
        <v>42971.208333333328</v>
      </c>
      <c r="N348">
        <v>1508302800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4">
        <f t="shared" si="31"/>
        <v>66.005235602094245</v>
      </c>
      <c r="J349" t="s">
        <v>21</v>
      </c>
      <c r="K349" t="s">
        <v>22</v>
      </c>
      <c r="L349">
        <v>1423634400</v>
      </c>
      <c r="M349" s="8">
        <f t="shared" si="32"/>
        <v>42046.25</v>
      </c>
      <c r="N349">
        <v>1425708000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4">
        <f t="shared" si="31"/>
        <v>41.005742176284812</v>
      </c>
      <c r="J350" t="s">
        <v>21</v>
      </c>
      <c r="K350" t="s">
        <v>22</v>
      </c>
      <c r="L350">
        <v>1487224800</v>
      </c>
      <c r="M350" s="8">
        <f t="shared" si="32"/>
        <v>42782.25</v>
      </c>
      <c r="N350">
        <v>1488348000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4">
        <f t="shared" si="31"/>
        <v>103.96316359696641</v>
      </c>
      <c r="J351" t="s">
        <v>21</v>
      </c>
      <c r="K351" t="s">
        <v>22</v>
      </c>
      <c r="L351">
        <v>1500008400</v>
      </c>
      <c r="M351" s="8">
        <f t="shared" si="32"/>
        <v>42930.208333333328</v>
      </c>
      <c r="N351">
        <v>1502600400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>
        <v>1432098000</v>
      </c>
      <c r="M352" s="8">
        <f t="shared" si="32"/>
        <v>42144.208333333328</v>
      </c>
      <c r="N352">
        <v>1433653200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4">
        <f t="shared" si="31"/>
        <v>47.009935419771487</v>
      </c>
      <c r="J353" t="s">
        <v>21</v>
      </c>
      <c r="K353" t="s">
        <v>22</v>
      </c>
      <c r="L353">
        <v>1440392400</v>
      </c>
      <c r="M353" s="8">
        <f t="shared" si="32"/>
        <v>42240.208333333328</v>
      </c>
      <c r="N353">
        <v>1441602000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 s="8">
        <f t="shared" si="32"/>
        <v>42315.25</v>
      </c>
      <c r="N354">
        <v>1447567200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4">
        <f t="shared" si="31"/>
        <v>81.010569583088667</v>
      </c>
      <c r="J355" t="s">
        <v>21</v>
      </c>
      <c r="K355" t="s">
        <v>22</v>
      </c>
      <c r="L355">
        <v>1562302800</v>
      </c>
      <c r="M355" s="8">
        <f t="shared" si="32"/>
        <v>43651.208333333328</v>
      </c>
      <c r="N355">
        <v>1562389200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>
        <v>1378184400</v>
      </c>
      <c r="M356" s="8">
        <f t="shared" si="32"/>
        <v>41520.208333333336</v>
      </c>
      <c r="N356">
        <v>1378789200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4">
        <f t="shared" si="31"/>
        <v>26.058139534883722</v>
      </c>
      <c r="J357" t="s">
        <v>21</v>
      </c>
      <c r="K357" t="s">
        <v>22</v>
      </c>
      <c r="L357">
        <v>1485064800</v>
      </c>
      <c r="M357" s="8">
        <f t="shared" si="32"/>
        <v>42757.25</v>
      </c>
      <c r="N357">
        <v>1488520800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4">
        <f t="shared" si="31"/>
        <v>85.775000000000006</v>
      </c>
      <c r="J358" t="s">
        <v>107</v>
      </c>
      <c r="K358" t="s">
        <v>108</v>
      </c>
      <c r="L358">
        <v>1326520800</v>
      </c>
      <c r="M358" s="8">
        <f t="shared" si="32"/>
        <v>40922.25</v>
      </c>
      <c r="N358">
        <v>1327298400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4">
        <f t="shared" si="31"/>
        <v>103.73170731707317</v>
      </c>
      <c r="J359" t="s">
        <v>21</v>
      </c>
      <c r="K359" t="s">
        <v>22</v>
      </c>
      <c r="L359">
        <v>1441256400</v>
      </c>
      <c r="M359" s="8">
        <f t="shared" si="32"/>
        <v>42250.208333333328</v>
      </c>
      <c r="N359">
        <v>1443416400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 s="8">
        <f t="shared" si="32"/>
        <v>43322.208333333328</v>
      </c>
      <c r="N360">
        <v>1534136400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4">
        <f t="shared" si="31"/>
        <v>63.893048128342244</v>
      </c>
      <c r="J361" t="s">
        <v>21</v>
      </c>
      <c r="K361" t="s">
        <v>22</v>
      </c>
      <c r="L361">
        <v>1314421200</v>
      </c>
      <c r="M361" s="8">
        <f t="shared" si="32"/>
        <v>40782.208333333336</v>
      </c>
      <c r="N361">
        <v>1315026000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4">
        <f t="shared" si="31"/>
        <v>47.002434782608695</v>
      </c>
      <c r="J362" t="s">
        <v>40</v>
      </c>
      <c r="K362" t="s">
        <v>41</v>
      </c>
      <c r="L362">
        <v>1293861600</v>
      </c>
      <c r="M362" s="8">
        <f t="shared" si="32"/>
        <v>40544.25</v>
      </c>
      <c r="N362">
        <v>1295071200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4">
        <f t="shared" si="31"/>
        <v>108.47727272727273</v>
      </c>
      <c r="J363" t="s">
        <v>21</v>
      </c>
      <c r="K363" t="s">
        <v>22</v>
      </c>
      <c r="L363">
        <v>1507352400</v>
      </c>
      <c r="M363" s="8">
        <f t="shared" si="32"/>
        <v>43015.208333333328</v>
      </c>
      <c r="N363">
        <v>1509426000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4">
        <f t="shared" si="31"/>
        <v>72.015706806282722</v>
      </c>
      <c r="J364" t="s">
        <v>21</v>
      </c>
      <c r="K364" t="s">
        <v>22</v>
      </c>
      <c r="L364">
        <v>1296108000</v>
      </c>
      <c r="M364" s="8">
        <f t="shared" si="32"/>
        <v>40570.25</v>
      </c>
      <c r="N364">
        <v>1299391200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4">
        <f t="shared" si="31"/>
        <v>59.928057553956833</v>
      </c>
      <c r="J365" t="s">
        <v>21</v>
      </c>
      <c r="K365" t="s">
        <v>22</v>
      </c>
      <c r="L365">
        <v>1324965600</v>
      </c>
      <c r="M365" s="8">
        <f t="shared" si="32"/>
        <v>40904.25</v>
      </c>
      <c r="N365">
        <v>1325052000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4">
        <f t="shared" si="31"/>
        <v>78.209677419354833</v>
      </c>
      <c r="J366" t="s">
        <v>21</v>
      </c>
      <c r="K366" t="s">
        <v>22</v>
      </c>
      <c r="L366">
        <v>1520229600</v>
      </c>
      <c r="M366" s="8">
        <f t="shared" si="32"/>
        <v>43164.25</v>
      </c>
      <c r="N366">
        <v>1522818000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4">
        <f t="shared" si="31"/>
        <v>104.77678571428571</v>
      </c>
      <c r="J367" t="s">
        <v>26</v>
      </c>
      <c r="K367" t="s">
        <v>27</v>
      </c>
      <c r="L367">
        <v>1482991200</v>
      </c>
      <c r="M367" s="8">
        <f t="shared" si="32"/>
        <v>42733.25</v>
      </c>
      <c r="N367">
        <v>1485324000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4">
        <f t="shared" si="31"/>
        <v>105.52475247524752</v>
      </c>
      <c r="J368" t="s">
        <v>21</v>
      </c>
      <c r="K368" t="s">
        <v>22</v>
      </c>
      <c r="L368">
        <v>1294034400</v>
      </c>
      <c r="M368" s="8">
        <f t="shared" si="32"/>
        <v>40546.25</v>
      </c>
      <c r="N368">
        <v>1294120800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4">
        <f t="shared" si="31"/>
        <v>24.933333333333334</v>
      </c>
      <c r="J369" t="s">
        <v>21</v>
      </c>
      <c r="K369" t="s">
        <v>22</v>
      </c>
      <c r="L369">
        <v>1413608400</v>
      </c>
      <c r="M369" s="8">
        <f t="shared" si="32"/>
        <v>41930.208333333336</v>
      </c>
      <c r="N369">
        <v>1415685600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4">
        <f t="shared" si="31"/>
        <v>69.873786407766985</v>
      </c>
      <c r="J370" t="s">
        <v>40</v>
      </c>
      <c r="K370" t="s">
        <v>41</v>
      </c>
      <c r="L370">
        <v>1286946000</v>
      </c>
      <c r="M370" s="8">
        <f t="shared" si="32"/>
        <v>40464.208333333336</v>
      </c>
      <c r="N370">
        <v>1288933200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4">
        <f t="shared" si="31"/>
        <v>95.733766233766232</v>
      </c>
      <c r="J371" t="s">
        <v>21</v>
      </c>
      <c r="K371" t="s">
        <v>22</v>
      </c>
      <c r="L371">
        <v>1359871200</v>
      </c>
      <c r="M371" s="8">
        <f t="shared" si="32"/>
        <v>41308.25</v>
      </c>
      <c r="N371">
        <v>1363237200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4">
        <f t="shared" si="31"/>
        <v>29.997485752598056</v>
      </c>
      <c r="J372" t="s">
        <v>21</v>
      </c>
      <c r="K372" t="s">
        <v>22</v>
      </c>
      <c r="L372">
        <v>1555304400</v>
      </c>
      <c r="M372" s="8">
        <f t="shared" si="32"/>
        <v>43570.208333333328</v>
      </c>
      <c r="N372">
        <v>1555822800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4">
        <f t="shared" si="31"/>
        <v>59.011948529411768</v>
      </c>
      <c r="J373" t="s">
        <v>21</v>
      </c>
      <c r="K373" t="s">
        <v>22</v>
      </c>
      <c r="L373">
        <v>1423375200</v>
      </c>
      <c r="M373" s="8">
        <f t="shared" si="32"/>
        <v>42043.25</v>
      </c>
      <c r="N373">
        <v>1427778000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4">
        <f t="shared" si="31"/>
        <v>84.757396449704146</v>
      </c>
      <c r="J374" t="s">
        <v>21</v>
      </c>
      <c r="K374" t="s">
        <v>22</v>
      </c>
      <c r="L374">
        <v>1420696800</v>
      </c>
      <c r="M374" s="8">
        <f t="shared" si="32"/>
        <v>42012.25</v>
      </c>
      <c r="N374">
        <v>1422424800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4">
        <f t="shared" si="31"/>
        <v>78.010921177587846</v>
      </c>
      <c r="J375" t="s">
        <v>21</v>
      </c>
      <c r="K375" t="s">
        <v>22</v>
      </c>
      <c r="L375">
        <v>1502946000</v>
      </c>
      <c r="M375" s="8">
        <f t="shared" si="32"/>
        <v>42964.208333333328</v>
      </c>
      <c r="N375">
        <v>1503637200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4">
        <f t="shared" si="31"/>
        <v>50.05215419501134</v>
      </c>
      <c r="J376" t="s">
        <v>21</v>
      </c>
      <c r="K376" t="s">
        <v>22</v>
      </c>
      <c r="L376">
        <v>1547186400</v>
      </c>
      <c r="M376" s="8">
        <f t="shared" si="32"/>
        <v>43476.25</v>
      </c>
      <c r="N376">
        <v>1547618400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>
        <v>1444971600</v>
      </c>
      <c r="M377" s="8">
        <f t="shared" si="32"/>
        <v>42293.208333333328</v>
      </c>
      <c r="N377">
        <v>1449900000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4">
        <f t="shared" si="31"/>
        <v>93.702290076335885</v>
      </c>
      <c r="J378" t="s">
        <v>21</v>
      </c>
      <c r="K378" t="s">
        <v>22</v>
      </c>
      <c r="L378">
        <v>1404622800</v>
      </c>
      <c r="M378" s="8">
        <f t="shared" si="32"/>
        <v>41826.208333333336</v>
      </c>
      <c r="N378">
        <v>1405141200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4">
        <f t="shared" si="31"/>
        <v>40.14173228346457</v>
      </c>
      <c r="J379" t="s">
        <v>21</v>
      </c>
      <c r="K379" t="s">
        <v>22</v>
      </c>
      <c r="L379">
        <v>1571720400</v>
      </c>
      <c r="M379" s="8">
        <f t="shared" si="32"/>
        <v>43760.208333333328</v>
      </c>
      <c r="N379">
        <v>1572933600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4">
        <f t="shared" si="31"/>
        <v>70.090140845070422</v>
      </c>
      <c r="J380" t="s">
        <v>21</v>
      </c>
      <c r="K380" t="s">
        <v>22</v>
      </c>
      <c r="L380">
        <v>1526878800</v>
      </c>
      <c r="M380" s="8">
        <f t="shared" si="32"/>
        <v>43241.208333333328</v>
      </c>
      <c r="N380">
        <v>1530162000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4">
        <f t="shared" si="31"/>
        <v>66.181818181818187</v>
      </c>
      <c r="J381" t="s">
        <v>40</v>
      </c>
      <c r="K381" t="s">
        <v>41</v>
      </c>
      <c r="L381">
        <v>1319691600</v>
      </c>
      <c r="M381" s="8">
        <f t="shared" si="32"/>
        <v>40843.208333333336</v>
      </c>
      <c r="N381">
        <v>1320904800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4">
        <f t="shared" si="31"/>
        <v>47.714285714285715</v>
      </c>
      <c r="J382" t="s">
        <v>21</v>
      </c>
      <c r="K382" t="s">
        <v>22</v>
      </c>
      <c r="L382">
        <v>1371963600</v>
      </c>
      <c r="M382" s="8">
        <f t="shared" si="32"/>
        <v>41448.208333333336</v>
      </c>
      <c r="N382">
        <v>1372395600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4">
        <f t="shared" si="31"/>
        <v>62.896774193548389</v>
      </c>
      <c r="J383" t="s">
        <v>21</v>
      </c>
      <c r="K383" t="s">
        <v>22</v>
      </c>
      <c r="L383">
        <v>1433739600</v>
      </c>
      <c r="M383" s="8">
        <f t="shared" si="32"/>
        <v>42163.208333333328</v>
      </c>
      <c r="N383">
        <v>1437714000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4">
        <f t="shared" si="31"/>
        <v>86.611940298507463</v>
      </c>
      <c r="J384" t="s">
        <v>21</v>
      </c>
      <c r="K384" t="s">
        <v>22</v>
      </c>
      <c r="L384">
        <v>1508130000</v>
      </c>
      <c r="M384" s="8">
        <f t="shared" si="32"/>
        <v>43024.208333333328</v>
      </c>
      <c r="N384">
        <v>1509771600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4">
        <f t="shared" si="31"/>
        <v>75.126984126984127</v>
      </c>
      <c r="J385" t="s">
        <v>21</v>
      </c>
      <c r="K385" t="s">
        <v>22</v>
      </c>
      <c r="L385">
        <v>1550037600</v>
      </c>
      <c r="M385" s="8">
        <f t="shared" si="32"/>
        <v>43509.25</v>
      </c>
      <c r="N385">
        <v>1550556000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36">(E386/D386)*100</f>
        <v>172.00961538461539</v>
      </c>
      <c r="G386" t="s">
        <v>20</v>
      </c>
      <c r="H386">
        <v>4799</v>
      </c>
      <c r="I386" s="4">
        <f t="shared" ref="I386:I449" si="37">IFERROR(E386/H386,0)</f>
        <v>41.004167534903104</v>
      </c>
      <c r="J386" t="s">
        <v>21</v>
      </c>
      <c r="K386" t="s">
        <v>22</v>
      </c>
      <c r="L386">
        <v>1486706400</v>
      </c>
      <c r="M386" s="8">
        <f t="shared" si="32"/>
        <v>42776.25</v>
      </c>
      <c r="N386">
        <v>1489039200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36"/>
        <v>146.16709511568124</v>
      </c>
      <c r="G387" t="s">
        <v>20</v>
      </c>
      <c r="H387">
        <v>1137</v>
      </c>
      <c r="I387" s="4">
        <f t="shared" si="37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38">(((L387/60)/60)/24) + DATE(1970,1,1)</f>
        <v>43553.208333333328</v>
      </c>
      <c r="N387">
        <v>1556600400</v>
      </c>
      <c r="O387" s="8">
        <f t="shared" ref="O387:O450" si="39">(((N387/60)/60)/24) + 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_xlfn.TEXTBEFORE(R387,"/")</f>
        <v>publishing</v>
      </c>
      <c r="T387" t="str">
        <f t="shared" ref="T387:T450" si="41">_xlfn.TEXTAFTER(R387,"/")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4">
        <f t="shared" si="37"/>
        <v>96.960674157303373</v>
      </c>
      <c r="J388" t="s">
        <v>21</v>
      </c>
      <c r="K388" t="s">
        <v>22</v>
      </c>
      <c r="L388">
        <v>1277528400</v>
      </c>
      <c r="M388" s="8">
        <f t="shared" si="38"/>
        <v>40355.208333333336</v>
      </c>
      <c r="N388">
        <v>1278565200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4">
        <f t="shared" si="37"/>
        <v>100.93160377358491</v>
      </c>
      <c r="J389" t="s">
        <v>21</v>
      </c>
      <c r="K389" t="s">
        <v>22</v>
      </c>
      <c r="L389">
        <v>1339477200</v>
      </c>
      <c r="M389" s="8">
        <f t="shared" si="38"/>
        <v>41072.208333333336</v>
      </c>
      <c r="N389">
        <v>1339909200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4">
        <f t="shared" si="37"/>
        <v>89.227586206896547</v>
      </c>
      <c r="J390" t="s">
        <v>98</v>
      </c>
      <c r="K390" t="s">
        <v>99</v>
      </c>
      <c r="L390">
        <v>1325656800</v>
      </c>
      <c r="M390" s="8">
        <f t="shared" si="38"/>
        <v>40912.25</v>
      </c>
      <c r="N390">
        <v>1325829600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4">
        <f t="shared" si="37"/>
        <v>87.979166666666671</v>
      </c>
      <c r="J391" t="s">
        <v>21</v>
      </c>
      <c r="K391" t="s">
        <v>22</v>
      </c>
      <c r="L391">
        <v>1288242000</v>
      </c>
      <c r="M391" s="8">
        <f t="shared" si="38"/>
        <v>40479.208333333336</v>
      </c>
      <c r="N391">
        <v>1290578400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>
        <v>1379048400</v>
      </c>
      <c r="M392" s="8">
        <f t="shared" si="38"/>
        <v>41530.208333333336</v>
      </c>
      <c r="N392">
        <v>1380344400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4">
        <f t="shared" si="37"/>
        <v>29.09271523178808</v>
      </c>
      <c r="J393" t="s">
        <v>21</v>
      </c>
      <c r="K393" t="s">
        <v>22</v>
      </c>
      <c r="L393">
        <v>1389679200</v>
      </c>
      <c r="M393" s="8">
        <f t="shared" si="38"/>
        <v>41653.25</v>
      </c>
      <c r="N393">
        <v>1389852000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4">
        <f t="shared" si="37"/>
        <v>42.006218905472636</v>
      </c>
      <c r="J394" t="s">
        <v>21</v>
      </c>
      <c r="K394" t="s">
        <v>22</v>
      </c>
      <c r="L394">
        <v>1294293600</v>
      </c>
      <c r="M394" s="8">
        <f t="shared" si="38"/>
        <v>40549.25</v>
      </c>
      <c r="N394">
        <v>1294466400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 s="8">
        <f t="shared" si="38"/>
        <v>42933.208333333328</v>
      </c>
      <c r="N395">
        <v>1500354000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4">
        <f t="shared" si="37"/>
        <v>110.44117647058823</v>
      </c>
      <c r="J396" t="s">
        <v>21</v>
      </c>
      <c r="K396" t="s">
        <v>22</v>
      </c>
      <c r="L396">
        <v>1375074000</v>
      </c>
      <c r="M396" s="8">
        <f t="shared" si="38"/>
        <v>41484.208333333336</v>
      </c>
      <c r="N396">
        <v>1375938000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4">
        <f t="shared" si="37"/>
        <v>41.990909090909092</v>
      </c>
      <c r="J397" t="s">
        <v>21</v>
      </c>
      <c r="K397" t="s">
        <v>22</v>
      </c>
      <c r="L397">
        <v>1323324000</v>
      </c>
      <c r="M397" s="8">
        <f t="shared" si="38"/>
        <v>40885.25</v>
      </c>
      <c r="N397">
        <v>1323410400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4">
        <f t="shared" si="37"/>
        <v>48.012468827930178</v>
      </c>
      <c r="J398" t="s">
        <v>26</v>
      </c>
      <c r="K398" t="s">
        <v>27</v>
      </c>
      <c r="L398">
        <v>1538715600</v>
      </c>
      <c r="M398" s="8">
        <f t="shared" si="38"/>
        <v>43378.208333333328</v>
      </c>
      <c r="N398">
        <v>1539406800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4">
        <f t="shared" si="37"/>
        <v>31.019823788546255</v>
      </c>
      <c r="J399" t="s">
        <v>21</v>
      </c>
      <c r="K399" t="s">
        <v>22</v>
      </c>
      <c r="L399">
        <v>1369285200</v>
      </c>
      <c r="M399" s="8">
        <f t="shared" si="38"/>
        <v>41417.208333333336</v>
      </c>
      <c r="N399">
        <v>1369803600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4">
        <f t="shared" si="37"/>
        <v>99.203252032520325</v>
      </c>
      <c r="J400" t="s">
        <v>107</v>
      </c>
      <c r="K400" t="s">
        <v>108</v>
      </c>
      <c r="L400">
        <v>1525755600</v>
      </c>
      <c r="M400" s="8">
        <f t="shared" si="38"/>
        <v>43228.208333333328</v>
      </c>
      <c r="N400">
        <v>1525928400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4">
        <f t="shared" si="37"/>
        <v>66.022316684378325</v>
      </c>
      <c r="J401" t="s">
        <v>21</v>
      </c>
      <c r="K401" t="s">
        <v>22</v>
      </c>
      <c r="L401">
        <v>1296626400</v>
      </c>
      <c r="M401" s="8">
        <f t="shared" si="38"/>
        <v>40576.25</v>
      </c>
      <c r="N401">
        <v>1297231200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>
        <v>1376629200</v>
      </c>
      <c r="M402" s="8">
        <f t="shared" si="38"/>
        <v>41502.208333333336</v>
      </c>
      <c r="N402">
        <v>1378530000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4">
        <f t="shared" si="37"/>
        <v>46.060200668896321</v>
      </c>
      <c r="J403" t="s">
        <v>21</v>
      </c>
      <c r="K403" t="s">
        <v>22</v>
      </c>
      <c r="L403">
        <v>1572152400</v>
      </c>
      <c r="M403" s="8">
        <f t="shared" si="38"/>
        <v>43765.208333333328</v>
      </c>
      <c r="N403">
        <v>1572152400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>
        <v>1325829600</v>
      </c>
      <c r="M404" s="8">
        <f t="shared" si="38"/>
        <v>40914.25</v>
      </c>
      <c r="N404">
        <v>1329890400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 s="8">
        <f t="shared" si="38"/>
        <v>40310.208333333336</v>
      </c>
      <c r="N405">
        <v>1276750800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4">
        <f t="shared" si="37"/>
        <v>68.985695127402778</v>
      </c>
      <c r="J406" t="s">
        <v>21</v>
      </c>
      <c r="K406" t="s">
        <v>22</v>
      </c>
      <c r="L406">
        <v>1510639200</v>
      </c>
      <c r="M406" s="8">
        <f t="shared" si="38"/>
        <v>43053.25</v>
      </c>
      <c r="N406">
        <v>1510898400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4">
        <f t="shared" si="37"/>
        <v>60.981609195402299</v>
      </c>
      <c r="J407" t="s">
        <v>21</v>
      </c>
      <c r="K407" t="s">
        <v>22</v>
      </c>
      <c r="L407">
        <v>1528088400</v>
      </c>
      <c r="M407" s="8">
        <f t="shared" si="38"/>
        <v>43255.208333333328</v>
      </c>
      <c r="N407">
        <v>1532408400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4">
        <f t="shared" si="37"/>
        <v>110.98139534883721</v>
      </c>
      <c r="J408" t="s">
        <v>21</v>
      </c>
      <c r="K408" t="s">
        <v>22</v>
      </c>
      <c r="L408">
        <v>1359525600</v>
      </c>
      <c r="M408" s="8">
        <f t="shared" si="38"/>
        <v>41304.25</v>
      </c>
      <c r="N408">
        <v>1360562400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>
        <v>1570942800</v>
      </c>
      <c r="M409" s="8">
        <f t="shared" si="38"/>
        <v>43751.208333333328</v>
      </c>
      <c r="N409">
        <v>1571547600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 s="8">
        <f t="shared" si="38"/>
        <v>42541.208333333328</v>
      </c>
      <c r="N410">
        <v>1468126800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4">
        <f t="shared" si="37"/>
        <v>87.960784313725483</v>
      </c>
      <c r="J411" t="s">
        <v>21</v>
      </c>
      <c r="K411" t="s">
        <v>22</v>
      </c>
      <c r="L411">
        <v>1492491600</v>
      </c>
      <c r="M411" s="8">
        <f t="shared" si="38"/>
        <v>42843.208333333328</v>
      </c>
      <c r="N411">
        <v>1492837200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4">
        <f t="shared" si="37"/>
        <v>49.987398739873989</v>
      </c>
      <c r="J412" t="s">
        <v>21</v>
      </c>
      <c r="K412" t="s">
        <v>22</v>
      </c>
      <c r="L412">
        <v>1430197200</v>
      </c>
      <c r="M412" s="8">
        <f t="shared" si="38"/>
        <v>42122.208333333328</v>
      </c>
      <c r="N412">
        <v>1430197200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4">
        <f t="shared" si="37"/>
        <v>99.524390243902445</v>
      </c>
      <c r="J413" t="s">
        <v>21</v>
      </c>
      <c r="K413" t="s">
        <v>22</v>
      </c>
      <c r="L413">
        <v>1496034000</v>
      </c>
      <c r="M413" s="8">
        <f t="shared" si="38"/>
        <v>42884.208333333328</v>
      </c>
      <c r="N413">
        <v>1496206800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4">
        <f t="shared" si="37"/>
        <v>104.82089552238806</v>
      </c>
      <c r="J414" t="s">
        <v>21</v>
      </c>
      <c r="K414" t="s">
        <v>22</v>
      </c>
      <c r="L414">
        <v>1388728800</v>
      </c>
      <c r="M414" s="8">
        <f t="shared" si="38"/>
        <v>41642.25</v>
      </c>
      <c r="N414">
        <v>1389592800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4">
        <f t="shared" si="37"/>
        <v>108.01469237832875</v>
      </c>
      <c r="J415" t="s">
        <v>21</v>
      </c>
      <c r="K415" t="s">
        <v>22</v>
      </c>
      <c r="L415">
        <v>1543298400</v>
      </c>
      <c r="M415" s="8">
        <f t="shared" si="38"/>
        <v>43431.25</v>
      </c>
      <c r="N415">
        <v>1545631200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4">
        <f t="shared" si="37"/>
        <v>28.998544660724033</v>
      </c>
      <c r="J416" t="s">
        <v>21</v>
      </c>
      <c r="K416" t="s">
        <v>22</v>
      </c>
      <c r="L416">
        <v>1271739600</v>
      </c>
      <c r="M416" s="8">
        <f t="shared" si="38"/>
        <v>40288.208333333336</v>
      </c>
      <c r="N416">
        <v>1272430800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4">
        <f t="shared" si="37"/>
        <v>30.028708133971293</v>
      </c>
      <c r="J417" t="s">
        <v>21</v>
      </c>
      <c r="K417" t="s">
        <v>22</v>
      </c>
      <c r="L417">
        <v>1326434400</v>
      </c>
      <c r="M417" s="8">
        <f t="shared" si="38"/>
        <v>40921.25</v>
      </c>
      <c r="N417">
        <v>1327903200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4">
        <f t="shared" si="37"/>
        <v>41.005559416261292</v>
      </c>
      <c r="J418" t="s">
        <v>21</v>
      </c>
      <c r="K418" t="s">
        <v>22</v>
      </c>
      <c r="L418">
        <v>1295244000</v>
      </c>
      <c r="M418" s="8">
        <f t="shared" si="38"/>
        <v>40560.25</v>
      </c>
      <c r="N418">
        <v>1296021600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4">
        <f t="shared" si="37"/>
        <v>62.866666666666667</v>
      </c>
      <c r="J419" t="s">
        <v>21</v>
      </c>
      <c r="K419" t="s">
        <v>22</v>
      </c>
      <c r="L419">
        <v>1541221200</v>
      </c>
      <c r="M419" s="8">
        <f t="shared" si="38"/>
        <v>43407.208333333328</v>
      </c>
      <c r="N419">
        <v>1543298400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 s="8">
        <f t="shared" si="38"/>
        <v>41035.208333333336</v>
      </c>
      <c r="N420">
        <v>1336366800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4">
        <f t="shared" si="37"/>
        <v>26.997693638285604</v>
      </c>
      <c r="J421" t="s">
        <v>21</v>
      </c>
      <c r="K421" t="s">
        <v>22</v>
      </c>
      <c r="L421">
        <v>1324533600</v>
      </c>
      <c r="M421" s="8">
        <f t="shared" si="38"/>
        <v>40899.25</v>
      </c>
      <c r="N421">
        <v>1325052000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4">
        <f t="shared" si="37"/>
        <v>68.329787234042556</v>
      </c>
      <c r="J422" t="s">
        <v>21</v>
      </c>
      <c r="K422" t="s">
        <v>22</v>
      </c>
      <c r="L422">
        <v>1498366800</v>
      </c>
      <c r="M422" s="8">
        <f t="shared" si="38"/>
        <v>42911.208333333328</v>
      </c>
      <c r="N422">
        <v>1499576400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4">
        <f t="shared" si="37"/>
        <v>50.974576271186443</v>
      </c>
      <c r="J423" t="s">
        <v>21</v>
      </c>
      <c r="K423" t="s">
        <v>22</v>
      </c>
      <c r="L423">
        <v>1498712400</v>
      </c>
      <c r="M423" s="8">
        <f t="shared" si="38"/>
        <v>42915.208333333328</v>
      </c>
      <c r="N423">
        <v>1501304400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4">
        <f t="shared" si="37"/>
        <v>54.024390243902438</v>
      </c>
      <c r="J424" t="s">
        <v>21</v>
      </c>
      <c r="K424" t="s">
        <v>22</v>
      </c>
      <c r="L424">
        <v>1271480400</v>
      </c>
      <c r="M424" s="8">
        <f t="shared" si="38"/>
        <v>40285.208333333336</v>
      </c>
      <c r="N424">
        <v>1273208400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4">
        <f t="shared" si="37"/>
        <v>97.055555555555557</v>
      </c>
      <c r="J425" t="s">
        <v>21</v>
      </c>
      <c r="K425" t="s">
        <v>22</v>
      </c>
      <c r="L425">
        <v>1316667600</v>
      </c>
      <c r="M425" s="8">
        <f t="shared" si="38"/>
        <v>40808.208333333336</v>
      </c>
      <c r="N425">
        <v>1316840400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4">
        <f t="shared" si="37"/>
        <v>24.867469879518072</v>
      </c>
      <c r="J426" t="s">
        <v>21</v>
      </c>
      <c r="K426" t="s">
        <v>22</v>
      </c>
      <c r="L426">
        <v>1524027600</v>
      </c>
      <c r="M426" s="8">
        <f t="shared" si="38"/>
        <v>43208.208333333328</v>
      </c>
      <c r="N426">
        <v>1524546000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4">
        <f t="shared" si="37"/>
        <v>84.423913043478265</v>
      </c>
      <c r="J427" t="s">
        <v>21</v>
      </c>
      <c r="K427" t="s">
        <v>22</v>
      </c>
      <c r="L427">
        <v>1438059600</v>
      </c>
      <c r="M427" s="8">
        <f t="shared" si="38"/>
        <v>42213.208333333328</v>
      </c>
      <c r="N427">
        <v>1438578000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4">
        <f t="shared" si="37"/>
        <v>47.091324200913242</v>
      </c>
      <c r="J428" t="s">
        <v>21</v>
      </c>
      <c r="K428" t="s">
        <v>22</v>
      </c>
      <c r="L428">
        <v>1361944800</v>
      </c>
      <c r="M428" s="8">
        <f t="shared" si="38"/>
        <v>41332.25</v>
      </c>
      <c r="N428">
        <v>1362549600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4">
        <f t="shared" si="37"/>
        <v>77.996041171813147</v>
      </c>
      <c r="J429" t="s">
        <v>21</v>
      </c>
      <c r="K429" t="s">
        <v>22</v>
      </c>
      <c r="L429">
        <v>1410584400</v>
      </c>
      <c r="M429" s="8">
        <f t="shared" si="38"/>
        <v>41895.208333333336</v>
      </c>
      <c r="N429">
        <v>1413349200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4">
        <f t="shared" si="37"/>
        <v>62.967871485943775</v>
      </c>
      <c r="J430" t="s">
        <v>21</v>
      </c>
      <c r="K430" t="s">
        <v>22</v>
      </c>
      <c r="L430">
        <v>1297404000</v>
      </c>
      <c r="M430" s="8">
        <f t="shared" si="38"/>
        <v>40585.25</v>
      </c>
      <c r="N430">
        <v>1298008800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4">
        <f t="shared" si="37"/>
        <v>81.006080449017773</v>
      </c>
      <c r="J431" t="s">
        <v>21</v>
      </c>
      <c r="K431" t="s">
        <v>22</v>
      </c>
      <c r="L431">
        <v>1392012000</v>
      </c>
      <c r="M431" s="8">
        <f t="shared" si="38"/>
        <v>41680.25</v>
      </c>
      <c r="N431">
        <v>1394427600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4">
        <f t="shared" si="37"/>
        <v>65.321428571428569</v>
      </c>
      <c r="J432" t="s">
        <v>21</v>
      </c>
      <c r="K432" t="s">
        <v>22</v>
      </c>
      <c r="L432">
        <v>1569733200</v>
      </c>
      <c r="M432" s="8">
        <f t="shared" si="38"/>
        <v>43737.208333333328</v>
      </c>
      <c r="N432">
        <v>1572670800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4">
        <f t="shared" si="37"/>
        <v>104.43617021276596</v>
      </c>
      <c r="J433" t="s">
        <v>21</v>
      </c>
      <c r="K433" t="s">
        <v>22</v>
      </c>
      <c r="L433">
        <v>1529643600</v>
      </c>
      <c r="M433" s="8">
        <f t="shared" si="38"/>
        <v>43273.208333333328</v>
      </c>
      <c r="N433">
        <v>1531112400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4">
        <f t="shared" si="37"/>
        <v>69.989010989010993</v>
      </c>
      <c r="J434" t="s">
        <v>21</v>
      </c>
      <c r="K434" t="s">
        <v>22</v>
      </c>
      <c r="L434">
        <v>1399006800</v>
      </c>
      <c r="M434" s="8">
        <f t="shared" si="38"/>
        <v>41761.208333333336</v>
      </c>
      <c r="N434">
        <v>1400734800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4">
        <f t="shared" si="37"/>
        <v>83.023989898989896</v>
      </c>
      <c r="J435" t="s">
        <v>21</v>
      </c>
      <c r="K435" t="s">
        <v>22</v>
      </c>
      <c r="L435">
        <v>1385359200</v>
      </c>
      <c r="M435" s="8">
        <f t="shared" si="38"/>
        <v>41603.25</v>
      </c>
      <c r="N435">
        <v>1386741600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 s="8">
        <f t="shared" si="38"/>
        <v>42705.25</v>
      </c>
      <c r="N436">
        <v>1481781600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4">
        <f t="shared" si="37"/>
        <v>103.98131932282546</v>
      </c>
      <c r="J437" t="s">
        <v>107</v>
      </c>
      <c r="K437" t="s">
        <v>108</v>
      </c>
      <c r="L437">
        <v>1418623200</v>
      </c>
      <c r="M437" s="8">
        <f t="shared" si="38"/>
        <v>41988.25</v>
      </c>
      <c r="N437">
        <v>1419660000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4">
        <f t="shared" si="37"/>
        <v>54.931726907630519</v>
      </c>
      <c r="J438" t="s">
        <v>21</v>
      </c>
      <c r="K438" t="s">
        <v>22</v>
      </c>
      <c r="L438">
        <v>1555736400</v>
      </c>
      <c r="M438" s="8">
        <f t="shared" si="38"/>
        <v>43575.208333333328</v>
      </c>
      <c r="N438">
        <v>1555822800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4">
        <f t="shared" si="37"/>
        <v>51.921875</v>
      </c>
      <c r="J439" t="s">
        <v>21</v>
      </c>
      <c r="K439" t="s">
        <v>22</v>
      </c>
      <c r="L439">
        <v>1442120400</v>
      </c>
      <c r="M439" s="8">
        <f t="shared" si="38"/>
        <v>42260.208333333328</v>
      </c>
      <c r="N439">
        <v>1442379600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4">
        <f t="shared" si="37"/>
        <v>60.02834008097166</v>
      </c>
      <c r="J440" t="s">
        <v>21</v>
      </c>
      <c r="K440" t="s">
        <v>22</v>
      </c>
      <c r="L440">
        <v>1362376800</v>
      </c>
      <c r="M440" s="8">
        <f t="shared" si="38"/>
        <v>41337.25</v>
      </c>
      <c r="N440">
        <v>1364965200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4">
        <f t="shared" si="37"/>
        <v>44.003488879197555</v>
      </c>
      <c r="J441" t="s">
        <v>21</v>
      </c>
      <c r="K441" t="s">
        <v>22</v>
      </c>
      <c r="L441">
        <v>1478408400</v>
      </c>
      <c r="M441" s="8">
        <f t="shared" si="38"/>
        <v>42680.208333333328</v>
      </c>
      <c r="N441">
        <v>1479016800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4">
        <f t="shared" si="37"/>
        <v>53.003513254551258</v>
      </c>
      <c r="J442" t="s">
        <v>21</v>
      </c>
      <c r="K442" t="s">
        <v>22</v>
      </c>
      <c r="L442">
        <v>1498798800</v>
      </c>
      <c r="M442" s="8">
        <f t="shared" si="38"/>
        <v>42916.208333333328</v>
      </c>
      <c r="N442">
        <v>1499662800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>
        <v>1335416400</v>
      </c>
      <c r="M443" s="8">
        <f t="shared" si="38"/>
        <v>41025.208333333336</v>
      </c>
      <c r="N443">
        <v>1337835600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4">
        <f t="shared" si="37"/>
        <v>75.04195804195804</v>
      </c>
      <c r="J444" t="s">
        <v>107</v>
      </c>
      <c r="K444" t="s">
        <v>108</v>
      </c>
      <c r="L444">
        <v>1504328400</v>
      </c>
      <c r="M444" s="8">
        <f t="shared" si="38"/>
        <v>42980.208333333328</v>
      </c>
      <c r="N444">
        <v>1505710800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4">
        <f t="shared" si="37"/>
        <v>35.911111111111111</v>
      </c>
      <c r="J445" t="s">
        <v>21</v>
      </c>
      <c r="K445" t="s">
        <v>22</v>
      </c>
      <c r="L445">
        <v>1285822800</v>
      </c>
      <c r="M445" s="8">
        <f t="shared" si="38"/>
        <v>40451.208333333336</v>
      </c>
      <c r="N445">
        <v>1287464400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4">
        <f t="shared" si="37"/>
        <v>36.952702702702702</v>
      </c>
      <c r="J446" t="s">
        <v>21</v>
      </c>
      <c r="K446" t="s">
        <v>22</v>
      </c>
      <c r="L446">
        <v>1311483600</v>
      </c>
      <c r="M446" s="8">
        <f t="shared" si="38"/>
        <v>40748.208333333336</v>
      </c>
      <c r="N446">
        <v>1311656400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4">
        <f t="shared" si="37"/>
        <v>63.170588235294119</v>
      </c>
      <c r="J447" t="s">
        <v>21</v>
      </c>
      <c r="K447" t="s">
        <v>22</v>
      </c>
      <c r="L447">
        <v>1291356000</v>
      </c>
      <c r="M447" s="8">
        <f t="shared" si="38"/>
        <v>40515.25</v>
      </c>
      <c r="N447">
        <v>1293170400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4">
        <f t="shared" si="37"/>
        <v>29.99462365591398</v>
      </c>
      <c r="J448" t="s">
        <v>21</v>
      </c>
      <c r="K448" t="s">
        <v>22</v>
      </c>
      <c r="L448">
        <v>1355810400</v>
      </c>
      <c r="M448" s="8">
        <f t="shared" si="38"/>
        <v>41261.25</v>
      </c>
      <c r="N448">
        <v>1355983200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>
        <v>1513663200</v>
      </c>
      <c r="M449" s="8">
        <f t="shared" si="38"/>
        <v>43088.25</v>
      </c>
      <c r="N449">
        <v>1515045600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42">(E450/D450)*100</f>
        <v>50.482758620689658</v>
      </c>
      <c r="G450" t="s">
        <v>14</v>
      </c>
      <c r="H450">
        <v>605</v>
      </c>
      <c r="I450" s="4">
        <f t="shared" ref="I450:I513" si="43">IFERROR(E450/H450,0)</f>
        <v>75.014876033057845</v>
      </c>
      <c r="J450" t="s">
        <v>21</v>
      </c>
      <c r="K450" t="s">
        <v>22</v>
      </c>
      <c r="L450">
        <v>1365915600</v>
      </c>
      <c r="M450" s="8">
        <f t="shared" si="38"/>
        <v>41378.208333333336</v>
      </c>
      <c r="N450">
        <v>1366088400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42"/>
        <v>967</v>
      </c>
      <c r="G451" t="s">
        <v>20</v>
      </c>
      <c r="H451">
        <v>86</v>
      </c>
      <c r="I451" s="4">
        <f t="shared" si="43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44">(((L451/60)/60)/24) + DATE(1970,1,1)</f>
        <v>43530.25</v>
      </c>
      <c r="N451">
        <v>1553317200</v>
      </c>
      <c r="O451" s="8">
        <f t="shared" ref="O451:O514" si="45">(((N451/60)/60)/24) + 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_xlfn.TEXTBEFORE(R451,"/")</f>
        <v>games</v>
      </c>
      <c r="T451" t="str">
        <f t="shared" ref="T451:T514" si="47">_xlfn.TEXTAFTER(R451,"/")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 s="8">
        <f t="shared" si="44"/>
        <v>43394.208333333328</v>
      </c>
      <c r="N452">
        <v>1542088800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4">
        <f t="shared" si="43"/>
        <v>29.001272669424118</v>
      </c>
      <c r="J453" t="s">
        <v>21</v>
      </c>
      <c r="K453" t="s">
        <v>22</v>
      </c>
      <c r="L453">
        <v>1500440400</v>
      </c>
      <c r="M453" s="8">
        <f t="shared" si="44"/>
        <v>42935.208333333328</v>
      </c>
      <c r="N453">
        <v>1503118800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4">
        <f t="shared" si="43"/>
        <v>98.225806451612897</v>
      </c>
      <c r="J454" t="s">
        <v>21</v>
      </c>
      <c r="K454" t="s">
        <v>22</v>
      </c>
      <c r="L454">
        <v>1278392400</v>
      </c>
      <c r="M454" s="8">
        <f t="shared" si="44"/>
        <v>40365.208333333336</v>
      </c>
      <c r="N454">
        <v>1278478800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4">
        <f t="shared" si="43"/>
        <v>87.001693480101608</v>
      </c>
      <c r="J455" t="s">
        <v>21</v>
      </c>
      <c r="K455" t="s">
        <v>22</v>
      </c>
      <c r="L455">
        <v>1480572000</v>
      </c>
      <c r="M455" s="8">
        <f t="shared" si="44"/>
        <v>42705.25</v>
      </c>
      <c r="N455">
        <v>1484114400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4">
        <f t="shared" si="43"/>
        <v>45.205128205128204</v>
      </c>
      <c r="J456" t="s">
        <v>21</v>
      </c>
      <c r="K456" t="s">
        <v>22</v>
      </c>
      <c r="L456">
        <v>1382331600</v>
      </c>
      <c r="M456" s="8">
        <f t="shared" si="44"/>
        <v>41568.208333333336</v>
      </c>
      <c r="N456">
        <v>1385445600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4">
        <f t="shared" si="43"/>
        <v>37.001341561577675</v>
      </c>
      <c r="J457" t="s">
        <v>21</v>
      </c>
      <c r="K457" t="s">
        <v>22</v>
      </c>
      <c r="L457">
        <v>1316754000</v>
      </c>
      <c r="M457" s="8">
        <f t="shared" si="44"/>
        <v>40809.208333333336</v>
      </c>
      <c r="N457">
        <v>1318741200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4">
        <f t="shared" si="43"/>
        <v>94.976947040498445</v>
      </c>
      <c r="J458" t="s">
        <v>21</v>
      </c>
      <c r="K458" t="s">
        <v>22</v>
      </c>
      <c r="L458">
        <v>1518242400</v>
      </c>
      <c r="M458" s="8">
        <f t="shared" si="44"/>
        <v>43141.25</v>
      </c>
      <c r="N458">
        <v>1518242400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4">
        <f t="shared" si="43"/>
        <v>28.956521739130434</v>
      </c>
      <c r="J459" t="s">
        <v>21</v>
      </c>
      <c r="K459" t="s">
        <v>22</v>
      </c>
      <c r="L459">
        <v>1476421200</v>
      </c>
      <c r="M459" s="8">
        <f t="shared" si="44"/>
        <v>42657.208333333328</v>
      </c>
      <c r="N459">
        <v>1476594000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4">
        <f t="shared" si="43"/>
        <v>55.993396226415094</v>
      </c>
      <c r="J460" t="s">
        <v>21</v>
      </c>
      <c r="K460" t="s">
        <v>22</v>
      </c>
      <c r="L460">
        <v>1269752400</v>
      </c>
      <c r="M460" s="8">
        <f t="shared" si="44"/>
        <v>40265.208333333336</v>
      </c>
      <c r="N460">
        <v>1273554000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4">
        <f t="shared" si="43"/>
        <v>54.038095238095238</v>
      </c>
      <c r="J461" t="s">
        <v>21</v>
      </c>
      <c r="K461" t="s">
        <v>22</v>
      </c>
      <c r="L461">
        <v>1419746400</v>
      </c>
      <c r="M461" s="8">
        <f t="shared" si="44"/>
        <v>42001.25</v>
      </c>
      <c r="N461">
        <v>1421906400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>
        <v>1281330000</v>
      </c>
      <c r="M462" s="8">
        <f t="shared" si="44"/>
        <v>40399.208333333336</v>
      </c>
      <c r="N462">
        <v>1281589200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4">
        <f t="shared" si="43"/>
        <v>66.997115384615384</v>
      </c>
      <c r="J463" t="s">
        <v>21</v>
      </c>
      <c r="K463" t="s">
        <v>22</v>
      </c>
      <c r="L463">
        <v>1398661200</v>
      </c>
      <c r="M463" s="8">
        <f t="shared" si="44"/>
        <v>41757.208333333336</v>
      </c>
      <c r="N463">
        <v>1400389200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4">
        <f t="shared" si="43"/>
        <v>107.91401869158878</v>
      </c>
      <c r="J464" t="s">
        <v>21</v>
      </c>
      <c r="K464" t="s">
        <v>22</v>
      </c>
      <c r="L464">
        <v>1359525600</v>
      </c>
      <c r="M464" s="8">
        <f t="shared" si="44"/>
        <v>41304.25</v>
      </c>
      <c r="N464">
        <v>1362808800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4">
        <f t="shared" si="43"/>
        <v>69.009501187648453</v>
      </c>
      <c r="J465" t="s">
        <v>21</v>
      </c>
      <c r="K465" t="s">
        <v>22</v>
      </c>
      <c r="L465">
        <v>1388469600</v>
      </c>
      <c r="M465" s="8">
        <f t="shared" si="44"/>
        <v>41639.25</v>
      </c>
      <c r="N465">
        <v>1388815200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4">
        <f t="shared" si="43"/>
        <v>39.006568144499177</v>
      </c>
      <c r="J466" t="s">
        <v>21</v>
      </c>
      <c r="K466" t="s">
        <v>22</v>
      </c>
      <c r="L466">
        <v>1518328800</v>
      </c>
      <c r="M466" s="8">
        <f t="shared" si="44"/>
        <v>43142.25</v>
      </c>
      <c r="N466">
        <v>1519538400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4">
        <f t="shared" si="43"/>
        <v>110.3625</v>
      </c>
      <c r="J467" t="s">
        <v>21</v>
      </c>
      <c r="K467" t="s">
        <v>22</v>
      </c>
      <c r="L467">
        <v>1517032800</v>
      </c>
      <c r="M467" s="8">
        <f t="shared" si="44"/>
        <v>43127.25</v>
      </c>
      <c r="N467">
        <v>1517810400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4">
        <f t="shared" si="43"/>
        <v>94.857142857142861</v>
      </c>
      <c r="J468" t="s">
        <v>21</v>
      </c>
      <c r="K468" t="s">
        <v>22</v>
      </c>
      <c r="L468">
        <v>1368594000</v>
      </c>
      <c r="M468" s="8">
        <f t="shared" si="44"/>
        <v>41409.208333333336</v>
      </c>
      <c r="N468">
        <v>1370581200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 s="8">
        <f t="shared" si="44"/>
        <v>42331.25</v>
      </c>
      <c r="N469">
        <v>1448863200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>
        <v>1555218000</v>
      </c>
      <c r="M470" s="8">
        <f t="shared" si="44"/>
        <v>43569.208333333328</v>
      </c>
      <c r="N470">
        <v>1556600400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4">
        <f t="shared" si="43"/>
        <v>64.95597484276729</v>
      </c>
      <c r="J471" t="s">
        <v>21</v>
      </c>
      <c r="K471" t="s">
        <v>22</v>
      </c>
      <c r="L471">
        <v>1431925200</v>
      </c>
      <c r="M471" s="8">
        <f t="shared" si="44"/>
        <v>42142.208333333328</v>
      </c>
      <c r="N471">
        <v>1432098000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4">
        <f t="shared" si="43"/>
        <v>27.00524934383202</v>
      </c>
      <c r="J472" t="s">
        <v>21</v>
      </c>
      <c r="K472" t="s">
        <v>22</v>
      </c>
      <c r="L472">
        <v>1481522400</v>
      </c>
      <c r="M472" s="8">
        <f t="shared" si="44"/>
        <v>42716.25</v>
      </c>
      <c r="N472">
        <v>1482127200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4">
        <f t="shared" si="43"/>
        <v>50.97422680412371</v>
      </c>
      <c r="J473" t="s">
        <v>40</v>
      </c>
      <c r="K473" t="s">
        <v>41</v>
      </c>
      <c r="L473">
        <v>1335934800</v>
      </c>
      <c r="M473" s="8">
        <f t="shared" si="44"/>
        <v>41031.208333333336</v>
      </c>
      <c r="N473">
        <v>1335934800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4">
        <f t="shared" si="43"/>
        <v>104.94260869565217</v>
      </c>
      <c r="J474" t="s">
        <v>21</v>
      </c>
      <c r="K474" t="s">
        <v>22</v>
      </c>
      <c r="L474">
        <v>1552280400</v>
      </c>
      <c r="M474" s="8">
        <f t="shared" si="44"/>
        <v>43535.208333333328</v>
      </c>
      <c r="N474">
        <v>1556946000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4">
        <f t="shared" si="43"/>
        <v>84.028301886792448</v>
      </c>
      <c r="J475" t="s">
        <v>21</v>
      </c>
      <c r="K475" t="s">
        <v>22</v>
      </c>
      <c r="L475">
        <v>1529989200</v>
      </c>
      <c r="M475" s="8">
        <f t="shared" si="44"/>
        <v>43277.208333333328</v>
      </c>
      <c r="N475">
        <v>1530075600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4">
        <f t="shared" si="43"/>
        <v>102.85915492957747</v>
      </c>
      <c r="J476" t="s">
        <v>21</v>
      </c>
      <c r="K476" t="s">
        <v>22</v>
      </c>
      <c r="L476">
        <v>1418709600</v>
      </c>
      <c r="M476" s="8">
        <f t="shared" si="44"/>
        <v>41989.25</v>
      </c>
      <c r="N476">
        <v>1418796000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4">
        <f t="shared" si="43"/>
        <v>39.962085308056871</v>
      </c>
      <c r="J477" t="s">
        <v>21</v>
      </c>
      <c r="K477" t="s">
        <v>22</v>
      </c>
      <c r="L477">
        <v>1372136400</v>
      </c>
      <c r="M477" s="8">
        <f t="shared" si="44"/>
        <v>41450.208333333336</v>
      </c>
      <c r="N477">
        <v>1372482000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4">
        <f t="shared" si="43"/>
        <v>51.001785714285717</v>
      </c>
      <c r="J478" t="s">
        <v>21</v>
      </c>
      <c r="K478" t="s">
        <v>22</v>
      </c>
      <c r="L478">
        <v>1533877200</v>
      </c>
      <c r="M478" s="8">
        <f t="shared" si="44"/>
        <v>43322.208333333328</v>
      </c>
      <c r="N478">
        <v>1534395600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4">
        <f t="shared" si="43"/>
        <v>40.823008849557525</v>
      </c>
      <c r="J479" t="s">
        <v>21</v>
      </c>
      <c r="K479" t="s">
        <v>22</v>
      </c>
      <c r="L479">
        <v>1309064400</v>
      </c>
      <c r="M479" s="8">
        <f t="shared" si="44"/>
        <v>40720.208333333336</v>
      </c>
      <c r="N479">
        <v>1311397200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4">
        <f t="shared" si="43"/>
        <v>58.999637155297535</v>
      </c>
      <c r="J480" t="s">
        <v>21</v>
      </c>
      <c r="K480" t="s">
        <v>22</v>
      </c>
      <c r="L480">
        <v>1425877200</v>
      </c>
      <c r="M480" s="8">
        <f t="shared" si="44"/>
        <v>42072.208333333328</v>
      </c>
      <c r="N480">
        <v>1426914000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4">
        <f t="shared" si="43"/>
        <v>71.156069364161851</v>
      </c>
      <c r="J481" t="s">
        <v>40</v>
      </c>
      <c r="K481" t="s">
        <v>41</v>
      </c>
      <c r="L481">
        <v>1501304400</v>
      </c>
      <c r="M481" s="8">
        <f t="shared" si="44"/>
        <v>42945.208333333328</v>
      </c>
      <c r="N481">
        <v>1501477200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4">
        <f t="shared" si="43"/>
        <v>99.494252873563212</v>
      </c>
      <c r="J482" t="s">
        <v>21</v>
      </c>
      <c r="K482" t="s">
        <v>22</v>
      </c>
      <c r="L482">
        <v>1268287200</v>
      </c>
      <c r="M482" s="8">
        <f t="shared" si="44"/>
        <v>40248.25</v>
      </c>
      <c r="N482">
        <v>1269061200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4">
        <f t="shared" si="43"/>
        <v>103.98634590377114</v>
      </c>
      <c r="J483" t="s">
        <v>21</v>
      </c>
      <c r="K483" t="s">
        <v>22</v>
      </c>
      <c r="L483">
        <v>1412139600</v>
      </c>
      <c r="M483" s="8">
        <f t="shared" si="44"/>
        <v>41913.208333333336</v>
      </c>
      <c r="N483">
        <v>1415772000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4">
        <f t="shared" si="43"/>
        <v>76.555555555555557</v>
      </c>
      <c r="J484" t="s">
        <v>21</v>
      </c>
      <c r="K484" t="s">
        <v>22</v>
      </c>
      <c r="L484">
        <v>1330063200</v>
      </c>
      <c r="M484" s="8">
        <f t="shared" si="44"/>
        <v>40963.25</v>
      </c>
      <c r="N484">
        <v>1331013600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4">
        <f t="shared" si="43"/>
        <v>87.068592057761734</v>
      </c>
      <c r="J485" t="s">
        <v>21</v>
      </c>
      <c r="K485" t="s">
        <v>22</v>
      </c>
      <c r="L485">
        <v>1576130400</v>
      </c>
      <c r="M485" s="8">
        <f t="shared" si="44"/>
        <v>43811.25</v>
      </c>
      <c r="N485">
        <v>1576735200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4">
        <f t="shared" si="43"/>
        <v>48.99554707379135</v>
      </c>
      <c r="J486" t="s">
        <v>40</v>
      </c>
      <c r="K486" t="s">
        <v>41</v>
      </c>
      <c r="L486">
        <v>1407128400</v>
      </c>
      <c r="M486" s="8">
        <f t="shared" si="44"/>
        <v>41855.208333333336</v>
      </c>
      <c r="N486">
        <v>1411362000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4">
        <f t="shared" si="43"/>
        <v>42.969135802469133</v>
      </c>
      <c r="J487" t="s">
        <v>40</v>
      </c>
      <c r="K487" t="s">
        <v>41</v>
      </c>
      <c r="L487">
        <v>1560142800</v>
      </c>
      <c r="M487" s="8">
        <f t="shared" si="44"/>
        <v>43626.208333333328</v>
      </c>
      <c r="N487">
        <v>1563685200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4">
        <f t="shared" si="43"/>
        <v>33.428571428571431</v>
      </c>
      <c r="J488" t="s">
        <v>40</v>
      </c>
      <c r="K488" t="s">
        <v>41</v>
      </c>
      <c r="L488">
        <v>1520575200</v>
      </c>
      <c r="M488" s="8">
        <f t="shared" si="44"/>
        <v>43168.25</v>
      </c>
      <c r="N488">
        <v>1521867600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4">
        <f t="shared" si="43"/>
        <v>83.982949701619773</v>
      </c>
      <c r="J489" t="s">
        <v>21</v>
      </c>
      <c r="K489" t="s">
        <v>22</v>
      </c>
      <c r="L489">
        <v>1492664400</v>
      </c>
      <c r="M489" s="8">
        <f t="shared" si="44"/>
        <v>42845.208333333328</v>
      </c>
      <c r="N489">
        <v>1495515600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4">
        <f t="shared" si="43"/>
        <v>101.41739130434783</v>
      </c>
      <c r="J490" t="s">
        <v>21</v>
      </c>
      <c r="K490" t="s">
        <v>22</v>
      </c>
      <c r="L490">
        <v>1454479200</v>
      </c>
      <c r="M490" s="8">
        <f t="shared" si="44"/>
        <v>42403.25</v>
      </c>
      <c r="N490">
        <v>1455948000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4">
        <f t="shared" si="43"/>
        <v>109.87058823529412</v>
      </c>
      <c r="J491" t="s">
        <v>107</v>
      </c>
      <c r="K491" t="s">
        <v>108</v>
      </c>
      <c r="L491">
        <v>1281934800</v>
      </c>
      <c r="M491" s="8">
        <f t="shared" si="44"/>
        <v>40406.208333333336</v>
      </c>
      <c r="N491">
        <v>1282366800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4">
        <f t="shared" si="43"/>
        <v>31.916666666666668</v>
      </c>
      <c r="J492" t="s">
        <v>21</v>
      </c>
      <c r="K492" t="s">
        <v>22</v>
      </c>
      <c r="L492">
        <v>1573970400</v>
      </c>
      <c r="M492" s="8">
        <f t="shared" si="44"/>
        <v>43786.25</v>
      </c>
      <c r="N492">
        <v>1574575200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4">
        <f t="shared" si="43"/>
        <v>70.993450675399103</v>
      </c>
      <c r="J493" t="s">
        <v>21</v>
      </c>
      <c r="K493" t="s">
        <v>22</v>
      </c>
      <c r="L493">
        <v>1372654800</v>
      </c>
      <c r="M493" s="8">
        <f t="shared" si="44"/>
        <v>41456.208333333336</v>
      </c>
      <c r="N493">
        <v>1374901200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4">
        <f t="shared" si="43"/>
        <v>77.026890756302521</v>
      </c>
      <c r="J494" t="s">
        <v>21</v>
      </c>
      <c r="K494" t="s">
        <v>22</v>
      </c>
      <c r="L494">
        <v>1275886800</v>
      </c>
      <c r="M494" s="8">
        <f t="shared" si="44"/>
        <v>40336.208333333336</v>
      </c>
      <c r="N494">
        <v>1278910800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4">
        <f t="shared" si="43"/>
        <v>101.78125</v>
      </c>
      <c r="J495" t="s">
        <v>21</v>
      </c>
      <c r="K495" t="s">
        <v>22</v>
      </c>
      <c r="L495">
        <v>1561784400</v>
      </c>
      <c r="M495" s="8">
        <f t="shared" si="44"/>
        <v>43645.208333333328</v>
      </c>
      <c r="N495">
        <v>1562907600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4">
        <f t="shared" si="43"/>
        <v>51.059701492537314</v>
      </c>
      <c r="J496" t="s">
        <v>21</v>
      </c>
      <c r="K496" t="s">
        <v>22</v>
      </c>
      <c r="L496">
        <v>1332392400</v>
      </c>
      <c r="M496" s="8">
        <f t="shared" si="44"/>
        <v>40990.208333333336</v>
      </c>
      <c r="N496">
        <v>1332478800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4">
        <f t="shared" si="43"/>
        <v>68.02051282051282</v>
      </c>
      <c r="J497" t="s">
        <v>36</v>
      </c>
      <c r="K497" t="s">
        <v>37</v>
      </c>
      <c r="L497">
        <v>1402376400</v>
      </c>
      <c r="M497" s="8">
        <f t="shared" si="44"/>
        <v>41800.208333333336</v>
      </c>
      <c r="N497">
        <v>1402722000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4">
        <f t="shared" si="43"/>
        <v>30.87037037037037</v>
      </c>
      <c r="J498" t="s">
        <v>21</v>
      </c>
      <c r="K498" t="s">
        <v>22</v>
      </c>
      <c r="L498">
        <v>1495342800</v>
      </c>
      <c r="M498" s="8">
        <f t="shared" si="44"/>
        <v>42876.208333333328</v>
      </c>
      <c r="N498">
        <v>1496811600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4">
        <f t="shared" si="43"/>
        <v>27.908333333333335</v>
      </c>
      <c r="J499" t="s">
        <v>21</v>
      </c>
      <c r="K499" t="s">
        <v>22</v>
      </c>
      <c r="L499">
        <v>1482213600</v>
      </c>
      <c r="M499" s="8">
        <f t="shared" si="44"/>
        <v>42724.25</v>
      </c>
      <c r="N499">
        <v>1482213600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4">
        <f t="shared" si="43"/>
        <v>79.994818652849744</v>
      </c>
      <c r="J500" t="s">
        <v>36</v>
      </c>
      <c r="K500" t="s">
        <v>37</v>
      </c>
      <c r="L500">
        <v>1420092000</v>
      </c>
      <c r="M500" s="8">
        <f t="shared" si="44"/>
        <v>42005.25</v>
      </c>
      <c r="N500">
        <v>1420264800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4">
        <f t="shared" si="43"/>
        <v>38.003378378378379</v>
      </c>
      <c r="J501" t="s">
        <v>21</v>
      </c>
      <c r="K501" t="s">
        <v>22</v>
      </c>
      <c r="L501">
        <v>1458018000</v>
      </c>
      <c r="M501" s="8">
        <f t="shared" si="44"/>
        <v>42444.208333333328</v>
      </c>
      <c r="N501">
        <v>1458450000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4">
        <f t="shared" si="43"/>
        <v>0</v>
      </c>
      <c r="J502" t="s">
        <v>21</v>
      </c>
      <c r="K502" t="s">
        <v>22</v>
      </c>
      <c r="L502">
        <v>1367384400</v>
      </c>
      <c r="M502" s="8">
        <f t="shared" si="44"/>
        <v>41395.208333333336</v>
      </c>
      <c r="N502">
        <v>1369803600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4">
        <f t="shared" si="43"/>
        <v>59.990534521158132</v>
      </c>
      <c r="J503" t="s">
        <v>21</v>
      </c>
      <c r="K503" t="s">
        <v>22</v>
      </c>
      <c r="L503">
        <v>1363064400</v>
      </c>
      <c r="M503" s="8">
        <f t="shared" si="44"/>
        <v>41345.208333333336</v>
      </c>
      <c r="N503">
        <v>1363237200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4">
        <f t="shared" si="43"/>
        <v>37.037634408602152</v>
      </c>
      <c r="J504" t="s">
        <v>26</v>
      </c>
      <c r="K504" t="s">
        <v>27</v>
      </c>
      <c r="L504">
        <v>1343365200</v>
      </c>
      <c r="M504" s="8">
        <f t="shared" si="44"/>
        <v>41117.208333333336</v>
      </c>
      <c r="N504">
        <v>1345870800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4">
        <f t="shared" si="43"/>
        <v>99.963043478260872</v>
      </c>
      <c r="J505" t="s">
        <v>21</v>
      </c>
      <c r="K505" t="s">
        <v>22</v>
      </c>
      <c r="L505">
        <v>1435726800</v>
      </c>
      <c r="M505" s="8">
        <f t="shared" si="44"/>
        <v>42186.208333333328</v>
      </c>
      <c r="N505">
        <v>1437454800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4">
        <f t="shared" si="43"/>
        <v>111.6774193548387</v>
      </c>
      <c r="J506" t="s">
        <v>107</v>
      </c>
      <c r="K506" t="s">
        <v>108</v>
      </c>
      <c r="L506">
        <v>1431925200</v>
      </c>
      <c r="M506" s="8">
        <f t="shared" si="44"/>
        <v>42142.208333333328</v>
      </c>
      <c r="N506">
        <v>1432011600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4">
        <f t="shared" si="43"/>
        <v>36.014409221902014</v>
      </c>
      <c r="J507" t="s">
        <v>21</v>
      </c>
      <c r="K507" t="s">
        <v>22</v>
      </c>
      <c r="L507">
        <v>1362722400</v>
      </c>
      <c r="M507" s="8">
        <f t="shared" si="44"/>
        <v>41341.25</v>
      </c>
      <c r="N507">
        <v>1366347600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4">
        <f t="shared" si="43"/>
        <v>66.010284810126578</v>
      </c>
      <c r="J508" t="s">
        <v>21</v>
      </c>
      <c r="K508" t="s">
        <v>22</v>
      </c>
      <c r="L508">
        <v>1511416800</v>
      </c>
      <c r="M508" s="8">
        <f t="shared" si="44"/>
        <v>43062.25</v>
      </c>
      <c r="N508">
        <v>1512885600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4">
        <f t="shared" si="43"/>
        <v>44.05263157894737</v>
      </c>
      <c r="J509" t="s">
        <v>21</v>
      </c>
      <c r="K509" t="s">
        <v>22</v>
      </c>
      <c r="L509">
        <v>1365483600</v>
      </c>
      <c r="M509" s="8">
        <f t="shared" si="44"/>
        <v>41373.208333333336</v>
      </c>
      <c r="N509">
        <v>1369717200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4">
        <f t="shared" si="43"/>
        <v>52.999726551818434</v>
      </c>
      <c r="J510" t="s">
        <v>21</v>
      </c>
      <c r="K510" t="s">
        <v>22</v>
      </c>
      <c r="L510">
        <v>1532840400</v>
      </c>
      <c r="M510" s="8">
        <f t="shared" si="44"/>
        <v>43310.208333333328</v>
      </c>
      <c r="N510">
        <v>1534654800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>
        <v>1336194000</v>
      </c>
      <c r="M511" s="8">
        <f t="shared" si="44"/>
        <v>41034.208333333336</v>
      </c>
      <c r="N511">
        <v>1337058000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4">
        <f t="shared" si="43"/>
        <v>70.908396946564892</v>
      </c>
      <c r="J512" t="s">
        <v>26</v>
      </c>
      <c r="K512" t="s">
        <v>27</v>
      </c>
      <c r="L512">
        <v>1527742800</v>
      </c>
      <c r="M512" s="8">
        <f t="shared" si="44"/>
        <v>43251.208333333328</v>
      </c>
      <c r="N512">
        <v>1529816400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4">
        <f t="shared" si="43"/>
        <v>98.060773480662988</v>
      </c>
      <c r="J513" t="s">
        <v>21</v>
      </c>
      <c r="K513" t="s">
        <v>22</v>
      </c>
      <c r="L513">
        <v>1564030800</v>
      </c>
      <c r="M513" s="8">
        <f t="shared" si="44"/>
        <v>43671.208333333328</v>
      </c>
      <c r="N513">
        <v>1564894800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48">(E514/D514)*100</f>
        <v>139.31868131868131</v>
      </c>
      <c r="G514" t="s">
        <v>20</v>
      </c>
      <c r="H514">
        <v>239</v>
      </c>
      <c r="I514" s="4">
        <f t="shared" ref="I514:I577" si="49">IFERROR(E514/H514,0)</f>
        <v>53.046025104602514</v>
      </c>
      <c r="J514" t="s">
        <v>21</v>
      </c>
      <c r="K514" t="s">
        <v>22</v>
      </c>
      <c r="L514">
        <v>1404536400</v>
      </c>
      <c r="M514" s="8">
        <f t="shared" si="44"/>
        <v>41825.208333333336</v>
      </c>
      <c r="N514">
        <v>1404622800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48"/>
        <v>39.277108433734945</v>
      </c>
      <c r="G515" t="s">
        <v>74</v>
      </c>
      <c r="H515">
        <v>35</v>
      </c>
      <c r="I515" s="4">
        <f t="shared" si="49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50">(((L515/60)/60)/24) + DATE(1970,1,1)</f>
        <v>40430.208333333336</v>
      </c>
      <c r="N515">
        <v>1284181200</v>
      </c>
      <c r="O515" s="8">
        <f t="shared" ref="O515:O578" si="51">(((N515/60)/60)/24) + 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_xlfn.TEXTBEFORE(R515,"/")</f>
        <v>film &amp; video</v>
      </c>
      <c r="T515" t="str">
        <f t="shared" ref="T515:T578" si="53">_xlfn.TEXTAFTER(R515,"/")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4">
        <f t="shared" si="49"/>
        <v>58.945075757575758</v>
      </c>
      <c r="J516" t="s">
        <v>98</v>
      </c>
      <c r="K516" t="s">
        <v>99</v>
      </c>
      <c r="L516">
        <v>1386309600</v>
      </c>
      <c r="M516" s="8">
        <f t="shared" si="50"/>
        <v>41614.25</v>
      </c>
      <c r="N516">
        <v>1386741600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 s="8">
        <f t="shared" si="50"/>
        <v>40900.25</v>
      </c>
      <c r="N517">
        <v>1324792800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4">
        <f t="shared" si="49"/>
        <v>63.030732860520096</v>
      </c>
      <c r="J518" t="s">
        <v>21</v>
      </c>
      <c r="K518" t="s">
        <v>22</v>
      </c>
      <c r="L518">
        <v>1281070800</v>
      </c>
      <c r="M518" s="8">
        <f t="shared" si="50"/>
        <v>40396.208333333336</v>
      </c>
      <c r="N518">
        <v>1284354000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4">
        <f t="shared" si="49"/>
        <v>84.717948717948715</v>
      </c>
      <c r="J519" t="s">
        <v>21</v>
      </c>
      <c r="K519" t="s">
        <v>22</v>
      </c>
      <c r="L519">
        <v>1493960400</v>
      </c>
      <c r="M519" s="8">
        <f t="shared" si="50"/>
        <v>42860.208333333328</v>
      </c>
      <c r="N519">
        <v>1494392400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>
        <v>1519365600</v>
      </c>
      <c r="M520" s="8">
        <f t="shared" si="50"/>
        <v>43154.25</v>
      </c>
      <c r="N520">
        <v>1519538400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4">
        <f t="shared" si="49"/>
        <v>101.97518330513255</v>
      </c>
      <c r="J521" t="s">
        <v>21</v>
      </c>
      <c r="K521" t="s">
        <v>22</v>
      </c>
      <c r="L521">
        <v>1420696800</v>
      </c>
      <c r="M521" s="8">
        <f t="shared" si="50"/>
        <v>42012.25</v>
      </c>
      <c r="N521">
        <v>1421906400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4">
        <f t="shared" si="49"/>
        <v>106.4375</v>
      </c>
      <c r="J522" t="s">
        <v>21</v>
      </c>
      <c r="K522" t="s">
        <v>22</v>
      </c>
      <c r="L522">
        <v>1555650000</v>
      </c>
      <c r="M522" s="8">
        <f t="shared" si="50"/>
        <v>43574.208333333328</v>
      </c>
      <c r="N522">
        <v>1555909200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4">
        <f t="shared" si="49"/>
        <v>29.975609756097562</v>
      </c>
      <c r="J523" t="s">
        <v>21</v>
      </c>
      <c r="K523" t="s">
        <v>22</v>
      </c>
      <c r="L523">
        <v>1471928400</v>
      </c>
      <c r="M523" s="8">
        <f t="shared" si="50"/>
        <v>42605.208333333328</v>
      </c>
      <c r="N523">
        <v>1472446800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4">
        <f t="shared" si="49"/>
        <v>85.806282722513089</v>
      </c>
      <c r="J524" t="s">
        <v>21</v>
      </c>
      <c r="K524" t="s">
        <v>22</v>
      </c>
      <c r="L524">
        <v>1341291600</v>
      </c>
      <c r="M524" s="8">
        <f t="shared" si="50"/>
        <v>41093.208333333336</v>
      </c>
      <c r="N524">
        <v>1342328400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4">
        <f t="shared" si="49"/>
        <v>70.82022471910112</v>
      </c>
      <c r="J525" t="s">
        <v>21</v>
      </c>
      <c r="K525" t="s">
        <v>22</v>
      </c>
      <c r="L525">
        <v>1267682400</v>
      </c>
      <c r="M525" s="8">
        <f t="shared" si="50"/>
        <v>40241.25</v>
      </c>
      <c r="N525">
        <v>1268114400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4">
        <f t="shared" si="49"/>
        <v>40.998484082870135</v>
      </c>
      <c r="J526" t="s">
        <v>21</v>
      </c>
      <c r="K526" t="s">
        <v>22</v>
      </c>
      <c r="L526">
        <v>1272258000</v>
      </c>
      <c r="M526" s="8">
        <f t="shared" si="50"/>
        <v>40294.208333333336</v>
      </c>
      <c r="N526">
        <v>1273381200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4">
        <f t="shared" si="49"/>
        <v>28.063492063492063</v>
      </c>
      <c r="J527" t="s">
        <v>21</v>
      </c>
      <c r="K527" t="s">
        <v>22</v>
      </c>
      <c r="L527">
        <v>1290492000</v>
      </c>
      <c r="M527" s="8">
        <f t="shared" si="50"/>
        <v>40505.25</v>
      </c>
      <c r="N527">
        <v>1290837600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4">
        <f t="shared" si="49"/>
        <v>88.054421768707485</v>
      </c>
      <c r="J528" t="s">
        <v>21</v>
      </c>
      <c r="K528" t="s">
        <v>22</v>
      </c>
      <c r="L528">
        <v>1451109600</v>
      </c>
      <c r="M528" s="8">
        <f t="shared" si="50"/>
        <v>42364.25</v>
      </c>
      <c r="N528">
        <v>1454306400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 s="8">
        <f t="shared" si="50"/>
        <v>42405.25</v>
      </c>
      <c r="N529">
        <v>1457762400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4">
        <f t="shared" si="49"/>
        <v>90.337500000000006</v>
      </c>
      <c r="J530" t="s">
        <v>40</v>
      </c>
      <c r="K530" t="s">
        <v>41</v>
      </c>
      <c r="L530">
        <v>1385186400</v>
      </c>
      <c r="M530" s="8">
        <f t="shared" si="50"/>
        <v>41601.25</v>
      </c>
      <c r="N530">
        <v>1389074400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4">
        <f t="shared" si="49"/>
        <v>63.777777777777779</v>
      </c>
      <c r="J531" t="s">
        <v>21</v>
      </c>
      <c r="K531" t="s">
        <v>22</v>
      </c>
      <c r="L531">
        <v>1399698000</v>
      </c>
      <c r="M531" s="8">
        <f t="shared" si="50"/>
        <v>41769.208333333336</v>
      </c>
      <c r="N531">
        <v>1402117200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4">
        <f t="shared" si="49"/>
        <v>53.995515695067262</v>
      </c>
      <c r="J532" t="s">
        <v>21</v>
      </c>
      <c r="K532" t="s">
        <v>22</v>
      </c>
      <c r="L532">
        <v>1283230800</v>
      </c>
      <c r="M532" s="8">
        <f t="shared" si="50"/>
        <v>40421.208333333336</v>
      </c>
      <c r="N532">
        <v>1284440400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4">
        <f t="shared" si="49"/>
        <v>48.993956043956047</v>
      </c>
      <c r="J533" t="s">
        <v>98</v>
      </c>
      <c r="K533" t="s">
        <v>99</v>
      </c>
      <c r="L533">
        <v>1384149600</v>
      </c>
      <c r="M533" s="8">
        <f t="shared" si="50"/>
        <v>41589.25</v>
      </c>
      <c r="N533">
        <v>1388988000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 s="8">
        <f t="shared" si="50"/>
        <v>43125.25</v>
      </c>
      <c r="N534">
        <v>1516946400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4">
        <f t="shared" si="49"/>
        <v>82.996393146979258</v>
      </c>
      <c r="J535" t="s">
        <v>40</v>
      </c>
      <c r="K535" t="s">
        <v>41</v>
      </c>
      <c r="L535">
        <v>1374642000</v>
      </c>
      <c r="M535" s="8">
        <f t="shared" si="50"/>
        <v>41479.208333333336</v>
      </c>
      <c r="N535">
        <v>1377752400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4">
        <f t="shared" si="49"/>
        <v>55.08230452674897</v>
      </c>
      <c r="J536" t="s">
        <v>21</v>
      </c>
      <c r="K536" t="s">
        <v>22</v>
      </c>
      <c r="L536">
        <v>1534482000</v>
      </c>
      <c r="M536" s="8">
        <f t="shared" si="50"/>
        <v>43329.208333333328</v>
      </c>
      <c r="N536">
        <v>1534568400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4">
        <f t="shared" si="49"/>
        <v>62.044554455445542</v>
      </c>
      <c r="J537" t="s">
        <v>107</v>
      </c>
      <c r="K537" t="s">
        <v>108</v>
      </c>
      <c r="L537">
        <v>1528434000</v>
      </c>
      <c r="M537" s="8">
        <f t="shared" si="50"/>
        <v>43259.208333333328</v>
      </c>
      <c r="N537">
        <v>1528606800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4">
        <f t="shared" si="49"/>
        <v>104.97857142857143</v>
      </c>
      <c r="J538" t="s">
        <v>107</v>
      </c>
      <c r="K538" t="s">
        <v>108</v>
      </c>
      <c r="L538">
        <v>1282626000</v>
      </c>
      <c r="M538" s="8">
        <f t="shared" si="50"/>
        <v>40414.208333333336</v>
      </c>
      <c r="N538">
        <v>1284872400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4">
        <f t="shared" si="49"/>
        <v>94.044676806083643</v>
      </c>
      <c r="J539" t="s">
        <v>36</v>
      </c>
      <c r="K539" t="s">
        <v>37</v>
      </c>
      <c r="L539">
        <v>1535605200</v>
      </c>
      <c r="M539" s="8">
        <f t="shared" si="50"/>
        <v>43342.208333333328</v>
      </c>
      <c r="N539">
        <v>1537592400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4">
        <f t="shared" si="49"/>
        <v>44.007716049382715</v>
      </c>
      <c r="J540" t="s">
        <v>21</v>
      </c>
      <c r="K540" t="s">
        <v>22</v>
      </c>
      <c r="L540">
        <v>1379826000</v>
      </c>
      <c r="M540" s="8">
        <f t="shared" si="50"/>
        <v>41539.208333333336</v>
      </c>
      <c r="N540">
        <v>1381208400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4">
        <f t="shared" si="49"/>
        <v>92.467532467532465</v>
      </c>
      <c r="J541" t="s">
        <v>21</v>
      </c>
      <c r="K541" t="s">
        <v>22</v>
      </c>
      <c r="L541">
        <v>1561957200</v>
      </c>
      <c r="M541" s="8">
        <f t="shared" si="50"/>
        <v>43647.208333333328</v>
      </c>
      <c r="N541">
        <v>1562475600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4">
        <f t="shared" si="49"/>
        <v>57.072874493927124</v>
      </c>
      <c r="J542" t="s">
        <v>21</v>
      </c>
      <c r="K542" t="s">
        <v>22</v>
      </c>
      <c r="L542">
        <v>1525496400</v>
      </c>
      <c r="M542" s="8">
        <f t="shared" si="50"/>
        <v>43225.208333333328</v>
      </c>
      <c r="N542">
        <v>1527397200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4">
        <f t="shared" si="49"/>
        <v>109.07848101265823</v>
      </c>
      <c r="J543" t="s">
        <v>107</v>
      </c>
      <c r="K543" t="s">
        <v>108</v>
      </c>
      <c r="L543">
        <v>1433912400</v>
      </c>
      <c r="M543" s="8">
        <f t="shared" si="50"/>
        <v>42165.208333333328</v>
      </c>
      <c r="N543">
        <v>1436158800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4">
        <f t="shared" si="49"/>
        <v>39.387755102040813</v>
      </c>
      <c r="J544" t="s">
        <v>40</v>
      </c>
      <c r="K544" t="s">
        <v>41</v>
      </c>
      <c r="L544">
        <v>1453442400</v>
      </c>
      <c r="M544" s="8">
        <f t="shared" si="50"/>
        <v>42391.25</v>
      </c>
      <c r="N544">
        <v>1456034400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4">
        <f t="shared" si="49"/>
        <v>77.022222222222226</v>
      </c>
      <c r="J545" t="s">
        <v>21</v>
      </c>
      <c r="K545" t="s">
        <v>22</v>
      </c>
      <c r="L545">
        <v>1378875600</v>
      </c>
      <c r="M545" s="8">
        <f t="shared" si="50"/>
        <v>41528.208333333336</v>
      </c>
      <c r="N545">
        <v>1380171600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4">
        <f t="shared" si="49"/>
        <v>92.166666666666671</v>
      </c>
      <c r="J546" t="s">
        <v>21</v>
      </c>
      <c r="K546" t="s">
        <v>22</v>
      </c>
      <c r="L546">
        <v>1452232800</v>
      </c>
      <c r="M546" s="8">
        <f t="shared" si="50"/>
        <v>42377.25</v>
      </c>
      <c r="N546">
        <v>1453356000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4">
        <f t="shared" si="49"/>
        <v>61.007063197026021</v>
      </c>
      <c r="J547" t="s">
        <v>21</v>
      </c>
      <c r="K547" t="s">
        <v>22</v>
      </c>
      <c r="L547">
        <v>1577253600</v>
      </c>
      <c r="M547" s="8">
        <f t="shared" si="50"/>
        <v>43824.25</v>
      </c>
      <c r="N547">
        <v>1578981600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4">
        <f t="shared" si="49"/>
        <v>78.068181818181813</v>
      </c>
      <c r="J548" t="s">
        <v>21</v>
      </c>
      <c r="K548" t="s">
        <v>22</v>
      </c>
      <c r="L548">
        <v>1537160400</v>
      </c>
      <c r="M548" s="8">
        <f t="shared" si="50"/>
        <v>43360.208333333328</v>
      </c>
      <c r="N548">
        <v>1537419600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>
        <v>1422165600</v>
      </c>
      <c r="M549" s="8">
        <f t="shared" si="50"/>
        <v>42029.25</v>
      </c>
      <c r="N549">
        <v>1423202400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4">
        <f t="shared" si="49"/>
        <v>59.991289782244557</v>
      </c>
      <c r="J550" t="s">
        <v>21</v>
      </c>
      <c r="K550" t="s">
        <v>22</v>
      </c>
      <c r="L550">
        <v>1459486800</v>
      </c>
      <c r="M550" s="8">
        <f t="shared" si="50"/>
        <v>42461.208333333328</v>
      </c>
      <c r="N550">
        <v>1460610000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4">
        <f t="shared" si="49"/>
        <v>110.03018372703411</v>
      </c>
      <c r="J551" t="s">
        <v>21</v>
      </c>
      <c r="K551" t="s">
        <v>22</v>
      </c>
      <c r="L551">
        <v>1369717200</v>
      </c>
      <c r="M551" s="8">
        <f t="shared" si="50"/>
        <v>41422.208333333336</v>
      </c>
      <c r="N551">
        <v>1370494800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>
        <v>1330495200</v>
      </c>
      <c r="M552" s="8">
        <f t="shared" si="50"/>
        <v>40968.25</v>
      </c>
      <c r="N552">
        <v>1332306000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4">
        <f t="shared" si="49"/>
        <v>37.99856063332134</v>
      </c>
      <c r="J553" t="s">
        <v>26</v>
      </c>
      <c r="K553" t="s">
        <v>27</v>
      </c>
      <c r="L553">
        <v>1419055200</v>
      </c>
      <c r="M553" s="8">
        <f t="shared" si="50"/>
        <v>41993.25</v>
      </c>
      <c r="N553">
        <v>1422511200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4">
        <f t="shared" si="49"/>
        <v>96.369565217391298</v>
      </c>
      <c r="J554" t="s">
        <v>21</v>
      </c>
      <c r="K554" t="s">
        <v>22</v>
      </c>
      <c r="L554">
        <v>1480140000</v>
      </c>
      <c r="M554" s="8">
        <f t="shared" si="50"/>
        <v>42700.25</v>
      </c>
      <c r="N554">
        <v>1480312800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4">
        <f t="shared" si="49"/>
        <v>72.978599221789878</v>
      </c>
      <c r="J555" t="s">
        <v>21</v>
      </c>
      <c r="K555" t="s">
        <v>22</v>
      </c>
      <c r="L555">
        <v>1293948000</v>
      </c>
      <c r="M555" s="8">
        <f t="shared" si="50"/>
        <v>40545.25</v>
      </c>
      <c r="N555">
        <v>1294034400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 s="8">
        <f t="shared" si="50"/>
        <v>42723.25</v>
      </c>
      <c r="N556">
        <v>1482645600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4">
        <f t="shared" si="49"/>
        <v>104.36296296296297</v>
      </c>
      <c r="J557" t="s">
        <v>36</v>
      </c>
      <c r="K557" t="s">
        <v>37</v>
      </c>
      <c r="L557">
        <v>1396414800</v>
      </c>
      <c r="M557" s="8">
        <f t="shared" si="50"/>
        <v>41731.208333333336</v>
      </c>
      <c r="N557">
        <v>1399093200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4">
        <f t="shared" si="49"/>
        <v>102.18852459016394</v>
      </c>
      <c r="J558" t="s">
        <v>21</v>
      </c>
      <c r="K558" t="s">
        <v>22</v>
      </c>
      <c r="L558">
        <v>1315285200</v>
      </c>
      <c r="M558" s="8">
        <f t="shared" si="50"/>
        <v>40792.208333333336</v>
      </c>
      <c r="N558">
        <v>1315890000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4">
        <f t="shared" si="49"/>
        <v>54.117647058823529</v>
      </c>
      <c r="J559" t="s">
        <v>21</v>
      </c>
      <c r="K559" t="s">
        <v>22</v>
      </c>
      <c r="L559">
        <v>1443762000</v>
      </c>
      <c r="M559" s="8">
        <f t="shared" si="50"/>
        <v>42279.208333333328</v>
      </c>
      <c r="N559">
        <v>1444021200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4">
        <f t="shared" si="49"/>
        <v>63.222222222222221</v>
      </c>
      <c r="J560" t="s">
        <v>21</v>
      </c>
      <c r="K560" t="s">
        <v>22</v>
      </c>
      <c r="L560">
        <v>1456293600</v>
      </c>
      <c r="M560" s="8">
        <f t="shared" si="50"/>
        <v>42424.25</v>
      </c>
      <c r="N560">
        <v>1460005200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4">
        <f t="shared" si="49"/>
        <v>104.03228962818004</v>
      </c>
      <c r="J561" t="s">
        <v>21</v>
      </c>
      <c r="K561" t="s">
        <v>22</v>
      </c>
      <c r="L561">
        <v>1470114000</v>
      </c>
      <c r="M561" s="8">
        <f t="shared" si="50"/>
        <v>42584.208333333328</v>
      </c>
      <c r="N561">
        <v>1470718800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4">
        <f t="shared" si="49"/>
        <v>49.994334277620396</v>
      </c>
      <c r="J562" t="s">
        <v>21</v>
      </c>
      <c r="K562" t="s">
        <v>22</v>
      </c>
      <c r="L562">
        <v>1321596000</v>
      </c>
      <c r="M562" s="8">
        <f t="shared" si="50"/>
        <v>40865.25</v>
      </c>
      <c r="N562">
        <v>1325052000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4">
        <f t="shared" si="49"/>
        <v>56.015151515151516</v>
      </c>
      <c r="J563" t="s">
        <v>98</v>
      </c>
      <c r="K563" t="s">
        <v>99</v>
      </c>
      <c r="L563">
        <v>1318827600</v>
      </c>
      <c r="M563" s="8">
        <f t="shared" si="50"/>
        <v>40833.208333333336</v>
      </c>
      <c r="N563">
        <v>1319000400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4">
        <f t="shared" si="49"/>
        <v>48.807692307692307</v>
      </c>
      <c r="J564" t="s">
        <v>98</v>
      </c>
      <c r="K564" t="s">
        <v>99</v>
      </c>
      <c r="L564">
        <v>1552366800</v>
      </c>
      <c r="M564" s="8">
        <f t="shared" si="50"/>
        <v>43536.208333333328</v>
      </c>
      <c r="N564">
        <v>1552539600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4">
        <f t="shared" si="49"/>
        <v>60.082352941176474</v>
      </c>
      <c r="J565" t="s">
        <v>26</v>
      </c>
      <c r="K565" t="s">
        <v>27</v>
      </c>
      <c r="L565">
        <v>1542088800</v>
      </c>
      <c r="M565" s="8">
        <f t="shared" si="50"/>
        <v>43417.25</v>
      </c>
      <c r="N565">
        <v>1543816800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4">
        <f t="shared" si="49"/>
        <v>78.990502793296088</v>
      </c>
      <c r="J566" t="s">
        <v>21</v>
      </c>
      <c r="K566" t="s">
        <v>22</v>
      </c>
      <c r="L566">
        <v>1426395600</v>
      </c>
      <c r="M566" s="8">
        <f t="shared" si="50"/>
        <v>42078.208333333328</v>
      </c>
      <c r="N566">
        <v>1427086800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4">
        <f t="shared" si="49"/>
        <v>53.99499443826474</v>
      </c>
      <c r="J567" t="s">
        <v>21</v>
      </c>
      <c r="K567" t="s">
        <v>22</v>
      </c>
      <c r="L567">
        <v>1321336800</v>
      </c>
      <c r="M567" s="8">
        <f t="shared" si="50"/>
        <v>40862.25</v>
      </c>
      <c r="N567">
        <v>1323064800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4">
        <f t="shared" si="49"/>
        <v>111.45945945945945</v>
      </c>
      <c r="J568" t="s">
        <v>21</v>
      </c>
      <c r="K568" t="s">
        <v>22</v>
      </c>
      <c r="L568">
        <v>1456293600</v>
      </c>
      <c r="M568" s="8">
        <f t="shared" si="50"/>
        <v>42424.25</v>
      </c>
      <c r="N568">
        <v>1458277200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4">
        <f t="shared" si="49"/>
        <v>60.922131147540981</v>
      </c>
      <c r="J569" t="s">
        <v>21</v>
      </c>
      <c r="K569" t="s">
        <v>22</v>
      </c>
      <c r="L569">
        <v>1404968400</v>
      </c>
      <c r="M569" s="8">
        <f t="shared" si="50"/>
        <v>41830.208333333336</v>
      </c>
      <c r="N569">
        <v>1405141200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4">
        <f t="shared" si="49"/>
        <v>26.0015444015444</v>
      </c>
      <c r="J570" t="s">
        <v>21</v>
      </c>
      <c r="K570" t="s">
        <v>22</v>
      </c>
      <c r="L570">
        <v>1279170000</v>
      </c>
      <c r="M570" s="8">
        <f t="shared" si="50"/>
        <v>40374.208333333336</v>
      </c>
      <c r="N570">
        <v>1283058000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4">
        <f t="shared" si="49"/>
        <v>80.993208828522924</v>
      </c>
      <c r="J571" t="s">
        <v>107</v>
      </c>
      <c r="K571" t="s">
        <v>108</v>
      </c>
      <c r="L571">
        <v>1294725600</v>
      </c>
      <c r="M571" s="8">
        <f t="shared" si="50"/>
        <v>40554.25</v>
      </c>
      <c r="N571">
        <v>1295762400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4">
        <f t="shared" si="49"/>
        <v>34.995963302752294</v>
      </c>
      <c r="J572" t="s">
        <v>21</v>
      </c>
      <c r="K572" t="s">
        <v>22</v>
      </c>
      <c r="L572">
        <v>1419055200</v>
      </c>
      <c r="M572" s="8">
        <f t="shared" si="50"/>
        <v>41993.25</v>
      </c>
      <c r="N572">
        <v>1419573600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4">
        <f t="shared" si="49"/>
        <v>94.142857142857139</v>
      </c>
      <c r="J573" t="s">
        <v>107</v>
      </c>
      <c r="K573" t="s">
        <v>108</v>
      </c>
      <c r="L573">
        <v>1434690000</v>
      </c>
      <c r="M573" s="8">
        <f t="shared" si="50"/>
        <v>42174.208333333328</v>
      </c>
      <c r="N573">
        <v>1438750800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4">
        <f t="shared" si="49"/>
        <v>52.085106382978722</v>
      </c>
      <c r="J574" t="s">
        <v>21</v>
      </c>
      <c r="K574" t="s">
        <v>22</v>
      </c>
      <c r="L574">
        <v>1443416400</v>
      </c>
      <c r="M574" s="8">
        <f t="shared" si="50"/>
        <v>42275.208333333328</v>
      </c>
      <c r="N574">
        <v>1444798800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4">
        <f t="shared" si="49"/>
        <v>24.986666666666668</v>
      </c>
      <c r="J575" t="s">
        <v>21</v>
      </c>
      <c r="K575" t="s">
        <v>22</v>
      </c>
      <c r="L575">
        <v>1399006800</v>
      </c>
      <c r="M575" s="8">
        <f t="shared" si="50"/>
        <v>41761.208333333336</v>
      </c>
      <c r="N575">
        <v>1399179600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4">
        <f t="shared" si="49"/>
        <v>69.215277777777771</v>
      </c>
      <c r="J576" t="s">
        <v>21</v>
      </c>
      <c r="K576" t="s">
        <v>22</v>
      </c>
      <c r="L576">
        <v>1575698400</v>
      </c>
      <c r="M576" s="8">
        <f t="shared" si="50"/>
        <v>43806.25</v>
      </c>
      <c r="N576">
        <v>1576562400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4">
        <f t="shared" si="49"/>
        <v>93.944444444444443</v>
      </c>
      <c r="J577" t="s">
        <v>21</v>
      </c>
      <c r="K577" t="s">
        <v>22</v>
      </c>
      <c r="L577">
        <v>1400562000</v>
      </c>
      <c r="M577" s="8">
        <f t="shared" si="50"/>
        <v>41779.208333333336</v>
      </c>
      <c r="N577">
        <v>1400821200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54">(E578/D578)*100</f>
        <v>64.927835051546396</v>
      </c>
      <c r="G578" t="s">
        <v>14</v>
      </c>
      <c r="H578">
        <v>64</v>
      </c>
      <c r="I578" s="4">
        <f t="shared" ref="I578:I641" si="55">IFERROR(E578/H578,0)</f>
        <v>98.40625</v>
      </c>
      <c r="J578" t="s">
        <v>21</v>
      </c>
      <c r="K578" t="s">
        <v>22</v>
      </c>
      <c r="L578">
        <v>1509512400</v>
      </c>
      <c r="M578" s="8">
        <f t="shared" si="50"/>
        <v>43040.208333333328</v>
      </c>
      <c r="N578">
        <v>1510984800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54"/>
        <v>18.853658536585368</v>
      </c>
      <c r="G579" t="s">
        <v>74</v>
      </c>
      <c r="H579">
        <v>37</v>
      </c>
      <c r="I579" s="4">
        <f t="shared" si="55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56">(((L579/60)/60)/24) + DATE(1970,1,1)</f>
        <v>40613.25</v>
      </c>
      <c r="N579">
        <v>1302066000</v>
      </c>
      <c r="O579" s="8">
        <f t="shared" ref="O579:O642" si="57">(((N579/60)/60)/24) + 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_xlfn.TEXTBEFORE(R579,"/")</f>
        <v>music</v>
      </c>
      <c r="T579" t="str">
        <f t="shared" ref="T579:T642" si="59">_xlfn.TEXTAFTER(R579,"/")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4">
        <f t="shared" si="55"/>
        <v>65.991836734693877</v>
      </c>
      <c r="J580" t="s">
        <v>21</v>
      </c>
      <c r="K580" t="s">
        <v>22</v>
      </c>
      <c r="L580">
        <v>1322719200</v>
      </c>
      <c r="M580" s="8">
        <f t="shared" si="56"/>
        <v>40878.25</v>
      </c>
      <c r="N580">
        <v>1322978400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4">
        <f t="shared" si="55"/>
        <v>72.05747126436782</v>
      </c>
      <c r="J581" t="s">
        <v>21</v>
      </c>
      <c r="K581" t="s">
        <v>22</v>
      </c>
      <c r="L581">
        <v>1312693200</v>
      </c>
      <c r="M581" s="8">
        <f t="shared" si="56"/>
        <v>40762.208333333336</v>
      </c>
      <c r="N581">
        <v>1313730000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4">
        <f t="shared" si="55"/>
        <v>48.003209242618745</v>
      </c>
      <c r="J582" t="s">
        <v>21</v>
      </c>
      <c r="K582" t="s">
        <v>22</v>
      </c>
      <c r="L582">
        <v>1393394400</v>
      </c>
      <c r="M582" s="8">
        <f t="shared" si="56"/>
        <v>41696.25</v>
      </c>
      <c r="N582">
        <v>1394085600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4">
        <f t="shared" si="55"/>
        <v>54.098591549295776</v>
      </c>
      <c r="J583" t="s">
        <v>21</v>
      </c>
      <c r="K583" t="s">
        <v>22</v>
      </c>
      <c r="L583">
        <v>1304053200</v>
      </c>
      <c r="M583" s="8">
        <f t="shared" si="56"/>
        <v>40662.208333333336</v>
      </c>
      <c r="N583">
        <v>1305349200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4">
        <f t="shared" si="55"/>
        <v>107.88095238095238</v>
      </c>
      <c r="J584" t="s">
        <v>21</v>
      </c>
      <c r="K584" t="s">
        <v>22</v>
      </c>
      <c r="L584">
        <v>1433912400</v>
      </c>
      <c r="M584" s="8">
        <f t="shared" si="56"/>
        <v>42165.208333333328</v>
      </c>
      <c r="N584">
        <v>1434344400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4">
        <f t="shared" si="55"/>
        <v>67.034103410341032</v>
      </c>
      <c r="J585" t="s">
        <v>21</v>
      </c>
      <c r="K585" t="s">
        <v>22</v>
      </c>
      <c r="L585">
        <v>1329717600</v>
      </c>
      <c r="M585" s="8">
        <f t="shared" si="56"/>
        <v>40959.25</v>
      </c>
      <c r="N585">
        <v>1331186400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4">
        <f t="shared" si="55"/>
        <v>64.01425914445133</v>
      </c>
      <c r="J586" t="s">
        <v>21</v>
      </c>
      <c r="K586" t="s">
        <v>22</v>
      </c>
      <c r="L586">
        <v>1335330000</v>
      </c>
      <c r="M586" s="8">
        <f t="shared" si="56"/>
        <v>41024.208333333336</v>
      </c>
      <c r="N586">
        <v>1336539600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4">
        <f t="shared" si="55"/>
        <v>96.066176470588232</v>
      </c>
      <c r="J587" t="s">
        <v>21</v>
      </c>
      <c r="K587" t="s">
        <v>22</v>
      </c>
      <c r="L587">
        <v>1268888400</v>
      </c>
      <c r="M587" s="8">
        <f t="shared" si="56"/>
        <v>40255.208333333336</v>
      </c>
      <c r="N587">
        <v>1269752400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4">
        <f t="shared" si="55"/>
        <v>51.184615384615384</v>
      </c>
      <c r="J588" t="s">
        <v>21</v>
      </c>
      <c r="K588" t="s">
        <v>22</v>
      </c>
      <c r="L588">
        <v>1289973600</v>
      </c>
      <c r="M588" s="8">
        <f t="shared" si="56"/>
        <v>40499.25</v>
      </c>
      <c r="N588">
        <v>1291615200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 s="8">
        <f t="shared" si="56"/>
        <v>43484.25</v>
      </c>
      <c r="N589">
        <v>1552366800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4">
        <f t="shared" si="55"/>
        <v>91.021198830409361</v>
      </c>
      <c r="J590" t="s">
        <v>40</v>
      </c>
      <c r="K590" t="s">
        <v>41</v>
      </c>
      <c r="L590">
        <v>1269493200</v>
      </c>
      <c r="M590" s="8">
        <f t="shared" si="56"/>
        <v>40262.208333333336</v>
      </c>
      <c r="N590">
        <v>1272171600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4">
        <f t="shared" si="55"/>
        <v>50.127450980392155</v>
      </c>
      <c r="J591" t="s">
        <v>21</v>
      </c>
      <c r="K591" t="s">
        <v>22</v>
      </c>
      <c r="L591">
        <v>1436072400</v>
      </c>
      <c r="M591" s="8">
        <f t="shared" si="56"/>
        <v>42190.208333333328</v>
      </c>
      <c r="N591">
        <v>1436677200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4">
        <f t="shared" si="55"/>
        <v>67.720930232558146</v>
      </c>
      <c r="J592" t="s">
        <v>26</v>
      </c>
      <c r="K592" t="s">
        <v>27</v>
      </c>
      <c r="L592">
        <v>1419141600</v>
      </c>
      <c r="M592" s="8">
        <f t="shared" si="56"/>
        <v>41994.25</v>
      </c>
      <c r="N592">
        <v>1420092000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4">
        <f t="shared" si="55"/>
        <v>61.03921568627451</v>
      </c>
      <c r="J593" t="s">
        <v>21</v>
      </c>
      <c r="K593" t="s">
        <v>22</v>
      </c>
      <c r="L593">
        <v>1279083600</v>
      </c>
      <c r="M593" s="8">
        <f t="shared" si="56"/>
        <v>40373.208333333336</v>
      </c>
      <c r="N593">
        <v>1279947600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4">
        <f t="shared" si="55"/>
        <v>80.011857707509876</v>
      </c>
      <c r="J594" t="s">
        <v>21</v>
      </c>
      <c r="K594" t="s">
        <v>22</v>
      </c>
      <c r="L594">
        <v>1401426000</v>
      </c>
      <c r="M594" s="8">
        <f t="shared" si="56"/>
        <v>41789.208333333336</v>
      </c>
      <c r="N594">
        <v>1402203600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4">
        <f t="shared" si="55"/>
        <v>47.001497753369947</v>
      </c>
      <c r="J595" t="s">
        <v>21</v>
      </c>
      <c r="K595" t="s">
        <v>22</v>
      </c>
      <c r="L595">
        <v>1395810000</v>
      </c>
      <c r="M595" s="8">
        <f t="shared" si="56"/>
        <v>41724.208333333336</v>
      </c>
      <c r="N595">
        <v>1396933200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4">
        <f t="shared" si="55"/>
        <v>71.127388535031841</v>
      </c>
      <c r="J596" t="s">
        <v>21</v>
      </c>
      <c r="K596" t="s">
        <v>22</v>
      </c>
      <c r="L596">
        <v>1467003600</v>
      </c>
      <c r="M596" s="8">
        <f t="shared" si="56"/>
        <v>42548.208333333328</v>
      </c>
      <c r="N596">
        <v>1467262800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4">
        <f t="shared" si="55"/>
        <v>89.99079189686924</v>
      </c>
      <c r="J597" t="s">
        <v>21</v>
      </c>
      <c r="K597" t="s">
        <v>22</v>
      </c>
      <c r="L597">
        <v>1268715600</v>
      </c>
      <c r="M597" s="8">
        <f t="shared" si="56"/>
        <v>40253.208333333336</v>
      </c>
      <c r="N597">
        <v>1270530000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4">
        <f t="shared" si="55"/>
        <v>43.032786885245905</v>
      </c>
      <c r="J598" t="s">
        <v>21</v>
      </c>
      <c r="K598" t="s">
        <v>22</v>
      </c>
      <c r="L598">
        <v>1457157600</v>
      </c>
      <c r="M598" s="8">
        <f t="shared" si="56"/>
        <v>42434.25</v>
      </c>
      <c r="N598">
        <v>1457762400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4">
        <f t="shared" si="55"/>
        <v>67.997714808043881</v>
      </c>
      <c r="J599" t="s">
        <v>21</v>
      </c>
      <c r="K599" t="s">
        <v>22</v>
      </c>
      <c r="L599">
        <v>1573970400</v>
      </c>
      <c r="M599" s="8">
        <f t="shared" si="56"/>
        <v>43786.25</v>
      </c>
      <c r="N599">
        <v>1575525600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4">
        <f t="shared" si="55"/>
        <v>73.004566210045667</v>
      </c>
      <c r="J600" t="s">
        <v>107</v>
      </c>
      <c r="K600" t="s">
        <v>108</v>
      </c>
      <c r="L600">
        <v>1276578000</v>
      </c>
      <c r="M600" s="8">
        <f t="shared" si="56"/>
        <v>40344.208333333336</v>
      </c>
      <c r="N600">
        <v>1279083600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4">
        <f t="shared" si="55"/>
        <v>62.341463414634148</v>
      </c>
      <c r="J601" t="s">
        <v>36</v>
      </c>
      <c r="K601" t="s">
        <v>37</v>
      </c>
      <c r="L601">
        <v>1423720800</v>
      </c>
      <c r="M601" s="8">
        <f t="shared" si="56"/>
        <v>42047.25</v>
      </c>
      <c r="N601">
        <v>1424412000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>
        <v>1375160400</v>
      </c>
      <c r="M602" s="8">
        <f t="shared" si="56"/>
        <v>41485.208333333336</v>
      </c>
      <c r="N602">
        <v>1376197200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4">
        <f t="shared" si="55"/>
        <v>67.103092783505161</v>
      </c>
      <c r="J603" t="s">
        <v>21</v>
      </c>
      <c r="K603" t="s">
        <v>22</v>
      </c>
      <c r="L603">
        <v>1401426000</v>
      </c>
      <c r="M603" s="8">
        <f t="shared" si="56"/>
        <v>41789.208333333336</v>
      </c>
      <c r="N603">
        <v>1402894800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4">
        <f t="shared" si="55"/>
        <v>79.978947368421046</v>
      </c>
      <c r="J604" t="s">
        <v>21</v>
      </c>
      <c r="K604" t="s">
        <v>22</v>
      </c>
      <c r="L604">
        <v>1433480400</v>
      </c>
      <c r="M604" s="8">
        <f t="shared" si="56"/>
        <v>42160.208333333328</v>
      </c>
      <c r="N604">
        <v>1434430800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4">
        <f t="shared" si="55"/>
        <v>62.176470588235297</v>
      </c>
      <c r="J605" t="s">
        <v>21</v>
      </c>
      <c r="K605" t="s">
        <v>22</v>
      </c>
      <c r="L605">
        <v>1555563600</v>
      </c>
      <c r="M605" s="8">
        <f t="shared" si="56"/>
        <v>43573.208333333328</v>
      </c>
      <c r="N605">
        <v>1557896400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4">
        <f t="shared" si="55"/>
        <v>53.005950297514879</v>
      </c>
      <c r="J606" t="s">
        <v>21</v>
      </c>
      <c r="K606" t="s">
        <v>22</v>
      </c>
      <c r="L606">
        <v>1295676000</v>
      </c>
      <c r="M606" s="8">
        <f t="shared" si="56"/>
        <v>40565.25</v>
      </c>
      <c r="N606">
        <v>1297490400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4">
        <f t="shared" si="55"/>
        <v>57.738317757009348</v>
      </c>
      <c r="J607" t="s">
        <v>21</v>
      </c>
      <c r="K607" t="s">
        <v>22</v>
      </c>
      <c r="L607">
        <v>1443848400</v>
      </c>
      <c r="M607" s="8">
        <f t="shared" si="56"/>
        <v>42280.208333333328</v>
      </c>
      <c r="N607">
        <v>1447394400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4">
        <f t="shared" si="55"/>
        <v>40.03125</v>
      </c>
      <c r="J608" t="s">
        <v>40</v>
      </c>
      <c r="K608" t="s">
        <v>41</v>
      </c>
      <c r="L608">
        <v>1457330400</v>
      </c>
      <c r="M608" s="8">
        <f t="shared" si="56"/>
        <v>42436.25</v>
      </c>
      <c r="N608">
        <v>1458277200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4">
        <f t="shared" si="55"/>
        <v>81.016591928251117</v>
      </c>
      <c r="J609" t="s">
        <v>21</v>
      </c>
      <c r="K609" t="s">
        <v>22</v>
      </c>
      <c r="L609">
        <v>1395550800</v>
      </c>
      <c r="M609" s="8">
        <f t="shared" si="56"/>
        <v>41721.208333333336</v>
      </c>
      <c r="N609">
        <v>1395723600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4">
        <f t="shared" si="55"/>
        <v>35.047468354430379</v>
      </c>
      <c r="J610" t="s">
        <v>21</v>
      </c>
      <c r="K610" t="s">
        <v>22</v>
      </c>
      <c r="L610">
        <v>1551852000</v>
      </c>
      <c r="M610" s="8">
        <f t="shared" si="56"/>
        <v>43530.25</v>
      </c>
      <c r="N610">
        <v>1552197600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4">
        <f t="shared" si="55"/>
        <v>102.92307692307692</v>
      </c>
      <c r="J611" t="s">
        <v>21</v>
      </c>
      <c r="K611" t="s">
        <v>22</v>
      </c>
      <c r="L611">
        <v>1547618400</v>
      </c>
      <c r="M611" s="8">
        <f t="shared" si="56"/>
        <v>43481.25</v>
      </c>
      <c r="N611">
        <v>1549087200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4">
        <f t="shared" si="55"/>
        <v>27.998126756166094</v>
      </c>
      <c r="J612" t="s">
        <v>21</v>
      </c>
      <c r="K612" t="s">
        <v>22</v>
      </c>
      <c r="L612">
        <v>1355637600</v>
      </c>
      <c r="M612" s="8">
        <f t="shared" si="56"/>
        <v>41259.25</v>
      </c>
      <c r="N612">
        <v>1356847200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4">
        <f t="shared" si="55"/>
        <v>75.733333333333334</v>
      </c>
      <c r="J613" t="s">
        <v>21</v>
      </c>
      <c r="K613" t="s">
        <v>22</v>
      </c>
      <c r="L613">
        <v>1374728400</v>
      </c>
      <c r="M613" s="8">
        <f t="shared" si="56"/>
        <v>41480.208333333336</v>
      </c>
      <c r="N613">
        <v>1375765200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4">
        <f t="shared" si="55"/>
        <v>45.026041666666664</v>
      </c>
      <c r="J614" t="s">
        <v>21</v>
      </c>
      <c r="K614" t="s">
        <v>22</v>
      </c>
      <c r="L614">
        <v>1287810000</v>
      </c>
      <c r="M614" s="8">
        <f t="shared" si="56"/>
        <v>40474.208333333336</v>
      </c>
      <c r="N614">
        <v>1289800800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 s="8">
        <f t="shared" si="56"/>
        <v>42973.208333333328</v>
      </c>
      <c r="N615">
        <v>1504501200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4">
        <f t="shared" si="55"/>
        <v>56.991701244813278</v>
      </c>
      <c r="J616" t="s">
        <v>21</v>
      </c>
      <c r="K616" t="s">
        <v>22</v>
      </c>
      <c r="L616">
        <v>1484114400</v>
      </c>
      <c r="M616" s="8">
        <f t="shared" si="56"/>
        <v>42746.25</v>
      </c>
      <c r="N616">
        <v>1485669600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4">
        <f t="shared" si="55"/>
        <v>85.223529411764702</v>
      </c>
      <c r="J617" t="s">
        <v>107</v>
      </c>
      <c r="K617" t="s">
        <v>108</v>
      </c>
      <c r="L617">
        <v>1461906000</v>
      </c>
      <c r="M617" s="8">
        <f t="shared" si="56"/>
        <v>42489.208333333328</v>
      </c>
      <c r="N617">
        <v>1462770000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4">
        <f t="shared" si="55"/>
        <v>50.962184873949582</v>
      </c>
      <c r="J618" t="s">
        <v>40</v>
      </c>
      <c r="K618" t="s">
        <v>41</v>
      </c>
      <c r="L618">
        <v>1379653200</v>
      </c>
      <c r="M618" s="8">
        <f t="shared" si="56"/>
        <v>41537.208333333336</v>
      </c>
      <c r="N618">
        <v>1379739600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4">
        <f t="shared" si="55"/>
        <v>63.563636363636363</v>
      </c>
      <c r="J619" t="s">
        <v>21</v>
      </c>
      <c r="K619" t="s">
        <v>22</v>
      </c>
      <c r="L619">
        <v>1401858000</v>
      </c>
      <c r="M619" s="8">
        <f t="shared" si="56"/>
        <v>41794.208333333336</v>
      </c>
      <c r="N619">
        <v>1402722000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4">
        <f t="shared" si="55"/>
        <v>80.999165275459092</v>
      </c>
      <c r="J620" t="s">
        <v>21</v>
      </c>
      <c r="K620" t="s">
        <v>22</v>
      </c>
      <c r="L620">
        <v>1367470800</v>
      </c>
      <c r="M620" s="8">
        <f t="shared" si="56"/>
        <v>41396.208333333336</v>
      </c>
      <c r="N620">
        <v>1369285200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4">
        <f t="shared" si="55"/>
        <v>86.044753086419746</v>
      </c>
      <c r="J621" t="s">
        <v>21</v>
      </c>
      <c r="K621" t="s">
        <v>22</v>
      </c>
      <c r="L621">
        <v>1304658000</v>
      </c>
      <c r="M621" s="8">
        <f t="shared" si="56"/>
        <v>40669.208333333336</v>
      </c>
      <c r="N621">
        <v>1304744400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4">
        <f t="shared" si="55"/>
        <v>90.0390625</v>
      </c>
      <c r="J622" t="s">
        <v>26</v>
      </c>
      <c r="K622" t="s">
        <v>27</v>
      </c>
      <c r="L622">
        <v>1467954000</v>
      </c>
      <c r="M622" s="8">
        <f t="shared" si="56"/>
        <v>42559.208333333328</v>
      </c>
      <c r="N622">
        <v>1468299600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4">
        <f t="shared" si="55"/>
        <v>74.006063432835816</v>
      </c>
      <c r="J623" t="s">
        <v>21</v>
      </c>
      <c r="K623" t="s">
        <v>22</v>
      </c>
      <c r="L623">
        <v>1473742800</v>
      </c>
      <c r="M623" s="8">
        <f t="shared" si="56"/>
        <v>42626.208333333328</v>
      </c>
      <c r="N623">
        <v>1474174800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4">
        <f t="shared" si="55"/>
        <v>92.4375</v>
      </c>
      <c r="J624" t="s">
        <v>21</v>
      </c>
      <c r="K624" t="s">
        <v>22</v>
      </c>
      <c r="L624">
        <v>1523768400</v>
      </c>
      <c r="M624" s="8">
        <f t="shared" si="56"/>
        <v>43205.208333333328</v>
      </c>
      <c r="N624">
        <v>1526014800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4">
        <f t="shared" si="55"/>
        <v>55.999257333828446</v>
      </c>
      <c r="J625" t="s">
        <v>40</v>
      </c>
      <c r="K625" t="s">
        <v>41</v>
      </c>
      <c r="L625">
        <v>1437022800</v>
      </c>
      <c r="M625" s="8">
        <f t="shared" si="56"/>
        <v>42201.208333333328</v>
      </c>
      <c r="N625">
        <v>1437454800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4">
        <f t="shared" si="55"/>
        <v>32.983796296296298</v>
      </c>
      <c r="J626" t="s">
        <v>21</v>
      </c>
      <c r="K626" t="s">
        <v>22</v>
      </c>
      <c r="L626">
        <v>1422165600</v>
      </c>
      <c r="M626" s="8">
        <f t="shared" si="56"/>
        <v>42029.25</v>
      </c>
      <c r="N626">
        <v>1422684000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4">
        <f t="shared" si="55"/>
        <v>93.596774193548384</v>
      </c>
      <c r="J627" t="s">
        <v>21</v>
      </c>
      <c r="K627" t="s">
        <v>22</v>
      </c>
      <c r="L627">
        <v>1580104800</v>
      </c>
      <c r="M627" s="8">
        <f t="shared" si="56"/>
        <v>43857.25</v>
      </c>
      <c r="N627">
        <v>1581314400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4">
        <f t="shared" si="55"/>
        <v>69.867724867724874</v>
      </c>
      <c r="J628" t="s">
        <v>21</v>
      </c>
      <c r="K628" t="s">
        <v>22</v>
      </c>
      <c r="L628">
        <v>1285650000</v>
      </c>
      <c r="M628" s="8">
        <f t="shared" si="56"/>
        <v>40449.208333333336</v>
      </c>
      <c r="N628">
        <v>1286427600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4">
        <f t="shared" si="55"/>
        <v>72.129870129870127</v>
      </c>
      <c r="J629" t="s">
        <v>40</v>
      </c>
      <c r="K629" t="s">
        <v>41</v>
      </c>
      <c r="L629">
        <v>1276664400</v>
      </c>
      <c r="M629" s="8">
        <f t="shared" si="56"/>
        <v>40345.208333333336</v>
      </c>
      <c r="N629">
        <v>1278738000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4">
        <f t="shared" si="55"/>
        <v>30.041666666666668</v>
      </c>
      <c r="J630" t="s">
        <v>21</v>
      </c>
      <c r="K630" t="s">
        <v>22</v>
      </c>
      <c r="L630">
        <v>1286168400</v>
      </c>
      <c r="M630" s="8">
        <f t="shared" si="56"/>
        <v>40455.208333333336</v>
      </c>
      <c r="N630">
        <v>1286427600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4">
        <f t="shared" si="55"/>
        <v>73.968000000000004</v>
      </c>
      <c r="J631" t="s">
        <v>21</v>
      </c>
      <c r="K631" t="s">
        <v>22</v>
      </c>
      <c r="L631">
        <v>1467781200</v>
      </c>
      <c r="M631" s="8">
        <f t="shared" si="56"/>
        <v>42557.208333333328</v>
      </c>
      <c r="N631">
        <v>1467954000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4">
        <f t="shared" si="55"/>
        <v>68.65517241379311</v>
      </c>
      <c r="J632" t="s">
        <v>21</v>
      </c>
      <c r="K632" t="s">
        <v>22</v>
      </c>
      <c r="L632">
        <v>1556686800</v>
      </c>
      <c r="M632" s="8">
        <f t="shared" si="56"/>
        <v>43586.208333333328</v>
      </c>
      <c r="N632">
        <v>1557637200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4">
        <f t="shared" si="55"/>
        <v>59.992164544564154</v>
      </c>
      <c r="J633" t="s">
        <v>21</v>
      </c>
      <c r="K633" t="s">
        <v>22</v>
      </c>
      <c r="L633">
        <v>1553576400</v>
      </c>
      <c r="M633" s="8">
        <f t="shared" si="56"/>
        <v>43550.208333333328</v>
      </c>
      <c r="N633">
        <v>1553922000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4">
        <f t="shared" si="55"/>
        <v>111.15827338129496</v>
      </c>
      <c r="J634" t="s">
        <v>21</v>
      </c>
      <c r="K634" t="s">
        <v>22</v>
      </c>
      <c r="L634">
        <v>1414904400</v>
      </c>
      <c r="M634" s="8">
        <f t="shared" si="56"/>
        <v>41945.208333333336</v>
      </c>
      <c r="N634">
        <v>1416463200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4">
        <f t="shared" si="55"/>
        <v>53.038095238095238</v>
      </c>
      <c r="J635" t="s">
        <v>21</v>
      </c>
      <c r="K635" t="s">
        <v>22</v>
      </c>
      <c r="L635">
        <v>1446876000</v>
      </c>
      <c r="M635" s="8">
        <f t="shared" si="56"/>
        <v>42315.25</v>
      </c>
      <c r="N635">
        <v>1447221600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4">
        <f t="shared" si="55"/>
        <v>55.985524728588658</v>
      </c>
      <c r="J636" t="s">
        <v>21</v>
      </c>
      <c r="K636" t="s">
        <v>22</v>
      </c>
      <c r="L636">
        <v>1490418000</v>
      </c>
      <c r="M636" s="8">
        <f t="shared" si="56"/>
        <v>42819.208333333328</v>
      </c>
      <c r="N636">
        <v>1491627600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4">
        <f t="shared" si="55"/>
        <v>69.986760812003524</v>
      </c>
      <c r="J637" t="s">
        <v>21</v>
      </c>
      <c r="K637" t="s">
        <v>22</v>
      </c>
      <c r="L637">
        <v>1360389600</v>
      </c>
      <c r="M637" s="8">
        <f t="shared" si="56"/>
        <v>41314.25</v>
      </c>
      <c r="N637">
        <v>1363150800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4">
        <f t="shared" si="55"/>
        <v>48.998079877112133</v>
      </c>
      <c r="J638" t="s">
        <v>36</v>
      </c>
      <c r="K638" t="s">
        <v>37</v>
      </c>
      <c r="L638">
        <v>1326866400</v>
      </c>
      <c r="M638" s="8">
        <f t="shared" si="56"/>
        <v>40926.25</v>
      </c>
      <c r="N638">
        <v>1330754400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4">
        <f t="shared" si="55"/>
        <v>103.84615384615384</v>
      </c>
      <c r="J639" t="s">
        <v>21</v>
      </c>
      <c r="K639" t="s">
        <v>22</v>
      </c>
      <c r="L639">
        <v>1479103200</v>
      </c>
      <c r="M639" s="8">
        <f t="shared" si="56"/>
        <v>42688.25</v>
      </c>
      <c r="N639">
        <v>1479794400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4">
        <f t="shared" si="55"/>
        <v>99.127659574468083</v>
      </c>
      <c r="J640" t="s">
        <v>21</v>
      </c>
      <c r="K640" t="s">
        <v>22</v>
      </c>
      <c r="L640">
        <v>1280206800</v>
      </c>
      <c r="M640" s="8">
        <f t="shared" si="56"/>
        <v>40386.208333333336</v>
      </c>
      <c r="N640">
        <v>1281243600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4">
        <f t="shared" si="55"/>
        <v>107.37777777777778</v>
      </c>
      <c r="J641" t="s">
        <v>21</v>
      </c>
      <c r="K641" t="s">
        <v>22</v>
      </c>
      <c r="L641">
        <v>1532754000</v>
      </c>
      <c r="M641" s="8">
        <f t="shared" si="56"/>
        <v>43309.208333333328</v>
      </c>
      <c r="N641">
        <v>1532754000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60">(E642/D642)*100</f>
        <v>16.501669449081803</v>
      </c>
      <c r="G642" t="s">
        <v>14</v>
      </c>
      <c r="H642">
        <v>257</v>
      </c>
      <c r="I642" s="4">
        <f t="shared" ref="I642:I705" si="61">IFERROR(E642/H642,0)</f>
        <v>76.922178988326849</v>
      </c>
      <c r="J642" t="s">
        <v>21</v>
      </c>
      <c r="K642" t="s">
        <v>22</v>
      </c>
      <c r="L642">
        <v>1453096800</v>
      </c>
      <c r="M642" s="8">
        <f t="shared" si="56"/>
        <v>42387.25</v>
      </c>
      <c r="N642">
        <v>1453356000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60"/>
        <v>119.96808510638297</v>
      </c>
      <c r="G643" t="s">
        <v>20</v>
      </c>
      <c r="H643">
        <v>194</v>
      </c>
      <c r="I643" s="4">
        <f t="shared" si="61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62">(((L643/60)/60)/24) + DATE(1970,1,1)</f>
        <v>42786.25</v>
      </c>
      <c r="N643">
        <v>1489986000</v>
      </c>
      <c r="O643" s="8">
        <f t="shared" ref="O643:O706" si="63">(((N643/60)/60)/24) + 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_xlfn.TEXTBEFORE(R643,"/")</f>
        <v>theater</v>
      </c>
      <c r="T643" t="str">
        <f t="shared" ref="T643:T706" si="65">_xlfn.TEXTAFTER(R643,"/")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 s="8">
        <f t="shared" si="62"/>
        <v>43451.25</v>
      </c>
      <c r="N644">
        <v>1545804000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4">
        <f t="shared" si="61"/>
        <v>87.962666666666664</v>
      </c>
      <c r="J645" t="s">
        <v>21</v>
      </c>
      <c r="K645" t="s">
        <v>22</v>
      </c>
      <c r="L645">
        <v>1488348000</v>
      </c>
      <c r="M645" s="8">
        <f t="shared" si="62"/>
        <v>42795.25</v>
      </c>
      <c r="N645">
        <v>1489899600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 s="8">
        <f t="shared" si="62"/>
        <v>43452.25</v>
      </c>
      <c r="N646">
        <v>1546495200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4">
        <f t="shared" si="61"/>
        <v>37.999361294443261</v>
      </c>
      <c r="J647" t="s">
        <v>21</v>
      </c>
      <c r="K647" t="s">
        <v>22</v>
      </c>
      <c r="L647">
        <v>1537938000</v>
      </c>
      <c r="M647" s="8">
        <f t="shared" si="62"/>
        <v>43369.208333333328</v>
      </c>
      <c r="N647">
        <v>1539752400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4">
        <f t="shared" si="61"/>
        <v>29.999313893653515</v>
      </c>
      <c r="J648" t="s">
        <v>21</v>
      </c>
      <c r="K648" t="s">
        <v>22</v>
      </c>
      <c r="L648">
        <v>1363150800</v>
      </c>
      <c r="M648" s="8">
        <f t="shared" si="62"/>
        <v>41346.208333333336</v>
      </c>
      <c r="N648">
        <v>1364101200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>
        <v>1523250000</v>
      </c>
      <c r="M649" s="8">
        <f t="shared" si="62"/>
        <v>43199.208333333328</v>
      </c>
      <c r="N649">
        <v>1525323600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4">
        <f t="shared" si="61"/>
        <v>85.994467496542185</v>
      </c>
      <c r="J650" t="s">
        <v>21</v>
      </c>
      <c r="K650" t="s">
        <v>22</v>
      </c>
      <c r="L650">
        <v>1499317200</v>
      </c>
      <c r="M650" s="8">
        <f t="shared" si="62"/>
        <v>42922.208333333328</v>
      </c>
      <c r="N650">
        <v>1500872400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4">
        <f t="shared" si="61"/>
        <v>98.011627906976742</v>
      </c>
      <c r="J651" t="s">
        <v>98</v>
      </c>
      <c r="K651" t="s">
        <v>99</v>
      </c>
      <c r="L651">
        <v>1287550800</v>
      </c>
      <c r="M651" s="8">
        <f t="shared" si="62"/>
        <v>40471.208333333336</v>
      </c>
      <c r="N651">
        <v>1288501200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>
        <v>1404795600</v>
      </c>
      <c r="M652" s="8">
        <f t="shared" si="62"/>
        <v>41828.208333333336</v>
      </c>
      <c r="N652">
        <v>1407128400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4">
        <f t="shared" si="61"/>
        <v>44.994570837642193</v>
      </c>
      <c r="J653" t="s">
        <v>107</v>
      </c>
      <c r="K653" t="s">
        <v>108</v>
      </c>
      <c r="L653">
        <v>1393048800</v>
      </c>
      <c r="M653" s="8">
        <f t="shared" si="62"/>
        <v>41692.25</v>
      </c>
      <c r="N653">
        <v>1394344800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4">
        <f t="shared" si="61"/>
        <v>31.012224938875306</v>
      </c>
      <c r="J654" t="s">
        <v>21</v>
      </c>
      <c r="K654" t="s">
        <v>22</v>
      </c>
      <c r="L654">
        <v>1470373200</v>
      </c>
      <c r="M654" s="8">
        <f t="shared" si="62"/>
        <v>42587.208333333328</v>
      </c>
      <c r="N654">
        <v>1474088400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4">
        <f t="shared" si="61"/>
        <v>59.970085470085472</v>
      </c>
      <c r="J655" t="s">
        <v>21</v>
      </c>
      <c r="K655" t="s">
        <v>22</v>
      </c>
      <c r="L655">
        <v>1460091600</v>
      </c>
      <c r="M655" s="8">
        <f t="shared" si="62"/>
        <v>42468.208333333328</v>
      </c>
      <c r="N655">
        <v>1460264400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4">
        <f t="shared" si="61"/>
        <v>58.9973474801061</v>
      </c>
      <c r="J656" t="s">
        <v>21</v>
      </c>
      <c r="K656" t="s">
        <v>22</v>
      </c>
      <c r="L656">
        <v>1440392400</v>
      </c>
      <c r="M656" s="8">
        <f t="shared" si="62"/>
        <v>42240.208333333328</v>
      </c>
      <c r="N656">
        <v>1440824400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4">
        <f t="shared" si="61"/>
        <v>50.045454545454547</v>
      </c>
      <c r="J657" t="s">
        <v>21</v>
      </c>
      <c r="K657" t="s">
        <v>22</v>
      </c>
      <c r="L657">
        <v>1488434400</v>
      </c>
      <c r="M657" s="8">
        <f t="shared" si="62"/>
        <v>42796.25</v>
      </c>
      <c r="N657">
        <v>1489554000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4">
        <f t="shared" si="61"/>
        <v>98.966269841269835</v>
      </c>
      <c r="J658" t="s">
        <v>26</v>
      </c>
      <c r="K658" t="s">
        <v>27</v>
      </c>
      <c r="L658">
        <v>1514440800</v>
      </c>
      <c r="M658" s="8">
        <f t="shared" si="62"/>
        <v>43097.25</v>
      </c>
      <c r="N658">
        <v>1514872800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4">
        <f t="shared" si="61"/>
        <v>58.857142857142854</v>
      </c>
      <c r="J659" t="s">
        <v>21</v>
      </c>
      <c r="K659" t="s">
        <v>22</v>
      </c>
      <c r="L659">
        <v>1514354400</v>
      </c>
      <c r="M659" s="8">
        <f t="shared" si="62"/>
        <v>43096.25</v>
      </c>
      <c r="N659">
        <v>1515736800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4">
        <f t="shared" si="61"/>
        <v>81.010256410256417</v>
      </c>
      <c r="J660" t="s">
        <v>21</v>
      </c>
      <c r="K660" t="s">
        <v>22</v>
      </c>
      <c r="L660">
        <v>1440910800</v>
      </c>
      <c r="M660" s="8">
        <f t="shared" si="62"/>
        <v>42246.208333333328</v>
      </c>
      <c r="N660">
        <v>1442898000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4">
        <f t="shared" si="61"/>
        <v>76.013333333333335</v>
      </c>
      <c r="J661" t="s">
        <v>40</v>
      </c>
      <c r="K661" t="s">
        <v>41</v>
      </c>
      <c r="L661">
        <v>1296108000</v>
      </c>
      <c r="M661" s="8">
        <f t="shared" si="62"/>
        <v>40570.25</v>
      </c>
      <c r="N661">
        <v>1296194400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4">
        <f t="shared" si="61"/>
        <v>96.597402597402592</v>
      </c>
      <c r="J662" t="s">
        <v>21</v>
      </c>
      <c r="K662" t="s">
        <v>22</v>
      </c>
      <c r="L662">
        <v>1440133200</v>
      </c>
      <c r="M662" s="8">
        <f t="shared" si="62"/>
        <v>42237.208333333328</v>
      </c>
      <c r="N662">
        <v>1440910800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4">
        <f t="shared" si="61"/>
        <v>76.957446808510639</v>
      </c>
      <c r="J663" t="s">
        <v>36</v>
      </c>
      <c r="K663" t="s">
        <v>37</v>
      </c>
      <c r="L663">
        <v>1332910800</v>
      </c>
      <c r="M663" s="8">
        <f t="shared" si="62"/>
        <v>40996.208333333336</v>
      </c>
      <c r="N663">
        <v>1335502800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4">
        <f t="shared" si="61"/>
        <v>67.984732824427482</v>
      </c>
      <c r="J664" t="s">
        <v>21</v>
      </c>
      <c r="K664" t="s">
        <v>22</v>
      </c>
      <c r="L664">
        <v>1544335200</v>
      </c>
      <c r="M664" s="8">
        <f t="shared" si="62"/>
        <v>43443.25</v>
      </c>
      <c r="N664">
        <v>1544680800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4">
        <f t="shared" si="61"/>
        <v>88.781609195402297</v>
      </c>
      <c r="J665" t="s">
        <v>21</v>
      </c>
      <c r="K665" t="s">
        <v>22</v>
      </c>
      <c r="L665">
        <v>1286427600</v>
      </c>
      <c r="M665" s="8">
        <f t="shared" si="62"/>
        <v>40458.208333333336</v>
      </c>
      <c r="N665">
        <v>1288414800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4">
        <f t="shared" si="61"/>
        <v>24.99623706491063</v>
      </c>
      <c r="J666" t="s">
        <v>21</v>
      </c>
      <c r="K666" t="s">
        <v>22</v>
      </c>
      <c r="L666">
        <v>1329717600</v>
      </c>
      <c r="M666" s="8">
        <f t="shared" si="62"/>
        <v>40959.25</v>
      </c>
      <c r="N666">
        <v>1330581600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4">
        <f t="shared" si="61"/>
        <v>44.922794117647058</v>
      </c>
      <c r="J667" t="s">
        <v>21</v>
      </c>
      <c r="K667" t="s">
        <v>22</v>
      </c>
      <c r="L667">
        <v>1310187600</v>
      </c>
      <c r="M667" s="8">
        <f t="shared" si="62"/>
        <v>40733.208333333336</v>
      </c>
      <c r="N667">
        <v>1311397200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>
        <v>1377838800</v>
      </c>
      <c r="M668" s="8">
        <f t="shared" si="62"/>
        <v>41516.208333333336</v>
      </c>
      <c r="N668">
        <v>1378357200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4">
        <f t="shared" si="61"/>
        <v>29.009546539379475</v>
      </c>
      <c r="J669" t="s">
        <v>21</v>
      </c>
      <c r="K669" t="s">
        <v>22</v>
      </c>
      <c r="L669">
        <v>1410325200</v>
      </c>
      <c r="M669" s="8">
        <f t="shared" si="62"/>
        <v>41892.208333333336</v>
      </c>
      <c r="N669">
        <v>1411102800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4">
        <f t="shared" si="61"/>
        <v>73.59210526315789</v>
      </c>
      <c r="J670" t="s">
        <v>21</v>
      </c>
      <c r="K670" t="s">
        <v>22</v>
      </c>
      <c r="L670">
        <v>1343797200</v>
      </c>
      <c r="M670" s="8">
        <f t="shared" si="62"/>
        <v>41122.208333333336</v>
      </c>
      <c r="N670">
        <v>1344834000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4">
        <f t="shared" si="61"/>
        <v>107.97038864898211</v>
      </c>
      <c r="J671" t="s">
        <v>107</v>
      </c>
      <c r="K671" t="s">
        <v>108</v>
      </c>
      <c r="L671">
        <v>1498453200</v>
      </c>
      <c r="M671" s="8">
        <f t="shared" si="62"/>
        <v>42912.208333333328</v>
      </c>
      <c r="N671">
        <v>1499230800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4">
        <f t="shared" si="61"/>
        <v>68.987284287011803</v>
      </c>
      <c r="J672" t="s">
        <v>21</v>
      </c>
      <c r="K672" t="s">
        <v>22</v>
      </c>
      <c r="L672">
        <v>1456380000</v>
      </c>
      <c r="M672" s="8">
        <f t="shared" si="62"/>
        <v>42425.25</v>
      </c>
      <c r="N672">
        <v>1457416800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4">
        <f t="shared" si="61"/>
        <v>111.02236719478098</v>
      </c>
      <c r="J673" t="s">
        <v>21</v>
      </c>
      <c r="K673" t="s">
        <v>22</v>
      </c>
      <c r="L673">
        <v>1280552400</v>
      </c>
      <c r="M673" s="8">
        <f t="shared" si="62"/>
        <v>40390.208333333336</v>
      </c>
      <c r="N673">
        <v>1280898000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4">
        <f t="shared" si="61"/>
        <v>24.997515808491418</v>
      </c>
      <c r="J674" t="s">
        <v>26</v>
      </c>
      <c r="K674" t="s">
        <v>27</v>
      </c>
      <c r="L674">
        <v>1521608400</v>
      </c>
      <c r="M674" s="8">
        <f t="shared" si="62"/>
        <v>43180.208333333328</v>
      </c>
      <c r="N674">
        <v>1522472400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4">
        <f t="shared" si="61"/>
        <v>42.155172413793103</v>
      </c>
      <c r="J675" t="s">
        <v>107</v>
      </c>
      <c r="K675" t="s">
        <v>108</v>
      </c>
      <c r="L675">
        <v>1460696400</v>
      </c>
      <c r="M675" s="8">
        <f t="shared" si="62"/>
        <v>42475.208333333328</v>
      </c>
      <c r="N675">
        <v>1462510800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4">
        <f t="shared" si="61"/>
        <v>47.003284072249592</v>
      </c>
      <c r="J676" t="s">
        <v>21</v>
      </c>
      <c r="K676" t="s">
        <v>22</v>
      </c>
      <c r="L676">
        <v>1313730000</v>
      </c>
      <c r="M676" s="8">
        <f t="shared" si="62"/>
        <v>40774.208333333336</v>
      </c>
      <c r="N676">
        <v>1317790800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4">
        <f t="shared" si="61"/>
        <v>36.0392749244713</v>
      </c>
      <c r="J677" t="s">
        <v>21</v>
      </c>
      <c r="K677" t="s">
        <v>22</v>
      </c>
      <c r="L677">
        <v>1568178000</v>
      </c>
      <c r="M677" s="8">
        <f t="shared" si="62"/>
        <v>43719.208333333328</v>
      </c>
      <c r="N677">
        <v>1568782800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4">
        <f t="shared" si="61"/>
        <v>101.03760683760684</v>
      </c>
      <c r="J678" t="s">
        <v>21</v>
      </c>
      <c r="K678" t="s">
        <v>22</v>
      </c>
      <c r="L678">
        <v>1348635600</v>
      </c>
      <c r="M678" s="8">
        <f t="shared" si="62"/>
        <v>41178.208333333336</v>
      </c>
      <c r="N678">
        <v>1349413200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4">
        <f t="shared" si="61"/>
        <v>39.927927927927925</v>
      </c>
      <c r="J679" t="s">
        <v>21</v>
      </c>
      <c r="K679" t="s">
        <v>22</v>
      </c>
      <c r="L679">
        <v>1468126800</v>
      </c>
      <c r="M679" s="8">
        <f t="shared" si="62"/>
        <v>42561.208333333328</v>
      </c>
      <c r="N679">
        <v>1472446800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4">
        <f t="shared" si="61"/>
        <v>83.158139534883716</v>
      </c>
      <c r="J680" t="s">
        <v>21</v>
      </c>
      <c r="K680" t="s">
        <v>22</v>
      </c>
      <c r="L680">
        <v>1547877600</v>
      </c>
      <c r="M680" s="8">
        <f t="shared" si="62"/>
        <v>43484.25</v>
      </c>
      <c r="N680">
        <v>1548050400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4">
        <f t="shared" si="61"/>
        <v>39.97520661157025</v>
      </c>
      <c r="J681" t="s">
        <v>21</v>
      </c>
      <c r="K681" t="s">
        <v>22</v>
      </c>
      <c r="L681">
        <v>1571374800</v>
      </c>
      <c r="M681" s="8">
        <f t="shared" si="62"/>
        <v>43756.208333333328</v>
      </c>
      <c r="N681">
        <v>1571806800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4">
        <f t="shared" si="61"/>
        <v>47.993908629441627</v>
      </c>
      <c r="J682" t="s">
        <v>21</v>
      </c>
      <c r="K682" t="s">
        <v>22</v>
      </c>
      <c r="L682">
        <v>1576303200</v>
      </c>
      <c r="M682" s="8">
        <f t="shared" si="62"/>
        <v>43813.25</v>
      </c>
      <c r="N682">
        <v>1576476000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4">
        <f t="shared" si="61"/>
        <v>95.978877489438744</v>
      </c>
      <c r="J683" t="s">
        <v>21</v>
      </c>
      <c r="K683" t="s">
        <v>22</v>
      </c>
      <c r="L683">
        <v>1324447200</v>
      </c>
      <c r="M683" s="8">
        <f t="shared" si="62"/>
        <v>40898.25</v>
      </c>
      <c r="N683">
        <v>1324965600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4">
        <f t="shared" si="61"/>
        <v>78.728155339805824</v>
      </c>
      <c r="J684" t="s">
        <v>21</v>
      </c>
      <c r="K684" t="s">
        <v>22</v>
      </c>
      <c r="L684">
        <v>1386741600</v>
      </c>
      <c r="M684" s="8">
        <f t="shared" si="62"/>
        <v>41619.25</v>
      </c>
      <c r="N684">
        <v>1387519200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4">
        <f t="shared" si="61"/>
        <v>56.081632653061227</v>
      </c>
      <c r="J685" t="s">
        <v>21</v>
      </c>
      <c r="K685" t="s">
        <v>22</v>
      </c>
      <c r="L685">
        <v>1537074000</v>
      </c>
      <c r="M685" s="8">
        <f t="shared" si="62"/>
        <v>43359.208333333328</v>
      </c>
      <c r="N685">
        <v>1537246800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 s="8">
        <f t="shared" si="62"/>
        <v>40358.208333333336</v>
      </c>
      <c r="N686">
        <v>1279515600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 s="8">
        <f t="shared" si="62"/>
        <v>42239.208333333328</v>
      </c>
      <c r="N687">
        <v>1442379600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4">
        <f t="shared" si="61"/>
        <v>107.32089552238806</v>
      </c>
      <c r="J688" t="s">
        <v>21</v>
      </c>
      <c r="K688" t="s">
        <v>22</v>
      </c>
      <c r="L688">
        <v>1522126800</v>
      </c>
      <c r="M688" s="8">
        <f t="shared" si="62"/>
        <v>43186.208333333328</v>
      </c>
      <c r="N688">
        <v>1523077200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4">
        <f t="shared" si="61"/>
        <v>51.970260223048328</v>
      </c>
      <c r="J689" t="s">
        <v>21</v>
      </c>
      <c r="K689" t="s">
        <v>22</v>
      </c>
      <c r="L689">
        <v>1489298400</v>
      </c>
      <c r="M689" s="8">
        <f t="shared" si="62"/>
        <v>42806.25</v>
      </c>
      <c r="N689">
        <v>1489554000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4">
        <f t="shared" si="61"/>
        <v>71.137142857142862</v>
      </c>
      <c r="J690" t="s">
        <v>21</v>
      </c>
      <c r="K690" t="s">
        <v>22</v>
      </c>
      <c r="L690">
        <v>1547100000</v>
      </c>
      <c r="M690" s="8">
        <f t="shared" si="62"/>
        <v>43475.25</v>
      </c>
      <c r="N690">
        <v>1548482400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4">
        <f t="shared" si="61"/>
        <v>106.49275362318841</v>
      </c>
      <c r="J691" t="s">
        <v>21</v>
      </c>
      <c r="K691" t="s">
        <v>22</v>
      </c>
      <c r="L691">
        <v>1383022800</v>
      </c>
      <c r="M691" s="8">
        <f t="shared" si="62"/>
        <v>41576.208333333336</v>
      </c>
      <c r="N691">
        <v>1384063200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4">
        <f t="shared" si="61"/>
        <v>42.93684210526316</v>
      </c>
      <c r="J692" t="s">
        <v>21</v>
      </c>
      <c r="K692" t="s">
        <v>22</v>
      </c>
      <c r="L692">
        <v>1322373600</v>
      </c>
      <c r="M692" s="8">
        <f t="shared" si="62"/>
        <v>40874.25</v>
      </c>
      <c r="N692">
        <v>1322892000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4">
        <f t="shared" si="61"/>
        <v>30.037974683544302</v>
      </c>
      <c r="J693" t="s">
        <v>21</v>
      </c>
      <c r="K693" t="s">
        <v>22</v>
      </c>
      <c r="L693">
        <v>1349240400</v>
      </c>
      <c r="M693" s="8">
        <f t="shared" si="62"/>
        <v>41185.208333333336</v>
      </c>
      <c r="N693">
        <v>1350709200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4">
        <f t="shared" si="61"/>
        <v>70.623376623376629</v>
      </c>
      <c r="J694" t="s">
        <v>40</v>
      </c>
      <c r="K694" t="s">
        <v>41</v>
      </c>
      <c r="L694">
        <v>1562648400</v>
      </c>
      <c r="M694" s="8">
        <f t="shared" si="62"/>
        <v>43655.208333333328</v>
      </c>
      <c r="N694">
        <v>1564203600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4">
        <f t="shared" si="61"/>
        <v>66.016018306636155</v>
      </c>
      <c r="J695" t="s">
        <v>21</v>
      </c>
      <c r="K695" t="s">
        <v>22</v>
      </c>
      <c r="L695">
        <v>1508216400</v>
      </c>
      <c r="M695" s="8">
        <f t="shared" si="62"/>
        <v>43025.208333333328</v>
      </c>
      <c r="N695">
        <v>1509685200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4">
        <f t="shared" si="61"/>
        <v>96.911392405063296</v>
      </c>
      <c r="J696" t="s">
        <v>21</v>
      </c>
      <c r="K696" t="s">
        <v>22</v>
      </c>
      <c r="L696">
        <v>1511762400</v>
      </c>
      <c r="M696" s="8">
        <f t="shared" si="62"/>
        <v>43066.25</v>
      </c>
      <c r="N696">
        <v>1514959200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4">
        <f t="shared" si="61"/>
        <v>62.867346938775512</v>
      </c>
      <c r="J697" t="s">
        <v>107</v>
      </c>
      <c r="K697" t="s">
        <v>108</v>
      </c>
      <c r="L697">
        <v>1447480800</v>
      </c>
      <c r="M697" s="8">
        <f t="shared" si="62"/>
        <v>42322.25</v>
      </c>
      <c r="N697">
        <v>1448863200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4">
        <f t="shared" si="61"/>
        <v>108.98537682789652</v>
      </c>
      <c r="J698" t="s">
        <v>21</v>
      </c>
      <c r="K698" t="s">
        <v>22</v>
      </c>
      <c r="L698">
        <v>1429506000</v>
      </c>
      <c r="M698" s="8">
        <f t="shared" si="62"/>
        <v>42114.208333333328</v>
      </c>
      <c r="N698">
        <v>1429592400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4">
        <f t="shared" si="61"/>
        <v>26.999314599040439</v>
      </c>
      <c r="J699" t="s">
        <v>21</v>
      </c>
      <c r="K699" t="s">
        <v>22</v>
      </c>
      <c r="L699">
        <v>1522472400</v>
      </c>
      <c r="M699" s="8">
        <f t="shared" si="62"/>
        <v>43190.208333333328</v>
      </c>
      <c r="N699">
        <v>1522645200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 s="8">
        <f t="shared" si="62"/>
        <v>40871.25</v>
      </c>
      <c r="N700">
        <v>1323324000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4">
        <f t="shared" si="61"/>
        <v>111.51785714285714</v>
      </c>
      <c r="J701" t="s">
        <v>21</v>
      </c>
      <c r="K701" t="s">
        <v>22</v>
      </c>
      <c r="L701">
        <v>1561438800</v>
      </c>
      <c r="M701" s="8">
        <f t="shared" si="62"/>
        <v>43641.208333333328</v>
      </c>
      <c r="N701">
        <v>1561525200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>
        <v>1264399200</v>
      </c>
      <c r="M702" s="8">
        <f t="shared" si="62"/>
        <v>40203.25</v>
      </c>
      <c r="N702">
        <v>1265695200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4">
        <f t="shared" si="61"/>
        <v>110.99268292682927</v>
      </c>
      <c r="J703" t="s">
        <v>21</v>
      </c>
      <c r="K703" t="s">
        <v>22</v>
      </c>
      <c r="L703">
        <v>1301202000</v>
      </c>
      <c r="M703" s="8">
        <f t="shared" si="62"/>
        <v>40629.208333333336</v>
      </c>
      <c r="N703">
        <v>1301806800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4">
        <f t="shared" si="61"/>
        <v>56.746987951807228</v>
      </c>
      <c r="J704" t="s">
        <v>21</v>
      </c>
      <c r="K704" t="s">
        <v>22</v>
      </c>
      <c r="L704">
        <v>1374469200</v>
      </c>
      <c r="M704" s="8">
        <f t="shared" si="62"/>
        <v>41477.208333333336</v>
      </c>
      <c r="N704">
        <v>1374901200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4">
        <f t="shared" si="61"/>
        <v>97.020608439646708</v>
      </c>
      <c r="J705" t="s">
        <v>21</v>
      </c>
      <c r="K705" t="s">
        <v>22</v>
      </c>
      <c r="L705">
        <v>1334984400</v>
      </c>
      <c r="M705" s="8">
        <f t="shared" si="62"/>
        <v>41020.208333333336</v>
      </c>
      <c r="N705">
        <v>1336453200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66">(E706/D706)*100</f>
        <v>122.78160919540231</v>
      </c>
      <c r="G706" t="s">
        <v>20</v>
      </c>
      <c r="H706">
        <v>116</v>
      </c>
      <c r="I706" s="4">
        <f t="shared" ref="I706:I769" si="67">IFERROR(E706/H706,0)</f>
        <v>92.08620689655173</v>
      </c>
      <c r="J706" t="s">
        <v>21</v>
      </c>
      <c r="K706" t="s">
        <v>22</v>
      </c>
      <c r="L706">
        <v>1467608400</v>
      </c>
      <c r="M706" s="8">
        <f t="shared" si="62"/>
        <v>42555.208333333328</v>
      </c>
      <c r="N706">
        <v>1468904400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66"/>
        <v>99.026517383618156</v>
      </c>
      <c r="G707" t="s">
        <v>14</v>
      </c>
      <c r="H707">
        <v>2025</v>
      </c>
      <c r="I707" s="4">
        <f t="shared" si="67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68">(((L707/60)/60)/24) + DATE(1970,1,1)</f>
        <v>41619.25</v>
      </c>
      <c r="N707">
        <v>1387087200</v>
      </c>
      <c r="O707" s="8">
        <f t="shared" ref="O707:O770" si="69">(((N707/60)/60)/24) + 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_xlfn.TEXTBEFORE(R707,"/")</f>
        <v>publishing</v>
      </c>
      <c r="T707" t="str">
        <f t="shared" ref="T707:T770" si="71">_xlfn.TEXTAFTER(R707,"/")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4">
        <f t="shared" si="67"/>
        <v>103.03791821561339</v>
      </c>
      <c r="J708" t="s">
        <v>26</v>
      </c>
      <c r="K708" t="s">
        <v>27</v>
      </c>
      <c r="L708">
        <v>1546754400</v>
      </c>
      <c r="M708" s="8">
        <f t="shared" si="68"/>
        <v>43471.25</v>
      </c>
      <c r="N708">
        <v>1547445600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4">
        <f t="shared" si="67"/>
        <v>68.922619047619051</v>
      </c>
      <c r="J709" t="s">
        <v>21</v>
      </c>
      <c r="K709" t="s">
        <v>22</v>
      </c>
      <c r="L709">
        <v>1544248800</v>
      </c>
      <c r="M709" s="8">
        <f t="shared" si="68"/>
        <v>43442.25</v>
      </c>
      <c r="N709">
        <v>1547359200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4">
        <f t="shared" si="67"/>
        <v>87.737226277372258</v>
      </c>
      <c r="J710" t="s">
        <v>98</v>
      </c>
      <c r="K710" t="s">
        <v>99</v>
      </c>
      <c r="L710">
        <v>1495429200</v>
      </c>
      <c r="M710" s="8">
        <f t="shared" si="68"/>
        <v>42877.208333333328</v>
      </c>
      <c r="N710">
        <v>1496293200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4">
        <f t="shared" si="67"/>
        <v>75.021505376344081</v>
      </c>
      <c r="J711" t="s">
        <v>107</v>
      </c>
      <c r="K711" t="s">
        <v>108</v>
      </c>
      <c r="L711">
        <v>1334811600</v>
      </c>
      <c r="M711" s="8">
        <f t="shared" si="68"/>
        <v>41018.208333333336</v>
      </c>
      <c r="N711">
        <v>1335416400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4">
        <f t="shared" si="67"/>
        <v>50.863999999999997</v>
      </c>
      <c r="J712" t="s">
        <v>21</v>
      </c>
      <c r="K712" t="s">
        <v>22</v>
      </c>
      <c r="L712">
        <v>1531544400</v>
      </c>
      <c r="M712" s="8">
        <f t="shared" si="68"/>
        <v>43295.208333333328</v>
      </c>
      <c r="N712">
        <v>1532149200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>
        <v>1453615200</v>
      </c>
      <c r="M713" s="8">
        <f t="shared" si="68"/>
        <v>42393.25</v>
      </c>
      <c r="N713">
        <v>1453788000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4">
        <f t="shared" si="67"/>
        <v>72.896039603960389</v>
      </c>
      <c r="J714" t="s">
        <v>21</v>
      </c>
      <c r="K714" t="s">
        <v>22</v>
      </c>
      <c r="L714">
        <v>1467954000</v>
      </c>
      <c r="M714" s="8">
        <f t="shared" si="68"/>
        <v>42559.208333333328</v>
      </c>
      <c r="N714">
        <v>1471496400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4">
        <f t="shared" si="67"/>
        <v>108.48543689320388</v>
      </c>
      <c r="J715" t="s">
        <v>21</v>
      </c>
      <c r="K715" t="s">
        <v>22</v>
      </c>
      <c r="L715">
        <v>1471842000</v>
      </c>
      <c r="M715" s="8">
        <f t="shared" si="68"/>
        <v>42604.208333333328</v>
      </c>
      <c r="N715">
        <v>1472878800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4">
        <f t="shared" si="67"/>
        <v>101.98095238095237</v>
      </c>
      <c r="J716" t="s">
        <v>21</v>
      </c>
      <c r="K716" t="s">
        <v>22</v>
      </c>
      <c r="L716">
        <v>1408424400</v>
      </c>
      <c r="M716" s="8">
        <f t="shared" si="68"/>
        <v>41870.208333333336</v>
      </c>
      <c r="N716">
        <v>1408510800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4">
        <f t="shared" si="67"/>
        <v>44.009146341463413</v>
      </c>
      <c r="J717" t="s">
        <v>21</v>
      </c>
      <c r="K717" t="s">
        <v>22</v>
      </c>
      <c r="L717">
        <v>1281157200</v>
      </c>
      <c r="M717" s="8">
        <f t="shared" si="68"/>
        <v>40397.208333333336</v>
      </c>
      <c r="N717">
        <v>1281589200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4">
        <f t="shared" si="67"/>
        <v>65.942675159235662</v>
      </c>
      <c r="J718" t="s">
        <v>21</v>
      </c>
      <c r="K718" t="s">
        <v>22</v>
      </c>
      <c r="L718">
        <v>1373432400</v>
      </c>
      <c r="M718" s="8">
        <f t="shared" si="68"/>
        <v>41465.208333333336</v>
      </c>
      <c r="N718">
        <v>1375851600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4">
        <f t="shared" si="67"/>
        <v>24.987387387387386</v>
      </c>
      <c r="J719" t="s">
        <v>21</v>
      </c>
      <c r="K719" t="s">
        <v>22</v>
      </c>
      <c r="L719">
        <v>1313989200</v>
      </c>
      <c r="M719" s="8">
        <f t="shared" si="68"/>
        <v>40777.208333333336</v>
      </c>
      <c r="N719">
        <v>1315803600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4">
        <f t="shared" si="67"/>
        <v>28.003367003367003</v>
      </c>
      <c r="J720" t="s">
        <v>21</v>
      </c>
      <c r="K720" t="s">
        <v>22</v>
      </c>
      <c r="L720">
        <v>1371445200</v>
      </c>
      <c r="M720" s="8">
        <f t="shared" si="68"/>
        <v>41442.208333333336</v>
      </c>
      <c r="N720">
        <v>1373691600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4">
        <f t="shared" si="67"/>
        <v>85.829268292682926</v>
      </c>
      <c r="J721" t="s">
        <v>21</v>
      </c>
      <c r="K721" t="s">
        <v>22</v>
      </c>
      <c r="L721">
        <v>1338267600</v>
      </c>
      <c r="M721" s="8">
        <f t="shared" si="68"/>
        <v>41058.208333333336</v>
      </c>
      <c r="N721">
        <v>1339218000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4">
        <f t="shared" si="67"/>
        <v>84.921052631578945</v>
      </c>
      <c r="J722" t="s">
        <v>36</v>
      </c>
      <c r="K722" t="s">
        <v>37</v>
      </c>
      <c r="L722">
        <v>1519192800</v>
      </c>
      <c r="M722" s="8">
        <f t="shared" si="68"/>
        <v>43152.25</v>
      </c>
      <c r="N722">
        <v>1520402400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4">
        <f t="shared" si="67"/>
        <v>90.483333333333334</v>
      </c>
      <c r="J723" t="s">
        <v>21</v>
      </c>
      <c r="K723" t="s">
        <v>22</v>
      </c>
      <c r="L723">
        <v>1522818000</v>
      </c>
      <c r="M723" s="8">
        <f t="shared" si="68"/>
        <v>43194.208333333328</v>
      </c>
      <c r="N723">
        <v>1523336400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4">
        <f t="shared" si="67"/>
        <v>25.00197628458498</v>
      </c>
      <c r="J724" t="s">
        <v>21</v>
      </c>
      <c r="K724" t="s">
        <v>22</v>
      </c>
      <c r="L724">
        <v>1509948000</v>
      </c>
      <c r="M724" s="8">
        <f t="shared" si="68"/>
        <v>43045.25</v>
      </c>
      <c r="N724">
        <v>1512280800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4">
        <f t="shared" si="67"/>
        <v>92.013888888888886</v>
      </c>
      <c r="J725" t="s">
        <v>26</v>
      </c>
      <c r="K725" t="s">
        <v>27</v>
      </c>
      <c r="L725">
        <v>1456898400</v>
      </c>
      <c r="M725" s="8">
        <f t="shared" si="68"/>
        <v>42431.25</v>
      </c>
      <c r="N725">
        <v>1458709200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4">
        <f t="shared" si="67"/>
        <v>93.066115702479337</v>
      </c>
      <c r="J726" t="s">
        <v>40</v>
      </c>
      <c r="K726" t="s">
        <v>41</v>
      </c>
      <c r="L726">
        <v>1413954000</v>
      </c>
      <c r="M726" s="8">
        <f t="shared" si="68"/>
        <v>41934.208333333336</v>
      </c>
      <c r="N726">
        <v>1414126800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4">
        <f t="shared" si="67"/>
        <v>61.008145363408524</v>
      </c>
      <c r="J727" t="s">
        <v>21</v>
      </c>
      <c r="K727" t="s">
        <v>22</v>
      </c>
      <c r="L727">
        <v>1416031200</v>
      </c>
      <c r="M727" s="8">
        <f t="shared" si="68"/>
        <v>41958.25</v>
      </c>
      <c r="N727">
        <v>1416204000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4">
        <f t="shared" si="67"/>
        <v>92.036259541984734</v>
      </c>
      <c r="J728" t="s">
        <v>21</v>
      </c>
      <c r="K728" t="s">
        <v>22</v>
      </c>
      <c r="L728">
        <v>1287982800</v>
      </c>
      <c r="M728" s="8">
        <f t="shared" si="68"/>
        <v>40476.208333333336</v>
      </c>
      <c r="N728">
        <v>1288501200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4">
        <f t="shared" si="67"/>
        <v>81.132596685082873</v>
      </c>
      <c r="J729" t="s">
        <v>21</v>
      </c>
      <c r="K729" t="s">
        <v>22</v>
      </c>
      <c r="L729">
        <v>1547964000</v>
      </c>
      <c r="M729" s="8">
        <f t="shared" si="68"/>
        <v>43485.25</v>
      </c>
      <c r="N729">
        <v>1552971600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>
        <v>1464152400</v>
      </c>
      <c r="M730" s="8">
        <f t="shared" si="68"/>
        <v>42515.208333333328</v>
      </c>
      <c r="N730">
        <v>1465102800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4">
        <f t="shared" si="67"/>
        <v>85.221311475409834</v>
      </c>
      <c r="J731" t="s">
        <v>21</v>
      </c>
      <c r="K731" t="s">
        <v>22</v>
      </c>
      <c r="L731">
        <v>1359957600</v>
      </c>
      <c r="M731" s="8">
        <f t="shared" si="68"/>
        <v>41309.25</v>
      </c>
      <c r="N731">
        <v>1360130400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 s="8">
        <f t="shared" si="68"/>
        <v>42147.208333333328</v>
      </c>
      <c r="N732">
        <v>1432875600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4">
        <f t="shared" si="67"/>
        <v>32.968036529680369</v>
      </c>
      <c r="J733" t="s">
        <v>21</v>
      </c>
      <c r="K733" t="s">
        <v>22</v>
      </c>
      <c r="L733">
        <v>1500786000</v>
      </c>
      <c r="M733" s="8">
        <f t="shared" si="68"/>
        <v>42939.208333333328</v>
      </c>
      <c r="N733">
        <v>1500872400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4">
        <f t="shared" si="67"/>
        <v>96.005352363960753</v>
      </c>
      <c r="J734" t="s">
        <v>21</v>
      </c>
      <c r="K734" t="s">
        <v>22</v>
      </c>
      <c r="L734">
        <v>1490158800</v>
      </c>
      <c r="M734" s="8">
        <f t="shared" si="68"/>
        <v>42816.208333333328</v>
      </c>
      <c r="N734">
        <v>1492146000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4">
        <f t="shared" si="67"/>
        <v>84.96632653061225</v>
      </c>
      <c r="J735" t="s">
        <v>21</v>
      </c>
      <c r="K735" t="s">
        <v>22</v>
      </c>
      <c r="L735">
        <v>1406178000</v>
      </c>
      <c r="M735" s="8">
        <f t="shared" si="68"/>
        <v>41844.208333333336</v>
      </c>
      <c r="N735">
        <v>1407301200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4">
        <f t="shared" si="67"/>
        <v>25.007462686567163</v>
      </c>
      <c r="J736" t="s">
        <v>21</v>
      </c>
      <c r="K736" t="s">
        <v>22</v>
      </c>
      <c r="L736">
        <v>1485583200</v>
      </c>
      <c r="M736" s="8">
        <f t="shared" si="68"/>
        <v>42763.25</v>
      </c>
      <c r="N736">
        <v>1486620000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4">
        <f t="shared" si="67"/>
        <v>65.998995479658461</v>
      </c>
      <c r="J737" t="s">
        <v>21</v>
      </c>
      <c r="K737" t="s">
        <v>22</v>
      </c>
      <c r="L737">
        <v>1459314000</v>
      </c>
      <c r="M737" s="8">
        <f t="shared" si="68"/>
        <v>42459.208333333328</v>
      </c>
      <c r="N737">
        <v>1459918800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4">
        <f t="shared" si="67"/>
        <v>87.34482758620689</v>
      </c>
      <c r="J738" t="s">
        <v>21</v>
      </c>
      <c r="K738" t="s">
        <v>22</v>
      </c>
      <c r="L738">
        <v>1424412000</v>
      </c>
      <c r="M738" s="8">
        <f t="shared" si="68"/>
        <v>42055.25</v>
      </c>
      <c r="N738">
        <v>1424757600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4">
        <f t="shared" si="67"/>
        <v>27.933333333333334</v>
      </c>
      <c r="J739" t="s">
        <v>21</v>
      </c>
      <c r="K739" t="s">
        <v>22</v>
      </c>
      <c r="L739">
        <v>1478844000</v>
      </c>
      <c r="M739" s="8">
        <f t="shared" si="68"/>
        <v>42685.25</v>
      </c>
      <c r="N739">
        <v>1479880800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>
        <v>1416117600</v>
      </c>
      <c r="M740" s="8">
        <f t="shared" si="68"/>
        <v>41959.25</v>
      </c>
      <c r="N740">
        <v>1418018400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4">
        <f t="shared" si="67"/>
        <v>31.937172774869111</v>
      </c>
      <c r="J741" t="s">
        <v>21</v>
      </c>
      <c r="K741" t="s">
        <v>22</v>
      </c>
      <c r="L741">
        <v>1340946000</v>
      </c>
      <c r="M741" s="8">
        <f t="shared" si="68"/>
        <v>41089.208333333336</v>
      </c>
      <c r="N741">
        <v>1341032400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>
        <v>1486101600</v>
      </c>
      <c r="M742" s="8">
        <f t="shared" si="68"/>
        <v>42769.25</v>
      </c>
      <c r="N742">
        <v>1486360800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4">
        <f t="shared" si="67"/>
        <v>108.84615384615384</v>
      </c>
      <c r="J743" t="s">
        <v>21</v>
      </c>
      <c r="K743" t="s">
        <v>22</v>
      </c>
      <c r="L743">
        <v>1274590800</v>
      </c>
      <c r="M743" s="8">
        <f t="shared" si="68"/>
        <v>40321.208333333336</v>
      </c>
      <c r="N743">
        <v>1274677200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4">
        <f t="shared" si="67"/>
        <v>110.76229508196721</v>
      </c>
      <c r="J744" t="s">
        <v>21</v>
      </c>
      <c r="K744" t="s">
        <v>22</v>
      </c>
      <c r="L744">
        <v>1263880800</v>
      </c>
      <c r="M744" s="8">
        <f t="shared" si="68"/>
        <v>40197.25</v>
      </c>
      <c r="N744">
        <v>1267509600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4">
        <f t="shared" si="67"/>
        <v>29.647058823529413</v>
      </c>
      <c r="J745" t="s">
        <v>21</v>
      </c>
      <c r="K745" t="s">
        <v>22</v>
      </c>
      <c r="L745">
        <v>1445403600</v>
      </c>
      <c r="M745" s="8">
        <f t="shared" si="68"/>
        <v>42298.208333333328</v>
      </c>
      <c r="N745">
        <v>1445922000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4">
        <f t="shared" si="67"/>
        <v>101.71428571428571</v>
      </c>
      <c r="J746" t="s">
        <v>21</v>
      </c>
      <c r="K746" t="s">
        <v>22</v>
      </c>
      <c r="L746">
        <v>1533877200</v>
      </c>
      <c r="M746" s="8">
        <f t="shared" si="68"/>
        <v>43322.208333333328</v>
      </c>
      <c r="N746">
        <v>1534050000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>
        <v>1275195600</v>
      </c>
      <c r="M747" s="8">
        <f t="shared" si="68"/>
        <v>40328.208333333336</v>
      </c>
      <c r="N747">
        <v>1277528400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>
        <v>1318136400</v>
      </c>
      <c r="M748" s="8">
        <f t="shared" si="68"/>
        <v>40825.208333333336</v>
      </c>
      <c r="N748">
        <v>1318568400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>
        <v>1283403600</v>
      </c>
      <c r="M749" s="8">
        <f t="shared" si="68"/>
        <v>40423.208333333336</v>
      </c>
      <c r="N749">
        <v>1284354000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4">
        <f t="shared" si="67"/>
        <v>110.97231270358306</v>
      </c>
      <c r="J750" t="s">
        <v>21</v>
      </c>
      <c r="K750" t="s">
        <v>22</v>
      </c>
      <c r="L750">
        <v>1267423200</v>
      </c>
      <c r="M750" s="8">
        <f t="shared" si="68"/>
        <v>40238.25</v>
      </c>
      <c r="N750">
        <v>1269579600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4">
        <f t="shared" si="67"/>
        <v>36.959016393442624</v>
      </c>
      <c r="J751" t="s">
        <v>107</v>
      </c>
      <c r="K751" t="s">
        <v>108</v>
      </c>
      <c r="L751">
        <v>1412744400</v>
      </c>
      <c r="M751" s="8">
        <f t="shared" si="68"/>
        <v>41920.208333333336</v>
      </c>
      <c r="N751">
        <v>1413781200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>
        <v>1277960400</v>
      </c>
      <c r="M752" s="8">
        <f t="shared" si="68"/>
        <v>40360.208333333336</v>
      </c>
      <c r="N752">
        <v>1280120400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4">
        <f t="shared" si="67"/>
        <v>30.974074074074075</v>
      </c>
      <c r="J753" t="s">
        <v>21</v>
      </c>
      <c r="K753" t="s">
        <v>22</v>
      </c>
      <c r="L753">
        <v>1458190800</v>
      </c>
      <c r="M753" s="8">
        <f t="shared" si="68"/>
        <v>42446.208333333328</v>
      </c>
      <c r="N753">
        <v>1459486800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4">
        <f t="shared" si="67"/>
        <v>47.035087719298247</v>
      </c>
      <c r="J754" t="s">
        <v>21</v>
      </c>
      <c r="K754" t="s">
        <v>22</v>
      </c>
      <c r="L754">
        <v>1280984400</v>
      </c>
      <c r="M754" s="8">
        <f t="shared" si="68"/>
        <v>40395.208333333336</v>
      </c>
      <c r="N754">
        <v>1282539600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4">
        <f t="shared" si="67"/>
        <v>88.065693430656935</v>
      </c>
      <c r="J755" t="s">
        <v>21</v>
      </c>
      <c r="K755" t="s">
        <v>22</v>
      </c>
      <c r="L755">
        <v>1274590800</v>
      </c>
      <c r="M755" s="8">
        <f t="shared" si="68"/>
        <v>40321.208333333336</v>
      </c>
      <c r="N755">
        <v>1275886800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4">
        <f t="shared" si="67"/>
        <v>37.005616224648989</v>
      </c>
      <c r="J756" t="s">
        <v>21</v>
      </c>
      <c r="K756" t="s">
        <v>22</v>
      </c>
      <c r="L756">
        <v>1351400400</v>
      </c>
      <c r="M756" s="8">
        <f t="shared" si="68"/>
        <v>41210.208333333336</v>
      </c>
      <c r="N756">
        <v>1355983200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4">
        <f t="shared" si="67"/>
        <v>26.027777777777779</v>
      </c>
      <c r="J757" t="s">
        <v>36</v>
      </c>
      <c r="K757" t="s">
        <v>37</v>
      </c>
      <c r="L757">
        <v>1514354400</v>
      </c>
      <c r="M757" s="8">
        <f t="shared" si="68"/>
        <v>43096.25</v>
      </c>
      <c r="N757">
        <v>1515391200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4">
        <f t="shared" si="67"/>
        <v>67.817567567567565</v>
      </c>
      <c r="J758" t="s">
        <v>21</v>
      </c>
      <c r="K758" t="s">
        <v>22</v>
      </c>
      <c r="L758">
        <v>1421733600</v>
      </c>
      <c r="M758" s="8">
        <f t="shared" si="68"/>
        <v>42024.25</v>
      </c>
      <c r="N758">
        <v>1422252000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4">
        <f t="shared" si="67"/>
        <v>49.964912280701753</v>
      </c>
      <c r="J759" t="s">
        <v>21</v>
      </c>
      <c r="K759" t="s">
        <v>22</v>
      </c>
      <c r="L759">
        <v>1305176400</v>
      </c>
      <c r="M759" s="8">
        <f t="shared" si="68"/>
        <v>40675.208333333336</v>
      </c>
      <c r="N759">
        <v>1305522000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 s="8">
        <f t="shared" si="68"/>
        <v>41936.208333333336</v>
      </c>
      <c r="N760">
        <v>1414904400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4">
        <f t="shared" si="67"/>
        <v>89.964678178963894</v>
      </c>
      <c r="J761" t="s">
        <v>21</v>
      </c>
      <c r="K761" t="s">
        <v>22</v>
      </c>
      <c r="L761">
        <v>1517810400</v>
      </c>
      <c r="M761" s="8">
        <f t="shared" si="68"/>
        <v>43136.25</v>
      </c>
      <c r="N761">
        <v>1520402400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4">
        <f t="shared" si="67"/>
        <v>79.009523809523813</v>
      </c>
      <c r="J762" t="s">
        <v>107</v>
      </c>
      <c r="K762" t="s">
        <v>108</v>
      </c>
      <c r="L762">
        <v>1564635600</v>
      </c>
      <c r="M762" s="8">
        <f t="shared" si="68"/>
        <v>43678.208333333328</v>
      </c>
      <c r="N762">
        <v>1567141200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4">
        <f t="shared" si="67"/>
        <v>86.867469879518069</v>
      </c>
      <c r="J763" t="s">
        <v>21</v>
      </c>
      <c r="K763" t="s">
        <v>22</v>
      </c>
      <c r="L763">
        <v>1500699600</v>
      </c>
      <c r="M763" s="8">
        <f t="shared" si="68"/>
        <v>42938.208333333328</v>
      </c>
      <c r="N763">
        <v>1501131600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>
        <v>1354082400</v>
      </c>
      <c r="M764" s="8">
        <f t="shared" si="68"/>
        <v>41241.25</v>
      </c>
      <c r="N764">
        <v>1355032800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4">
        <f t="shared" si="67"/>
        <v>26.970212765957445</v>
      </c>
      <c r="J765" t="s">
        <v>21</v>
      </c>
      <c r="K765" t="s">
        <v>22</v>
      </c>
      <c r="L765">
        <v>1336453200</v>
      </c>
      <c r="M765" s="8">
        <f t="shared" si="68"/>
        <v>41037.208333333336</v>
      </c>
      <c r="N765">
        <v>1339477200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4">
        <f t="shared" si="67"/>
        <v>54.121621621621621</v>
      </c>
      <c r="J766" t="s">
        <v>21</v>
      </c>
      <c r="K766" t="s">
        <v>22</v>
      </c>
      <c r="L766">
        <v>1305262800</v>
      </c>
      <c r="M766" s="8">
        <f t="shared" si="68"/>
        <v>40676.208333333336</v>
      </c>
      <c r="N766">
        <v>1305954000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4">
        <f t="shared" si="67"/>
        <v>41.035353535353536</v>
      </c>
      <c r="J767" t="s">
        <v>21</v>
      </c>
      <c r="K767" t="s">
        <v>22</v>
      </c>
      <c r="L767">
        <v>1492232400</v>
      </c>
      <c r="M767" s="8">
        <f t="shared" si="68"/>
        <v>42840.208333333328</v>
      </c>
      <c r="N767">
        <v>1494392400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4">
        <f t="shared" si="67"/>
        <v>55.052419354838712</v>
      </c>
      <c r="J768" t="s">
        <v>26</v>
      </c>
      <c r="K768" t="s">
        <v>27</v>
      </c>
      <c r="L768">
        <v>1537333200</v>
      </c>
      <c r="M768" s="8">
        <f t="shared" si="68"/>
        <v>43362.208333333328</v>
      </c>
      <c r="N768">
        <v>1537419600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4">
        <f t="shared" si="67"/>
        <v>107.93762183235867</v>
      </c>
      <c r="J769" t="s">
        <v>21</v>
      </c>
      <c r="K769" t="s">
        <v>22</v>
      </c>
      <c r="L769">
        <v>1444107600</v>
      </c>
      <c r="M769" s="8">
        <f t="shared" si="68"/>
        <v>42283.208333333328</v>
      </c>
      <c r="N769">
        <v>1447999200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72">(E770/D770)*100</f>
        <v>231</v>
      </c>
      <c r="G770" t="s">
        <v>20</v>
      </c>
      <c r="H770">
        <v>150</v>
      </c>
      <c r="I770" s="4">
        <f t="shared" ref="I770:I833" si="73">IFERROR(E770/H770,0)</f>
        <v>73.92</v>
      </c>
      <c r="J770" t="s">
        <v>21</v>
      </c>
      <c r="K770" t="s">
        <v>22</v>
      </c>
      <c r="L770">
        <v>1386741600</v>
      </c>
      <c r="M770" s="8">
        <f t="shared" si="68"/>
        <v>41619.25</v>
      </c>
      <c r="N770">
        <v>1388037600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72"/>
        <v>86.867834394904463</v>
      </c>
      <c r="G771" t="s">
        <v>14</v>
      </c>
      <c r="H771">
        <v>3410</v>
      </c>
      <c r="I771" s="4">
        <f t="shared" si="73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74">(((L771/60)/60)/24) + DATE(1970,1,1)</f>
        <v>41501.208333333336</v>
      </c>
      <c r="N771">
        <v>1378789200</v>
      </c>
      <c r="O771" s="8">
        <f t="shared" ref="O771:O834" si="75">(((N771/60)/60)/24) + 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_xlfn.TEXTBEFORE(R771,"/")</f>
        <v>games</v>
      </c>
      <c r="T771" t="str">
        <f t="shared" ref="T771:T834" si="77">_xlfn.TEXTAFTER(R771,"/")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4">
        <f t="shared" si="73"/>
        <v>53.898148148148145</v>
      </c>
      <c r="J772" t="s">
        <v>107</v>
      </c>
      <c r="K772" t="s">
        <v>108</v>
      </c>
      <c r="L772">
        <v>1397451600</v>
      </c>
      <c r="M772" s="8">
        <f t="shared" si="74"/>
        <v>41743.208333333336</v>
      </c>
      <c r="N772">
        <v>1398056400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>
        <v>1548482400</v>
      </c>
      <c r="M773" s="8">
        <f t="shared" si="74"/>
        <v>43491.25</v>
      </c>
      <c r="N773">
        <v>1550815200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4">
        <f t="shared" si="73"/>
        <v>32.999805409612762</v>
      </c>
      <c r="J774" t="s">
        <v>21</v>
      </c>
      <c r="K774" t="s">
        <v>22</v>
      </c>
      <c r="L774">
        <v>1549692000</v>
      </c>
      <c r="M774" s="8">
        <f t="shared" si="74"/>
        <v>43505.25</v>
      </c>
      <c r="N774">
        <v>1550037600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4">
        <f t="shared" si="73"/>
        <v>43.00254993625159</v>
      </c>
      <c r="J775" t="s">
        <v>21</v>
      </c>
      <c r="K775" t="s">
        <v>22</v>
      </c>
      <c r="L775">
        <v>1492059600</v>
      </c>
      <c r="M775" s="8">
        <f t="shared" si="74"/>
        <v>42838.208333333328</v>
      </c>
      <c r="N775">
        <v>1492923600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4">
        <f t="shared" si="73"/>
        <v>86.858974358974365</v>
      </c>
      <c r="J776" t="s">
        <v>107</v>
      </c>
      <c r="K776" t="s">
        <v>108</v>
      </c>
      <c r="L776">
        <v>1463979600</v>
      </c>
      <c r="M776" s="8">
        <f t="shared" si="74"/>
        <v>42513.208333333328</v>
      </c>
      <c r="N776">
        <v>1467522000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>
        <v>1415253600</v>
      </c>
      <c r="M777" s="8">
        <f t="shared" si="74"/>
        <v>41949.25</v>
      </c>
      <c r="N777">
        <v>1416117600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4">
        <f t="shared" si="73"/>
        <v>32.995456610631528</v>
      </c>
      <c r="J778" t="s">
        <v>21</v>
      </c>
      <c r="K778" t="s">
        <v>22</v>
      </c>
      <c r="L778">
        <v>1562216400</v>
      </c>
      <c r="M778" s="8">
        <f t="shared" si="74"/>
        <v>43650.208333333328</v>
      </c>
      <c r="N778">
        <v>1563771600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4">
        <f t="shared" si="73"/>
        <v>68.028106508875737</v>
      </c>
      <c r="J779" t="s">
        <v>21</v>
      </c>
      <c r="K779" t="s">
        <v>22</v>
      </c>
      <c r="L779">
        <v>1316754000</v>
      </c>
      <c r="M779" s="8">
        <f t="shared" si="74"/>
        <v>40809.208333333336</v>
      </c>
      <c r="N779">
        <v>1319259600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4">
        <f t="shared" si="73"/>
        <v>58.867816091954026</v>
      </c>
      <c r="J780" t="s">
        <v>98</v>
      </c>
      <c r="K780" t="s">
        <v>99</v>
      </c>
      <c r="L780">
        <v>1313211600</v>
      </c>
      <c r="M780" s="8">
        <f t="shared" si="74"/>
        <v>40768.208333333336</v>
      </c>
      <c r="N780">
        <v>1313643600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4">
        <f t="shared" si="73"/>
        <v>105.04572803850782</v>
      </c>
      <c r="J781" t="s">
        <v>21</v>
      </c>
      <c r="K781" t="s">
        <v>22</v>
      </c>
      <c r="L781">
        <v>1439528400</v>
      </c>
      <c r="M781" s="8">
        <f t="shared" si="74"/>
        <v>42230.208333333328</v>
      </c>
      <c r="N781">
        <v>1440306000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4">
        <f t="shared" si="73"/>
        <v>33.054878048780488</v>
      </c>
      <c r="J782" t="s">
        <v>21</v>
      </c>
      <c r="K782" t="s">
        <v>22</v>
      </c>
      <c r="L782">
        <v>1469163600</v>
      </c>
      <c r="M782" s="8">
        <f t="shared" si="74"/>
        <v>42573.208333333328</v>
      </c>
      <c r="N782">
        <v>1470805200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4">
        <f t="shared" si="73"/>
        <v>78.821428571428569</v>
      </c>
      <c r="J783" t="s">
        <v>98</v>
      </c>
      <c r="K783" t="s">
        <v>99</v>
      </c>
      <c r="L783">
        <v>1288501200</v>
      </c>
      <c r="M783" s="8">
        <f t="shared" si="74"/>
        <v>40482.208333333336</v>
      </c>
      <c r="N783">
        <v>1292911200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4">
        <f t="shared" si="73"/>
        <v>68.204968944099377</v>
      </c>
      <c r="J784" t="s">
        <v>21</v>
      </c>
      <c r="K784" t="s">
        <v>22</v>
      </c>
      <c r="L784">
        <v>1298959200</v>
      </c>
      <c r="M784" s="8">
        <f t="shared" si="74"/>
        <v>40603.25</v>
      </c>
      <c r="N784">
        <v>1301374800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4">
        <f t="shared" si="73"/>
        <v>75.731884057971016</v>
      </c>
      <c r="J785" t="s">
        <v>21</v>
      </c>
      <c r="K785" t="s">
        <v>22</v>
      </c>
      <c r="L785">
        <v>1387260000</v>
      </c>
      <c r="M785" s="8">
        <f t="shared" si="74"/>
        <v>41625.25</v>
      </c>
      <c r="N785">
        <v>1387864800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4">
        <f t="shared" si="73"/>
        <v>30.996070133010882</v>
      </c>
      <c r="J786" t="s">
        <v>21</v>
      </c>
      <c r="K786" t="s">
        <v>22</v>
      </c>
      <c r="L786">
        <v>1457244000</v>
      </c>
      <c r="M786" s="8">
        <f t="shared" si="74"/>
        <v>42435.25</v>
      </c>
      <c r="N786">
        <v>1458190800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4">
        <f t="shared" si="73"/>
        <v>101.88188976377953</v>
      </c>
      <c r="J787" t="s">
        <v>26</v>
      </c>
      <c r="K787" t="s">
        <v>27</v>
      </c>
      <c r="L787">
        <v>1556341200</v>
      </c>
      <c r="M787" s="8">
        <f t="shared" si="74"/>
        <v>43582.208333333328</v>
      </c>
      <c r="N787">
        <v>1559278800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4">
        <f t="shared" si="73"/>
        <v>52.879227053140099</v>
      </c>
      <c r="J788" t="s">
        <v>107</v>
      </c>
      <c r="K788" t="s">
        <v>108</v>
      </c>
      <c r="L788">
        <v>1522126800</v>
      </c>
      <c r="M788" s="8">
        <f t="shared" si="74"/>
        <v>43186.208333333328</v>
      </c>
      <c r="N788">
        <v>1522731600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 s="8">
        <f t="shared" si="74"/>
        <v>40684.208333333336</v>
      </c>
      <c r="N789">
        <v>1306731600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4">
        <f t="shared" si="73"/>
        <v>102.38709677419355</v>
      </c>
      <c r="J790" t="s">
        <v>21</v>
      </c>
      <c r="K790" t="s">
        <v>22</v>
      </c>
      <c r="L790">
        <v>1350709200</v>
      </c>
      <c r="M790" s="8">
        <f t="shared" si="74"/>
        <v>41202.208333333336</v>
      </c>
      <c r="N790">
        <v>1352527200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4">
        <f t="shared" si="73"/>
        <v>74.466666666666669</v>
      </c>
      <c r="J791" t="s">
        <v>21</v>
      </c>
      <c r="K791" t="s">
        <v>22</v>
      </c>
      <c r="L791">
        <v>1401166800</v>
      </c>
      <c r="M791" s="8">
        <f t="shared" si="74"/>
        <v>41786.208333333336</v>
      </c>
      <c r="N791">
        <v>1404363600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4">
        <f t="shared" si="73"/>
        <v>51.009883198562441</v>
      </c>
      <c r="J792" t="s">
        <v>21</v>
      </c>
      <c r="K792" t="s">
        <v>22</v>
      </c>
      <c r="L792">
        <v>1266127200</v>
      </c>
      <c r="M792" s="8">
        <f t="shared" si="74"/>
        <v>40223.25</v>
      </c>
      <c r="N792">
        <v>1266645600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>
        <v>1481436000</v>
      </c>
      <c r="M793" s="8">
        <f t="shared" si="74"/>
        <v>42715.25</v>
      </c>
      <c r="N793">
        <v>1482818400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4">
        <f t="shared" si="73"/>
        <v>97.142857142857139</v>
      </c>
      <c r="J794" t="s">
        <v>21</v>
      </c>
      <c r="K794" t="s">
        <v>22</v>
      </c>
      <c r="L794">
        <v>1372222800</v>
      </c>
      <c r="M794" s="8">
        <f t="shared" si="74"/>
        <v>41451.208333333336</v>
      </c>
      <c r="N794">
        <v>1374642000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4">
        <f t="shared" si="73"/>
        <v>72.071823204419886</v>
      </c>
      <c r="J795" t="s">
        <v>98</v>
      </c>
      <c r="K795" t="s">
        <v>99</v>
      </c>
      <c r="L795">
        <v>1372136400</v>
      </c>
      <c r="M795" s="8">
        <f t="shared" si="74"/>
        <v>41450.208333333336</v>
      </c>
      <c r="N795">
        <v>1372482000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4">
        <f t="shared" si="73"/>
        <v>75.236363636363635</v>
      </c>
      <c r="J796" t="s">
        <v>21</v>
      </c>
      <c r="K796" t="s">
        <v>22</v>
      </c>
      <c r="L796">
        <v>1513922400</v>
      </c>
      <c r="M796" s="8">
        <f t="shared" si="74"/>
        <v>43091.25</v>
      </c>
      <c r="N796">
        <v>1514959200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4">
        <f t="shared" si="73"/>
        <v>32.967741935483872</v>
      </c>
      <c r="J797" t="s">
        <v>21</v>
      </c>
      <c r="K797" t="s">
        <v>22</v>
      </c>
      <c r="L797">
        <v>1477976400</v>
      </c>
      <c r="M797" s="8">
        <f t="shared" si="74"/>
        <v>42675.208333333328</v>
      </c>
      <c r="N797">
        <v>1478235600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4">
        <f t="shared" si="73"/>
        <v>54.807692307692307</v>
      </c>
      <c r="J798" t="s">
        <v>21</v>
      </c>
      <c r="K798" t="s">
        <v>22</v>
      </c>
      <c r="L798">
        <v>1407474000</v>
      </c>
      <c r="M798" s="8">
        <f t="shared" si="74"/>
        <v>41859.208333333336</v>
      </c>
      <c r="N798">
        <v>1408078800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4">
        <f t="shared" si="73"/>
        <v>45.037837837837834</v>
      </c>
      <c r="J799" t="s">
        <v>21</v>
      </c>
      <c r="K799" t="s">
        <v>22</v>
      </c>
      <c r="L799">
        <v>1546149600</v>
      </c>
      <c r="M799" s="8">
        <f t="shared" si="74"/>
        <v>43464.25</v>
      </c>
      <c r="N799">
        <v>1548136800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4">
        <f t="shared" si="73"/>
        <v>52.958677685950413</v>
      </c>
      <c r="J800" t="s">
        <v>21</v>
      </c>
      <c r="K800" t="s">
        <v>22</v>
      </c>
      <c r="L800">
        <v>1338440400</v>
      </c>
      <c r="M800" s="8">
        <f t="shared" si="74"/>
        <v>41060.208333333336</v>
      </c>
      <c r="N800">
        <v>1340859600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4">
        <f t="shared" si="73"/>
        <v>60.017959183673469</v>
      </c>
      <c r="J801" t="s">
        <v>40</v>
      </c>
      <c r="K801" t="s">
        <v>41</v>
      </c>
      <c r="L801">
        <v>1454133600</v>
      </c>
      <c r="M801" s="8">
        <f t="shared" si="74"/>
        <v>42399.25</v>
      </c>
      <c r="N801">
        <v>1454479200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>
        <v>1434085200</v>
      </c>
      <c r="M802" s="8">
        <f t="shared" si="74"/>
        <v>42167.208333333328</v>
      </c>
      <c r="N802">
        <v>1434430800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4">
        <f t="shared" si="73"/>
        <v>44.028301886792455</v>
      </c>
      <c r="J803" t="s">
        <v>21</v>
      </c>
      <c r="K803" t="s">
        <v>22</v>
      </c>
      <c r="L803">
        <v>1577772000</v>
      </c>
      <c r="M803" s="8">
        <f t="shared" si="74"/>
        <v>43830.25</v>
      </c>
      <c r="N803">
        <v>1579672800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4">
        <f t="shared" si="73"/>
        <v>86.028169014084511</v>
      </c>
      <c r="J804" t="s">
        <v>21</v>
      </c>
      <c r="K804" t="s">
        <v>22</v>
      </c>
      <c r="L804">
        <v>1562216400</v>
      </c>
      <c r="M804" s="8">
        <f t="shared" si="74"/>
        <v>43650.208333333328</v>
      </c>
      <c r="N804">
        <v>1562389200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4">
        <f t="shared" si="73"/>
        <v>28.012875536480685</v>
      </c>
      <c r="J805" t="s">
        <v>21</v>
      </c>
      <c r="K805" t="s">
        <v>22</v>
      </c>
      <c r="L805">
        <v>1548568800</v>
      </c>
      <c r="M805" s="8">
        <f t="shared" si="74"/>
        <v>43492.25</v>
      </c>
      <c r="N805">
        <v>1551506400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4">
        <f t="shared" si="73"/>
        <v>32.050458715596328</v>
      </c>
      <c r="J806" t="s">
        <v>21</v>
      </c>
      <c r="K806" t="s">
        <v>22</v>
      </c>
      <c r="L806">
        <v>1514872800</v>
      </c>
      <c r="M806" s="8">
        <f t="shared" si="74"/>
        <v>43102.25</v>
      </c>
      <c r="N806">
        <v>1516600800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4">
        <f t="shared" si="73"/>
        <v>73.611940298507463</v>
      </c>
      <c r="J807" t="s">
        <v>26</v>
      </c>
      <c r="K807" t="s">
        <v>27</v>
      </c>
      <c r="L807">
        <v>1416031200</v>
      </c>
      <c r="M807" s="8">
        <f t="shared" si="74"/>
        <v>41958.25</v>
      </c>
      <c r="N807">
        <v>1420437600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4">
        <f t="shared" si="73"/>
        <v>108.71052631578948</v>
      </c>
      <c r="J808" t="s">
        <v>21</v>
      </c>
      <c r="K808" t="s">
        <v>22</v>
      </c>
      <c r="L808">
        <v>1330927200</v>
      </c>
      <c r="M808" s="8">
        <f t="shared" si="74"/>
        <v>40973.25</v>
      </c>
      <c r="N808">
        <v>1332997200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4">
        <f t="shared" si="73"/>
        <v>42.97674418604651</v>
      </c>
      <c r="J809" t="s">
        <v>21</v>
      </c>
      <c r="K809" t="s">
        <v>22</v>
      </c>
      <c r="L809">
        <v>1571115600</v>
      </c>
      <c r="M809" s="8">
        <f t="shared" si="74"/>
        <v>43753.208333333328</v>
      </c>
      <c r="N809">
        <v>1574920800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4">
        <f t="shared" si="73"/>
        <v>83.315789473684205</v>
      </c>
      <c r="J810" t="s">
        <v>21</v>
      </c>
      <c r="K810" t="s">
        <v>22</v>
      </c>
      <c r="L810">
        <v>1463461200</v>
      </c>
      <c r="M810" s="8">
        <f t="shared" si="74"/>
        <v>42507.208333333328</v>
      </c>
      <c r="N810">
        <v>1464930000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>
        <v>1344920400</v>
      </c>
      <c r="M811" s="8">
        <f t="shared" si="74"/>
        <v>41135.208333333336</v>
      </c>
      <c r="N811">
        <v>1345006800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4">
        <f t="shared" si="73"/>
        <v>55.927601809954751</v>
      </c>
      <c r="J812" t="s">
        <v>21</v>
      </c>
      <c r="K812" t="s">
        <v>22</v>
      </c>
      <c r="L812">
        <v>1511848800</v>
      </c>
      <c r="M812" s="8">
        <f t="shared" si="74"/>
        <v>43067.25</v>
      </c>
      <c r="N812">
        <v>1512712800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4">
        <f t="shared" si="73"/>
        <v>105.03681885125184</v>
      </c>
      <c r="J813" t="s">
        <v>21</v>
      </c>
      <c r="K813" t="s">
        <v>22</v>
      </c>
      <c r="L813">
        <v>1452319200</v>
      </c>
      <c r="M813" s="8">
        <f t="shared" si="74"/>
        <v>42378.25</v>
      </c>
      <c r="N813">
        <v>1452492000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 s="8">
        <f t="shared" si="74"/>
        <v>43206.208333333328</v>
      </c>
      <c r="N814">
        <v>1524286800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4">
        <f t="shared" si="73"/>
        <v>112.66176470588235</v>
      </c>
      <c r="J815" t="s">
        <v>21</v>
      </c>
      <c r="K815" t="s">
        <v>22</v>
      </c>
      <c r="L815">
        <v>1346043600</v>
      </c>
      <c r="M815" s="8">
        <f t="shared" si="74"/>
        <v>41148.208333333336</v>
      </c>
      <c r="N815">
        <v>1346907600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4">
        <f t="shared" si="73"/>
        <v>81.944444444444443</v>
      </c>
      <c r="J816" t="s">
        <v>36</v>
      </c>
      <c r="K816" t="s">
        <v>37</v>
      </c>
      <c r="L816">
        <v>1464325200</v>
      </c>
      <c r="M816" s="8">
        <f t="shared" si="74"/>
        <v>42517.208333333328</v>
      </c>
      <c r="N816">
        <v>1464498000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 s="8">
        <f t="shared" si="74"/>
        <v>43068.25</v>
      </c>
      <c r="N817">
        <v>1514181600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4">
        <f t="shared" si="73"/>
        <v>106.39097744360902</v>
      </c>
      <c r="J818" t="s">
        <v>21</v>
      </c>
      <c r="K818" t="s">
        <v>22</v>
      </c>
      <c r="L818">
        <v>1392012000</v>
      </c>
      <c r="M818" s="8">
        <f t="shared" si="74"/>
        <v>41680.25</v>
      </c>
      <c r="N818">
        <v>1392184800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4">
        <f t="shared" si="73"/>
        <v>76.011249497790274</v>
      </c>
      <c r="J819" t="s">
        <v>107</v>
      </c>
      <c r="K819" t="s">
        <v>108</v>
      </c>
      <c r="L819">
        <v>1556946000</v>
      </c>
      <c r="M819" s="8">
        <f t="shared" si="74"/>
        <v>43589.208333333328</v>
      </c>
      <c r="N819">
        <v>1559365200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4">
        <f t="shared" si="73"/>
        <v>111.07246376811594</v>
      </c>
      <c r="J820" t="s">
        <v>21</v>
      </c>
      <c r="K820" t="s">
        <v>22</v>
      </c>
      <c r="L820">
        <v>1548050400</v>
      </c>
      <c r="M820" s="8">
        <f t="shared" si="74"/>
        <v>43486.25</v>
      </c>
      <c r="N820">
        <v>1549173600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4">
        <f t="shared" si="73"/>
        <v>95.936170212765958</v>
      </c>
      <c r="J821" t="s">
        <v>21</v>
      </c>
      <c r="K821" t="s">
        <v>22</v>
      </c>
      <c r="L821">
        <v>1353736800</v>
      </c>
      <c r="M821" s="8">
        <f t="shared" si="74"/>
        <v>41237.25</v>
      </c>
      <c r="N821">
        <v>1355032800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4">
        <f t="shared" si="73"/>
        <v>43.043010752688176</v>
      </c>
      <c r="J822" t="s">
        <v>40</v>
      </c>
      <c r="K822" t="s">
        <v>41</v>
      </c>
      <c r="L822">
        <v>1532840400</v>
      </c>
      <c r="M822" s="8">
        <f t="shared" si="74"/>
        <v>43310.208333333328</v>
      </c>
      <c r="N822">
        <v>1533963600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4">
        <f t="shared" si="73"/>
        <v>67.966666666666669</v>
      </c>
      <c r="J823" t="s">
        <v>21</v>
      </c>
      <c r="K823" t="s">
        <v>22</v>
      </c>
      <c r="L823">
        <v>1488261600</v>
      </c>
      <c r="M823" s="8">
        <f t="shared" si="74"/>
        <v>42794.25</v>
      </c>
      <c r="N823">
        <v>1489381200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4">
        <f t="shared" si="73"/>
        <v>89.991428571428571</v>
      </c>
      <c r="J824" t="s">
        <v>21</v>
      </c>
      <c r="K824" t="s">
        <v>22</v>
      </c>
      <c r="L824">
        <v>1393567200</v>
      </c>
      <c r="M824" s="8">
        <f t="shared" si="74"/>
        <v>41698.25</v>
      </c>
      <c r="N824">
        <v>1395032400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4">
        <f t="shared" si="73"/>
        <v>58.095238095238095</v>
      </c>
      <c r="J825" t="s">
        <v>21</v>
      </c>
      <c r="K825" t="s">
        <v>22</v>
      </c>
      <c r="L825">
        <v>1410325200</v>
      </c>
      <c r="M825" s="8">
        <f t="shared" si="74"/>
        <v>41892.208333333336</v>
      </c>
      <c r="N825">
        <v>1412485200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4">
        <f t="shared" si="73"/>
        <v>83.996875000000003</v>
      </c>
      <c r="J826" t="s">
        <v>21</v>
      </c>
      <c r="K826" t="s">
        <v>22</v>
      </c>
      <c r="L826">
        <v>1276923600</v>
      </c>
      <c r="M826" s="8">
        <f t="shared" si="74"/>
        <v>40348.208333333336</v>
      </c>
      <c r="N826">
        <v>1279688400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4">
        <f t="shared" si="73"/>
        <v>88.853503184713375</v>
      </c>
      <c r="J827" t="s">
        <v>40</v>
      </c>
      <c r="K827" t="s">
        <v>41</v>
      </c>
      <c r="L827">
        <v>1500958800</v>
      </c>
      <c r="M827" s="8">
        <f t="shared" si="74"/>
        <v>42941.208333333328</v>
      </c>
      <c r="N827">
        <v>1501995600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4">
        <f t="shared" si="73"/>
        <v>65.963917525773198</v>
      </c>
      <c r="J828" t="s">
        <v>21</v>
      </c>
      <c r="K828" t="s">
        <v>22</v>
      </c>
      <c r="L828">
        <v>1292220000</v>
      </c>
      <c r="M828" s="8">
        <f t="shared" si="74"/>
        <v>40525.25</v>
      </c>
      <c r="N828">
        <v>1294639200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4">
        <f t="shared" si="73"/>
        <v>74.804878048780495</v>
      </c>
      <c r="J829" t="s">
        <v>26</v>
      </c>
      <c r="K829" t="s">
        <v>27</v>
      </c>
      <c r="L829">
        <v>1304398800</v>
      </c>
      <c r="M829" s="8">
        <f t="shared" si="74"/>
        <v>40666.208333333336</v>
      </c>
      <c r="N829">
        <v>1305435600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4">
        <f t="shared" si="73"/>
        <v>69.98571428571428</v>
      </c>
      <c r="J830" t="s">
        <v>21</v>
      </c>
      <c r="K830" t="s">
        <v>22</v>
      </c>
      <c r="L830">
        <v>1535432400</v>
      </c>
      <c r="M830" s="8">
        <f t="shared" si="74"/>
        <v>43340.208333333328</v>
      </c>
      <c r="N830">
        <v>1537592400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4">
        <f t="shared" si="73"/>
        <v>32.006493506493506</v>
      </c>
      <c r="J831" t="s">
        <v>21</v>
      </c>
      <c r="K831" t="s">
        <v>22</v>
      </c>
      <c r="L831">
        <v>1433826000</v>
      </c>
      <c r="M831" s="8">
        <f t="shared" si="74"/>
        <v>42164.208333333328</v>
      </c>
      <c r="N831">
        <v>1435122000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4">
        <f t="shared" si="73"/>
        <v>64.727272727272734</v>
      </c>
      <c r="J832" t="s">
        <v>21</v>
      </c>
      <c r="K832" t="s">
        <v>22</v>
      </c>
      <c r="L832">
        <v>1514959200</v>
      </c>
      <c r="M832" s="8">
        <f t="shared" si="74"/>
        <v>43103.25</v>
      </c>
      <c r="N832">
        <v>1520056800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4">
        <f t="shared" si="73"/>
        <v>24.998110087408456</v>
      </c>
      <c r="J833" t="s">
        <v>21</v>
      </c>
      <c r="K833" t="s">
        <v>22</v>
      </c>
      <c r="L833">
        <v>1332738000</v>
      </c>
      <c r="M833" s="8">
        <f t="shared" si="74"/>
        <v>40994.208333333336</v>
      </c>
      <c r="N833">
        <v>1335675600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78">(E834/D834)*100</f>
        <v>315.17592592592592</v>
      </c>
      <c r="G834" t="s">
        <v>20</v>
      </c>
      <c r="H834">
        <v>1297</v>
      </c>
      <c r="I834" s="4">
        <f t="shared" ref="I834:I897" si="79">IFERROR(E834/H834,0)</f>
        <v>104.97764070932922</v>
      </c>
      <c r="J834" t="s">
        <v>36</v>
      </c>
      <c r="K834" t="s">
        <v>37</v>
      </c>
      <c r="L834">
        <v>1445490000</v>
      </c>
      <c r="M834" s="8">
        <f t="shared" si="74"/>
        <v>42299.208333333328</v>
      </c>
      <c r="N834">
        <v>1448431200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78"/>
        <v>157.69117647058823</v>
      </c>
      <c r="G835" t="s">
        <v>20</v>
      </c>
      <c r="H835">
        <v>165</v>
      </c>
      <c r="I835" s="4">
        <f t="shared" si="79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80">(((L835/60)/60)/24) + DATE(1970,1,1)</f>
        <v>40588.25</v>
      </c>
      <c r="N835">
        <v>1298613600</v>
      </c>
      <c r="O835" s="8">
        <f t="shared" ref="O835:O898" si="81">(((N835/60)/60)/24) + 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_xlfn.TEXTBEFORE(R835,"/")</f>
        <v>publishing</v>
      </c>
      <c r="T835" t="str">
        <f t="shared" ref="T835:T898" si="83">_xlfn.TEXTAFTER(R835,"/")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4">
        <f t="shared" si="79"/>
        <v>94.352941176470594</v>
      </c>
      <c r="J836" t="s">
        <v>21</v>
      </c>
      <c r="K836" t="s">
        <v>22</v>
      </c>
      <c r="L836">
        <v>1371963600</v>
      </c>
      <c r="M836" s="8">
        <f t="shared" si="80"/>
        <v>41448.208333333336</v>
      </c>
      <c r="N836">
        <v>1372482000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4">
        <f t="shared" si="79"/>
        <v>44.001706484641637</v>
      </c>
      <c r="J837" t="s">
        <v>21</v>
      </c>
      <c r="K837" t="s">
        <v>22</v>
      </c>
      <c r="L837">
        <v>1425103200</v>
      </c>
      <c r="M837" s="8">
        <f t="shared" si="80"/>
        <v>42063.25</v>
      </c>
      <c r="N837">
        <v>1425621600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4">
        <f t="shared" si="79"/>
        <v>64.744680851063833</v>
      </c>
      <c r="J838" t="s">
        <v>21</v>
      </c>
      <c r="K838" t="s">
        <v>22</v>
      </c>
      <c r="L838">
        <v>1265349600</v>
      </c>
      <c r="M838" s="8">
        <f t="shared" si="80"/>
        <v>40214.25</v>
      </c>
      <c r="N838">
        <v>1266300000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4">
        <f t="shared" si="79"/>
        <v>84.00667779632721</v>
      </c>
      <c r="J839" t="s">
        <v>21</v>
      </c>
      <c r="K839" t="s">
        <v>22</v>
      </c>
      <c r="L839">
        <v>1301202000</v>
      </c>
      <c r="M839" s="8">
        <f t="shared" si="80"/>
        <v>40629.208333333336</v>
      </c>
      <c r="N839">
        <v>1305867600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4">
        <f t="shared" si="79"/>
        <v>34.061302681992338</v>
      </c>
      <c r="J840" t="s">
        <v>21</v>
      </c>
      <c r="K840" t="s">
        <v>22</v>
      </c>
      <c r="L840">
        <v>1538024400</v>
      </c>
      <c r="M840" s="8">
        <f t="shared" si="80"/>
        <v>43370.208333333328</v>
      </c>
      <c r="N840">
        <v>1538802000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4">
        <f t="shared" si="79"/>
        <v>93.273885350318466</v>
      </c>
      <c r="J841" t="s">
        <v>21</v>
      </c>
      <c r="K841" t="s">
        <v>22</v>
      </c>
      <c r="L841">
        <v>1395032400</v>
      </c>
      <c r="M841" s="8">
        <f t="shared" si="80"/>
        <v>41715.208333333336</v>
      </c>
      <c r="N841">
        <v>1398920400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4">
        <f t="shared" si="79"/>
        <v>32.998301726577978</v>
      </c>
      <c r="J842" t="s">
        <v>21</v>
      </c>
      <c r="K842" t="s">
        <v>22</v>
      </c>
      <c r="L842">
        <v>1405486800</v>
      </c>
      <c r="M842" s="8">
        <f t="shared" si="80"/>
        <v>41836.208333333336</v>
      </c>
      <c r="N842">
        <v>1405659600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4">
        <f t="shared" si="79"/>
        <v>83.812903225806451</v>
      </c>
      <c r="J843" t="s">
        <v>21</v>
      </c>
      <c r="K843" t="s">
        <v>22</v>
      </c>
      <c r="L843">
        <v>1455861600</v>
      </c>
      <c r="M843" s="8">
        <f t="shared" si="80"/>
        <v>42419.25</v>
      </c>
      <c r="N843">
        <v>1457244000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4">
        <f t="shared" si="79"/>
        <v>63.992424242424242</v>
      </c>
      <c r="J844" t="s">
        <v>107</v>
      </c>
      <c r="K844" t="s">
        <v>108</v>
      </c>
      <c r="L844">
        <v>1529038800</v>
      </c>
      <c r="M844" s="8">
        <f t="shared" si="80"/>
        <v>43266.208333333328</v>
      </c>
      <c r="N844">
        <v>1529298000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4">
        <f t="shared" si="79"/>
        <v>81.909090909090907</v>
      </c>
      <c r="J845" t="s">
        <v>21</v>
      </c>
      <c r="K845" t="s">
        <v>22</v>
      </c>
      <c r="L845">
        <v>1535259600</v>
      </c>
      <c r="M845" s="8">
        <f t="shared" si="80"/>
        <v>43338.208333333328</v>
      </c>
      <c r="N845">
        <v>1535778000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4">
        <f t="shared" si="79"/>
        <v>93.053191489361708</v>
      </c>
      <c r="J846" t="s">
        <v>21</v>
      </c>
      <c r="K846" t="s">
        <v>22</v>
      </c>
      <c r="L846">
        <v>1327212000</v>
      </c>
      <c r="M846" s="8">
        <f t="shared" si="80"/>
        <v>40930.25</v>
      </c>
      <c r="N846">
        <v>1327471200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4">
        <f t="shared" si="79"/>
        <v>101.98449039881831</v>
      </c>
      <c r="J847" t="s">
        <v>40</v>
      </c>
      <c r="K847" t="s">
        <v>41</v>
      </c>
      <c r="L847">
        <v>1526360400</v>
      </c>
      <c r="M847" s="8">
        <f t="shared" si="80"/>
        <v>43235.208333333328</v>
      </c>
      <c r="N847">
        <v>1529557200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4">
        <f t="shared" si="79"/>
        <v>105.9375</v>
      </c>
      <c r="J848" t="s">
        <v>21</v>
      </c>
      <c r="K848" t="s">
        <v>22</v>
      </c>
      <c r="L848">
        <v>1532149200</v>
      </c>
      <c r="M848" s="8">
        <f t="shared" si="80"/>
        <v>43302.208333333328</v>
      </c>
      <c r="N848">
        <v>1535259600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4">
        <f t="shared" si="79"/>
        <v>101.58181818181818</v>
      </c>
      <c r="J849" t="s">
        <v>21</v>
      </c>
      <c r="K849" t="s">
        <v>22</v>
      </c>
      <c r="L849">
        <v>1515304800</v>
      </c>
      <c r="M849" s="8">
        <f t="shared" si="80"/>
        <v>43107.25</v>
      </c>
      <c r="N849">
        <v>1515564000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4">
        <f t="shared" si="79"/>
        <v>62.970930232558139</v>
      </c>
      <c r="J850" t="s">
        <v>21</v>
      </c>
      <c r="K850" t="s">
        <v>22</v>
      </c>
      <c r="L850">
        <v>1276318800</v>
      </c>
      <c r="M850" s="8">
        <f t="shared" si="80"/>
        <v>40341.208333333336</v>
      </c>
      <c r="N850">
        <v>1277096400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4">
        <f t="shared" si="79"/>
        <v>29.045602605863191</v>
      </c>
      <c r="J851" t="s">
        <v>21</v>
      </c>
      <c r="K851" t="s">
        <v>22</v>
      </c>
      <c r="L851">
        <v>1328767200</v>
      </c>
      <c r="M851" s="8">
        <f t="shared" si="80"/>
        <v>40948.25</v>
      </c>
      <c r="N851">
        <v>1329026400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>
        <v>1321682400</v>
      </c>
      <c r="M852" s="8">
        <f t="shared" si="80"/>
        <v>40866.25</v>
      </c>
      <c r="N852">
        <v>1322978400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4">
        <f t="shared" si="79"/>
        <v>77.924999999999997</v>
      </c>
      <c r="J853" t="s">
        <v>21</v>
      </c>
      <c r="K853" t="s">
        <v>22</v>
      </c>
      <c r="L853">
        <v>1335934800</v>
      </c>
      <c r="M853" s="8">
        <f t="shared" si="80"/>
        <v>41031.208333333336</v>
      </c>
      <c r="N853">
        <v>1338786000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4">
        <f t="shared" si="79"/>
        <v>80.806451612903231</v>
      </c>
      <c r="J854" t="s">
        <v>21</v>
      </c>
      <c r="K854" t="s">
        <v>22</v>
      </c>
      <c r="L854">
        <v>1310792400</v>
      </c>
      <c r="M854" s="8">
        <f t="shared" si="80"/>
        <v>40740.208333333336</v>
      </c>
      <c r="N854">
        <v>1311656400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 s="8">
        <f t="shared" si="80"/>
        <v>40714.208333333336</v>
      </c>
      <c r="N855">
        <v>1308978000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 s="8">
        <f t="shared" si="80"/>
        <v>43787.25</v>
      </c>
      <c r="N856">
        <v>1576389600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>
        <v>1308373200</v>
      </c>
      <c r="M857" s="8">
        <f t="shared" si="80"/>
        <v>40712.208333333336</v>
      </c>
      <c r="N857">
        <v>1311051600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4">
        <f t="shared" si="79"/>
        <v>54.164556962025316</v>
      </c>
      <c r="J858" t="s">
        <v>21</v>
      </c>
      <c r="K858" t="s">
        <v>22</v>
      </c>
      <c r="L858">
        <v>1335243600</v>
      </c>
      <c r="M858" s="8">
        <f t="shared" si="80"/>
        <v>41023.208333333336</v>
      </c>
      <c r="N858">
        <v>1336712400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4">
        <f t="shared" si="79"/>
        <v>32.946666666666665</v>
      </c>
      <c r="J859" t="s">
        <v>98</v>
      </c>
      <c r="K859" t="s">
        <v>99</v>
      </c>
      <c r="L859">
        <v>1328421600</v>
      </c>
      <c r="M859" s="8">
        <f t="shared" si="80"/>
        <v>40944.25</v>
      </c>
      <c r="N859">
        <v>1330408800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4">
        <f t="shared" si="79"/>
        <v>79.371428571428567</v>
      </c>
      <c r="J860" t="s">
        <v>21</v>
      </c>
      <c r="K860" t="s">
        <v>22</v>
      </c>
      <c r="L860">
        <v>1524286800</v>
      </c>
      <c r="M860" s="8">
        <f t="shared" si="80"/>
        <v>43211.208333333328</v>
      </c>
      <c r="N860">
        <v>1524891600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4">
        <f t="shared" si="79"/>
        <v>41.174603174603178</v>
      </c>
      <c r="J861" t="s">
        <v>21</v>
      </c>
      <c r="K861" t="s">
        <v>22</v>
      </c>
      <c r="L861">
        <v>1362117600</v>
      </c>
      <c r="M861" s="8">
        <f t="shared" si="80"/>
        <v>41334.25</v>
      </c>
      <c r="N861">
        <v>1363669200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4">
        <f t="shared" si="79"/>
        <v>77.430769230769229</v>
      </c>
      <c r="J862" t="s">
        <v>21</v>
      </c>
      <c r="K862" t="s">
        <v>22</v>
      </c>
      <c r="L862">
        <v>1550556000</v>
      </c>
      <c r="M862" s="8">
        <f t="shared" si="80"/>
        <v>43515.25</v>
      </c>
      <c r="N862">
        <v>1551420000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4">
        <f t="shared" si="79"/>
        <v>57.159509202453989</v>
      </c>
      <c r="J863" t="s">
        <v>21</v>
      </c>
      <c r="K863" t="s">
        <v>22</v>
      </c>
      <c r="L863">
        <v>1269147600</v>
      </c>
      <c r="M863" s="8">
        <f t="shared" si="80"/>
        <v>40258.208333333336</v>
      </c>
      <c r="N863">
        <v>1269838800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4">
        <f t="shared" si="79"/>
        <v>77.17647058823529</v>
      </c>
      <c r="J864" t="s">
        <v>21</v>
      </c>
      <c r="K864" t="s">
        <v>22</v>
      </c>
      <c r="L864">
        <v>1312174800</v>
      </c>
      <c r="M864" s="8">
        <f t="shared" si="80"/>
        <v>40756.208333333336</v>
      </c>
      <c r="N864">
        <v>1312520400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4">
        <f t="shared" si="79"/>
        <v>24.953917050691246</v>
      </c>
      <c r="J865" t="s">
        <v>21</v>
      </c>
      <c r="K865" t="s">
        <v>22</v>
      </c>
      <c r="L865">
        <v>1434517200</v>
      </c>
      <c r="M865" s="8">
        <f t="shared" si="80"/>
        <v>42172.208333333328</v>
      </c>
      <c r="N865">
        <v>1436504400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>
        <v>1471582800</v>
      </c>
      <c r="M866" s="8">
        <f t="shared" si="80"/>
        <v>42601.208333333328</v>
      </c>
      <c r="N866">
        <v>1472014800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4">
        <f t="shared" si="79"/>
        <v>46.000916870415651</v>
      </c>
      <c r="J867" t="s">
        <v>21</v>
      </c>
      <c r="K867" t="s">
        <v>22</v>
      </c>
      <c r="L867">
        <v>1410757200</v>
      </c>
      <c r="M867" s="8">
        <f t="shared" si="80"/>
        <v>41897.208333333336</v>
      </c>
      <c r="N867">
        <v>1411534800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4">
        <f t="shared" si="79"/>
        <v>88.023385300668153</v>
      </c>
      <c r="J868" t="s">
        <v>21</v>
      </c>
      <c r="K868" t="s">
        <v>22</v>
      </c>
      <c r="L868">
        <v>1304830800</v>
      </c>
      <c r="M868" s="8">
        <f t="shared" si="80"/>
        <v>40671.208333333336</v>
      </c>
      <c r="N868">
        <v>1304917200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>
        <v>1539061200</v>
      </c>
      <c r="M869" s="8">
        <f t="shared" si="80"/>
        <v>43382.208333333328</v>
      </c>
      <c r="N869">
        <v>1539579600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4">
        <f t="shared" si="79"/>
        <v>102.69047619047619</v>
      </c>
      <c r="J870" t="s">
        <v>21</v>
      </c>
      <c r="K870" t="s">
        <v>22</v>
      </c>
      <c r="L870">
        <v>1381554000</v>
      </c>
      <c r="M870" s="8">
        <f t="shared" si="80"/>
        <v>41559.208333333336</v>
      </c>
      <c r="N870">
        <v>1382504400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4">
        <f t="shared" si="79"/>
        <v>72.958174904942965</v>
      </c>
      <c r="J871" t="s">
        <v>21</v>
      </c>
      <c r="K871" t="s">
        <v>22</v>
      </c>
      <c r="L871">
        <v>1277096400</v>
      </c>
      <c r="M871" s="8">
        <f t="shared" si="80"/>
        <v>40350.208333333336</v>
      </c>
      <c r="N871">
        <v>1278306000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4">
        <f t="shared" si="79"/>
        <v>57.190082644628099</v>
      </c>
      <c r="J872" t="s">
        <v>21</v>
      </c>
      <c r="K872" t="s">
        <v>22</v>
      </c>
      <c r="L872">
        <v>1440392400</v>
      </c>
      <c r="M872" s="8">
        <f t="shared" si="80"/>
        <v>42240.208333333328</v>
      </c>
      <c r="N872">
        <v>1442552400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4">
        <f t="shared" si="79"/>
        <v>84.013793103448279</v>
      </c>
      <c r="J873" t="s">
        <v>21</v>
      </c>
      <c r="K873" t="s">
        <v>22</v>
      </c>
      <c r="L873">
        <v>1509512400</v>
      </c>
      <c r="M873" s="8">
        <f t="shared" si="80"/>
        <v>43040.208333333328</v>
      </c>
      <c r="N873">
        <v>1511071200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4">
        <f t="shared" si="79"/>
        <v>98.666666666666671</v>
      </c>
      <c r="J874" t="s">
        <v>26</v>
      </c>
      <c r="K874" t="s">
        <v>27</v>
      </c>
      <c r="L874">
        <v>1535950800</v>
      </c>
      <c r="M874" s="8">
        <f t="shared" si="80"/>
        <v>43346.208333333328</v>
      </c>
      <c r="N874">
        <v>1536382800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4">
        <f t="shared" si="79"/>
        <v>42.007419183889773</v>
      </c>
      <c r="J875" t="s">
        <v>21</v>
      </c>
      <c r="K875" t="s">
        <v>22</v>
      </c>
      <c r="L875">
        <v>1389160800</v>
      </c>
      <c r="M875" s="8">
        <f t="shared" si="80"/>
        <v>41647.25</v>
      </c>
      <c r="N875">
        <v>1389592800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4">
        <f t="shared" si="79"/>
        <v>32.002753556677376</v>
      </c>
      <c r="J876" t="s">
        <v>21</v>
      </c>
      <c r="K876" t="s">
        <v>22</v>
      </c>
      <c r="L876">
        <v>1271998800</v>
      </c>
      <c r="M876" s="8">
        <f t="shared" si="80"/>
        <v>40291.208333333336</v>
      </c>
      <c r="N876">
        <v>1275282000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4">
        <f t="shared" si="79"/>
        <v>81.567164179104481</v>
      </c>
      <c r="J877" t="s">
        <v>21</v>
      </c>
      <c r="K877" t="s">
        <v>22</v>
      </c>
      <c r="L877">
        <v>1294898400</v>
      </c>
      <c r="M877" s="8">
        <f t="shared" si="80"/>
        <v>40556.25</v>
      </c>
      <c r="N877">
        <v>1294984800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 s="8">
        <f t="shared" si="80"/>
        <v>43624.208333333328</v>
      </c>
      <c r="N878">
        <v>1562043600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4">
        <f t="shared" si="79"/>
        <v>103.033360455655</v>
      </c>
      <c r="J879" t="s">
        <v>21</v>
      </c>
      <c r="K879" t="s">
        <v>22</v>
      </c>
      <c r="L879">
        <v>1469509200</v>
      </c>
      <c r="M879" s="8">
        <f t="shared" si="80"/>
        <v>42577.208333333328</v>
      </c>
      <c r="N879">
        <v>1469595600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4">
        <f t="shared" si="79"/>
        <v>84.333333333333329</v>
      </c>
      <c r="J880" t="s">
        <v>107</v>
      </c>
      <c r="K880" t="s">
        <v>108</v>
      </c>
      <c r="L880">
        <v>1579068000</v>
      </c>
      <c r="M880" s="8">
        <f t="shared" si="80"/>
        <v>43845.25</v>
      </c>
      <c r="N880">
        <v>1581141600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4">
        <f t="shared" si="79"/>
        <v>102.60377358490567</v>
      </c>
      <c r="J881" t="s">
        <v>21</v>
      </c>
      <c r="K881" t="s">
        <v>22</v>
      </c>
      <c r="L881">
        <v>1487743200</v>
      </c>
      <c r="M881" s="8">
        <f t="shared" si="80"/>
        <v>42788.25</v>
      </c>
      <c r="N881">
        <v>1488520800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4">
        <f t="shared" si="79"/>
        <v>79.992129246064621</v>
      </c>
      <c r="J882" t="s">
        <v>21</v>
      </c>
      <c r="K882" t="s">
        <v>22</v>
      </c>
      <c r="L882">
        <v>1563685200</v>
      </c>
      <c r="M882" s="8">
        <f t="shared" si="80"/>
        <v>43667.208333333328</v>
      </c>
      <c r="N882">
        <v>1563858000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4">
        <f t="shared" si="79"/>
        <v>70.055309734513273</v>
      </c>
      <c r="J883" t="s">
        <v>21</v>
      </c>
      <c r="K883" t="s">
        <v>22</v>
      </c>
      <c r="L883">
        <v>1436418000</v>
      </c>
      <c r="M883" s="8">
        <f t="shared" si="80"/>
        <v>42194.208333333328</v>
      </c>
      <c r="N883">
        <v>1438923600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>
        <v>1421820000</v>
      </c>
      <c r="M884" s="8">
        <f t="shared" si="80"/>
        <v>42025.25</v>
      </c>
      <c r="N884">
        <v>1422165600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4">
        <f t="shared" si="79"/>
        <v>41.911917098445599</v>
      </c>
      <c r="J885" t="s">
        <v>21</v>
      </c>
      <c r="K885" t="s">
        <v>22</v>
      </c>
      <c r="L885">
        <v>1274763600</v>
      </c>
      <c r="M885" s="8">
        <f t="shared" si="80"/>
        <v>40323.208333333336</v>
      </c>
      <c r="N885">
        <v>1277874000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4">
        <f t="shared" si="79"/>
        <v>57.992576882290564</v>
      </c>
      <c r="J886" t="s">
        <v>21</v>
      </c>
      <c r="K886" t="s">
        <v>22</v>
      </c>
      <c r="L886">
        <v>1399179600</v>
      </c>
      <c r="M886" s="8">
        <f t="shared" si="80"/>
        <v>41763.208333333336</v>
      </c>
      <c r="N886">
        <v>1399352400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4">
        <f t="shared" si="79"/>
        <v>40.942307692307693</v>
      </c>
      <c r="J887" t="s">
        <v>21</v>
      </c>
      <c r="K887" t="s">
        <v>22</v>
      </c>
      <c r="L887">
        <v>1275800400</v>
      </c>
      <c r="M887" s="8">
        <f t="shared" si="80"/>
        <v>40335.208333333336</v>
      </c>
      <c r="N887">
        <v>1279083600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4">
        <f t="shared" si="79"/>
        <v>69.9972602739726</v>
      </c>
      <c r="J888" t="s">
        <v>21</v>
      </c>
      <c r="K888" t="s">
        <v>22</v>
      </c>
      <c r="L888">
        <v>1282798800</v>
      </c>
      <c r="M888" s="8">
        <f t="shared" si="80"/>
        <v>40416.208333333336</v>
      </c>
      <c r="N888">
        <v>1284354000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4">
        <f t="shared" si="79"/>
        <v>73.838709677419359</v>
      </c>
      <c r="J889" t="s">
        <v>21</v>
      </c>
      <c r="K889" t="s">
        <v>22</v>
      </c>
      <c r="L889">
        <v>1437109200</v>
      </c>
      <c r="M889" s="8">
        <f t="shared" si="80"/>
        <v>42202.208333333328</v>
      </c>
      <c r="N889">
        <v>1441170000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4">
        <f t="shared" si="79"/>
        <v>41.979310344827589</v>
      </c>
      <c r="J890" t="s">
        <v>21</v>
      </c>
      <c r="K890" t="s">
        <v>22</v>
      </c>
      <c r="L890">
        <v>1491886800</v>
      </c>
      <c r="M890" s="8">
        <f t="shared" si="80"/>
        <v>42836.208333333328</v>
      </c>
      <c r="N890">
        <v>1493528400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4">
        <f t="shared" si="79"/>
        <v>77.93442622950819</v>
      </c>
      <c r="J891" t="s">
        <v>21</v>
      </c>
      <c r="K891" t="s">
        <v>22</v>
      </c>
      <c r="L891">
        <v>1394600400</v>
      </c>
      <c r="M891" s="8">
        <f t="shared" si="80"/>
        <v>41710.208333333336</v>
      </c>
      <c r="N891">
        <v>1395205200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4">
        <f t="shared" si="79"/>
        <v>106.01972789115646</v>
      </c>
      <c r="J892" t="s">
        <v>21</v>
      </c>
      <c r="K892" t="s">
        <v>22</v>
      </c>
      <c r="L892">
        <v>1561352400</v>
      </c>
      <c r="M892" s="8">
        <f t="shared" si="80"/>
        <v>43640.208333333328</v>
      </c>
      <c r="N892">
        <v>1561438800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 s="8">
        <f t="shared" si="80"/>
        <v>40880.25</v>
      </c>
      <c r="N893">
        <v>1326693600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4">
        <f t="shared" si="79"/>
        <v>76.016483516483518</v>
      </c>
      <c r="J894" t="s">
        <v>21</v>
      </c>
      <c r="K894" t="s">
        <v>22</v>
      </c>
      <c r="L894">
        <v>1274418000</v>
      </c>
      <c r="M894" s="8">
        <f t="shared" si="80"/>
        <v>40319.208333333336</v>
      </c>
      <c r="N894">
        <v>1277960400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4">
        <f t="shared" si="79"/>
        <v>54.120603015075375</v>
      </c>
      <c r="J895" t="s">
        <v>107</v>
      </c>
      <c r="K895" t="s">
        <v>108</v>
      </c>
      <c r="L895">
        <v>1434344400</v>
      </c>
      <c r="M895" s="8">
        <f t="shared" si="80"/>
        <v>42170.208333333328</v>
      </c>
      <c r="N895">
        <v>1434690000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4">
        <f t="shared" si="79"/>
        <v>57.285714285714285</v>
      </c>
      <c r="J896" t="s">
        <v>40</v>
      </c>
      <c r="K896" t="s">
        <v>41</v>
      </c>
      <c r="L896">
        <v>1373518800</v>
      </c>
      <c r="M896" s="8">
        <f t="shared" si="80"/>
        <v>41466.208333333336</v>
      </c>
      <c r="N896">
        <v>1376110800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4">
        <f t="shared" si="79"/>
        <v>103.81308411214954</v>
      </c>
      <c r="J897" t="s">
        <v>21</v>
      </c>
      <c r="K897" t="s">
        <v>22</v>
      </c>
      <c r="L897">
        <v>1517637600</v>
      </c>
      <c r="M897" s="8">
        <f t="shared" si="80"/>
        <v>43134.25</v>
      </c>
      <c r="N897">
        <v>1518415200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84">(E898/D898)*100</f>
        <v>774.43434343434342</v>
      </c>
      <c r="G898" t="s">
        <v>20</v>
      </c>
      <c r="H898">
        <v>1460</v>
      </c>
      <c r="I898" s="4">
        <f t="shared" ref="I898:I961" si="85">IFERROR(E898/H898,0)</f>
        <v>105.02602739726028</v>
      </c>
      <c r="J898" t="s">
        <v>26</v>
      </c>
      <c r="K898" t="s">
        <v>27</v>
      </c>
      <c r="L898">
        <v>1310619600</v>
      </c>
      <c r="M898" s="8">
        <f t="shared" si="80"/>
        <v>40738.208333333336</v>
      </c>
      <c r="N898">
        <v>1310878800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84"/>
        <v>27.693181818181817</v>
      </c>
      <c r="G899" t="s">
        <v>14</v>
      </c>
      <c r="H899">
        <v>27</v>
      </c>
      <c r="I899" s="4">
        <f t="shared" si="85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86">(((L899/60)/60)/24) + DATE(1970,1,1)</f>
        <v>43583.208333333328</v>
      </c>
      <c r="N899">
        <v>1556600400</v>
      </c>
      <c r="O899" s="8">
        <f t="shared" ref="O899:O962" si="87">(((N899/60)/60)/24) + 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_xlfn.TEXTBEFORE(R899,"/")</f>
        <v>theater</v>
      </c>
      <c r="T899" t="str">
        <f t="shared" ref="T899:T962" si="89">_xlfn.TEXTAFTER(R899,"/")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4">
        <f t="shared" si="85"/>
        <v>76.978705978705975</v>
      </c>
      <c r="J900" t="s">
        <v>21</v>
      </c>
      <c r="K900" t="s">
        <v>22</v>
      </c>
      <c r="L900">
        <v>1576476000</v>
      </c>
      <c r="M900" s="8">
        <f t="shared" si="86"/>
        <v>43815.25</v>
      </c>
      <c r="N900">
        <v>1576994400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4">
        <f t="shared" si="85"/>
        <v>102.60162601626017</v>
      </c>
      <c r="J901" t="s">
        <v>98</v>
      </c>
      <c r="K901" t="s">
        <v>99</v>
      </c>
      <c r="L901">
        <v>1381122000</v>
      </c>
      <c r="M901" s="8">
        <f t="shared" si="86"/>
        <v>41554.208333333336</v>
      </c>
      <c r="N901">
        <v>1382677200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>
        <v>1411102800</v>
      </c>
      <c r="M902" s="8">
        <f t="shared" si="86"/>
        <v>41901.208333333336</v>
      </c>
      <c r="N902">
        <v>1411189200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4">
        <f t="shared" si="85"/>
        <v>55.0062893081761</v>
      </c>
      <c r="J903" t="s">
        <v>21</v>
      </c>
      <c r="K903" t="s">
        <v>22</v>
      </c>
      <c r="L903">
        <v>1531803600</v>
      </c>
      <c r="M903" s="8">
        <f t="shared" si="86"/>
        <v>43298.208333333328</v>
      </c>
      <c r="N903">
        <v>1534654800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4">
        <f t="shared" si="85"/>
        <v>32.127272727272725</v>
      </c>
      <c r="J904" t="s">
        <v>21</v>
      </c>
      <c r="K904" t="s">
        <v>22</v>
      </c>
      <c r="L904">
        <v>1454133600</v>
      </c>
      <c r="M904" s="8">
        <f t="shared" si="86"/>
        <v>42399.25</v>
      </c>
      <c r="N904">
        <v>1457762400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4">
        <f t="shared" si="85"/>
        <v>50.642857142857146</v>
      </c>
      <c r="J905" t="s">
        <v>21</v>
      </c>
      <c r="K905" t="s">
        <v>22</v>
      </c>
      <c r="L905">
        <v>1336194000</v>
      </c>
      <c r="M905" s="8">
        <f t="shared" si="86"/>
        <v>41034.208333333336</v>
      </c>
      <c r="N905">
        <v>1337490000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4">
        <f t="shared" si="85"/>
        <v>49.6875</v>
      </c>
      <c r="J906" t="s">
        <v>21</v>
      </c>
      <c r="K906" t="s">
        <v>22</v>
      </c>
      <c r="L906">
        <v>1349326800</v>
      </c>
      <c r="M906" s="8">
        <f t="shared" si="86"/>
        <v>41186.208333333336</v>
      </c>
      <c r="N906">
        <v>1349672400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4">
        <f t="shared" si="85"/>
        <v>54.894067796610166</v>
      </c>
      <c r="J907" t="s">
        <v>21</v>
      </c>
      <c r="K907" t="s">
        <v>22</v>
      </c>
      <c r="L907">
        <v>1379566800</v>
      </c>
      <c r="M907" s="8">
        <f t="shared" si="86"/>
        <v>41536.208333333336</v>
      </c>
      <c r="N907">
        <v>1379826000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4">
        <f t="shared" si="85"/>
        <v>46.931937172774866</v>
      </c>
      <c r="J908" t="s">
        <v>21</v>
      </c>
      <c r="K908" t="s">
        <v>22</v>
      </c>
      <c r="L908">
        <v>1494651600</v>
      </c>
      <c r="M908" s="8">
        <f t="shared" si="86"/>
        <v>42868.208333333328</v>
      </c>
      <c r="N908">
        <v>1497762000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4">
        <f t="shared" si="85"/>
        <v>44.951219512195124</v>
      </c>
      <c r="J909" t="s">
        <v>21</v>
      </c>
      <c r="K909" t="s">
        <v>22</v>
      </c>
      <c r="L909">
        <v>1303880400</v>
      </c>
      <c r="M909" s="8">
        <f t="shared" si="86"/>
        <v>40660.208333333336</v>
      </c>
      <c r="N909">
        <v>1304485200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4">
        <f t="shared" si="85"/>
        <v>30.99898322318251</v>
      </c>
      <c r="J910" t="s">
        <v>21</v>
      </c>
      <c r="K910" t="s">
        <v>22</v>
      </c>
      <c r="L910">
        <v>1335934800</v>
      </c>
      <c r="M910" s="8">
        <f t="shared" si="86"/>
        <v>41031.208333333336</v>
      </c>
      <c r="N910">
        <v>1336885200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 s="8">
        <f t="shared" si="86"/>
        <v>43255.208333333328</v>
      </c>
      <c r="N911">
        <v>1530421200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4">
        <f t="shared" si="85"/>
        <v>102.07770270270271</v>
      </c>
      <c r="J912" t="s">
        <v>21</v>
      </c>
      <c r="K912" t="s">
        <v>22</v>
      </c>
      <c r="L912">
        <v>1421906400</v>
      </c>
      <c r="M912" s="8">
        <f t="shared" si="86"/>
        <v>42026.25</v>
      </c>
      <c r="N912">
        <v>1421992800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4">
        <f t="shared" si="85"/>
        <v>24.976190476190474</v>
      </c>
      <c r="J913" t="s">
        <v>21</v>
      </c>
      <c r="K913" t="s">
        <v>22</v>
      </c>
      <c r="L913">
        <v>1568005200</v>
      </c>
      <c r="M913" s="8">
        <f t="shared" si="86"/>
        <v>43717.208333333328</v>
      </c>
      <c r="N913">
        <v>1568178000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4">
        <f t="shared" si="85"/>
        <v>79.944134078212286</v>
      </c>
      <c r="J914" t="s">
        <v>21</v>
      </c>
      <c r="K914" t="s">
        <v>22</v>
      </c>
      <c r="L914">
        <v>1346821200</v>
      </c>
      <c r="M914" s="8">
        <f t="shared" si="86"/>
        <v>41157.208333333336</v>
      </c>
      <c r="N914">
        <v>1347944400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4">
        <f t="shared" si="85"/>
        <v>67.946462715105156</v>
      </c>
      <c r="J915" t="s">
        <v>26</v>
      </c>
      <c r="K915" t="s">
        <v>27</v>
      </c>
      <c r="L915">
        <v>1557637200</v>
      </c>
      <c r="M915" s="8">
        <f t="shared" si="86"/>
        <v>43597.208333333328</v>
      </c>
      <c r="N915">
        <v>1558760400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4">
        <f t="shared" si="85"/>
        <v>26.070921985815602</v>
      </c>
      <c r="J916" t="s">
        <v>40</v>
      </c>
      <c r="K916" t="s">
        <v>41</v>
      </c>
      <c r="L916">
        <v>1375592400</v>
      </c>
      <c r="M916" s="8">
        <f t="shared" si="86"/>
        <v>41490.208333333336</v>
      </c>
      <c r="N916">
        <v>1376629200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4">
        <f t="shared" si="85"/>
        <v>105.0032154340836</v>
      </c>
      <c r="J917" t="s">
        <v>40</v>
      </c>
      <c r="K917" t="s">
        <v>41</v>
      </c>
      <c r="L917">
        <v>1503982800</v>
      </c>
      <c r="M917" s="8">
        <f t="shared" si="86"/>
        <v>42976.208333333328</v>
      </c>
      <c r="N917">
        <v>1504760400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4">
        <f t="shared" si="85"/>
        <v>25.826923076923077</v>
      </c>
      <c r="J918" t="s">
        <v>21</v>
      </c>
      <c r="K918" t="s">
        <v>22</v>
      </c>
      <c r="L918">
        <v>1418882400</v>
      </c>
      <c r="M918" s="8">
        <f t="shared" si="86"/>
        <v>41991.25</v>
      </c>
      <c r="N918">
        <v>1419660000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4">
        <f t="shared" si="85"/>
        <v>77.666666666666671</v>
      </c>
      <c r="J919" t="s">
        <v>40</v>
      </c>
      <c r="K919" t="s">
        <v>41</v>
      </c>
      <c r="L919">
        <v>1309237200</v>
      </c>
      <c r="M919" s="8">
        <f t="shared" si="86"/>
        <v>40722.208333333336</v>
      </c>
      <c r="N919">
        <v>1311310800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4">
        <f t="shared" si="85"/>
        <v>57.82692307692308</v>
      </c>
      <c r="J920" t="s">
        <v>98</v>
      </c>
      <c r="K920" t="s">
        <v>99</v>
      </c>
      <c r="L920">
        <v>1343365200</v>
      </c>
      <c r="M920" s="8">
        <f t="shared" si="86"/>
        <v>41117.208333333336</v>
      </c>
      <c r="N920">
        <v>1344315600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4">
        <f t="shared" si="85"/>
        <v>92.955555555555549</v>
      </c>
      <c r="J921" t="s">
        <v>26</v>
      </c>
      <c r="K921" t="s">
        <v>27</v>
      </c>
      <c r="L921">
        <v>1507957200</v>
      </c>
      <c r="M921" s="8">
        <f t="shared" si="86"/>
        <v>43022.208333333328</v>
      </c>
      <c r="N921">
        <v>1510725600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4">
        <f t="shared" si="85"/>
        <v>37.945098039215686</v>
      </c>
      <c r="J922" t="s">
        <v>21</v>
      </c>
      <c r="K922" t="s">
        <v>22</v>
      </c>
      <c r="L922">
        <v>1549519200</v>
      </c>
      <c r="M922" s="8">
        <f t="shared" si="86"/>
        <v>43503.25</v>
      </c>
      <c r="N922">
        <v>1551247200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4">
        <f t="shared" si="85"/>
        <v>31.842105263157894</v>
      </c>
      <c r="J923" t="s">
        <v>21</v>
      </c>
      <c r="K923" t="s">
        <v>22</v>
      </c>
      <c r="L923">
        <v>1329026400</v>
      </c>
      <c r="M923" s="8">
        <f t="shared" si="86"/>
        <v>40951.25</v>
      </c>
      <c r="N923">
        <v>1330236000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>
        <v>1544335200</v>
      </c>
      <c r="M924" s="8">
        <f t="shared" si="86"/>
        <v>43443.25</v>
      </c>
      <c r="N924">
        <v>1545112800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>
        <v>1279083600</v>
      </c>
      <c r="M925" s="8">
        <f t="shared" si="86"/>
        <v>40373.208333333336</v>
      </c>
      <c r="N925">
        <v>1279170000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4">
        <f t="shared" si="85"/>
        <v>84.006989951944078</v>
      </c>
      <c r="J926" t="s">
        <v>107</v>
      </c>
      <c r="K926" t="s">
        <v>108</v>
      </c>
      <c r="L926">
        <v>1572498000</v>
      </c>
      <c r="M926" s="8">
        <f t="shared" si="86"/>
        <v>43769.208333333328</v>
      </c>
      <c r="N926">
        <v>1573452000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4">
        <f t="shared" si="85"/>
        <v>103.41538461538461</v>
      </c>
      <c r="J927" t="s">
        <v>21</v>
      </c>
      <c r="K927" t="s">
        <v>22</v>
      </c>
      <c r="L927">
        <v>1506056400</v>
      </c>
      <c r="M927" s="8">
        <f t="shared" si="86"/>
        <v>43000.208333333328</v>
      </c>
      <c r="N927">
        <v>1507093200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4">
        <f t="shared" si="85"/>
        <v>105.13333333333334</v>
      </c>
      <c r="J928" t="s">
        <v>21</v>
      </c>
      <c r="K928" t="s">
        <v>22</v>
      </c>
      <c r="L928">
        <v>1463029200</v>
      </c>
      <c r="M928" s="8">
        <f t="shared" si="86"/>
        <v>42502.208333333328</v>
      </c>
      <c r="N928">
        <v>1463374800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4">
        <f t="shared" si="85"/>
        <v>89.21621621621621</v>
      </c>
      <c r="J929" t="s">
        <v>21</v>
      </c>
      <c r="K929" t="s">
        <v>22</v>
      </c>
      <c r="L929">
        <v>1342069200</v>
      </c>
      <c r="M929" s="8">
        <f t="shared" si="86"/>
        <v>41102.208333333336</v>
      </c>
      <c r="N929">
        <v>1344574800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4">
        <f t="shared" si="85"/>
        <v>51.995234312946785</v>
      </c>
      <c r="J930" t="s">
        <v>107</v>
      </c>
      <c r="K930" t="s">
        <v>108</v>
      </c>
      <c r="L930">
        <v>1388296800</v>
      </c>
      <c r="M930" s="8">
        <f t="shared" si="86"/>
        <v>41637.25</v>
      </c>
      <c r="N930">
        <v>1389074400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4">
        <f t="shared" si="85"/>
        <v>64.956521739130437</v>
      </c>
      <c r="J931" t="s">
        <v>40</v>
      </c>
      <c r="K931" t="s">
        <v>41</v>
      </c>
      <c r="L931">
        <v>1493787600</v>
      </c>
      <c r="M931" s="8">
        <f t="shared" si="86"/>
        <v>42858.208333333328</v>
      </c>
      <c r="N931">
        <v>1494997200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4">
        <f t="shared" si="85"/>
        <v>46.235294117647058</v>
      </c>
      <c r="J932" t="s">
        <v>21</v>
      </c>
      <c r="K932" t="s">
        <v>22</v>
      </c>
      <c r="L932">
        <v>1424844000</v>
      </c>
      <c r="M932" s="8">
        <f t="shared" si="86"/>
        <v>42060.25</v>
      </c>
      <c r="N932">
        <v>1425448800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4">
        <f t="shared" si="85"/>
        <v>51.151785714285715</v>
      </c>
      <c r="J933" t="s">
        <v>21</v>
      </c>
      <c r="K933" t="s">
        <v>22</v>
      </c>
      <c r="L933">
        <v>1403931600</v>
      </c>
      <c r="M933" s="8">
        <f t="shared" si="86"/>
        <v>41818.208333333336</v>
      </c>
      <c r="N933">
        <v>1404104400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4">
        <f t="shared" si="85"/>
        <v>33.909722222222221</v>
      </c>
      <c r="J934" t="s">
        <v>21</v>
      </c>
      <c r="K934" t="s">
        <v>22</v>
      </c>
      <c r="L934">
        <v>1394514000</v>
      </c>
      <c r="M934" s="8">
        <f t="shared" si="86"/>
        <v>41709.208333333336</v>
      </c>
      <c r="N934">
        <v>1394773200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4">
        <f t="shared" si="85"/>
        <v>92.016298633017882</v>
      </c>
      <c r="J935" t="s">
        <v>21</v>
      </c>
      <c r="K935" t="s">
        <v>22</v>
      </c>
      <c r="L935">
        <v>1365397200</v>
      </c>
      <c r="M935" s="8">
        <f t="shared" si="86"/>
        <v>41372.208333333336</v>
      </c>
      <c r="N935">
        <v>1366520400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4">
        <f t="shared" si="85"/>
        <v>107.42857142857143</v>
      </c>
      <c r="J936" t="s">
        <v>21</v>
      </c>
      <c r="K936" t="s">
        <v>22</v>
      </c>
      <c r="L936">
        <v>1456120800</v>
      </c>
      <c r="M936" s="8">
        <f t="shared" si="86"/>
        <v>42422.25</v>
      </c>
      <c r="N936">
        <v>1456639200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4">
        <f t="shared" si="85"/>
        <v>75.848484848484844</v>
      </c>
      <c r="J937" t="s">
        <v>21</v>
      </c>
      <c r="K937" t="s">
        <v>22</v>
      </c>
      <c r="L937">
        <v>1437714000</v>
      </c>
      <c r="M937" s="8">
        <f t="shared" si="86"/>
        <v>42209.208333333328</v>
      </c>
      <c r="N937">
        <v>1438318800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4">
        <f t="shared" si="85"/>
        <v>80.476190476190482</v>
      </c>
      <c r="J938" t="s">
        <v>21</v>
      </c>
      <c r="K938" t="s">
        <v>22</v>
      </c>
      <c r="L938">
        <v>1563771600</v>
      </c>
      <c r="M938" s="8">
        <f t="shared" si="86"/>
        <v>43668.208333333328</v>
      </c>
      <c r="N938">
        <v>1564030800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4">
        <f t="shared" si="85"/>
        <v>86.978483606557376</v>
      </c>
      <c r="J939" t="s">
        <v>21</v>
      </c>
      <c r="K939" t="s">
        <v>22</v>
      </c>
      <c r="L939">
        <v>1448517600</v>
      </c>
      <c r="M939" s="8">
        <f t="shared" si="86"/>
        <v>42334.25</v>
      </c>
      <c r="N939">
        <v>1449295200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4">
        <f t="shared" si="85"/>
        <v>105.13541666666667</v>
      </c>
      <c r="J940" t="s">
        <v>21</v>
      </c>
      <c r="K940" t="s">
        <v>22</v>
      </c>
      <c r="L940">
        <v>1528779600</v>
      </c>
      <c r="M940" s="8">
        <f t="shared" si="86"/>
        <v>43263.208333333328</v>
      </c>
      <c r="N940">
        <v>1531890000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4">
        <f t="shared" si="85"/>
        <v>57.298507462686565</v>
      </c>
      <c r="J941" t="s">
        <v>21</v>
      </c>
      <c r="K941" t="s">
        <v>22</v>
      </c>
      <c r="L941">
        <v>1304744400</v>
      </c>
      <c r="M941" s="8">
        <f t="shared" si="86"/>
        <v>40670.208333333336</v>
      </c>
      <c r="N941">
        <v>1306213200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 s="8">
        <f t="shared" si="86"/>
        <v>41244.25</v>
      </c>
      <c r="N942">
        <v>1356242400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4">
        <f t="shared" si="85"/>
        <v>71.987179487179489</v>
      </c>
      <c r="J943" t="s">
        <v>21</v>
      </c>
      <c r="K943" t="s">
        <v>22</v>
      </c>
      <c r="L943">
        <v>1294552800</v>
      </c>
      <c r="M943" s="8">
        <f t="shared" si="86"/>
        <v>40552.25</v>
      </c>
      <c r="N943">
        <v>1297576800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4">
        <f t="shared" si="85"/>
        <v>92.611940298507463</v>
      </c>
      <c r="J944" t="s">
        <v>26</v>
      </c>
      <c r="K944" t="s">
        <v>27</v>
      </c>
      <c r="L944">
        <v>1295935200</v>
      </c>
      <c r="M944" s="8">
        <f t="shared" si="86"/>
        <v>40568.25</v>
      </c>
      <c r="N944">
        <v>1296194400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4">
        <f t="shared" si="85"/>
        <v>104.99122807017544</v>
      </c>
      <c r="J945" t="s">
        <v>21</v>
      </c>
      <c r="K945" t="s">
        <v>22</v>
      </c>
      <c r="L945">
        <v>1411534800</v>
      </c>
      <c r="M945" s="8">
        <f t="shared" si="86"/>
        <v>41906.208333333336</v>
      </c>
      <c r="N945">
        <v>1414558800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4">
        <f t="shared" si="85"/>
        <v>30.958174904942965</v>
      </c>
      <c r="J946" t="s">
        <v>26</v>
      </c>
      <c r="K946" t="s">
        <v>27</v>
      </c>
      <c r="L946">
        <v>1486706400</v>
      </c>
      <c r="M946" s="8">
        <f t="shared" si="86"/>
        <v>42776.25</v>
      </c>
      <c r="N946">
        <v>1488348000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4">
        <f t="shared" si="85"/>
        <v>33.001182732111175</v>
      </c>
      <c r="J947" t="s">
        <v>21</v>
      </c>
      <c r="K947" t="s">
        <v>22</v>
      </c>
      <c r="L947">
        <v>1333602000</v>
      </c>
      <c r="M947" s="8">
        <f t="shared" si="86"/>
        <v>41004.208333333336</v>
      </c>
      <c r="N947">
        <v>1334898000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4">
        <f t="shared" si="85"/>
        <v>84.187845303867405</v>
      </c>
      <c r="J948" t="s">
        <v>21</v>
      </c>
      <c r="K948" t="s">
        <v>22</v>
      </c>
      <c r="L948">
        <v>1308200400</v>
      </c>
      <c r="M948" s="8">
        <f t="shared" si="86"/>
        <v>40710.208333333336</v>
      </c>
      <c r="N948">
        <v>1308373200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4">
        <f t="shared" si="85"/>
        <v>73.92307692307692</v>
      </c>
      <c r="J949" t="s">
        <v>21</v>
      </c>
      <c r="K949" t="s">
        <v>22</v>
      </c>
      <c r="L949">
        <v>1411707600</v>
      </c>
      <c r="M949" s="8">
        <f t="shared" si="86"/>
        <v>41908.208333333336</v>
      </c>
      <c r="N949">
        <v>1412312400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4">
        <f t="shared" si="85"/>
        <v>36.987499999999997</v>
      </c>
      <c r="J950" t="s">
        <v>21</v>
      </c>
      <c r="K950" t="s">
        <v>22</v>
      </c>
      <c r="L950">
        <v>1418364000</v>
      </c>
      <c r="M950" s="8">
        <f t="shared" si="86"/>
        <v>41985.25</v>
      </c>
      <c r="N950">
        <v>1419228000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4">
        <f t="shared" si="85"/>
        <v>46.896551724137929</v>
      </c>
      <c r="J951" t="s">
        <v>21</v>
      </c>
      <c r="K951" t="s">
        <v>22</v>
      </c>
      <c r="L951">
        <v>1429333200</v>
      </c>
      <c r="M951" s="8">
        <f t="shared" si="86"/>
        <v>42112.208333333328</v>
      </c>
      <c r="N951">
        <v>1430974800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>
        <v>1555390800</v>
      </c>
      <c r="M952" s="8">
        <f t="shared" si="86"/>
        <v>43571.208333333328</v>
      </c>
      <c r="N952">
        <v>1555822800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4">
        <f t="shared" si="85"/>
        <v>102.02437459910199</v>
      </c>
      <c r="J953" t="s">
        <v>21</v>
      </c>
      <c r="K953" t="s">
        <v>22</v>
      </c>
      <c r="L953">
        <v>1482732000</v>
      </c>
      <c r="M953" s="8">
        <f t="shared" si="86"/>
        <v>42730.25</v>
      </c>
      <c r="N953">
        <v>1482818400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4">
        <f t="shared" si="85"/>
        <v>45.007502206531335</v>
      </c>
      <c r="J954" t="s">
        <v>21</v>
      </c>
      <c r="K954" t="s">
        <v>22</v>
      </c>
      <c r="L954">
        <v>1470718800</v>
      </c>
      <c r="M954" s="8">
        <f t="shared" si="86"/>
        <v>42591.208333333328</v>
      </c>
      <c r="N954">
        <v>1471928400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4">
        <f t="shared" si="85"/>
        <v>94.285714285714292</v>
      </c>
      <c r="J955" t="s">
        <v>21</v>
      </c>
      <c r="K955" t="s">
        <v>22</v>
      </c>
      <c r="L955">
        <v>1450591200</v>
      </c>
      <c r="M955" s="8">
        <f t="shared" si="86"/>
        <v>42358.25</v>
      </c>
      <c r="N955">
        <v>1453701600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4">
        <f t="shared" si="85"/>
        <v>101.02325581395348</v>
      </c>
      <c r="J956" t="s">
        <v>26</v>
      </c>
      <c r="K956" t="s">
        <v>27</v>
      </c>
      <c r="L956">
        <v>1348290000</v>
      </c>
      <c r="M956" s="8">
        <f t="shared" si="86"/>
        <v>41174.208333333336</v>
      </c>
      <c r="N956">
        <v>1350363600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4">
        <f t="shared" si="85"/>
        <v>97.037499999999994</v>
      </c>
      <c r="J957" t="s">
        <v>21</v>
      </c>
      <c r="K957" t="s">
        <v>22</v>
      </c>
      <c r="L957">
        <v>1353823200</v>
      </c>
      <c r="M957" s="8">
        <f t="shared" si="86"/>
        <v>41238.25</v>
      </c>
      <c r="N957">
        <v>1353996000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4">
        <f t="shared" si="85"/>
        <v>43.00963855421687</v>
      </c>
      <c r="J958" t="s">
        <v>21</v>
      </c>
      <c r="K958" t="s">
        <v>22</v>
      </c>
      <c r="L958">
        <v>1450764000</v>
      </c>
      <c r="M958" s="8">
        <f t="shared" si="86"/>
        <v>42360.25</v>
      </c>
      <c r="N958">
        <v>1451109600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4">
        <f t="shared" si="85"/>
        <v>94.916030534351151</v>
      </c>
      <c r="J959" t="s">
        <v>21</v>
      </c>
      <c r="K959" t="s">
        <v>22</v>
      </c>
      <c r="L959">
        <v>1329372000</v>
      </c>
      <c r="M959" s="8">
        <f t="shared" si="86"/>
        <v>40955.25</v>
      </c>
      <c r="N959">
        <v>1329631200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4">
        <f t="shared" si="85"/>
        <v>72.151785714285708</v>
      </c>
      <c r="J960" t="s">
        <v>21</v>
      </c>
      <c r="K960" t="s">
        <v>22</v>
      </c>
      <c r="L960">
        <v>1277096400</v>
      </c>
      <c r="M960" s="8">
        <f t="shared" si="86"/>
        <v>40350.208333333336</v>
      </c>
      <c r="N960">
        <v>1278997200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4">
        <f t="shared" si="85"/>
        <v>51.007692307692309</v>
      </c>
      <c r="J961" t="s">
        <v>21</v>
      </c>
      <c r="K961" t="s">
        <v>22</v>
      </c>
      <c r="L961">
        <v>1277701200</v>
      </c>
      <c r="M961" s="8">
        <f t="shared" si="86"/>
        <v>40357.208333333336</v>
      </c>
      <c r="N961">
        <v>1280120400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25" si="90">(E962/D962)*100</f>
        <v>85.054545454545448</v>
      </c>
      <c r="G962" t="s">
        <v>14</v>
      </c>
      <c r="H962">
        <v>55</v>
      </c>
      <c r="I962" s="4">
        <f t="shared" ref="I962:I1025" si="91">IFERROR(E962/H962,0)</f>
        <v>85.054545454545448</v>
      </c>
      <c r="J962" t="s">
        <v>21</v>
      </c>
      <c r="K962" t="s">
        <v>22</v>
      </c>
      <c r="L962">
        <v>1454911200</v>
      </c>
      <c r="M962" s="8">
        <f t="shared" si="86"/>
        <v>42408.25</v>
      </c>
      <c r="N962">
        <v>1458104400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90"/>
        <v>119.29824561403508</v>
      </c>
      <c r="G963" t="s">
        <v>20</v>
      </c>
      <c r="H963">
        <v>155</v>
      </c>
      <c r="I963" s="4">
        <f t="shared" si="91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92">(((L963/60)/60)/24) + DATE(1970,1,1)</f>
        <v>40591.25</v>
      </c>
      <c r="N963">
        <v>1298268000</v>
      </c>
      <c r="O963" s="8">
        <f t="shared" ref="O963:O1001" si="93">(((N963/60)/60)/24) + 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_xlfn.TEXTBEFORE(R963,"/")</f>
        <v>publishing</v>
      </c>
      <c r="T963" t="str">
        <f t="shared" ref="T963:T1001" si="95">_xlfn.TEXTAFTER(R963,"/")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4">
        <f t="shared" si="91"/>
        <v>40.063909774436091</v>
      </c>
      <c r="J964" t="s">
        <v>21</v>
      </c>
      <c r="K964" t="s">
        <v>22</v>
      </c>
      <c r="L964">
        <v>1384408800</v>
      </c>
      <c r="M964" s="8">
        <f t="shared" si="92"/>
        <v>41592.25</v>
      </c>
      <c r="N964">
        <v>1386223200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4">
        <f t="shared" si="91"/>
        <v>43.833333333333336</v>
      </c>
      <c r="J965" t="s">
        <v>107</v>
      </c>
      <c r="K965" t="s">
        <v>108</v>
      </c>
      <c r="L965">
        <v>1299304800</v>
      </c>
      <c r="M965" s="8">
        <f t="shared" si="92"/>
        <v>40607.25</v>
      </c>
      <c r="N965">
        <v>1299823200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4">
        <f t="shared" si="91"/>
        <v>84.92903225806451</v>
      </c>
      <c r="J966" t="s">
        <v>21</v>
      </c>
      <c r="K966" t="s">
        <v>22</v>
      </c>
      <c r="L966">
        <v>1431320400</v>
      </c>
      <c r="M966" s="8">
        <f t="shared" si="92"/>
        <v>42135.208333333328</v>
      </c>
      <c r="N966">
        <v>1431752400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4">
        <f t="shared" si="91"/>
        <v>41.067632850241544</v>
      </c>
      <c r="J967" t="s">
        <v>40</v>
      </c>
      <c r="K967" t="s">
        <v>41</v>
      </c>
      <c r="L967">
        <v>1264399200</v>
      </c>
      <c r="M967" s="8">
        <f t="shared" si="92"/>
        <v>40203.25</v>
      </c>
      <c r="N967">
        <v>1267855200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4">
        <f t="shared" si="91"/>
        <v>54.971428571428568</v>
      </c>
      <c r="J968" t="s">
        <v>21</v>
      </c>
      <c r="K968" t="s">
        <v>22</v>
      </c>
      <c r="L968">
        <v>1497502800</v>
      </c>
      <c r="M968" s="8">
        <f t="shared" si="92"/>
        <v>42901.208333333328</v>
      </c>
      <c r="N968">
        <v>1497675600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4">
        <f t="shared" si="91"/>
        <v>77.010807374443743</v>
      </c>
      <c r="J969" t="s">
        <v>21</v>
      </c>
      <c r="K969" t="s">
        <v>22</v>
      </c>
      <c r="L969">
        <v>1333688400</v>
      </c>
      <c r="M969" s="8">
        <f t="shared" si="92"/>
        <v>41005.208333333336</v>
      </c>
      <c r="N969">
        <v>1336885200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4">
        <f t="shared" si="91"/>
        <v>71.201754385964918</v>
      </c>
      <c r="J970" t="s">
        <v>21</v>
      </c>
      <c r="K970" t="s">
        <v>22</v>
      </c>
      <c r="L970">
        <v>1293861600</v>
      </c>
      <c r="M970" s="8">
        <f t="shared" si="92"/>
        <v>40544.25</v>
      </c>
      <c r="N970">
        <v>1295157600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4">
        <f t="shared" si="91"/>
        <v>91.935483870967744</v>
      </c>
      <c r="J971" t="s">
        <v>21</v>
      </c>
      <c r="K971" t="s">
        <v>22</v>
      </c>
      <c r="L971">
        <v>1576994400</v>
      </c>
      <c r="M971" s="8">
        <f t="shared" si="92"/>
        <v>43821.25</v>
      </c>
      <c r="N971">
        <v>1577599200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4">
        <f t="shared" si="91"/>
        <v>97.069023569023571</v>
      </c>
      <c r="J972" t="s">
        <v>21</v>
      </c>
      <c r="K972" t="s">
        <v>22</v>
      </c>
      <c r="L972">
        <v>1304917200</v>
      </c>
      <c r="M972" s="8">
        <f t="shared" si="92"/>
        <v>40672.208333333336</v>
      </c>
      <c r="N972">
        <v>1305003600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4">
        <f t="shared" si="91"/>
        <v>58.916666666666664</v>
      </c>
      <c r="J973" t="s">
        <v>21</v>
      </c>
      <c r="K973" t="s">
        <v>22</v>
      </c>
      <c r="L973">
        <v>1381208400</v>
      </c>
      <c r="M973" s="8">
        <f t="shared" si="92"/>
        <v>41555.208333333336</v>
      </c>
      <c r="N973">
        <v>1381726800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4">
        <f t="shared" si="91"/>
        <v>58.015466983938133</v>
      </c>
      <c r="J974" t="s">
        <v>21</v>
      </c>
      <c r="K974" t="s">
        <v>22</v>
      </c>
      <c r="L974">
        <v>1401685200</v>
      </c>
      <c r="M974" s="8">
        <f t="shared" si="92"/>
        <v>41792.208333333336</v>
      </c>
      <c r="N974">
        <v>1402462800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4">
        <f t="shared" si="91"/>
        <v>103.87301587301587</v>
      </c>
      <c r="J975" t="s">
        <v>21</v>
      </c>
      <c r="K975" t="s">
        <v>22</v>
      </c>
      <c r="L975">
        <v>1291960800</v>
      </c>
      <c r="M975" s="8">
        <f t="shared" si="92"/>
        <v>40522.25</v>
      </c>
      <c r="N975">
        <v>1292133600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4">
        <f t="shared" si="91"/>
        <v>93.46875</v>
      </c>
      <c r="J976" t="s">
        <v>21</v>
      </c>
      <c r="K976" t="s">
        <v>22</v>
      </c>
      <c r="L976">
        <v>1368853200</v>
      </c>
      <c r="M976" s="8">
        <f t="shared" si="92"/>
        <v>41412.208333333336</v>
      </c>
      <c r="N976">
        <v>1368939600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4">
        <f t="shared" si="91"/>
        <v>61.970370370370368</v>
      </c>
      <c r="J977" t="s">
        <v>21</v>
      </c>
      <c r="K977" t="s">
        <v>22</v>
      </c>
      <c r="L977">
        <v>1448776800</v>
      </c>
      <c r="M977" s="8">
        <f t="shared" si="92"/>
        <v>42337.25</v>
      </c>
      <c r="N977">
        <v>1452146400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4">
        <f t="shared" si="91"/>
        <v>92.042857142857144</v>
      </c>
      <c r="J978" t="s">
        <v>21</v>
      </c>
      <c r="K978" t="s">
        <v>22</v>
      </c>
      <c r="L978">
        <v>1296194400</v>
      </c>
      <c r="M978" s="8">
        <f t="shared" si="92"/>
        <v>40571.25</v>
      </c>
      <c r="N978">
        <v>1296712800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4">
        <f t="shared" si="91"/>
        <v>77.268656716417908</v>
      </c>
      <c r="J979" t="s">
        <v>21</v>
      </c>
      <c r="K979" t="s">
        <v>22</v>
      </c>
      <c r="L979">
        <v>1517983200</v>
      </c>
      <c r="M979" s="8">
        <f t="shared" si="92"/>
        <v>43138.25</v>
      </c>
      <c r="N979">
        <v>1520748000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4">
        <f t="shared" si="91"/>
        <v>93.923913043478265</v>
      </c>
      <c r="J980" t="s">
        <v>21</v>
      </c>
      <c r="K980" t="s">
        <v>22</v>
      </c>
      <c r="L980">
        <v>1478930400</v>
      </c>
      <c r="M980" s="8">
        <f t="shared" si="92"/>
        <v>42686.25</v>
      </c>
      <c r="N980">
        <v>1480831200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4">
        <f t="shared" si="91"/>
        <v>84.969458128078813</v>
      </c>
      <c r="J981" t="s">
        <v>40</v>
      </c>
      <c r="K981" t="s">
        <v>41</v>
      </c>
      <c r="L981">
        <v>1426395600</v>
      </c>
      <c r="M981" s="8">
        <f t="shared" si="92"/>
        <v>42078.208333333328</v>
      </c>
      <c r="N981">
        <v>1426914000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4">
        <f t="shared" si="91"/>
        <v>105.97035040431267</v>
      </c>
      <c r="J982" t="s">
        <v>21</v>
      </c>
      <c r="K982" t="s">
        <v>22</v>
      </c>
      <c r="L982">
        <v>1446181200</v>
      </c>
      <c r="M982" s="8">
        <f t="shared" si="92"/>
        <v>42307.208333333328</v>
      </c>
      <c r="N982">
        <v>1446616800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4">
        <f t="shared" si="91"/>
        <v>36.969040247678016</v>
      </c>
      <c r="J983" t="s">
        <v>21</v>
      </c>
      <c r="K983" t="s">
        <v>22</v>
      </c>
      <c r="L983">
        <v>1514181600</v>
      </c>
      <c r="M983" s="8">
        <f t="shared" si="92"/>
        <v>43094.25</v>
      </c>
      <c r="N983">
        <v>1517032800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4">
        <f t="shared" si="91"/>
        <v>81.533333333333331</v>
      </c>
      <c r="J984" t="s">
        <v>21</v>
      </c>
      <c r="K984" t="s">
        <v>22</v>
      </c>
      <c r="L984">
        <v>1311051600</v>
      </c>
      <c r="M984" s="8">
        <f t="shared" si="92"/>
        <v>40743.208333333336</v>
      </c>
      <c r="N984">
        <v>1311224400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4">
        <f t="shared" si="91"/>
        <v>80.999140154772135</v>
      </c>
      <c r="J985" t="s">
        <v>21</v>
      </c>
      <c r="K985" t="s">
        <v>22</v>
      </c>
      <c r="L985">
        <v>1564894800</v>
      </c>
      <c r="M985" s="8">
        <f t="shared" si="92"/>
        <v>43681.208333333328</v>
      </c>
      <c r="N985">
        <v>1566190800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4">
        <f t="shared" si="91"/>
        <v>26.010498687664043</v>
      </c>
      <c r="J986" t="s">
        <v>21</v>
      </c>
      <c r="K986" t="s">
        <v>22</v>
      </c>
      <c r="L986">
        <v>1567918800</v>
      </c>
      <c r="M986" s="8">
        <f t="shared" si="92"/>
        <v>43716.208333333328</v>
      </c>
      <c r="N986">
        <v>1570165200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4">
        <f t="shared" si="91"/>
        <v>25.998410896708286</v>
      </c>
      <c r="J987" t="s">
        <v>21</v>
      </c>
      <c r="K987" t="s">
        <v>22</v>
      </c>
      <c r="L987">
        <v>1386309600</v>
      </c>
      <c r="M987" s="8">
        <f t="shared" si="92"/>
        <v>41614.25</v>
      </c>
      <c r="N987">
        <v>1388556000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4">
        <f t="shared" si="91"/>
        <v>34.173913043478258</v>
      </c>
      <c r="J988" t="s">
        <v>21</v>
      </c>
      <c r="K988" t="s">
        <v>22</v>
      </c>
      <c r="L988">
        <v>1301979600</v>
      </c>
      <c r="M988" s="8">
        <f t="shared" si="92"/>
        <v>40638.208333333336</v>
      </c>
      <c r="N988">
        <v>1303189200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4">
        <f t="shared" si="91"/>
        <v>28.002083333333335</v>
      </c>
      <c r="J989" t="s">
        <v>21</v>
      </c>
      <c r="K989" t="s">
        <v>22</v>
      </c>
      <c r="L989">
        <v>1493269200</v>
      </c>
      <c r="M989" s="8">
        <f t="shared" si="92"/>
        <v>42852.208333333328</v>
      </c>
      <c r="N989">
        <v>1494478800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4">
        <f t="shared" si="91"/>
        <v>76.546875</v>
      </c>
      <c r="J990" t="s">
        <v>21</v>
      </c>
      <c r="K990" t="s">
        <v>22</v>
      </c>
      <c r="L990">
        <v>1478930400</v>
      </c>
      <c r="M990" s="8">
        <f t="shared" si="92"/>
        <v>42686.25</v>
      </c>
      <c r="N990">
        <v>1480744800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4">
        <f t="shared" si="91"/>
        <v>53.053097345132741</v>
      </c>
      <c r="J991" t="s">
        <v>21</v>
      </c>
      <c r="K991" t="s">
        <v>22</v>
      </c>
      <c r="L991">
        <v>1555390800</v>
      </c>
      <c r="M991" s="8">
        <f t="shared" si="92"/>
        <v>43571.208333333328</v>
      </c>
      <c r="N991">
        <v>1555822800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4">
        <f t="shared" si="91"/>
        <v>106.859375</v>
      </c>
      <c r="J992" t="s">
        <v>21</v>
      </c>
      <c r="K992" t="s">
        <v>22</v>
      </c>
      <c r="L992">
        <v>1456984800</v>
      </c>
      <c r="M992" s="8">
        <f t="shared" si="92"/>
        <v>42432.25</v>
      </c>
      <c r="N992">
        <v>1458882000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4">
        <f t="shared" si="91"/>
        <v>46.020746887966808</v>
      </c>
      <c r="J993" t="s">
        <v>21</v>
      </c>
      <c r="K993" t="s">
        <v>22</v>
      </c>
      <c r="L993">
        <v>1411621200</v>
      </c>
      <c r="M993" s="8">
        <f t="shared" si="92"/>
        <v>41907.208333333336</v>
      </c>
      <c r="N993">
        <v>1411966800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4">
        <f t="shared" si="91"/>
        <v>100.17424242424242</v>
      </c>
      <c r="J994" t="s">
        <v>21</v>
      </c>
      <c r="K994" t="s">
        <v>22</v>
      </c>
      <c r="L994">
        <v>1525669200</v>
      </c>
      <c r="M994" s="8">
        <f t="shared" si="92"/>
        <v>43227.208333333328</v>
      </c>
      <c r="N994">
        <v>1526878800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>
        <v>1450936800</v>
      </c>
      <c r="M995" s="8">
        <f t="shared" si="92"/>
        <v>42362.25</v>
      </c>
      <c r="N995">
        <v>1452405600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4">
        <f t="shared" si="91"/>
        <v>87.972684085510693</v>
      </c>
      <c r="J996" t="s">
        <v>21</v>
      </c>
      <c r="K996" t="s">
        <v>22</v>
      </c>
      <c r="L996">
        <v>1413522000</v>
      </c>
      <c r="M996" s="8">
        <f t="shared" si="92"/>
        <v>41929.208333333336</v>
      </c>
      <c r="N996">
        <v>1414040400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4">
        <f t="shared" si="91"/>
        <v>74.995594713656388</v>
      </c>
      <c r="J997" t="s">
        <v>21</v>
      </c>
      <c r="K997" t="s">
        <v>22</v>
      </c>
      <c r="L997">
        <v>1541307600</v>
      </c>
      <c r="M997" s="8">
        <f t="shared" si="92"/>
        <v>43408.208333333328</v>
      </c>
      <c r="N997">
        <v>1543816800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4">
        <f t="shared" si="91"/>
        <v>42.982142857142854</v>
      </c>
      <c r="J998" t="s">
        <v>21</v>
      </c>
      <c r="K998" t="s">
        <v>22</v>
      </c>
      <c r="L998">
        <v>1357106400</v>
      </c>
      <c r="M998" s="8">
        <f t="shared" si="92"/>
        <v>41276.25</v>
      </c>
      <c r="N998">
        <v>1359698400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4">
        <f t="shared" si="91"/>
        <v>33.115107913669064</v>
      </c>
      <c r="J999" t="s">
        <v>107</v>
      </c>
      <c r="K999" t="s">
        <v>108</v>
      </c>
      <c r="L999">
        <v>1390197600</v>
      </c>
      <c r="M999" s="8">
        <f t="shared" si="92"/>
        <v>41659.25</v>
      </c>
      <c r="N999">
        <v>1390629600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4">
        <f t="shared" si="91"/>
        <v>101.13101604278074</v>
      </c>
      <c r="J1000" t="s">
        <v>21</v>
      </c>
      <c r="K1000" t="s">
        <v>22</v>
      </c>
      <c r="L1000">
        <v>1265868000</v>
      </c>
      <c r="M1000" s="8">
        <f t="shared" si="92"/>
        <v>40220.25</v>
      </c>
      <c r="N1000">
        <v>1267077600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4">
        <f t="shared" si="91"/>
        <v>55.98841354723708</v>
      </c>
      <c r="J1001" t="s">
        <v>21</v>
      </c>
      <c r="K1001" t="s">
        <v>22</v>
      </c>
      <c r="L1001">
        <v>1467176400</v>
      </c>
      <c r="M1001" s="8">
        <f t="shared" si="92"/>
        <v>42550.208333333328</v>
      </c>
      <c r="N1001">
        <v>1467781200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G2:G1001">
    <cfRule type="containsText" dxfId="11" priority="2" operator="containsText" text="canceled">
      <formula>NOT(ISERROR(SEARCH("canceled",G2)))</formula>
    </cfRule>
    <cfRule type="containsText" dxfId="10" priority="4" operator="containsText" text="successful">
      <formula>NOT(ISERROR(SEARCH("successful",G2)))</formula>
    </cfRule>
    <cfRule type="containsText" dxfId="9" priority="5" operator="containsText" text="failed">
      <formula>NOT(ISERROR(SEARCH("failed",G2)))</formula>
    </cfRule>
  </conditionalFormatting>
  <conditionalFormatting sqref="G1:G1001">
    <cfRule type="containsText" dxfId="8" priority="3" operator="containsText" text="live">
      <formula>NOT(ISERROR(SEARCH("live",G1)))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EDAA-D26B-1E44-88C0-1520EEA02E71}">
  <sheetPr codeName="Sheet2"/>
  <dimension ref="A1:F14"/>
  <sheetViews>
    <sheetView workbookViewId="0">
      <selection activeCell="AB44" sqref="AB4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F9FE-F1BA-1E4C-8FE9-2AD256B254CE}">
  <sheetPr codeName="Sheet3"/>
  <dimension ref="A1:F30"/>
  <sheetViews>
    <sheetView topLeftCell="C1" workbookViewId="0">
      <selection activeCell="E6" sqref="E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53F-8C3A-B847-A6DB-C0BD45AD3CF3}">
  <sheetPr codeName="Sheet4"/>
  <dimension ref="A1:G18"/>
  <sheetViews>
    <sheetView zoomScaleNormal="100" workbookViewId="0">
      <selection activeCell="J32" sqref="J3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7" x14ac:dyDescent="0.2">
      <c r="A1" s="6" t="s">
        <v>2031</v>
      </c>
      <c r="B1" t="s">
        <v>2033</v>
      </c>
    </row>
    <row r="2" spans="1:7" x14ac:dyDescent="0.2">
      <c r="A2" s="6" t="s">
        <v>2085</v>
      </c>
      <c r="B2" t="s">
        <v>2033</v>
      </c>
    </row>
    <row r="4" spans="1:7" x14ac:dyDescent="0.2">
      <c r="A4" s="6" t="s">
        <v>2046</v>
      </c>
      <c r="B4" s="6" t="s">
        <v>2045</v>
      </c>
    </row>
    <row r="5" spans="1:7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  <c r="G5" t="s">
        <v>2112</v>
      </c>
    </row>
    <row r="6" spans="1:7" x14ac:dyDescent="0.2">
      <c r="A6" s="7" t="s">
        <v>2073</v>
      </c>
      <c r="B6">
        <v>6</v>
      </c>
      <c r="C6">
        <v>36</v>
      </c>
      <c r="D6">
        <v>49</v>
      </c>
      <c r="E6">
        <v>91</v>
      </c>
      <c r="G6" s="11">
        <f>D6/E6</f>
        <v>0.53846153846153844</v>
      </c>
    </row>
    <row r="7" spans="1:7" x14ac:dyDescent="0.2">
      <c r="A7" s="7" t="s">
        <v>2074</v>
      </c>
      <c r="B7">
        <v>7</v>
      </c>
      <c r="C7">
        <v>28</v>
      </c>
      <c r="D7">
        <v>44</v>
      </c>
      <c r="E7">
        <v>79</v>
      </c>
      <c r="G7" s="11">
        <f t="shared" ref="G7:G17" si="0">D7/E7</f>
        <v>0.55696202531645567</v>
      </c>
    </row>
    <row r="8" spans="1:7" x14ac:dyDescent="0.2">
      <c r="A8" s="7" t="s">
        <v>2075</v>
      </c>
      <c r="B8">
        <v>4</v>
      </c>
      <c r="C8">
        <v>33</v>
      </c>
      <c r="D8">
        <v>49</v>
      </c>
      <c r="E8">
        <v>86</v>
      </c>
      <c r="G8" s="11">
        <f t="shared" si="0"/>
        <v>0.56976744186046513</v>
      </c>
    </row>
    <row r="9" spans="1:7" x14ac:dyDescent="0.2">
      <c r="A9" s="7" t="s">
        <v>2076</v>
      </c>
      <c r="B9">
        <v>1</v>
      </c>
      <c r="C9">
        <v>30</v>
      </c>
      <c r="D9">
        <v>46</v>
      </c>
      <c r="E9">
        <v>77</v>
      </c>
      <c r="G9" s="11">
        <f t="shared" si="0"/>
        <v>0.59740259740259738</v>
      </c>
    </row>
    <row r="10" spans="1:7" x14ac:dyDescent="0.2">
      <c r="A10" s="7" t="s">
        <v>2077</v>
      </c>
      <c r="B10">
        <v>3</v>
      </c>
      <c r="C10">
        <v>35</v>
      </c>
      <c r="D10">
        <v>46</v>
      </c>
      <c r="E10">
        <v>84</v>
      </c>
      <c r="G10" s="11">
        <f t="shared" si="0"/>
        <v>0.54761904761904767</v>
      </c>
    </row>
    <row r="11" spans="1:7" x14ac:dyDescent="0.2">
      <c r="A11" s="7" t="s">
        <v>2078</v>
      </c>
      <c r="B11">
        <v>3</v>
      </c>
      <c r="C11">
        <v>28</v>
      </c>
      <c r="D11">
        <v>55</v>
      </c>
      <c r="E11">
        <v>86</v>
      </c>
      <c r="G11" s="11">
        <f t="shared" si="0"/>
        <v>0.63953488372093026</v>
      </c>
    </row>
    <row r="12" spans="1:7" x14ac:dyDescent="0.2">
      <c r="A12" s="7" t="s">
        <v>2079</v>
      </c>
      <c r="B12">
        <v>4</v>
      </c>
      <c r="C12">
        <v>31</v>
      </c>
      <c r="D12">
        <v>58</v>
      </c>
      <c r="E12">
        <v>93</v>
      </c>
      <c r="G12" s="11">
        <f t="shared" si="0"/>
        <v>0.62365591397849462</v>
      </c>
    </row>
    <row r="13" spans="1:7" x14ac:dyDescent="0.2">
      <c r="A13" s="7" t="s">
        <v>2080</v>
      </c>
      <c r="B13">
        <v>8</v>
      </c>
      <c r="C13">
        <v>35</v>
      </c>
      <c r="D13">
        <v>41</v>
      </c>
      <c r="E13">
        <v>84</v>
      </c>
      <c r="G13" s="11">
        <f t="shared" si="0"/>
        <v>0.48809523809523808</v>
      </c>
    </row>
    <row r="14" spans="1:7" x14ac:dyDescent="0.2">
      <c r="A14" s="7" t="s">
        <v>2081</v>
      </c>
      <c r="B14">
        <v>5</v>
      </c>
      <c r="C14">
        <v>23</v>
      </c>
      <c r="D14">
        <v>45</v>
      </c>
      <c r="E14">
        <v>73</v>
      </c>
      <c r="G14" s="11">
        <f t="shared" si="0"/>
        <v>0.61643835616438358</v>
      </c>
    </row>
    <row r="15" spans="1:7" x14ac:dyDescent="0.2">
      <c r="A15" s="7" t="s">
        <v>2082</v>
      </c>
      <c r="B15">
        <v>6</v>
      </c>
      <c r="C15">
        <v>26</v>
      </c>
      <c r="D15">
        <v>45</v>
      </c>
      <c r="E15">
        <v>77</v>
      </c>
      <c r="G15" s="11">
        <f t="shared" si="0"/>
        <v>0.58441558441558439</v>
      </c>
    </row>
    <row r="16" spans="1:7" x14ac:dyDescent="0.2">
      <c r="A16" s="7" t="s">
        <v>2083</v>
      </c>
      <c r="B16">
        <v>3</v>
      </c>
      <c r="C16">
        <v>27</v>
      </c>
      <c r="D16">
        <v>45</v>
      </c>
      <c r="E16">
        <v>75</v>
      </c>
      <c r="G16" s="11">
        <f t="shared" si="0"/>
        <v>0.6</v>
      </c>
    </row>
    <row r="17" spans="1:7" x14ac:dyDescent="0.2">
      <c r="A17" s="7" t="s">
        <v>2084</v>
      </c>
      <c r="B17">
        <v>7</v>
      </c>
      <c r="C17">
        <v>32</v>
      </c>
      <c r="D17">
        <v>42</v>
      </c>
      <c r="E17">
        <v>81</v>
      </c>
      <c r="G17" s="11">
        <f t="shared" si="0"/>
        <v>0.51851851851851849</v>
      </c>
    </row>
    <row r="18" spans="1:7" x14ac:dyDescent="0.2">
      <c r="A18" s="7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531F-1383-564C-B8C9-7E279C8F052E}">
  <sheetPr codeName="Sheet5"/>
  <dimension ref="A1:N13"/>
  <sheetViews>
    <sheetView zoomScaleNormal="100" workbookViewId="0">
      <selection activeCell="N14" sqref="N14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  <col min="11" max="11" width="19.33203125" bestFit="1" customWidth="1"/>
    <col min="12" max="12" width="22" bestFit="1" customWidth="1"/>
    <col min="13" max="13" width="17.33203125" bestFit="1" customWidth="1"/>
    <col min="14" max="14" width="24.5" bestFit="1" customWidth="1"/>
    <col min="15" max="15" width="15.83203125" bestFit="1" customWidth="1"/>
    <col min="16" max="16" width="18.33203125" bestFit="1" customWidth="1"/>
  </cols>
  <sheetData>
    <row r="1" spans="1:14" x14ac:dyDescent="0.2">
      <c r="A1" s="9" t="s">
        <v>2086</v>
      </c>
      <c r="B1" s="9" t="s">
        <v>2087</v>
      </c>
      <c r="C1" s="9" t="s">
        <v>2088</v>
      </c>
      <c r="D1" s="9" t="s">
        <v>2105</v>
      </c>
      <c r="E1" s="9" t="s">
        <v>2089</v>
      </c>
      <c r="F1" s="9" t="s">
        <v>2090</v>
      </c>
      <c r="G1" s="9" t="s">
        <v>2091</v>
      </c>
      <c r="H1" s="9" t="s">
        <v>2092</v>
      </c>
      <c r="K1" s="9" t="s">
        <v>2031</v>
      </c>
      <c r="L1" s="9" t="s">
        <v>2087</v>
      </c>
      <c r="M1" s="9" t="s">
        <v>2089</v>
      </c>
      <c r="N1" s="9" t="s">
        <v>2090</v>
      </c>
    </row>
    <row r="2" spans="1:14" x14ac:dyDescent="0.2">
      <c r="A2" t="s">
        <v>2103</v>
      </c>
      <c r="B2">
        <f>COUNTIFS(Crowdfunding!$D$2:$D$1001, "&lt;1000",Crowdfunding!$G$2:$G$1001, "=successful")</f>
        <v>30</v>
      </c>
      <c r="C2">
        <f>COUNTIFS(Crowdfunding!$D$2:$D$1001, "&lt;1000",Crowdfunding!$G$2:$G$1001, "=failed")</f>
        <v>20</v>
      </c>
      <c r="D2">
        <f>COUNTIFS(Crowdfunding!$D$2:$D$1001, "&lt;1000",Crowdfunding!$G$2:$G$1001, "=canceled")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  <c r="K2" t="s">
        <v>2038</v>
      </c>
      <c r="L2">
        <f>COUNTIFS(Crowdfunding!$G$2:$G$1001, "=successful",Crowdfunding!$S$2:$S$1001, "=journalism")</f>
        <v>4</v>
      </c>
      <c r="M2">
        <f>COUNTIF(Crowdfunding!$S$2:$S$1001, "=journalism")</f>
        <v>4</v>
      </c>
      <c r="N2" s="10">
        <f t="shared" ref="N2:N10" si="0">L2/M2</f>
        <v>1</v>
      </c>
    </row>
    <row r="3" spans="1:14" x14ac:dyDescent="0.2">
      <c r="A3" t="s">
        <v>2093</v>
      </c>
      <c r="B3">
        <f>COUNTIFS(Crowdfunding!$D$2:$D$1001, "&gt;=1000", Crowdfunding!$D$2:$D$1001, "&lt;5000",Crowdfunding!$G$2:$G$1001, "=successful")</f>
        <v>191</v>
      </c>
      <c r="C3">
        <f>COUNTIFS(Crowdfunding!$D$2:$D$1001, "&gt;=1000", Crowdfunding!$D$2:$D$1001, "&lt;5000",Crowdfunding!$G$2:$G$1001, "=failed")</f>
        <v>38</v>
      </c>
      <c r="D3">
        <f>COUNTIFS(Crowdfunding!$D$2:$D$1001, "&gt;=1000", Crowdfunding!$D$2:$D$1001, "&lt;5000",Crowdfunding!$G$2:$G$1001, "=canceled")</f>
        <v>2</v>
      </c>
      <c r="E3">
        <f t="shared" ref="E3:E13" si="1">SUM(B3:D3)</f>
        <v>231</v>
      </c>
      <c r="F3" s="10">
        <f t="shared" ref="F3:F13" si="2">B3/E3</f>
        <v>0.82683982683982682</v>
      </c>
      <c r="G3" s="10">
        <f t="shared" ref="G3:G13" si="3">C3/E3</f>
        <v>0.16450216450216451</v>
      </c>
      <c r="H3" s="10">
        <f t="shared" ref="H3:H13" si="4">D3/E3</f>
        <v>8.658008658008658E-3</v>
      </c>
      <c r="K3" t="s">
        <v>2042</v>
      </c>
      <c r="L3">
        <f>COUNTIFS(Crowdfunding!$G$2:$G$1001, "=successful",Crowdfunding!$S$2:$S$1001, "=technology")</f>
        <v>64</v>
      </c>
      <c r="M3">
        <f>COUNTIF(Crowdfunding!$S$2:$S$1001, "=technology")</f>
        <v>96</v>
      </c>
      <c r="N3" s="10">
        <f t="shared" si="0"/>
        <v>0.66666666666666663</v>
      </c>
    </row>
    <row r="4" spans="1:14" x14ac:dyDescent="0.2">
      <c r="A4" t="s">
        <v>2094</v>
      </c>
      <c r="B4">
        <f>COUNTIFS(Crowdfunding!$D$2:$D$1001, "&gt;=5000", Crowdfunding!$D$2:$D$1001, "&lt;10000",Crowdfunding!$G$2:$G$1001, "=successful")</f>
        <v>164</v>
      </c>
      <c r="C4">
        <f>COUNTIFS(Crowdfunding!$D$2:$D$1001, "&gt;=5000", Crowdfunding!$D$2:$D$1001, "&lt;10000",Crowdfunding!$G$2:$G$1001, "=failed")</f>
        <v>126</v>
      </c>
      <c r="D4">
        <f>COUNTIFS(Crowdfunding!$D$2:$D$1001, "&gt;=5000", Crowdfunding!$D$2:$D$1001, "&lt;10000",Crowdfunding!$G$2:$G$1001, "=canceled")</f>
        <v>25</v>
      </c>
      <c r="E4">
        <f t="shared" si="1"/>
        <v>315</v>
      </c>
      <c r="F4" s="10">
        <f t="shared" si="2"/>
        <v>0.52063492063492067</v>
      </c>
      <c r="G4" s="10">
        <f t="shared" si="3"/>
        <v>0.4</v>
      </c>
      <c r="H4" s="10">
        <f t="shared" si="4"/>
        <v>7.9365079365079361E-2</v>
      </c>
      <c r="K4" t="s">
        <v>2040</v>
      </c>
      <c r="L4">
        <f>COUNTIFS(Crowdfunding!$G$2:$G$1001, "=successful",Crowdfunding!$S$2:$S$1001, "=photography")</f>
        <v>26</v>
      </c>
      <c r="M4">
        <f>COUNTIF(Crowdfunding!$S$2:$S$1001, "=photography")</f>
        <v>42</v>
      </c>
      <c r="N4" s="10">
        <f t="shared" si="0"/>
        <v>0.61904761904761907</v>
      </c>
    </row>
    <row r="5" spans="1:14" x14ac:dyDescent="0.2">
      <c r="A5" t="s">
        <v>2095</v>
      </c>
      <c r="B5">
        <f>COUNTIFS(Crowdfunding!$D$2:$D$1001, "&gt;=10000", Crowdfunding!$D$2:$D$1001, "&lt;15000",Crowdfunding!$G$2:$G$1001, "=successful")</f>
        <v>4</v>
      </c>
      <c r="C5">
        <f>COUNTIFS(Crowdfunding!$D$2:$D$1001, "&gt;=10000", Crowdfunding!$D$2:$D$1001, "&lt;15000",Crowdfunding!$G$2:$G$1001, "=failed")</f>
        <v>5</v>
      </c>
      <c r="D5">
        <f>COUNTIFS(Crowdfunding!$D$2:$D$1001, "&gt;=10000", Crowdfunding!$D$2:$D$1001, "&lt;15000",Crowdfunding!$G$2:$G$1001, "=canceled")</f>
        <v>0</v>
      </c>
      <c r="E5">
        <f t="shared" si="1"/>
        <v>9</v>
      </c>
      <c r="F5" s="10">
        <f t="shared" si="2"/>
        <v>0.44444444444444442</v>
      </c>
      <c r="G5" s="10">
        <f t="shared" si="3"/>
        <v>0.55555555555555558</v>
      </c>
      <c r="H5" s="10">
        <f t="shared" si="4"/>
        <v>0</v>
      </c>
      <c r="K5" t="s">
        <v>2041</v>
      </c>
      <c r="L5">
        <f>COUNTIFS(Crowdfunding!$G$2:$G$1001, "=successful",Crowdfunding!$S$2:$S$1001, "=publishing")</f>
        <v>40</v>
      </c>
      <c r="M5">
        <f>COUNTIF(Crowdfunding!$S$2:$S$1001, "=publishing")</f>
        <v>67</v>
      </c>
      <c r="N5" s="10">
        <f t="shared" si="0"/>
        <v>0.59701492537313428</v>
      </c>
    </row>
    <row r="6" spans="1:14" x14ac:dyDescent="0.2">
      <c r="A6" t="s">
        <v>2096</v>
      </c>
      <c r="B6">
        <f>COUNTIFS(Crowdfunding!$D$2:$D$1001, "&gt;=15000", Crowdfunding!$D$2:$D$1001, "&lt;20000",Crowdfunding!$G$2:$G$1001, "=successful")</f>
        <v>10</v>
      </c>
      <c r="C6">
        <f>COUNTIFS(Crowdfunding!$D$2:$D$1001, "&gt;=15000", Crowdfunding!$D$2:$D$1001, "&lt;20000",Crowdfunding!$G$2:$G$1001, "=failed")</f>
        <v>0</v>
      </c>
      <c r="D6">
        <f>COUNTIFS(Crowdfunding!$D$2:$D$1001, "&gt;=15000", Crowdfunding!$D$2:$D$1001, "&lt;20000",Crowdfunding!$G$2:$G$1001, "=canceled")</f>
        <v>0</v>
      </c>
      <c r="E6">
        <f t="shared" si="1"/>
        <v>10</v>
      </c>
      <c r="F6" s="10">
        <f t="shared" si="2"/>
        <v>1</v>
      </c>
      <c r="G6" s="10">
        <f t="shared" si="3"/>
        <v>0</v>
      </c>
      <c r="H6" s="10">
        <f t="shared" si="4"/>
        <v>0</v>
      </c>
      <c r="K6" t="s">
        <v>2035</v>
      </c>
      <c r="L6">
        <f>COUNTIFS(Crowdfunding!$G$2:$G$1001, "=successful",Crowdfunding!$S$2:$S$1001, "=film &amp; video")</f>
        <v>102</v>
      </c>
      <c r="M6">
        <f>COUNTIF(Crowdfunding!$S$2:$S$1001, "=film &amp; video")</f>
        <v>178</v>
      </c>
      <c r="N6" s="10">
        <f t="shared" si="0"/>
        <v>0.5730337078651685</v>
      </c>
    </row>
    <row r="7" spans="1:14" x14ac:dyDescent="0.2">
      <c r="A7" t="s">
        <v>2097</v>
      </c>
      <c r="B7">
        <f>COUNTIFS(Crowdfunding!$D$2:$D$1001, "&gt;=20000", Crowdfunding!$D$2:$D$1001, "&lt;25000",Crowdfunding!$G$2:$G$1001, "=successful")</f>
        <v>7</v>
      </c>
      <c r="C7">
        <f>COUNTIFS(Crowdfunding!$D$2:$D$1001, "&gt;=20000", Crowdfunding!$D$2:$D$1001, "&lt;25000",Crowdfunding!$G$2:$G$1001, "=failed")</f>
        <v>0</v>
      </c>
      <c r="D7">
        <f>COUNTIFS(Crowdfunding!$D$2:$D$1001, "&gt;=20000", Crowdfunding!$D$2:$D$1001, "&lt;25000",Crowdfunding!$G$2:$G$1001, "=canceled")</f>
        <v>0</v>
      </c>
      <c r="E7">
        <f t="shared" si="1"/>
        <v>7</v>
      </c>
      <c r="F7" s="10">
        <f t="shared" si="2"/>
        <v>1</v>
      </c>
      <c r="G7" s="10">
        <f t="shared" si="3"/>
        <v>0</v>
      </c>
      <c r="H7" s="10">
        <f t="shared" si="4"/>
        <v>0</v>
      </c>
      <c r="K7" t="s">
        <v>2039</v>
      </c>
      <c r="L7">
        <f>COUNTIFS(Crowdfunding!$G$2:$G$1001, "=successful",Crowdfunding!$S$2:$S$1001, "=music")</f>
        <v>99</v>
      </c>
      <c r="M7">
        <f>COUNTIF(Crowdfunding!$S$2:$S$1001, "=music")</f>
        <v>175</v>
      </c>
      <c r="N7" s="10">
        <f t="shared" si="0"/>
        <v>0.56571428571428573</v>
      </c>
    </row>
    <row r="8" spans="1:14" x14ac:dyDescent="0.2">
      <c r="A8" t="s">
        <v>2098</v>
      </c>
      <c r="B8">
        <f>COUNTIFS(Crowdfunding!$D$2:$D$1001, "&gt;=25000", Crowdfunding!$D$2:$D$1001, "&lt;30000",Crowdfunding!$G$2:$G$1001, "=successful")</f>
        <v>11</v>
      </c>
      <c r="C8">
        <f>COUNTIFS(Crowdfunding!$D$2:$D$1001, "&gt;=25000", Crowdfunding!$D$2:$D$1001, "&lt;30000",Crowdfunding!$G$2:$G$1001, "=failed")</f>
        <v>3</v>
      </c>
      <c r="D8">
        <f>COUNTIFS(Crowdfunding!$D$2:$D$1001, "&gt;=25000", Crowdfunding!$D$2:$D$1001, "&lt;30000",Crowdfunding!$G$2:$G$1001, "=canceled")</f>
        <v>0</v>
      </c>
      <c r="E8">
        <f t="shared" si="1"/>
        <v>14</v>
      </c>
      <c r="F8" s="10">
        <f t="shared" si="2"/>
        <v>0.7857142857142857</v>
      </c>
      <c r="G8" s="10">
        <f t="shared" si="3"/>
        <v>0.21428571428571427</v>
      </c>
      <c r="H8" s="10">
        <f t="shared" si="4"/>
        <v>0</v>
      </c>
      <c r="K8" t="s">
        <v>2043</v>
      </c>
      <c r="L8">
        <f>COUNTIFS(Crowdfunding!$G$2:$G$1001, "=successful",Crowdfunding!$S$2:$S$1001, "=theater")</f>
        <v>187</v>
      </c>
      <c r="M8">
        <f>COUNTIF(Crowdfunding!$S$2:$S$1001, "=theater")</f>
        <v>344</v>
      </c>
      <c r="N8" s="10">
        <f t="shared" si="0"/>
        <v>0.54360465116279066</v>
      </c>
    </row>
    <row r="9" spans="1:14" x14ac:dyDescent="0.2">
      <c r="A9" t="s">
        <v>2099</v>
      </c>
      <c r="B9">
        <f>COUNTIFS(Crowdfunding!$D$2:$D$1001, "&gt;=30000", Crowdfunding!$D$2:$D$1001, "&lt;35000",Crowdfunding!$G$2:$G$1001, "=successful")</f>
        <v>7</v>
      </c>
      <c r="C9">
        <f>COUNTIFS(Crowdfunding!$D$2:$D$1001, "&gt;=30000", Crowdfunding!$D$2:$D$1001, "&lt;35000",Crowdfunding!$G$2:$G$1001, "=failed")</f>
        <v>0</v>
      </c>
      <c r="D9">
        <f>COUNTIFS(Crowdfunding!$D$2:$D$1001, "&gt;=30000", Crowdfunding!$D$2:$D$1001, "&lt;35000",Crowdfunding!$G$2:$G$1001, "=canceled")</f>
        <v>0</v>
      </c>
      <c r="E9">
        <f t="shared" si="1"/>
        <v>7</v>
      </c>
      <c r="F9" s="10">
        <f t="shared" si="2"/>
        <v>1</v>
      </c>
      <c r="G9" s="10">
        <f t="shared" si="3"/>
        <v>0</v>
      </c>
      <c r="H9" s="10">
        <f t="shared" si="4"/>
        <v>0</v>
      </c>
      <c r="K9" t="s">
        <v>2036</v>
      </c>
      <c r="L9">
        <f>COUNTIFS(Crowdfunding!$G$2:$G$1001, "=successful",Crowdfunding!$S$2:$S$1001, "=food")</f>
        <v>22</v>
      </c>
      <c r="M9">
        <f>COUNTIF(Crowdfunding!$S$2:$S$1001, "=food")</f>
        <v>46</v>
      </c>
      <c r="N9" s="10">
        <f t="shared" si="0"/>
        <v>0.47826086956521741</v>
      </c>
    </row>
    <row r="10" spans="1:14" x14ac:dyDescent="0.2">
      <c r="A10" t="s">
        <v>2100</v>
      </c>
      <c r="B10">
        <f>COUNTIFS(Crowdfunding!$D$2:$D$1001, "&gt;=35000", Crowdfunding!$D$2:$D$1001, "&lt;40000",Crowdfunding!$G$2:$G$1001, "=successful")</f>
        <v>8</v>
      </c>
      <c r="C10">
        <f>COUNTIFS(Crowdfunding!$D$2:$D$1001, "&gt;=35000", Crowdfunding!$D$2:$D$1001, "&lt;40000",Crowdfunding!$G$2:$G$1001, "=failed")</f>
        <v>3</v>
      </c>
      <c r="D10">
        <f>COUNTIFS(Crowdfunding!$D$2:$D$1001, "&gt;=35000", Crowdfunding!$D$2:$D$1001, "&lt;40000",Crowdfunding!$G$2:$G$1001, "=canceled")</f>
        <v>1</v>
      </c>
      <c r="E10">
        <f t="shared" si="1"/>
        <v>12</v>
      </c>
      <c r="F10" s="10">
        <f t="shared" si="2"/>
        <v>0.66666666666666663</v>
      </c>
      <c r="G10" s="10">
        <f t="shared" si="3"/>
        <v>0.25</v>
      </c>
      <c r="H10" s="10">
        <f t="shared" si="4"/>
        <v>8.3333333333333329E-2</v>
      </c>
      <c r="I10" s="10"/>
      <c r="K10" t="s">
        <v>2037</v>
      </c>
      <c r="L10">
        <f>COUNTIFS(Crowdfunding!$G$2:$G$1001, "=successful",Crowdfunding!$S$2:$S$1001, "=games")</f>
        <v>21</v>
      </c>
      <c r="M10">
        <f>COUNTIF(Crowdfunding!$S$2:$S$1001, "=games")</f>
        <v>48</v>
      </c>
      <c r="N10" s="10">
        <f t="shared" si="0"/>
        <v>0.4375</v>
      </c>
    </row>
    <row r="11" spans="1:14" x14ac:dyDescent="0.2">
      <c r="A11" t="s">
        <v>2101</v>
      </c>
      <c r="B11">
        <f>COUNTIFS(Crowdfunding!$D$2:$D$1001, "&gt;=40000", Crowdfunding!$D$2:$D$1001, "&lt;45000",Crowdfunding!$G$2:$G$1001, "=successful")</f>
        <v>11</v>
      </c>
      <c r="C11">
        <f>COUNTIFS(Crowdfunding!$D$2:$D$1001, "&gt;=40000", Crowdfunding!$D$2:$D$1001, "&lt;45000",Crowdfunding!$G$2:$G$1001, "=failed")</f>
        <v>3</v>
      </c>
      <c r="D11">
        <f>COUNTIFS(Crowdfunding!$D$2:$D$1001, "&gt;=40000", Crowdfunding!$D$2:$D$1001, "&lt;45000",Crowdfunding!$G$2:$G$1001, "=canceled")</f>
        <v>0</v>
      </c>
      <c r="E11">
        <f t="shared" si="1"/>
        <v>14</v>
      </c>
      <c r="F11" s="10">
        <f t="shared" si="2"/>
        <v>0.7857142857142857</v>
      </c>
      <c r="G11" s="10">
        <f t="shared" si="3"/>
        <v>0.21428571428571427</v>
      </c>
      <c r="H11" s="10">
        <f t="shared" si="4"/>
        <v>0</v>
      </c>
    </row>
    <row r="12" spans="1:14" x14ac:dyDescent="0.2">
      <c r="A12" t="s">
        <v>2102</v>
      </c>
      <c r="B12">
        <f>COUNTIFS(Crowdfunding!$D$2:$D$1001, "&gt;=45000", Crowdfunding!$D$2:$D$1001, "&lt;50000",Crowdfunding!$G$2:$G$1001, "=successful")</f>
        <v>8</v>
      </c>
      <c r="C12">
        <f>COUNTIFS(Crowdfunding!$D$2:$D$1001, "&gt;=45000", Crowdfunding!$D$2:$D$1001, "&lt;50000",Crowdfunding!$G$2:$G$1001, "=failed")</f>
        <v>3</v>
      </c>
      <c r="D12">
        <f>COUNTIFS(Crowdfunding!$D$2:$D$1001, "&gt;=45000", Crowdfunding!$D$2:$D$1001, "&lt;50000",Crowdfunding!$G$2:$G$1001, "=canceled")</f>
        <v>0</v>
      </c>
      <c r="E12">
        <f t="shared" si="1"/>
        <v>11</v>
      </c>
      <c r="F12" s="10">
        <f t="shared" si="2"/>
        <v>0.72727272727272729</v>
      </c>
      <c r="G12" s="10">
        <f t="shared" si="3"/>
        <v>0.27272727272727271</v>
      </c>
      <c r="H12" s="10">
        <f t="shared" si="4"/>
        <v>0</v>
      </c>
    </row>
    <row r="13" spans="1:14" x14ac:dyDescent="0.2">
      <c r="A13" t="s">
        <v>2104</v>
      </c>
      <c r="B13">
        <f>COUNTIFS(Crowdfunding!$D$2:$D$1001, "&gt;=50000",Crowdfunding!$G$2:$G$1001, "=successful")</f>
        <v>114</v>
      </c>
      <c r="C13">
        <f>COUNTIFS(Crowdfunding!$D$2:$D$1001, "&gt;=50000",Crowdfunding!$G$2:$G$1001, "=failed")</f>
        <v>163</v>
      </c>
      <c r="D13">
        <f>COUNTIFS(Crowdfunding!$D$2:$D$1001, "&gt;=50000",Crowdfunding!$G$2:$G$1001, "=canceled")</f>
        <v>28</v>
      </c>
      <c r="E13">
        <f t="shared" si="1"/>
        <v>305</v>
      </c>
      <c r="F13" s="10">
        <f t="shared" si="2"/>
        <v>0.3737704918032787</v>
      </c>
      <c r="G13" s="10">
        <f t="shared" si="3"/>
        <v>0.53442622950819674</v>
      </c>
      <c r="H13" s="10">
        <f t="shared" si="4"/>
        <v>9.1803278688524587E-2</v>
      </c>
    </row>
  </sheetData>
  <autoFilter ref="K1:N10" xr:uid="{F2A6531F-1383-564C-B8C9-7E279C8F052E}">
    <sortState xmlns:xlrd2="http://schemas.microsoft.com/office/spreadsheetml/2017/richdata2" ref="K2:N10">
      <sortCondition descending="1" ref="N1:N10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73AC-44B6-1947-9CEA-4BF18C2FD76F}">
  <sheetPr codeName="Sheet6"/>
  <dimension ref="B1:L566"/>
  <sheetViews>
    <sheetView tabSelected="1" zoomScaleNormal="100" workbookViewId="0">
      <selection activeCell="P51" sqref="P51"/>
    </sheetView>
  </sheetViews>
  <sheetFormatPr baseColWidth="10" defaultRowHeight="16" x14ac:dyDescent="0.2"/>
  <cols>
    <col min="2" max="2" width="9.5" bestFit="1" customWidth="1"/>
    <col min="3" max="3" width="13" bestFit="1" customWidth="1"/>
    <col min="6" max="6" width="13" bestFit="1" customWidth="1"/>
    <col min="8" max="8" width="16.83203125" bestFit="1" customWidth="1"/>
    <col min="9" max="9" width="16.6640625" customWidth="1"/>
    <col min="11" max="11" width="16.83203125" bestFit="1" customWidth="1"/>
    <col min="12" max="12" width="12.6640625" customWidth="1"/>
  </cols>
  <sheetData>
    <row r="1" spans="2:12" x14ac:dyDescent="0.2">
      <c r="B1" s="1" t="s">
        <v>4</v>
      </c>
      <c r="C1" s="1" t="s">
        <v>5</v>
      </c>
      <c r="E1" s="1" t="s">
        <v>4</v>
      </c>
      <c r="F1" s="1" t="s">
        <v>5</v>
      </c>
      <c r="H1" s="12" t="s">
        <v>2113</v>
      </c>
      <c r="I1" s="12"/>
      <c r="K1" s="12" t="s">
        <v>2114</v>
      </c>
      <c r="L1" s="12"/>
    </row>
    <row r="2" spans="2:12" x14ac:dyDescent="0.2">
      <c r="B2" t="s">
        <v>20</v>
      </c>
      <c r="C2">
        <v>158</v>
      </c>
      <c r="E2" t="s">
        <v>14</v>
      </c>
      <c r="F2">
        <v>0</v>
      </c>
      <c r="H2" t="s">
        <v>2106</v>
      </c>
      <c r="I2" s="4">
        <f>AVERAGE(C2:C566)</f>
        <v>851.14690265486729</v>
      </c>
      <c r="K2" t="s">
        <v>2106</v>
      </c>
      <c r="L2" s="4">
        <f>AVERAGE(F2:F365)</f>
        <v>585.61538461538464</v>
      </c>
    </row>
    <row r="3" spans="2:12" x14ac:dyDescent="0.2">
      <c r="B3" t="s">
        <v>20</v>
      </c>
      <c r="C3">
        <v>1425</v>
      </c>
      <c r="E3" t="s">
        <v>14</v>
      </c>
      <c r="F3">
        <v>24</v>
      </c>
      <c r="H3" t="s">
        <v>2107</v>
      </c>
      <c r="I3" s="5">
        <f>MEDIAN(C2:C566)</f>
        <v>201</v>
      </c>
      <c r="K3" t="s">
        <v>2107</v>
      </c>
      <c r="L3" s="5">
        <f>MEDIAN(F2:F365)</f>
        <v>114.5</v>
      </c>
    </row>
    <row r="4" spans="2:12" x14ac:dyDescent="0.2">
      <c r="B4" t="s">
        <v>20</v>
      </c>
      <c r="C4">
        <v>174</v>
      </c>
      <c r="E4" t="s">
        <v>14</v>
      </c>
      <c r="F4">
        <v>53</v>
      </c>
      <c r="H4" t="s">
        <v>2109</v>
      </c>
      <c r="I4" s="5">
        <f>MIN(C2:C566)</f>
        <v>16</v>
      </c>
      <c r="K4" t="s">
        <v>2109</v>
      </c>
      <c r="L4" s="5">
        <f>MIN(F2:F365)</f>
        <v>0</v>
      </c>
    </row>
    <row r="5" spans="2:12" x14ac:dyDescent="0.2">
      <c r="B5" t="s">
        <v>20</v>
      </c>
      <c r="C5">
        <v>227</v>
      </c>
      <c r="E5" t="s">
        <v>14</v>
      </c>
      <c r="F5">
        <v>18</v>
      </c>
      <c r="H5" t="s">
        <v>2110</v>
      </c>
      <c r="I5" s="5">
        <f>MAX(C2:C566)</f>
        <v>7295</v>
      </c>
      <c r="K5" t="s">
        <v>2110</v>
      </c>
      <c r="L5" s="5">
        <f>MAX(F2:F365)</f>
        <v>6080</v>
      </c>
    </row>
    <row r="6" spans="2:12" x14ac:dyDescent="0.2">
      <c r="B6" t="s">
        <v>20</v>
      </c>
      <c r="C6">
        <v>220</v>
      </c>
      <c r="E6" t="s">
        <v>14</v>
      </c>
      <c r="F6">
        <v>44</v>
      </c>
      <c r="H6" t="s">
        <v>2111</v>
      </c>
      <c r="I6" s="4">
        <f>_xlfn.VAR.S(C2:C566)</f>
        <v>1606216.5936295739</v>
      </c>
      <c r="K6" t="s">
        <v>2111</v>
      </c>
      <c r="L6" s="4">
        <f>_xlfn.VAR.S(F2:F365)</f>
        <v>924113.45496927318</v>
      </c>
    </row>
    <row r="7" spans="2:12" x14ac:dyDescent="0.2">
      <c r="B7" t="s">
        <v>20</v>
      </c>
      <c r="C7">
        <v>98</v>
      </c>
      <c r="E7" t="s">
        <v>14</v>
      </c>
      <c r="F7">
        <v>27</v>
      </c>
      <c r="H7" t="s">
        <v>2108</v>
      </c>
      <c r="I7" s="4">
        <f>_xlfn.STDEV.S(C2:C566)</f>
        <v>1267.366006183523</v>
      </c>
      <c r="K7" t="s">
        <v>2108</v>
      </c>
      <c r="L7" s="4">
        <f>_xlfn.STDEV.S(F2:F365)</f>
        <v>961.30819978260524</v>
      </c>
    </row>
    <row r="8" spans="2:12" x14ac:dyDescent="0.2">
      <c r="B8" t="s">
        <v>20</v>
      </c>
      <c r="C8">
        <v>100</v>
      </c>
      <c r="E8" t="s">
        <v>14</v>
      </c>
      <c r="F8">
        <v>55</v>
      </c>
    </row>
    <row r="9" spans="2:12" x14ac:dyDescent="0.2">
      <c r="B9" t="s">
        <v>20</v>
      </c>
      <c r="C9">
        <v>1249</v>
      </c>
      <c r="E9" t="s">
        <v>14</v>
      </c>
      <c r="F9">
        <v>200</v>
      </c>
    </row>
    <row r="10" spans="2:12" x14ac:dyDescent="0.2">
      <c r="B10" t="s">
        <v>20</v>
      </c>
      <c r="C10">
        <v>1396</v>
      </c>
      <c r="E10" t="s">
        <v>14</v>
      </c>
      <c r="F10">
        <v>452</v>
      </c>
    </row>
    <row r="11" spans="2:12" x14ac:dyDescent="0.2">
      <c r="B11" t="s">
        <v>20</v>
      </c>
      <c r="C11">
        <v>890</v>
      </c>
      <c r="E11" t="s">
        <v>14</v>
      </c>
      <c r="F11">
        <v>674</v>
      </c>
    </row>
    <row r="12" spans="2:12" x14ac:dyDescent="0.2">
      <c r="B12" t="s">
        <v>20</v>
      </c>
      <c r="C12">
        <v>142</v>
      </c>
      <c r="E12" t="s">
        <v>14</v>
      </c>
      <c r="F12">
        <v>558</v>
      </c>
    </row>
    <row r="13" spans="2:12" x14ac:dyDescent="0.2">
      <c r="B13" t="s">
        <v>20</v>
      </c>
      <c r="C13">
        <v>2673</v>
      </c>
      <c r="E13" t="s">
        <v>14</v>
      </c>
      <c r="F13">
        <v>15</v>
      </c>
    </row>
    <row r="14" spans="2:12" x14ac:dyDescent="0.2">
      <c r="B14" t="s">
        <v>20</v>
      </c>
      <c r="C14">
        <v>163</v>
      </c>
      <c r="E14" t="s">
        <v>14</v>
      </c>
      <c r="F14">
        <v>2307</v>
      </c>
    </row>
    <row r="15" spans="2:12" x14ac:dyDescent="0.2">
      <c r="B15" t="s">
        <v>20</v>
      </c>
      <c r="C15">
        <v>2220</v>
      </c>
      <c r="E15" t="s">
        <v>14</v>
      </c>
      <c r="F15">
        <v>88</v>
      </c>
    </row>
    <row r="16" spans="2:12" x14ac:dyDescent="0.2">
      <c r="B16" t="s">
        <v>20</v>
      </c>
      <c r="C16">
        <v>1606</v>
      </c>
      <c r="E16" t="s">
        <v>14</v>
      </c>
      <c r="F16">
        <v>48</v>
      </c>
    </row>
    <row r="17" spans="2:6" x14ac:dyDescent="0.2">
      <c r="B17" t="s">
        <v>20</v>
      </c>
      <c r="C17">
        <v>129</v>
      </c>
      <c r="E17" t="s">
        <v>14</v>
      </c>
      <c r="F17">
        <v>1</v>
      </c>
    </row>
    <row r="18" spans="2:6" x14ac:dyDescent="0.2">
      <c r="B18" t="s">
        <v>20</v>
      </c>
      <c r="C18">
        <v>226</v>
      </c>
      <c r="E18" t="s">
        <v>14</v>
      </c>
      <c r="F18">
        <v>1467</v>
      </c>
    </row>
    <row r="19" spans="2:6" x14ac:dyDescent="0.2">
      <c r="B19" t="s">
        <v>20</v>
      </c>
      <c r="C19">
        <v>5419</v>
      </c>
      <c r="E19" t="s">
        <v>14</v>
      </c>
      <c r="F19">
        <v>75</v>
      </c>
    </row>
    <row r="20" spans="2:6" x14ac:dyDescent="0.2">
      <c r="B20" t="s">
        <v>20</v>
      </c>
      <c r="C20">
        <v>165</v>
      </c>
      <c r="E20" t="s">
        <v>14</v>
      </c>
      <c r="F20">
        <v>120</v>
      </c>
    </row>
    <row r="21" spans="2:6" x14ac:dyDescent="0.2">
      <c r="B21" t="s">
        <v>20</v>
      </c>
      <c r="C21">
        <v>1965</v>
      </c>
      <c r="E21" t="s">
        <v>14</v>
      </c>
      <c r="F21">
        <v>2253</v>
      </c>
    </row>
    <row r="22" spans="2:6" x14ac:dyDescent="0.2">
      <c r="B22" t="s">
        <v>20</v>
      </c>
      <c r="C22">
        <v>16</v>
      </c>
      <c r="E22" t="s">
        <v>14</v>
      </c>
      <c r="F22">
        <v>5</v>
      </c>
    </row>
    <row r="23" spans="2:6" x14ac:dyDescent="0.2">
      <c r="B23" t="s">
        <v>20</v>
      </c>
      <c r="C23">
        <v>107</v>
      </c>
      <c r="E23" t="s">
        <v>14</v>
      </c>
      <c r="F23">
        <v>38</v>
      </c>
    </row>
    <row r="24" spans="2:6" x14ac:dyDescent="0.2">
      <c r="B24" t="s">
        <v>20</v>
      </c>
      <c r="C24">
        <v>134</v>
      </c>
      <c r="E24" t="s">
        <v>14</v>
      </c>
      <c r="F24">
        <v>12</v>
      </c>
    </row>
    <row r="25" spans="2:6" x14ac:dyDescent="0.2">
      <c r="B25" t="s">
        <v>20</v>
      </c>
      <c r="C25">
        <v>198</v>
      </c>
      <c r="E25" t="s">
        <v>14</v>
      </c>
      <c r="F25">
        <v>1684</v>
      </c>
    </row>
    <row r="26" spans="2:6" x14ac:dyDescent="0.2">
      <c r="B26" t="s">
        <v>20</v>
      </c>
      <c r="C26">
        <v>111</v>
      </c>
      <c r="E26" t="s">
        <v>14</v>
      </c>
      <c r="F26">
        <v>56</v>
      </c>
    </row>
    <row r="27" spans="2:6" x14ac:dyDescent="0.2">
      <c r="B27" t="s">
        <v>20</v>
      </c>
      <c r="C27">
        <v>222</v>
      </c>
      <c r="E27" t="s">
        <v>14</v>
      </c>
      <c r="F27">
        <v>838</v>
      </c>
    </row>
    <row r="28" spans="2:6" x14ac:dyDescent="0.2">
      <c r="B28" t="s">
        <v>20</v>
      </c>
      <c r="C28">
        <v>6212</v>
      </c>
      <c r="E28" t="s">
        <v>14</v>
      </c>
      <c r="F28">
        <v>1000</v>
      </c>
    </row>
    <row r="29" spans="2:6" x14ac:dyDescent="0.2">
      <c r="B29" t="s">
        <v>20</v>
      </c>
      <c r="C29">
        <v>98</v>
      </c>
      <c r="E29" t="s">
        <v>14</v>
      </c>
      <c r="F29">
        <v>1482</v>
      </c>
    </row>
    <row r="30" spans="2:6" x14ac:dyDescent="0.2">
      <c r="B30" t="s">
        <v>20</v>
      </c>
      <c r="C30">
        <v>92</v>
      </c>
      <c r="E30" t="s">
        <v>14</v>
      </c>
      <c r="F30">
        <v>106</v>
      </c>
    </row>
    <row r="31" spans="2:6" x14ac:dyDescent="0.2">
      <c r="B31" t="s">
        <v>20</v>
      </c>
      <c r="C31">
        <v>149</v>
      </c>
      <c r="E31" t="s">
        <v>14</v>
      </c>
      <c r="F31">
        <v>679</v>
      </c>
    </row>
    <row r="32" spans="2:6" x14ac:dyDescent="0.2">
      <c r="B32" t="s">
        <v>20</v>
      </c>
      <c r="C32">
        <v>2431</v>
      </c>
      <c r="E32" t="s">
        <v>14</v>
      </c>
      <c r="F32">
        <v>1220</v>
      </c>
    </row>
    <row r="33" spans="2:6" x14ac:dyDescent="0.2">
      <c r="B33" t="s">
        <v>20</v>
      </c>
      <c r="C33">
        <v>303</v>
      </c>
      <c r="E33" t="s">
        <v>14</v>
      </c>
      <c r="F33">
        <v>1</v>
      </c>
    </row>
    <row r="34" spans="2:6" x14ac:dyDescent="0.2">
      <c r="B34" t="s">
        <v>20</v>
      </c>
      <c r="C34">
        <v>209</v>
      </c>
      <c r="E34" t="s">
        <v>14</v>
      </c>
      <c r="F34">
        <v>37</v>
      </c>
    </row>
    <row r="35" spans="2:6" x14ac:dyDescent="0.2">
      <c r="B35" t="s">
        <v>20</v>
      </c>
      <c r="C35">
        <v>131</v>
      </c>
      <c r="E35" t="s">
        <v>14</v>
      </c>
      <c r="F35">
        <v>60</v>
      </c>
    </row>
    <row r="36" spans="2:6" x14ac:dyDescent="0.2">
      <c r="B36" t="s">
        <v>20</v>
      </c>
      <c r="C36">
        <v>164</v>
      </c>
      <c r="E36" t="s">
        <v>14</v>
      </c>
      <c r="F36">
        <v>296</v>
      </c>
    </row>
    <row r="37" spans="2:6" x14ac:dyDescent="0.2">
      <c r="B37" t="s">
        <v>20</v>
      </c>
      <c r="C37">
        <v>201</v>
      </c>
      <c r="E37" t="s">
        <v>14</v>
      </c>
      <c r="F37">
        <v>3304</v>
      </c>
    </row>
    <row r="38" spans="2:6" x14ac:dyDescent="0.2">
      <c r="B38" t="s">
        <v>20</v>
      </c>
      <c r="C38">
        <v>211</v>
      </c>
      <c r="E38" t="s">
        <v>14</v>
      </c>
      <c r="F38">
        <v>73</v>
      </c>
    </row>
    <row r="39" spans="2:6" x14ac:dyDescent="0.2">
      <c r="B39" t="s">
        <v>20</v>
      </c>
      <c r="C39">
        <v>128</v>
      </c>
      <c r="E39" t="s">
        <v>14</v>
      </c>
      <c r="F39">
        <v>3387</v>
      </c>
    </row>
    <row r="40" spans="2:6" x14ac:dyDescent="0.2">
      <c r="B40" t="s">
        <v>20</v>
      </c>
      <c r="C40">
        <v>1600</v>
      </c>
      <c r="E40" t="s">
        <v>14</v>
      </c>
      <c r="F40">
        <v>662</v>
      </c>
    </row>
    <row r="41" spans="2:6" x14ac:dyDescent="0.2">
      <c r="B41" t="s">
        <v>20</v>
      </c>
      <c r="C41">
        <v>249</v>
      </c>
      <c r="E41" t="s">
        <v>14</v>
      </c>
      <c r="F41">
        <v>774</v>
      </c>
    </row>
    <row r="42" spans="2:6" x14ac:dyDescent="0.2">
      <c r="B42" t="s">
        <v>20</v>
      </c>
      <c r="C42">
        <v>236</v>
      </c>
      <c r="E42" t="s">
        <v>14</v>
      </c>
      <c r="F42">
        <v>672</v>
      </c>
    </row>
    <row r="43" spans="2:6" x14ac:dyDescent="0.2">
      <c r="B43" t="s">
        <v>20</v>
      </c>
      <c r="C43">
        <v>4065</v>
      </c>
      <c r="E43" t="s">
        <v>14</v>
      </c>
      <c r="F43">
        <v>940</v>
      </c>
    </row>
    <row r="44" spans="2:6" x14ac:dyDescent="0.2">
      <c r="B44" t="s">
        <v>20</v>
      </c>
      <c r="C44">
        <v>246</v>
      </c>
      <c r="E44" t="s">
        <v>14</v>
      </c>
      <c r="F44">
        <v>117</v>
      </c>
    </row>
    <row r="45" spans="2:6" x14ac:dyDescent="0.2">
      <c r="B45" t="s">
        <v>20</v>
      </c>
      <c r="C45">
        <v>2475</v>
      </c>
      <c r="E45" t="s">
        <v>14</v>
      </c>
      <c r="F45">
        <v>115</v>
      </c>
    </row>
    <row r="46" spans="2:6" x14ac:dyDescent="0.2">
      <c r="B46" t="s">
        <v>20</v>
      </c>
      <c r="C46">
        <v>76</v>
      </c>
      <c r="E46" t="s">
        <v>14</v>
      </c>
      <c r="F46">
        <v>326</v>
      </c>
    </row>
    <row r="47" spans="2:6" x14ac:dyDescent="0.2">
      <c r="B47" t="s">
        <v>20</v>
      </c>
      <c r="C47">
        <v>54</v>
      </c>
      <c r="E47" t="s">
        <v>14</v>
      </c>
      <c r="F47">
        <v>1</v>
      </c>
    </row>
    <row r="48" spans="2:6" x14ac:dyDescent="0.2">
      <c r="B48" t="s">
        <v>20</v>
      </c>
      <c r="C48">
        <v>88</v>
      </c>
      <c r="E48" t="s">
        <v>14</v>
      </c>
      <c r="F48">
        <v>1467</v>
      </c>
    </row>
    <row r="49" spans="2:6" x14ac:dyDescent="0.2">
      <c r="B49" t="s">
        <v>20</v>
      </c>
      <c r="C49">
        <v>85</v>
      </c>
      <c r="E49" t="s">
        <v>14</v>
      </c>
      <c r="F49">
        <v>5681</v>
      </c>
    </row>
    <row r="50" spans="2:6" x14ac:dyDescent="0.2">
      <c r="B50" t="s">
        <v>20</v>
      </c>
      <c r="C50">
        <v>170</v>
      </c>
      <c r="E50" t="s">
        <v>14</v>
      </c>
      <c r="F50">
        <v>1059</v>
      </c>
    </row>
    <row r="51" spans="2:6" x14ac:dyDescent="0.2">
      <c r="B51" t="s">
        <v>20</v>
      </c>
      <c r="C51">
        <v>330</v>
      </c>
      <c r="E51" t="s">
        <v>14</v>
      </c>
      <c r="F51">
        <v>1194</v>
      </c>
    </row>
    <row r="52" spans="2:6" x14ac:dyDescent="0.2">
      <c r="B52" t="s">
        <v>20</v>
      </c>
      <c r="C52">
        <v>127</v>
      </c>
      <c r="E52" t="s">
        <v>14</v>
      </c>
      <c r="F52">
        <v>30</v>
      </c>
    </row>
    <row r="53" spans="2:6" x14ac:dyDescent="0.2">
      <c r="B53" t="s">
        <v>20</v>
      </c>
      <c r="C53">
        <v>411</v>
      </c>
      <c r="E53" t="s">
        <v>14</v>
      </c>
      <c r="F53">
        <v>75</v>
      </c>
    </row>
    <row r="54" spans="2:6" x14ac:dyDescent="0.2">
      <c r="B54" t="s">
        <v>20</v>
      </c>
      <c r="C54">
        <v>180</v>
      </c>
      <c r="E54" t="s">
        <v>14</v>
      </c>
      <c r="F54">
        <v>955</v>
      </c>
    </row>
    <row r="55" spans="2:6" x14ac:dyDescent="0.2">
      <c r="B55" t="s">
        <v>20</v>
      </c>
      <c r="C55">
        <v>374</v>
      </c>
      <c r="E55" t="s">
        <v>14</v>
      </c>
      <c r="F55">
        <v>67</v>
      </c>
    </row>
    <row r="56" spans="2:6" x14ac:dyDescent="0.2">
      <c r="B56" t="s">
        <v>20</v>
      </c>
      <c r="C56">
        <v>71</v>
      </c>
      <c r="E56" t="s">
        <v>14</v>
      </c>
      <c r="F56">
        <v>5</v>
      </c>
    </row>
    <row r="57" spans="2:6" x14ac:dyDescent="0.2">
      <c r="B57" t="s">
        <v>20</v>
      </c>
      <c r="C57">
        <v>203</v>
      </c>
      <c r="E57" t="s">
        <v>14</v>
      </c>
      <c r="F57">
        <v>26</v>
      </c>
    </row>
    <row r="58" spans="2:6" x14ac:dyDescent="0.2">
      <c r="B58" t="s">
        <v>20</v>
      </c>
      <c r="C58">
        <v>113</v>
      </c>
      <c r="E58" t="s">
        <v>14</v>
      </c>
      <c r="F58">
        <v>1130</v>
      </c>
    </row>
    <row r="59" spans="2:6" x14ac:dyDescent="0.2">
      <c r="B59" t="s">
        <v>20</v>
      </c>
      <c r="C59">
        <v>96</v>
      </c>
      <c r="E59" t="s">
        <v>14</v>
      </c>
      <c r="F59">
        <v>782</v>
      </c>
    </row>
    <row r="60" spans="2:6" x14ac:dyDescent="0.2">
      <c r="B60" t="s">
        <v>20</v>
      </c>
      <c r="C60">
        <v>498</v>
      </c>
      <c r="E60" t="s">
        <v>14</v>
      </c>
      <c r="F60">
        <v>210</v>
      </c>
    </row>
    <row r="61" spans="2:6" x14ac:dyDescent="0.2">
      <c r="B61" t="s">
        <v>20</v>
      </c>
      <c r="C61">
        <v>180</v>
      </c>
      <c r="E61" t="s">
        <v>14</v>
      </c>
      <c r="F61">
        <v>136</v>
      </c>
    </row>
    <row r="62" spans="2:6" x14ac:dyDescent="0.2">
      <c r="B62" t="s">
        <v>20</v>
      </c>
      <c r="C62">
        <v>27</v>
      </c>
      <c r="E62" t="s">
        <v>14</v>
      </c>
      <c r="F62">
        <v>86</v>
      </c>
    </row>
    <row r="63" spans="2:6" x14ac:dyDescent="0.2">
      <c r="B63" t="s">
        <v>20</v>
      </c>
      <c r="C63">
        <v>2331</v>
      </c>
      <c r="E63" t="s">
        <v>14</v>
      </c>
      <c r="F63">
        <v>19</v>
      </c>
    </row>
    <row r="64" spans="2:6" x14ac:dyDescent="0.2">
      <c r="B64" t="s">
        <v>20</v>
      </c>
      <c r="C64">
        <v>113</v>
      </c>
      <c r="E64" t="s">
        <v>14</v>
      </c>
      <c r="F64">
        <v>886</v>
      </c>
    </row>
    <row r="65" spans="2:6" x14ac:dyDescent="0.2">
      <c r="B65" t="s">
        <v>20</v>
      </c>
      <c r="C65">
        <v>164</v>
      </c>
      <c r="E65" t="s">
        <v>14</v>
      </c>
      <c r="F65">
        <v>35</v>
      </c>
    </row>
    <row r="66" spans="2:6" x14ac:dyDescent="0.2">
      <c r="B66" t="s">
        <v>20</v>
      </c>
      <c r="C66">
        <v>164</v>
      </c>
      <c r="E66" t="s">
        <v>14</v>
      </c>
      <c r="F66">
        <v>24</v>
      </c>
    </row>
    <row r="67" spans="2:6" x14ac:dyDescent="0.2">
      <c r="B67" t="s">
        <v>20</v>
      </c>
      <c r="C67">
        <v>336</v>
      </c>
      <c r="E67" t="s">
        <v>14</v>
      </c>
      <c r="F67">
        <v>86</v>
      </c>
    </row>
    <row r="68" spans="2:6" x14ac:dyDescent="0.2">
      <c r="B68" t="s">
        <v>20</v>
      </c>
      <c r="C68">
        <v>1917</v>
      </c>
      <c r="E68" t="s">
        <v>14</v>
      </c>
      <c r="F68">
        <v>243</v>
      </c>
    </row>
    <row r="69" spans="2:6" x14ac:dyDescent="0.2">
      <c r="B69" t="s">
        <v>20</v>
      </c>
      <c r="C69">
        <v>95</v>
      </c>
      <c r="E69" t="s">
        <v>14</v>
      </c>
      <c r="F69">
        <v>65</v>
      </c>
    </row>
    <row r="70" spans="2:6" x14ac:dyDescent="0.2">
      <c r="B70" t="s">
        <v>20</v>
      </c>
      <c r="C70">
        <v>147</v>
      </c>
      <c r="E70" t="s">
        <v>14</v>
      </c>
      <c r="F70">
        <v>100</v>
      </c>
    </row>
    <row r="71" spans="2:6" x14ac:dyDescent="0.2">
      <c r="B71" t="s">
        <v>20</v>
      </c>
      <c r="C71">
        <v>86</v>
      </c>
      <c r="E71" t="s">
        <v>14</v>
      </c>
      <c r="F71">
        <v>168</v>
      </c>
    </row>
    <row r="72" spans="2:6" x14ac:dyDescent="0.2">
      <c r="B72" t="s">
        <v>20</v>
      </c>
      <c r="C72">
        <v>83</v>
      </c>
      <c r="E72" t="s">
        <v>14</v>
      </c>
      <c r="F72">
        <v>13</v>
      </c>
    </row>
    <row r="73" spans="2:6" x14ac:dyDescent="0.2">
      <c r="B73" t="s">
        <v>20</v>
      </c>
      <c r="C73">
        <v>676</v>
      </c>
      <c r="E73" t="s">
        <v>14</v>
      </c>
      <c r="F73">
        <v>1</v>
      </c>
    </row>
    <row r="74" spans="2:6" x14ac:dyDescent="0.2">
      <c r="B74" t="s">
        <v>20</v>
      </c>
      <c r="C74">
        <v>361</v>
      </c>
      <c r="E74" t="s">
        <v>14</v>
      </c>
      <c r="F74">
        <v>40</v>
      </c>
    </row>
    <row r="75" spans="2:6" x14ac:dyDescent="0.2">
      <c r="B75" t="s">
        <v>20</v>
      </c>
      <c r="C75">
        <v>131</v>
      </c>
      <c r="E75" t="s">
        <v>14</v>
      </c>
      <c r="F75">
        <v>226</v>
      </c>
    </row>
    <row r="76" spans="2:6" x14ac:dyDescent="0.2">
      <c r="B76" t="s">
        <v>20</v>
      </c>
      <c r="C76">
        <v>126</v>
      </c>
      <c r="E76" t="s">
        <v>14</v>
      </c>
      <c r="F76">
        <v>1625</v>
      </c>
    </row>
    <row r="77" spans="2:6" x14ac:dyDescent="0.2">
      <c r="B77" t="s">
        <v>20</v>
      </c>
      <c r="C77">
        <v>275</v>
      </c>
      <c r="E77" t="s">
        <v>14</v>
      </c>
      <c r="F77">
        <v>143</v>
      </c>
    </row>
    <row r="78" spans="2:6" x14ac:dyDescent="0.2">
      <c r="B78" t="s">
        <v>20</v>
      </c>
      <c r="C78">
        <v>67</v>
      </c>
      <c r="E78" t="s">
        <v>14</v>
      </c>
      <c r="F78">
        <v>934</v>
      </c>
    </row>
    <row r="79" spans="2:6" x14ac:dyDescent="0.2">
      <c r="B79" t="s">
        <v>20</v>
      </c>
      <c r="C79">
        <v>154</v>
      </c>
      <c r="E79" t="s">
        <v>14</v>
      </c>
      <c r="F79">
        <v>17</v>
      </c>
    </row>
    <row r="80" spans="2:6" x14ac:dyDescent="0.2">
      <c r="B80" t="s">
        <v>20</v>
      </c>
      <c r="C80">
        <v>1782</v>
      </c>
      <c r="E80" t="s">
        <v>14</v>
      </c>
      <c r="F80">
        <v>2179</v>
      </c>
    </row>
    <row r="81" spans="2:6" x14ac:dyDescent="0.2">
      <c r="B81" t="s">
        <v>20</v>
      </c>
      <c r="C81">
        <v>903</v>
      </c>
      <c r="E81" t="s">
        <v>14</v>
      </c>
      <c r="F81">
        <v>931</v>
      </c>
    </row>
    <row r="82" spans="2:6" x14ac:dyDescent="0.2">
      <c r="B82" t="s">
        <v>20</v>
      </c>
      <c r="C82">
        <v>94</v>
      </c>
      <c r="E82" t="s">
        <v>14</v>
      </c>
      <c r="F82">
        <v>92</v>
      </c>
    </row>
    <row r="83" spans="2:6" x14ac:dyDescent="0.2">
      <c r="B83" t="s">
        <v>20</v>
      </c>
      <c r="C83">
        <v>180</v>
      </c>
      <c r="E83" t="s">
        <v>14</v>
      </c>
      <c r="F83">
        <v>57</v>
      </c>
    </row>
    <row r="84" spans="2:6" x14ac:dyDescent="0.2">
      <c r="B84" t="s">
        <v>20</v>
      </c>
      <c r="C84">
        <v>533</v>
      </c>
      <c r="E84" t="s">
        <v>14</v>
      </c>
      <c r="F84">
        <v>41</v>
      </c>
    </row>
    <row r="85" spans="2:6" x14ac:dyDescent="0.2">
      <c r="B85" t="s">
        <v>20</v>
      </c>
      <c r="C85">
        <v>2443</v>
      </c>
      <c r="E85" t="s">
        <v>14</v>
      </c>
      <c r="F85">
        <v>1</v>
      </c>
    </row>
    <row r="86" spans="2:6" x14ac:dyDescent="0.2">
      <c r="B86" t="s">
        <v>20</v>
      </c>
      <c r="C86">
        <v>89</v>
      </c>
      <c r="E86" t="s">
        <v>14</v>
      </c>
      <c r="F86">
        <v>101</v>
      </c>
    </row>
    <row r="87" spans="2:6" x14ac:dyDescent="0.2">
      <c r="B87" t="s">
        <v>20</v>
      </c>
      <c r="C87">
        <v>159</v>
      </c>
      <c r="E87" t="s">
        <v>14</v>
      </c>
      <c r="F87">
        <v>1335</v>
      </c>
    </row>
    <row r="88" spans="2:6" x14ac:dyDescent="0.2">
      <c r="B88" t="s">
        <v>20</v>
      </c>
      <c r="C88">
        <v>50</v>
      </c>
      <c r="E88" t="s">
        <v>14</v>
      </c>
      <c r="F88">
        <v>15</v>
      </c>
    </row>
    <row r="89" spans="2:6" x14ac:dyDescent="0.2">
      <c r="B89" t="s">
        <v>20</v>
      </c>
      <c r="C89">
        <v>186</v>
      </c>
      <c r="E89" t="s">
        <v>14</v>
      </c>
      <c r="F89">
        <v>454</v>
      </c>
    </row>
    <row r="90" spans="2:6" x14ac:dyDescent="0.2">
      <c r="B90" t="s">
        <v>20</v>
      </c>
      <c r="C90">
        <v>1071</v>
      </c>
      <c r="E90" t="s">
        <v>14</v>
      </c>
      <c r="F90">
        <v>3182</v>
      </c>
    </row>
    <row r="91" spans="2:6" x14ac:dyDescent="0.2">
      <c r="B91" t="s">
        <v>20</v>
      </c>
      <c r="C91">
        <v>117</v>
      </c>
      <c r="E91" t="s">
        <v>14</v>
      </c>
      <c r="F91">
        <v>15</v>
      </c>
    </row>
    <row r="92" spans="2:6" x14ac:dyDescent="0.2">
      <c r="B92" t="s">
        <v>20</v>
      </c>
      <c r="C92">
        <v>70</v>
      </c>
      <c r="E92" t="s">
        <v>14</v>
      </c>
      <c r="F92">
        <v>133</v>
      </c>
    </row>
    <row r="93" spans="2:6" x14ac:dyDescent="0.2">
      <c r="B93" t="s">
        <v>20</v>
      </c>
      <c r="C93">
        <v>135</v>
      </c>
      <c r="E93" t="s">
        <v>14</v>
      </c>
      <c r="F93">
        <v>2062</v>
      </c>
    </row>
    <row r="94" spans="2:6" x14ac:dyDescent="0.2">
      <c r="B94" t="s">
        <v>20</v>
      </c>
      <c r="C94">
        <v>768</v>
      </c>
      <c r="E94" t="s">
        <v>14</v>
      </c>
      <c r="F94">
        <v>29</v>
      </c>
    </row>
    <row r="95" spans="2:6" x14ac:dyDescent="0.2">
      <c r="B95" t="s">
        <v>20</v>
      </c>
      <c r="C95">
        <v>199</v>
      </c>
      <c r="E95" t="s">
        <v>14</v>
      </c>
      <c r="F95">
        <v>132</v>
      </c>
    </row>
    <row r="96" spans="2:6" x14ac:dyDescent="0.2">
      <c r="B96" t="s">
        <v>20</v>
      </c>
      <c r="C96">
        <v>107</v>
      </c>
      <c r="E96" t="s">
        <v>14</v>
      </c>
      <c r="F96">
        <v>137</v>
      </c>
    </row>
    <row r="97" spans="2:6" x14ac:dyDescent="0.2">
      <c r="B97" t="s">
        <v>20</v>
      </c>
      <c r="C97">
        <v>195</v>
      </c>
      <c r="E97" t="s">
        <v>14</v>
      </c>
      <c r="F97">
        <v>908</v>
      </c>
    </row>
    <row r="98" spans="2:6" x14ac:dyDescent="0.2">
      <c r="B98" t="s">
        <v>20</v>
      </c>
      <c r="C98">
        <v>3376</v>
      </c>
      <c r="E98" t="s">
        <v>14</v>
      </c>
      <c r="F98">
        <v>10</v>
      </c>
    </row>
    <row r="99" spans="2:6" x14ac:dyDescent="0.2">
      <c r="B99" t="s">
        <v>20</v>
      </c>
      <c r="C99">
        <v>41</v>
      </c>
      <c r="E99" t="s">
        <v>14</v>
      </c>
      <c r="F99">
        <v>1910</v>
      </c>
    </row>
    <row r="100" spans="2:6" x14ac:dyDescent="0.2">
      <c r="B100" t="s">
        <v>20</v>
      </c>
      <c r="C100">
        <v>1821</v>
      </c>
      <c r="E100" t="s">
        <v>14</v>
      </c>
      <c r="F100">
        <v>38</v>
      </c>
    </row>
    <row r="101" spans="2:6" x14ac:dyDescent="0.2">
      <c r="B101" t="s">
        <v>20</v>
      </c>
      <c r="C101">
        <v>164</v>
      </c>
      <c r="E101" t="s">
        <v>14</v>
      </c>
      <c r="F101">
        <v>104</v>
      </c>
    </row>
    <row r="102" spans="2:6" x14ac:dyDescent="0.2">
      <c r="B102" t="s">
        <v>20</v>
      </c>
      <c r="C102">
        <v>157</v>
      </c>
      <c r="E102" t="s">
        <v>14</v>
      </c>
      <c r="F102">
        <v>49</v>
      </c>
    </row>
    <row r="103" spans="2:6" x14ac:dyDescent="0.2">
      <c r="B103" t="s">
        <v>20</v>
      </c>
      <c r="C103">
        <v>246</v>
      </c>
      <c r="E103" t="s">
        <v>14</v>
      </c>
      <c r="F103">
        <v>1</v>
      </c>
    </row>
    <row r="104" spans="2:6" x14ac:dyDescent="0.2">
      <c r="B104" t="s">
        <v>20</v>
      </c>
      <c r="C104">
        <v>1396</v>
      </c>
      <c r="E104" t="s">
        <v>14</v>
      </c>
      <c r="F104">
        <v>245</v>
      </c>
    </row>
    <row r="105" spans="2:6" x14ac:dyDescent="0.2">
      <c r="B105" t="s">
        <v>20</v>
      </c>
      <c r="C105">
        <v>2506</v>
      </c>
      <c r="E105" t="s">
        <v>14</v>
      </c>
      <c r="F105">
        <v>32</v>
      </c>
    </row>
    <row r="106" spans="2:6" x14ac:dyDescent="0.2">
      <c r="B106" t="s">
        <v>20</v>
      </c>
      <c r="C106">
        <v>244</v>
      </c>
      <c r="E106" t="s">
        <v>14</v>
      </c>
      <c r="F106">
        <v>7</v>
      </c>
    </row>
    <row r="107" spans="2:6" x14ac:dyDescent="0.2">
      <c r="B107" t="s">
        <v>20</v>
      </c>
      <c r="C107">
        <v>146</v>
      </c>
      <c r="E107" t="s">
        <v>14</v>
      </c>
      <c r="F107">
        <v>803</v>
      </c>
    </row>
    <row r="108" spans="2:6" x14ac:dyDescent="0.2">
      <c r="B108" t="s">
        <v>20</v>
      </c>
      <c r="C108">
        <v>1267</v>
      </c>
      <c r="E108" t="s">
        <v>14</v>
      </c>
      <c r="F108">
        <v>16</v>
      </c>
    </row>
    <row r="109" spans="2:6" x14ac:dyDescent="0.2">
      <c r="B109" t="s">
        <v>20</v>
      </c>
      <c r="C109">
        <v>1561</v>
      </c>
      <c r="E109" t="s">
        <v>14</v>
      </c>
      <c r="F109">
        <v>31</v>
      </c>
    </row>
    <row r="110" spans="2:6" x14ac:dyDescent="0.2">
      <c r="B110" t="s">
        <v>20</v>
      </c>
      <c r="C110">
        <v>48</v>
      </c>
      <c r="E110" t="s">
        <v>14</v>
      </c>
      <c r="F110">
        <v>108</v>
      </c>
    </row>
    <row r="111" spans="2:6" x14ac:dyDescent="0.2">
      <c r="B111" t="s">
        <v>20</v>
      </c>
      <c r="C111">
        <v>2739</v>
      </c>
      <c r="E111" t="s">
        <v>14</v>
      </c>
      <c r="F111">
        <v>30</v>
      </c>
    </row>
    <row r="112" spans="2:6" x14ac:dyDescent="0.2">
      <c r="B112" t="s">
        <v>20</v>
      </c>
      <c r="C112">
        <v>3537</v>
      </c>
      <c r="E112" t="s">
        <v>14</v>
      </c>
      <c r="F112">
        <v>17</v>
      </c>
    </row>
    <row r="113" spans="2:6" x14ac:dyDescent="0.2">
      <c r="B113" t="s">
        <v>20</v>
      </c>
      <c r="C113">
        <v>2107</v>
      </c>
      <c r="E113" t="s">
        <v>14</v>
      </c>
      <c r="F113">
        <v>80</v>
      </c>
    </row>
    <row r="114" spans="2:6" x14ac:dyDescent="0.2">
      <c r="B114" t="s">
        <v>20</v>
      </c>
      <c r="C114">
        <v>3318</v>
      </c>
      <c r="E114" t="s">
        <v>14</v>
      </c>
      <c r="F114">
        <v>2468</v>
      </c>
    </row>
    <row r="115" spans="2:6" x14ac:dyDescent="0.2">
      <c r="B115" t="s">
        <v>20</v>
      </c>
      <c r="C115">
        <v>340</v>
      </c>
      <c r="E115" t="s">
        <v>14</v>
      </c>
      <c r="F115">
        <v>26</v>
      </c>
    </row>
    <row r="116" spans="2:6" x14ac:dyDescent="0.2">
      <c r="B116" t="s">
        <v>20</v>
      </c>
      <c r="C116">
        <v>1442</v>
      </c>
      <c r="E116" t="s">
        <v>14</v>
      </c>
      <c r="F116">
        <v>73</v>
      </c>
    </row>
    <row r="117" spans="2:6" x14ac:dyDescent="0.2">
      <c r="B117" t="s">
        <v>20</v>
      </c>
      <c r="C117">
        <v>126</v>
      </c>
      <c r="E117" t="s">
        <v>14</v>
      </c>
      <c r="F117">
        <v>128</v>
      </c>
    </row>
    <row r="118" spans="2:6" x14ac:dyDescent="0.2">
      <c r="B118" t="s">
        <v>20</v>
      </c>
      <c r="C118">
        <v>524</v>
      </c>
      <c r="E118" t="s">
        <v>14</v>
      </c>
      <c r="F118">
        <v>33</v>
      </c>
    </row>
    <row r="119" spans="2:6" x14ac:dyDescent="0.2">
      <c r="B119" t="s">
        <v>20</v>
      </c>
      <c r="C119">
        <v>1989</v>
      </c>
      <c r="E119" t="s">
        <v>14</v>
      </c>
      <c r="F119">
        <v>1072</v>
      </c>
    </row>
    <row r="120" spans="2:6" x14ac:dyDescent="0.2">
      <c r="B120" t="s">
        <v>20</v>
      </c>
      <c r="C120">
        <v>157</v>
      </c>
      <c r="E120" t="s">
        <v>14</v>
      </c>
      <c r="F120">
        <v>393</v>
      </c>
    </row>
    <row r="121" spans="2:6" x14ac:dyDescent="0.2">
      <c r="B121" t="s">
        <v>20</v>
      </c>
      <c r="C121">
        <v>4498</v>
      </c>
      <c r="E121" t="s">
        <v>14</v>
      </c>
      <c r="F121">
        <v>1257</v>
      </c>
    </row>
    <row r="122" spans="2:6" x14ac:dyDescent="0.2">
      <c r="B122" t="s">
        <v>20</v>
      </c>
      <c r="C122">
        <v>80</v>
      </c>
      <c r="E122" t="s">
        <v>14</v>
      </c>
      <c r="F122">
        <v>328</v>
      </c>
    </row>
    <row r="123" spans="2:6" x14ac:dyDescent="0.2">
      <c r="B123" t="s">
        <v>20</v>
      </c>
      <c r="C123">
        <v>43</v>
      </c>
      <c r="E123" t="s">
        <v>14</v>
      </c>
      <c r="F123">
        <v>147</v>
      </c>
    </row>
    <row r="124" spans="2:6" x14ac:dyDescent="0.2">
      <c r="B124" t="s">
        <v>20</v>
      </c>
      <c r="C124">
        <v>2053</v>
      </c>
      <c r="E124" t="s">
        <v>14</v>
      </c>
      <c r="F124">
        <v>830</v>
      </c>
    </row>
    <row r="125" spans="2:6" x14ac:dyDescent="0.2">
      <c r="B125" t="s">
        <v>20</v>
      </c>
      <c r="C125">
        <v>168</v>
      </c>
      <c r="E125" t="s">
        <v>14</v>
      </c>
      <c r="F125">
        <v>331</v>
      </c>
    </row>
    <row r="126" spans="2:6" x14ac:dyDescent="0.2">
      <c r="B126" t="s">
        <v>20</v>
      </c>
      <c r="C126">
        <v>4289</v>
      </c>
      <c r="E126" t="s">
        <v>14</v>
      </c>
      <c r="F126">
        <v>25</v>
      </c>
    </row>
    <row r="127" spans="2:6" x14ac:dyDescent="0.2">
      <c r="B127" t="s">
        <v>20</v>
      </c>
      <c r="C127">
        <v>165</v>
      </c>
      <c r="E127" t="s">
        <v>14</v>
      </c>
      <c r="F127">
        <v>3483</v>
      </c>
    </row>
    <row r="128" spans="2:6" x14ac:dyDescent="0.2">
      <c r="B128" t="s">
        <v>20</v>
      </c>
      <c r="C128">
        <v>1815</v>
      </c>
      <c r="E128" t="s">
        <v>14</v>
      </c>
      <c r="F128">
        <v>923</v>
      </c>
    </row>
    <row r="129" spans="2:6" x14ac:dyDescent="0.2">
      <c r="B129" t="s">
        <v>20</v>
      </c>
      <c r="C129">
        <v>397</v>
      </c>
      <c r="E129" t="s">
        <v>14</v>
      </c>
      <c r="F129">
        <v>1</v>
      </c>
    </row>
    <row r="130" spans="2:6" x14ac:dyDescent="0.2">
      <c r="B130" t="s">
        <v>20</v>
      </c>
      <c r="C130">
        <v>1539</v>
      </c>
      <c r="E130" t="s">
        <v>14</v>
      </c>
      <c r="F130">
        <v>33</v>
      </c>
    </row>
    <row r="131" spans="2:6" x14ac:dyDescent="0.2">
      <c r="B131" t="s">
        <v>20</v>
      </c>
      <c r="C131">
        <v>138</v>
      </c>
      <c r="E131" t="s">
        <v>14</v>
      </c>
      <c r="F131">
        <v>40</v>
      </c>
    </row>
    <row r="132" spans="2:6" x14ac:dyDescent="0.2">
      <c r="B132" t="s">
        <v>20</v>
      </c>
      <c r="C132">
        <v>3594</v>
      </c>
      <c r="E132" t="s">
        <v>14</v>
      </c>
      <c r="F132">
        <v>23</v>
      </c>
    </row>
    <row r="133" spans="2:6" x14ac:dyDescent="0.2">
      <c r="B133" t="s">
        <v>20</v>
      </c>
      <c r="C133">
        <v>5880</v>
      </c>
      <c r="E133" t="s">
        <v>14</v>
      </c>
      <c r="F133">
        <v>75</v>
      </c>
    </row>
    <row r="134" spans="2:6" x14ac:dyDescent="0.2">
      <c r="B134" t="s">
        <v>20</v>
      </c>
      <c r="C134">
        <v>112</v>
      </c>
      <c r="E134" t="s">
        <v>14</v>
      </c>
      <c r="F134">
        <v>2176</v>
      </c>
    </row>
    <row r="135" spans="2:6" x14ac:dyDescent="0.2">
      <c r="B135" t="s">
        <v>20</v>
      </c>
      <c r="C135">
        <v>943</v>
      </c>
      <c r="E135" t="s">
        <v>14</v>
      </c>
      <c r="F135">
        <v>441</v>
      </c>
    </row>
    <row r="136" spans="2:6" x14ac:dyDescent="0.2">
      <c r="B136" t="s">
        <v>20</v>
      </c>
      <c r="C136">
        <v>2468</v>
      </c>
      <c r="E136" t="s">
        <v>14</v>
      </c>
      <c r="F136">
        <v>25</v>
      </c>
    </row>
    <row r="137" spans="2:6" x14ac:dyDescent="0.2">
      <c r="B137" t="s">
        <v>20</v>
      </c>
      <c r="C137">
        <v>2551</v>
      </c>
      <c r="E137" t="s">
        <v>14</v>
      </c>
      <c r="F137">
        <v>127</v>
      </c>
    </row>
    <row r="138" spans="2:6" x14ac:dyDescent="0.2">
      <c r="B138" t="s">
        <v>20</v>
      </c>
      <c r="C138">
        <v>101</v>
      </c>
      <c r="E138" t="s">
        <v>14</v>
      </c>
      <c r="F138">
        <v>355</v>
      </c>
    </row>
    <row r="139" spans="2:6" x14ac:dyDescent="0.2">
      <c r="B139" t="s">
        <v>20</v>
      </c>
      <c r="C139">
        <v>92</v>
      </c>
      <c r="E139" t="s">
        <v>14</v>
      </c>
      <c r="F139">
        <v>44</v>
      </c>
    </row>
    <row r="140" spans="2:6" x14ac:dyDescent="0.2">
      <c r="B140" t="s">
        <v>20</v>
      </c>
      <c r="C140">
        <v>62</v>
      </c>
      <c r="E140" t="s">
        <v>14</v>
      </c>
      <c r="F140">
        <v>67</v>
      </c>
    </row>
    <row r="141" spans="2:6" x14ac:dyDescent="0.2">
      <c r="B141" t="s">
        <v>20</v>
      </c>
      <c r="C141">
        <v>149</v>
      </c>
      <c r="E141" t="s">
        <v>14</v>
      </c>
      <c r="F141">
        <v>1068</v>
      </c>
    </row>
    <row r="142" spans="2:6" x14ac:dyDescent="0.2">
      <c r="B142" t="s">
        <v>20</v>
      </c>
      <c r="C142">
        <v>329</v>
      </c>
      <c r="E142" t="s">
        <v>14</v>
      </c>
      <c r="F142">
        <v>424</v>
      </c>
    </row>
    <row r="143" spans="2:6" x14ac:dyDescent="0.2">
      <c r="B143" t="s">
        <v>20</v>
      </c>
      <c r="C143">
        <v>97</v>
      </c>
      <c r="E143" t="s">
        <v>14</v>
      </c>
      <c r="F143">
        <v>151</v>
      </c>
    </row>
    <row r="144" spans="2:6" x14ac:dyDescent="0.2">
      <c r="B144" t="s">
        <v>20</v>
      </c>
      <c r="C144">
        <v>1784</v>
      </c>
      <c r="E144" t="s">
        <v>14</v>
      </c>
      <c r="F144">
        <v>1608</v>
      </c>
    </row>
    <row r="145" spans="2:6" x14ac:dyDescent="0.2">
      <c r="B145" t="s">
        <v>20</v>
      </c>
      <c r="C145">
        <v>1684</v>
      </c>
      <c r="E145" t="s">
        <v>14</v>
      </c>
      <c r="F145">
        <v>941</v>
      </c>
    </row>
    <row r="146" spans="2:6" x14ac:dyDescent="0.2">
      <c r="B146" t="s">
        <v>20</v>
      </c>
      <c r="C146">
        <v>250</v>
      </c>
      <c r="E146" t="s">
        <v>14</v>
      </c>
      <c r="F146">
        <v>1</v>
      </c>
    </row>
    <row r="147" spans="2:6" x14ac:dyDescent="0.2">
      <c r="B147" t="s">
        <v>20</v>
      </c>
      <c r="C147">
        <v>238</v>
      </c>
      <c r="E147" t="s">
        <v>14</v>
      </c>
      <c r="F147">
        <v>40</v>
      </c>
    </row>
    <row r="148" spans="2:6" x14ac:dyDescent="0.2">
      <c r="B148" t="s">
        <v>20</v>
      </c>
      <c r="C148">
        <v>53</v>
      </c>
      <c r="E148" t="s">
        <v>14</v>
      </c>
      <c r="F148">
        <v>3015</v>
      </c>
    </row>
    <row r="149" spans="2:6" x14ac:dyDescent="0.2">
      <c r="B149" t="s">
        <v>20</v>
      </c>
      <c r="C149">
        <v>214</v>
      </c>
      <c r="E149" t="s">
        <v>14</v>
      </c>
      <c r="F149">
        <v>435</v>
      </c>
    </row>
    <row r="150" spans="2:6" x14ac:dyDescent="0.2">
      <c r="B150" t="s">
        <v>20</v>
      </c>
      <c r="C150">
        <v>222</v>
      </c>
      <c r="E150" t="s">
        <v>14</v>
      </c>
      <c r="F150">
        <v>714</v>
      </c>
    </row>
    <row r="151" spans="2:6" x14ac:dyDescent="0.2">
      <c r="B151" t="s">
        <v>20</v>
      </c>
      <c r="C151">
        <v>1884</v>
      </c>
      <c r="E151" t="s">
        <v>14</v>
      </c>
      <c r="F151">
        <v>5497</v>
      </c>
    </row>
    <row r="152" spans="2:6" x14ac:dyDescent="0.2">
      <c r="B152" t="s">
        <v>20</v>
      </c>
      <c r="C152">
        <v>218</v>
      </c>
      <c r="E152" t="s">
        <v>14</v>
      </c>
      <c r="F152">
        <v>418</v>
      </c>
    </row>
    <row r="153" spans="2:6" x14ac:dyDescent="0.2">
      <c r="B153" t="s">
        <v>20</v>
      </c>
      <c r="C153">
        <v>6465</v>
      </c>
      <c r="E153" t="s">
        <v>14</v>
      </c>
      <c r="F153">
        <v>1439</v>
      </c>
    </row>
    <row r="154" spans="2:6" x14ac:dyDescent="0.2">
      <c r="B154" t="s">
        <v>20</v>
      </c>
      <c r="C154">
        <v>59</v>
      </c>
      <c r="E154" t="s">
        <v>14</v>
      </c>
      <c r="F154">
        <v>15</v>
      </c>
    </row>
    <row r="155" spans="2:6" x14ac:dyDescent="0.2">
      <c r="B155" t="s">
        <v>20</v>
      </c>
      <c r="C155">
        <v>88</v>
      </c>
      <c r="E155" t="s">
        <v>14</v>
      </c>
      <c r="F155">
        <v>1999</v>
      </c>
    </row>
    <row r="156" spans="2:6" x14ac:dyDescent="0.2">
      <c r="B156" t="s">
        <v>20</v>
      </c>
      <c r="C156">
        <v>1697</v>
      </c>
      <c r="E156" t="s">
        <v>14</v>
      </c>
      <c r="F156">
        <v>118</v>
      </c>
    </row>
    <row r="157" spans="2:6" x14ac:dyDescent="0.2">
      <c r="B157" t="s">
        <v>20</v>
      </c>
      <c r="C157">
        <v>92</v>
      </c>
      <c r="E157" t="s">
        <v>14</v>
      </c>
      <c r="F157">
        <v>162</v>
      </c>
    </row>
    <row r="158" spans="2:6" x14ac:dyDescent="0.2">
      <c r="B158" t="s">
        <v>20</v>
      </c>
      <c r="C158">
        <v>186</v>
      </c>
      <c r="E158" t="s">
        <v>14</v>
      </c>
      <c r="F158">
        <v>83</v>
      </c>
    </row>
    <row r="159" spans="2:6" x14ac:dyDescent="0.2">
      <c r="B159" t="s">
        <v>20</v>
      </c>
      <c r="C159">
        <v>138</v>
      </c>
      <c r="E159" t="s">
        <v>14</v>
      </c>
      <c r="F159">
        <v>747</v>
      </c>
    </row>
    <row r="160" spans="2:6" x14ac:dyDescent="0.2">
      <c r="B160" t="s">
        <v>20</v>
      </c>
      <c r="C160">
        <v>261</v>
      </c>
      <c r="E160" t="s">
        <v>14</v>
      </c>
      <c r="F160">
        <v>84</v>
      </c>
    </row>
    <row r="161" spans="2:6" x14ac:dyDescent="0.2">
      <c r="B161" t="s">
        <v>20</v>
      </c>
      <c r="C161">
        <v>107</v>
      </c>
      <c r="E161" t="s">
        <v>14</v>
      </c>
      <c r="F161">
        <v>91</v>
      </c>
    </row>
    <row r="162" spans="2:6" x14ac:dyDescent="0.2">
      <c r="B162" t="s">
        <v>20</v>
      </c>
      <c r="C162">
        <v>199</v>
      </c>
      <c r="E162" t="s">
        <v>14</v>
      </c>
      <c r="F162">
        <v>792</v>
      </c>
    </row>
    <row r="163" spans="2:6" x14ac:dyDescent="0.2">
      <c r="B163" t="s">
        <v>20</v>
      </c>
      <c r="C163">
        <v>5512</v>
      </c>
      <c r="E163" t="s">
        <v>14</v>
      </c>
      <c r="F163">
        <v>32</v>
      </c>
    </row>
    <row r="164" spans="2:6" x14ac:dyDescent="0.2">
      <c r="B164" t="s">
        <v>20</v>
      </c>
      <c r="C164">
        <v>86</v>
      </c>
      <c r="E164" t="s">
        <v>14</v>
      </c>
      <c r="F164">
        <v>186</v>
      </c>
    </row>
    <row r="165" spans="2:6" x14ac:dyDescent="0.2">
      <c r="B165" t="s">
        <v>20</v>
      </c>
      <c r="C165">
        <v>2768</v>
      </c>
      <c r="E165" t="s">
        <v>14</v>
      </c>
      <c r="F165">
        <v>605</v>
      </c>
    </row>
    <row r="166" spans="2:6" x14ac:dyDescent="0.2">
      <c r="B166" t="s">
        <v>20</v>
      </c>
      <c r="C166">
        <v>48</v>
      </c>
      <c r="E166" t="s">
        <v>14</v>
      </c>
      <c r="F166">
        <v>1</v>
      </c>
    </row>
    <row r="167" spans="2:6" x14ac:dyDescent="0.2">
      <c r="B167" t="s">
        <v>20</v>
      </c>
      <c r="C167">
        <v>87</v>
      </c>
      <c r="E167" t="s">
        <v>14</v>
      </c>
      <c r="F167">
        <v>31</v>
      </c>
    </row>
    <row r="168" spans="2:6" x14ac:dyDescent="0.2">
      <c r="B168" t="s">
        <v>20</v>
      </c>
      <c r="C168">
        <v>1894</v>
      </c>
      <c r="E168" t="s">
        <v>14</v>
      </c>
      <c r="F168">
        <v>1181</v>
      </c>
    </row>
    <row r="169" spans="2:6" x14ac:dyDescent="0.2">
      <c r="B169" t="s">
        <v>20</v>
      </c>
      <c r="C169">
        <v>282</v>
      </c>
      <c r="E169" t="s">
        <v>14</v>
      </c>
      <c r="F169">
        <v>39</v>
      </c>
    </row>
    <row r="170" spans="2:6" x14ac:dyDescent="0.2">
      <c r="B170" t="s">
        <v>20</v>
      </c>
      <c r="C170">
        <v>116</v>
      </c>
      <c r="E170" t="s">
        <v>14</v>
      </c>
      <c r="F170">
        <v>46</v>
      </c>
    </row>
    <row r="171" spans="2:6" x14ac:dyDescent="0.2">
      <c r="B171" t="s">
        <v>20</v>
      </c>
      <c r="C171">
        <v>83</v>
      </c>
      <c r="E171" t="s">
        <v>14</v>
      </c>
      <c r="F171">
        <v>105</v>
      </c>
    </row>
    <row r="172" spans="2:6" x14ac:dyDescent="0.2">
      <c r="B172" t="s">
        <v>20</v>
      </c>
      <c r="C172">
        <v>91</v>
      </c>
      <c r="E172" t="s">
        <v>14</v>
      </c>
      <c r="F172">
        <v>535</v>
      </c>
    </row>
    <row r="173" spans="2:6" x14ac:dyDescent="0.2">
      <c r="B173" t="s">
        <v>20</v>
      </c>
      <c r="C173">
        <v>546</v>
      </c>
      <c r="E173" t="s">
        <v>14</v>
      </c>
      <c r="F173">
        <v>16</v>
      </c>
    </row>
    <row r="174" spans="2:6" x14ac:dyDescent="0.2">
      <c r="B174" t="s">
        <v>20</v>
      </c>
      <c r="C174">
        <v>393</v>
      </c>
      <c r="E174" t="s">
        <v>14</v>
      </c>
      <c r="F174">
        <v>575</v>
      </c>
    </row>
    <row r="175" spans="2:6" x14ac:dyDescent="0.2">
      <c r="B175" t="s">
        <v>20</v>
      </c>
      <c r="C175">
        <v>133</v>
      </c>
      <c r="E175" t="s">
        <v>14</v>
      </c>
      <c r="F175">
        <v>1120</v>
      </c>
    </row>
    <row r="176" spans="2:6" x14ac:dyDescent="0.2">
      <c r="B176" t="s">
        <v>20</v>
      </c>
      <c r="C176">
        <v>254</v>
      </c>
      <c r="E176" t="s">
        <v>14</v>
      </c>
      <c r="F176">
        <v>113</v>
      </c>
    </row>
    <row r="177" spans="2:6" x14ac:dyDescent="0.2">
      <c r="B177" t="s">
        <v>20</v>
      </c>
      <c r="C177">
        <v>176</v>
      </c>
      <c r="E177" t="s">
        <v>14</v>
      </c>
      <c r="F177">
        <v>1538</v>
      </c>
    </row>
    <row r="178" spans="2:6" x14ac:dyDescent="0.2">
      <c r="B178" t="s">
        <v>20</v>
      </c>
      <c r="C178">
        <v>337</v>
      </c>
      <c r="E178" t="s">
        <v>14</v>
      </c>
      <c r="F178">
        <v>9</v>
      </c>
    </row>
    <row r="179" spans="2:6" x14ac:dyDescent="0.2">
      <c r="B179" t="s">
        <v>20</v>
      </c>
      <c r="C179">
        <v>107</v>
      </c>
      <c r="E179" t="s">
        <v>14</v>
      </c>
      <c r="F179">
        <v>554</v>
      </c>
    </row>
    <row r="180" spans="2:6" x14ac:dyDescent="0.2">
      <c r="B180" t="s">
        <v>20</v>
      </c>
      <c r="C180">
        <v>183</v>
      </c>
      <c r="E180" t="s">
        <v>14</v>
      </c>
      <c r="F180">
        <v>648</v>
      </c>
    </row>
    <row r="181" spans="2:6" x14ac:dyDescent="0.2">
      <c r="B181" t="s">
        <v>20</v>
      </c>
      <c r="C181">
        <v>72</v>
      </c>
      <c r="E181" t="s">
        <v>14</v>
      </c>
      <c r="F181">
        <v>21</v>
      </c>
    </row>
    <row r="182" spans="2:6" x14ac:dyDescent="0.2">
      <c r="B182" t="s">
        <v>20</v>
      </c>
      <c r="C182">
        <v>295</v>
      </c>
      <c r="E182" t="s">
        <v>14</v>
      </c>
      <c r="F182">
        <v>54</v>
      </c>
    </row>
    <row r="183" spans="2:6" x14ac:dyDescent="0.2">
      <c r="B183" t="s">
        <v>20</v>
      </c>
      <c r="C183">
        <v>142</v>
      </c>
      <c r="E183" t="s">
        <v>14</v>
      </c>
      <c r="F183">
        <v>120</v>
      </c>
    </row>
    <row r="184" spans="2:6" x14ac:dyDescent="0.2">
      <c r="B184" t="s">
        <v>20</v>
      </c>
      <c r="C184">
        <v>85</v>
      </c>
      <c r="E184" t="s">
        <v>14</v>
      </c>
      <c r="F184">
        <v>579</v>
      </c>
    </row>
    <row r="185" spans="2:6" x14ac:dyDescent="0.2">
      <c r="B185" t="s">
        <v>20</v>
      </c>
      <c r="C185">
        <v>659</v>
      </c>
      <c r="E185" t="s">
        <v>14</v>
      </c>
      <c r="F185">
        <v>2072</v>
      </c>
    </row>
    <row r="186" spans="2:6" x14ac:dyDescent="0.2">
      <c r="B186" t="s">
        <v>20</v>
      </c>
      <c r="C186">
        <v>121</v>
      </c>
      <c r="E186" t="s">
        <v>14</v>
      </c>
      <c r="F186">
        <v>0</v>
      </c>
    </row>
    <row r="187" spans="2:6" x14ac:dyDescent="0.2">
      <c r="B187" t="s">
        <v>20</v>
      </c>
      <c r="C187">
        <v>3742</v>
      </c>
      <c r="E187" t="s">
        <v>14</v>
      </c>
      <c r="F187">
        <v>1796</v>
      </c>
    </row>
    <row r="188" spans="2:6" x14ac:dyDescent="0.2">
      <c r="B188" t="s">
        <v>20</v>
      </c>
      <c r="C188">
        <v>223</v>
      </c>
      <c r="E188" t="s">
        <v>14</v>
      </c>
      <c r="F188">
        <v>62</v>
      </c>
    </row>
    <row r="189" spans="2:6" x14ac:dyDescent="0.2">
      <c r="B189" t="s">
        <v>20</v>
      </c>
      <c r="C189">
        <v>133</v>
      </c>
      <c r="E189" t="s">
        <v>14</v>
      </c>
      <c r="F189">
        <v>347</v>
      </c>
    </row>
    <row r="190" spans="2:6" x14ac:dyDescent="0.2">
      <c r="B190" t="s">
        <v>20</v>
      </c>
      <c r="C190">
        <v>5168</v>
      </c>
      <c r="E190" t="s">
        <v>14</v>
      </c>
      <c r="F190">
        <v>19</v>
      </c>
    </row>
    <row r="191" spans="2:6" x14ac:dyDescent="0.2">
      <c r="B191" t="s">
        <v>20</v>
      </c>
      <c r="C191">
        <v>307</v>
      </c>
      <c r="E191" t="s">
        <v>14</v>
      </c>
      <c r="F191">
        <v>1258</v>
      </c>
    </row>
    <row r="192" spans="2:6" x14ac:dyDescent="0.2">
      <c r="B192" t="s">
        <v>20</v>
      </c>
      <c r="C192">
        <v>2441</v>
      </c>
      <c r="E192" t="s">
        <v>14</v>
      </c>
      <c r="F192">
        <v>362</v>
      </c>
    </row>
    <row r="193" spans="2:6" x14ac:dyDescent="0.2">
      <c r="B193" t="s">
        <v>20</v>
      </c>
      <c r="C193">
        <v>1385</v>
      </c>
      <c r="E193" t="s">
        <v>14</v>
      </c>
      <c r="F193">
        <v>133</v>
      </c>
    </row>
    <row r="194" spans="2:6" x14ac:dyDescent="0.2">
      <c r="B194" t="s">
        <v>20</v>
      </c>
      <c r="C194">
        <v>190</v>
      </c>
      <c r="E194" t="s">
        <v>14</v>
      </c>
      <c r="F194">
        <v>846</v>
      </c>
    </row>
    <row r="195" spans="2:6" x14ac:dyDescent="0.2">
      <c r="B195" t="s">
        <v>20</v>
      </c>
      <c r="C195">
        <v>470</v>
      </c>
      <c r="E195" t="s">
        <v>14</v>
      </c>
      <c r="F195">
        <v>10</v>
      </c>
    </row>
    <row r="196" spans="2:6" x14ac:dyDescent="0.2">
      <c r="B196" t="s">
        <v>20</v>
      </c>
      <c r="C196">
        <v>253</v>
      </c>
      <c r="E196" t="s">
        <v>14</v>
      </c>
      <c r="F196">
        <v>191</v>
      </c>
    </row>
    <row r="197" spans="2:6" x14ac:dyDescent="0.2">
      <c r="B197" t="s">
        <v>20</v>
      </c>
      <c r="C197">
        <v>1113</v>
      </c>
      <c r="E197" t="s">
        <v>14</v>
      </c>
      <c r="F197">
        <v>1979</v>
      </c>
    </row>
    <row r="198" spans="2:6" x14ac:dyDescent="0.2">
      <c r="B198" t="s">
        <v>20</v>
      </c>
      <c r="C198">
        <v>2283</v>
      </c>
      <c r="E198" t="s">
        <v>14</v>
      </c>
      <c r="F198">
        <v>63</v>
      </c>
    </row>
    <row r="199" spans="2:6" x14ac:dyDescent="0.2">
      <c r="B199" t="s">
        <v>20</v>
      </c>
      <c r="C199">
        <v>1095</v>
      </c>
      <c r="E199" t="s">
        <v>14</v>
      </c>
      <c r="F199">
        <v>6080</v>
      </c>
    </row>
    <row r="200" spans="2:6" x14ac:dyDescent="0.2">
      <c r="B200" t="s">
        <v>20</v>
      </c>
      <c r="C200">
        <v>1690</v>
      </c>
      <c r="E200" t="s">
        <v>14</v>
      </c>
      <c r="F200">
        <v>80</v>
      </c>
    </row>
    <row r="201" spans="2:6" x14ac:dyDescent="0.2">
      <c r="B201" t="s">
        <v>20</v>
      </c>
      <c r="C201">
        <v>191</v>
      </c>
      <c r="E201" t="s">
        <v>14</v>
      </c>
      <c r="F201">
        <v>9</v>
      </c>
    </row>
    <row r="202" spans="2:6" x14ac:dyDescent="0.2">
      <c r="B202" t="s">
        <v>20</v>
      </c>
      <c r="C202">
        <v>2013</v>
      </c>
      <c r="E202" t="s">
        <v>14</v>
      </c>
      <c r="F202">
        <v>1784</v>
      </c>
    </row>
    <row r="203" spans="2:6" x14ac:dyDescent="0.2">
      <c r="B203" t="s">
        <v>20</v>
      </c>
      <c r="C203">
        <v>1703</v>
      </c>
      <c r="E203" t="s">
        <v>14</v>
      </c>
      <c r="F203">
        <v>243</v>
      </c>
    </row>
    <row r="204" spans="2:6" x14ac:dyDescent="0.2">
      <c r="B204" t="s">
        <v>20</v>
      </c>
      <c r="C204">
        <v>80</v>
      </c>
      <c r="E204" t="s">
        <v>14</v>
      </c>
      <c r="F204">
        <v>1296</v>
      </c>
    </row>
    <row r="205" spans="2:6" x14ac:dyDescent="0.2">
      <c r="B205" t="s">
        <v>20</v>
      </c>
      <c r="C205">
        <v>41</v>
      </c>
      <c r="E205" t="s">
        <v>14</v>
      </c>
      <c r="F205">
        <v>77</v>
      </c>
    </row>
    <row r="206" spans="2:6" x14ac:dyDescent="0.2">
      <c r="B206" t="s">
        <v>20</v>
      </c>
      <c r="C206">
        <v>187</v>
      </c>
      <c r="E206" t="s">
        <v>14</v>
      </c>
      <c r="F206">
        <v>395</v>
      </c>
    </row>
    <row r="207" spans="2:6" x14ac:dyDescent="0.2">
      <c r="B207" t="s">
        <v>20</v>
      </c>
      <c r="C207">
        <v>2875</v>
      </c>
      <c r="E207" t="s">
        <v>14</v>
      </c>
      <c r="F207">
        <v>49</v>
      </c>
    </row>
    <row r="208" spans="2:6" x14ac:dyDescent="0.2">
      <c r="B208" t="s">
        <v>20</v>
      </c>
      <c r="C208">
        <v>88</v>
      </c>
      <c r="E208" t="s">
        <v>14</v>
      </c>
      <c r="F208">
        <v>180</v>
      </c>
    </row>
    <row r="209" spans="2:6" x14ac:dyDescent="0.2">
      <c r="B209" t="s">
        <v>20</v>
      </c>
      <c r="C209">
        <v>191</v>
      </c>
      <c r="E209" t="s">
        <v>14</v>
      </c>
      <c r="F209">
        <v>2690</v>
      </c>
    </row>
    <row r="210" spans="2:6" x14ac:dyDescent="0.2">
      <c r="B210" t="s">
        <v>20</v>
      </c>
      <c r="C210">
        <v>139</v>
      </c>
      <c r="E210" t="s">
        <v>14</v>
      </c>
      <c r="F210">
        <v>2779</v>
      </c>
    </row>
    <row r="211" spans="2:6" x14ac:dyDescent="0.2">
      <c r="B211" t="s">
        <v>20</v>
      </c>
      <c r="C211">
        <v>186</v>
      </c>
      <c r="E211" t="s">
        <v>14</v>
      </c>
      <c r="F211">
        <v>92</v>
      </c>
    </row>
    <row r="212" spans="2:6" x14ac:dyDescent="0.2">
      <c r="B212" t="s">
        <v>20</v>
      </c>
      <c r="C212">
        <v>112</v>
      </c>
      <c r="E212" t="s">
        <v>14</v>
      </c>
      <c r="F212">
        <v>1028</v>
      </c>
    </row>
    <row r="213" spans="2:6" x14ac:dyDescent="0.2">
      <c r="B213" t="s">
        <v>20</v>
      </c>
      <c r="C213">
        <v>101</v>
      </c>
      <c r="E213" t="s">
        <v>14</v>
      </c>
      <c r="F213">
        <v>26</v>
      </c>
    </row>
    <row r="214" spans="2:6" x14ac:dyDescent="0.2">
      <c r="B214" t="s">
        <v>20</v>
      </c>
      <c r="C214">
        <v>206</v>
      </c>
      <c r="E214" t="s">
        <v>14</v>
      </c>
      <c r="F214">
        <v>1790</v>
      </c>
    </row>
    <row r="215" spans="2:6" x14ac:dyDescent="0.2">
      <c r="B215" t="s">
        <v>20</v>
      </c>
      <c r="C215">
        <v>154</v>
      </c>
      <c r="E215" t="s">
        <v>14</v>
      </c>
      <c r="F215">
        <v>37</v>
      </c>
    </row>
    <row r="216" spans="2:6" x14ac:dyDescent="0.2">
      <c r="B216" t="s">
        <v>20</v>
      </c>
      <c r="C216">
        <v>5966</v>
      </c>
      <c r="E216" t="s">
        <v>14</v>
      </c>
      <c r="F216">
        <v>35</v>
      </c>
    </row>
    <row r="217" spans="2:6" x14ac:dyDescent="0.2">
      <c r="B217" t="s">
        <v>20</v>
      </c>
      <c r="C217">
        <v>169</v>
      </c>
      <c r="E217" t="s">
        <v>14</v>
      </c>
      <c r="F217">
        <v>558</v>
      </c>
    </row>
    <row r="218" spans="2:6" x14ac:dyDescent="0.2">
      <c r="B218" t="s">
        <v>20</v>
      </c>
      <c r="C218">
        <v>2106</v>
      </c>
      <c r="E218" t="s">
        <v>14</v>
      </c>
      <c r="F218">
        <v>64</v>
      </c>
    </row>
    <row r="219" spans="2:6" x14ac:dyDescent="0.2">
      <c r="B219" t="s">
        <v>20</v>
      </c>
      <c r="C219">
        <v>131</v>
      </c>
      <c r="E219" t="s">
        <v>14</v>
      </c>
      <c r="F219">
        <v>245</v>
      </c>
    </row>
    <row r="220" spans="2:6" x14ac:dyDescent="0.2">
      <c r="B220" t="s">
        <v>20</v>
      </c>
      <c r="C220">
        <v>84</v>
      </c>
      <c r="E220" t="s">
        <v>14</v>
      </c>
      <c r="F220">
        <v>71</v>
      </c>
    </row>
    <row r="221" spans="2:6" x14ac:dyDescent="0.2">
      <c r="B221" t="s">
        <v>20</v>
      </c>
      <c r="C221">
        <v>155</v>
      </c>
      <c r="E221" t="s">
        <v>14</v>
      </c>
      <c r="F221">
        <v>42</v>
      </c>
    </row>
    <row r="222" spans="2:6" x14ac:dyDescent="0.2">
      <c r="B222" t="s">
        <v>20</v>
      </c>
      <c r="C222">
        <v>189</v>
      </c>
      <c r="E222" t="s">
        <v>14</v>
      </c>
      <c r="F222">
        <v>156</v>
      </c>
    </row>
    <row r="223" spans="2:6" x14ac:dyDescent="0.2">
      <c r="B223" t="s">
        <v>20</v>
      </c>
      <c r="C223">
        <v>4799</v>
      </c>
      <c r="E223" t="s">
        <v>14</v>
      </c>
      <c r="F223">
        <v>1368</v>
      </c>
    </row>
    <row r="224" spans="2:6" x14ac:dyDescent="0.2">
      <c r="B224" t="s">
        <v>20</v>
      </c>
      <c r="C224">
        <v>1137</v>
      </c>
      <c r="E224" t="s">
        <v>14</v>
      </c>
      <c r="F224">
        <v>102</v>
      </c>
    </row>
    <row r="225" spans="2:6" x14ac:dyDescent="0.2">
      <c r="B225" t="s">
        <v>20</v>
      </c>
      <c r="C225">
        <v>1152</v>
      </c>
      <c r="E225" t="s">
        <v>14</v>
      </c>
      <c r="F225">
        <v>86</v>
      </c>
    </row>
    <row r="226" spans="2:6" x14ac:dyDescent="0.2">
      <c r="B226" t="s">
        <v>20</v>
      </c>
      <c r="C226">
        <v>50</v>
      </c>
      <c r="E226" t="s">
        <v>14</v>
      </c>
      <c r="F226">
        <v>253</v>
      </c>
    </row>
    <row r="227" spans="2:6" x14ac:dyDescent="0.2">
      <c r="B227" t="s">
        <v>20</v>
      </c>
      <c r="C227">
        <v>3059</v>
      </c>
      <c r="E227" t="s">
        <v>14</v>
      </c>
      <c r="F227">
        <v>157</v>
      </c>
    </row>
    <row r="228" spans="2:6" x14ac:dyDescent="0.2">
      <c r="B228" t="s">
        <v>20</v>
      </c>
      <c r="C228">
        <v>34</v>
      </c>
      <c r="E228" t="s">
        <v>14</v>
      </c>
      <c r="F228">
        <v>183</v>
      </c>
    </row>
    <row r="229" spans="2:6" x14ac:dyDescent="0.2">
      <c r="B229" t="s">
        <v>20</v>
      </c>
      <c r="C229">
        <v>220</v>
      </c>
      <c r="E229" t="s">
        <v>14</v>
      </c>
      <c r="F229">
        <v>82</v>
      </c>
    </row>
    <row r="230" spans="2:6" x14ac:dyDescent="0.2">
      <c r="B230" t="s">
        <v>20</v>
      </c>
      <c r="C230">
        <v>1604</v>
      </c>
      <c r="E230" t="s">
        <v>14</v>
      </c>
      <c r="F230">
        <v>1</v>
      </c>
    </row>
    <row r="231" spans="2:6" x14ac:dyDescent="0.2">
      <c r="B231" t="s">
        <v>20</v>
      </c>
      <c r="C231">
        <v>454</v>
      </c>
      <c r="E231" t="s">
        <v>14</v>
      </c>
      <c r="F231">
        <v>1198</v>
      </c>
    </row>
    <row r="232" spans="2:6" x14ac:dyDescent="0.2">
      <c r="B232" t="s">
        <v>20</v>
      </c>
      <c r="C232">
        <v>123</v>
      </c>
      <c r="E232" t="s">
        <v>14</v>
      </c>
      <c r="F232">
        <v>648</v>
      </c>
    </row>
    <row r="233" spans="2:6" x14ac:dyDescent="0.2">
      <c r="B233" t="s">
        <v>20</v>
      </c>
      <c r="C233">
        <v>299</v>
      </c>
      <c r="E233" t="s">
        <v>14</v>
      </c>
      <c r="F233">
        <v>64</v>
      </c>
    </row>
    <row r="234" spans="2:6" x14ac:dyDescent="0.2">
      <c r="B234" t="s">
        <v>20</v>
      </c>
      <c r="C234">
        <v>2237</v>
      </c>
      <c r="E234" t="s">
        <v>14</v>
      </c>
      <c r="F234">
        <v>62</v>
      </c>
    </row>
    <row r="235" spans="2:6" x14ac:dyDescent="0.2">
      <c r="B235" t="s">
        <v>20</v>
      </c>
      <c r="C235">
        <v>645</v>
      </c>
      <c r="E235" t="s">
        <v>14</v>
      </c>
      <c r="F235">
        <v>750</v>
      </c>
    </row>
    <row r="236" spans="2:6" x14ac:dyDescent="0.2">
      <c r="B236" t="s">
        <v>20</v>
      </c>
      <c r="C236">
        <v>484</v>
      </c>
      <c r="E236" t="s">
        <v>14</v>
      </c>
      <c r="F236">
        <v>105</v>
      </c>
    </row>
    <row r="237" spans="2:6" x14ac:dyDescent="0.2">
      <c r="B237" t="s">
        <v>20</v>
      </c>
      <c r="C237">
        <v>154</v>
      </c>
      <c r="E237" t="s">
        <v>14</v>
      </c>
      <c r="F237">
        <v>2604</v>
      </c>
    </row>
    <row r="238" spans="2:6" x14ac:dyDescent="0.2">
      <c r="B238" t="s">
        <v>20</v>
      </c>
      <c r="C238">
        <v>82</v>
      </c>
      <c r="E238" t="s">
        <v>14</v>
      </c>
      <c r="F238">
        <v>65</v>
      </c>
    </row>
    <row r="239" spans="2:6" x14ac:dyDescent="0.2">
      <c r="B239" t="s">
        <v>20</v>
      </c>
      <c r="C239">
        <v>134</v>
      </c>
      <c r="E239" t="s">
        <v>14</v>
      </c>
      <c r="F239">
        <v>94</v>
      </c>
    </row>
    <row r="240" spans="2:6" x14ac:dyDescent="0.2">
      <c r="B240" t="s">
        <v>20</v>
      </c>
      <c r="C240">
        <v>5203</v>
      </c>
      <c r="E240" t="s">
        <v>14</v>
      </c>
      <c r="F240">
        <v>257</v>
      </c>
    </row>
    <row r="241" spans="2:6" x14ac:dyDescent="0.2">
      <c r="B241" t="s">
        <v>20</v>
      </c>
      <c r="C241">
        <v>94</v>
      </c>
      <c r="E241" t="s">
        <v>14</v>
      </c>
      <c r="F241">
        <v>2928</v>
      </c>
    </row>
    <row r="242" spans="2:6" x14ac:dyDescent="0.2">
      <c r="B242" t="s">
        <v>20</v>
      </c>
      <c r="C242">
        <v>205</v>
      </c>
      <c r="E242" t="s">
        <v>14</v>
      </c>
      <c r="F242">
        <v>4697</v>
      </c>
    </row>
    <row r="243" spans="2:6" x14ac:dyDescent="0.2">
      <c r="B243" t="s">
        <v>20</v>
      </c>
      <c r="C243">
        <v>92</v>
      </c>
      <c r="E243" t="s">
        <v>14</v>
      </c>
      <c r="F243">
        <v>2915</v>
      </c>
    </row>
    <row r="244" spans="2:6" x14ac:dyDescent="0.2">
      <c r="B244" t="s">
        <v>20</v>
      </c>
      <c r="C244">
        <v>219</v>
      </c>
      <c r="E244" t="s">
        <v>14</v>
      </c>
      <c r="F244">
        <v>18</v>
      </c>
    </row>
    <row r="245" spans="2:6" x14ac:dyDescent="0.2">
      <c r="B245" t="s">
        <v>20</v>
      </c>
      <c r="C245">
        <v>2526</v>
      </c>
      <c r="E245" t="s">
        <v>14</v>
      </c>
      <c r="F245">
        <v>602</v>
      </c>
    </row>
    <row r="246" spans="2:6" x14ac:dyDescent="0.2">
      <c r="B246" t="s">
        <v>20</v>
      </c>
      <c r="C246">
        <v>94</v>
      </c>
      <c r="E246" t="s">
        <v>14</v>
      </c>
      <c r="F246">
        <v>1</v>
      </c>
    </row>
    <row r="247" spans="2:6" x14ac:dyDescent="0.2">
      <c r="B247" t="s">
        <v>20</v>
      </c>
      <c r="C247">
        <v>1713</v>
      </c>
      <c r="E247" t="s">
        <v>14</v>
      </c>
      <c r="F247">
        <v>3868</v>
      </c>
    </row>
    <row r="248" spans="2:6" x14ac:dyDescent="0.2">
      <c r="B248" t="s">
        <v>20</v>
      </c>
      <c r="C248">
        <v>249</v>
      </c>
      <c r="E248" t="s">
        <v>14</v>
      </c>
      <c r="F248">
        <v>504</v>
      </c>
    </row>
    <row r="249" spans="2:6" x14ac:dyDescent="0.2">
      <c r="B249" t="s">
        <v>20</v>
      </c>
      <c r="C249">
        <v>192</v>
      </c>
      <c r="E249" t="s">
        <v>14</v>
      </c>
      <c r="F249">
        <v>14</v>
      </c>
    </row>
    <row r="250" spans="2:6" x14ac:dyDescent="0.2">
      <c r="B250" t="s">
        <v>20</v>
      </c>
      <c r="C250">
        <v>247</v>
      </c>
      <c r="E250" t="s">
        <v>14</v>
      </c>
      <c r="F250">
        <v>750</v>
      </c>
    </row>
    <row r="251" spans="2:6" x14ac:dyDescent="0.2">
      <c r="B251" t="s">
        <v>20</v>
      </c>
      <c r="C251">
        <v>2293</v>
      </c>
      <c r="E251" t="s">
        <v>14</v>
      </c>
      <c r="F251">
        <v>77</v>
      </c>
    </row>
    <row r="252" spans="2:6" x14ac:dyDescent="0.2">
      <c r="B252" t="s">
        <v>20</v>
      </c>
      <c r="C252">
        <v>3131</v>
      </c>
      <c r="E252" t="s">
        <v>14</v>
      </c>
      <c r="F252">
        <v>752</v>
      </c>
    </row>
    <row r="253" spans="2:6" x14ac:dyDescent="0.2">
      <c r="B253" t="s">
        <v>20</v>
      </c>
      <c r="C253">
        <v>143</v>
      </c>
      <c r="E253" t="s">
        <v>14</v>
      </c>
      <c r="F253">
        <v>131</v>
      </c>
    </row>
    <row r="254" spans="2:6" x14ac:dyDescent="0.2">
      <c r="B254" t="s">
        <v>20</v>
      </c>
      <c r="C254">
        <v>296</v>
      </c>
      <c r="E254" t="s">
        <v>14</v>
      </c>
      <c r="F254">
        <v>87</v>
      </c>
    </row>
    <row r="255" spans="2:6" x14ac:dyDescent="0.2">
      <c r="B255" t="s">
        <v>20</v>
      </c>
      <c r="C255">
        <v>170</v>
      </c>
      <c r="E255" t="s">
        <v>14</v>
      </c>
      <c r="F255">
        <v>1063</v>
      </c>
    </row>
    <row r="256" spans="2:6" x14ac:dyDescent="0.2">
      <c r="B256" t="s">
        <v>20</v>
      </c>
      <c r="C256">
        <v>86</v>
      </c>
      <c r="E256" t="s">
        <v>14</v>
      </c>
      <c r="F256">
        <v>76</v>
      </c>
    </row>
    <row r="257" spans="2:6" x14ac:dyDescent="0.2">
      <c r="B257" t="s">
        <v>20</v>
      </c>
      <c r="C257">
        <v>6286</v>
      </c>
      <c r="E257" t="s">
        <v>14</v>
      </c>
      <c r="F257">
        <v>4428</v>
      </c>
    </row>
    <row r="258" spans="2:6" x14ac:dyDescent="0.2">
      <c r="B258" t="s">
        <v>20</v>
      </c>
      <c r="C258">
        <v>3727</v>
      </c>
      <c r="E258" t="s">
        <v>14</v>
      </c>
      <c r="F258">
        <v>58</v>
      </c>
    </row>
    <row r="259" spans="2:6" x14ac:dyDescent="0.2">
      <c r="B259" t="s">
        <v>20</v>
      </c>
      <c r="C259">
        <v>1605</v>
      </c>
      <c r="E259" t="s">
        <v>14</v>
      </c>
      <c r="F259">
        <v>111</v>
      </c>
    </row>
    <row r="260" spans="2:6" x14ac:dyDescent="0.2">
      <c r="B260" t="s">
        <v>20</v>
      </c>
      <c r="C260">
        <v>2120</v>
      </c>
      <c r="E260" t="s">
        <v>14</v>
      </c>
      <c r="F260">
        <v>2955</v>
      </c>
    </row>
    <row r="261" spans="2:6" x14ac:dyDescent="0.2">
      <c r="B261" t="s">
        <v>20</v>
      </c>
      <c r="C261">
        <v>50</v>
      </c>
      <c r="E261" t="s">
        <v>14</v>
      </c>
      <c r="F261">
        <v>1657</v>
      </c>
    </row>
    <row r="262" spans="2:6" x14ac:dyDescent="0.2">
      <c r="B262" t="s">
        <v>20</v>
      </c>
      <c r="C262">
        <v>2080</v>
      </c>
      <c r="E262" t="s">
        <v>14</v>
      </c>
      <c r="F262">
        <v>926</v>
      </c>
    </row>
    <row r="263" spans="2:6" x14ac:dyDescent="0.2">
      <c r="B263" t="s">
        <v>20</v>
      </c>
      <c r="C263">
        <v>2105</v>
      </c>
      <c r="E263" t="s">
        <v>14</v>
      </c>
      <c r="F263">
        <v>77</v>
      </c>
    </row>
    <row r="264" spans="2:6" x14ac:dyDescent="0.2">
      <c r="B264" t="s">
        <v>20</v>
      </c>
      <c r="C264">
        <v>2436</v>
      </c>
      <c r="E264" t="s">
        <v>14</v>
      </c>
      <c r="F264">
        <v>1748</v>
      </c>
    </row>
    <row r="265" spans="2:6" x14ac:dyDescent="0.2">
      <c r="B265" t="s">
        <v>20</v>
      </c>
      <c r="C265">
        <v>80</v>
      </c>
      <c r="E265" t="s">
        <v>14</v>
      </c>
      <c r="F265">
        <v>79</v>
      </c>
    </row>
    <row r="266" spans="2:6" x14ac:dyDescent="0.2">
      <c r="B266" t="s">
        <v>20</v>
      </c>
      <c r="C266">
        <v>42</v>
      </c>
      <c r="E266" t="s">
        <v>14</v>
      </c>
      <c r="F266">
        <v>889</v>
      </c>
    </row>
    <row r="267" spans="2:6" x14ac:dyDescent="0.2">
      <c r="B267" t="s">
        <v>20</v>
      </c>
      <c r="C267">
        <v>139</v>
      </c>
      <c r="E267" t="s">
        <v>14</v>
      </c>
      <c r="F267">
        <v>56</v>
      </c>
    </row>
    <row r="268" spans="2:6" x14ac:dyDescent="0.2">
      <c r="B268" t="s">
        <v>20</v>
      </c>
      <c r="C268">
        <v>159</v>
      </c>
      <c r="E268" t="s">
        <v>14</v>
      </c>
      <c r="F268">
        <v>1</v>
      </c>
    </row>
    <row r="269" spans="2:6" x14ac:dyDescent="0.2">
      <c r="B269" t="s">
        <v>20</v>
      </c>
      <c r="C269">
        <v>381</v>
      </c>
      <c r="E269" t="s">
        <v>14</v>
      </c>
      <c r="F269">
        <v>83</v>
      </c>
    </row>
    <row r="270" spans="2:6" x14ac:dyDescent="0.2">
      <c r="B270" t="s">
        <v>20</v>
      </c>
      <c r="C270">
        <v>194</v>
      </c>
      <c r="E270" t="s">
        <v>14</v>
      </c>
      <c r="F270">
        <v>2025</v>
      </c>
    </row>
    <row r="271" spans="2:6" x14ac:dyDescent="0.2">
      <c r="B271" t="s">
        <v>20</v>
      </c>
      <c r="C271">
        <v>106</v>
      </c>
      <c r="E271" t="s">
        <v>14</v>
      </c>
      <c r="F271">
        <v>14</v>
      </c>
    </row>
    <row r="272" spans="2:6" x14ac:dyDescent="0.2">
      <c r="B272" t="s">
        <v>20</v>
      </c>
      <c r="C272">
        <v>142</v>
      </c>
      <c r="E272" t="s">
        <v>14</v>
      </c>
      <c r="F272">
        <v>656</v>
      </c>
    </row>
    <row r="273" spans="2:6" x14ac:dyDescent="0.2">
      <c r="B273" t="s">
        <v>20</v>
      </c>
      <c r="C273">
        <v>211</v>
      </c>
      <c r="E273" t="s">
        <v>14</v>
      </c>
      <c r="F273">
        <v>1596</v>
      </c>
    </row>
    <row r="274" spans="2:6" x14ac:dyDescent="0.2">
      <c r="B274" t="s">
        <v>20</v>
      </c>
      <c r="C274">
        <v>2756</v>
      </c>
      <c r="E274" t="s">
        <v>14</v>
      </c>
      <c r="F274">
        <v>10</v>
      </c>
    </row>
    <row r="275" spans="2:6" x14ac:dyDescent="0.2">
      <c r="B275" t="s">
        <v>20</v>
      </c>
      <c r="C275">
        <v>173</v>
      </c>
      <c r="E275" t="s">
        <v>14</v>
      </c>
      <c r="F275">
        <v>1121</v>
      </c>
    </row>
    <row r="276" spans="2:6" x14ac:dyDescent="0.2">
      <c r="B276" t="s">
        <v>20</v>
      </c>
      <c r="C276">
        <v>87</v>
      </c>
      <c r="E276" t="s">
        <v>14</v>
      </c>
      <c r="F276">
        <v>15</v>
      </c>
    </row>
    <row r="277" spans="2:6" x14ac:dyDescent="0.2">
      <c r="B277" t="s">
        <v>20</v>
      </c>
      <c r="C277">
        <v>1572</v>
      </c>
      <c r="E277" t="s">
        <v>14</v>
      </c>
      <c r="F277">
        <v>191</v>
      </c>
    </row>
    <row r="278" spans="2:6" x14ac:dyDescent="0.2">
      <c r="B278" t="s">
        <v>20</v>
      </c>
      <c r="C278">
        <v>2346</v>
      </c>
      <c r="E278" t="s">
        <v>14</v>
      </c>
      <c r="F278">
        <v>16</v>
      </c>
    </row>
    <row r="279" spans="2:6" x14ac:dyDescent="0.2">
      <c r="B279" t="s">
        <v>20</v>
      </c>
      <c r="C279">
        <v>115</v>
      </c>
      <c r="E279" t="s">
        <v>14</v>
      </c>
      <c r="F279">
        <v>17</v>
      </c>
    </row>
    <row r="280" spans="2:6" x14ac:dyDescent="0.2">
      <c r="B280" t="s">
        <v>20</v>
      </c>
      <c r="C280">
        <v>85</v>
      </c>
      <c r="E280" t="s">
        <v>14</v>
      </c>
      <c r="F280">
        <v>34</v>
      </c>
    </row>
    <row r="281" spans="2:6" x14ac:dyDescent="0.2">
      <c r="B281" t="s">
        <v>20</v>
      </c>
      <c r="C281">
        <v>144</v>
      </c>
      <c r="E281" t="s">
        <v>14</v>
      </c>
      <c r="F281">
        <v>1</v>
      </c>
    </row>
    <row r="282" spans="2:6" x14ac:dyDescent="0.2">
      <c r="B282" t="s">
        <v>20</v>
      </c>
      <c r="C282">
        <v>2443</v>
      </c>
      <c r="E282" t="s">
        <v>14</v>
      </c>
      <c r="F282">
        <v>1274</v>
      </c>
    </row>
    <row r="283" spans="2:6" x14ac:dyDescent="0.2">
      <c r="B283" t="s">
        <v>20</v>
      </c>
      <c r="C283">
        <v>64</v>
      </c>
      <c r="E283" t="s">
        <v>14</v>
      </c>
      <c r="F283">
        <v>210</v>
      </c>
    </row>
    <row r="284" spans="2:6" x14ac:dyDescent="0.2">
      <c r="B284" t="s">
        <v>20</v>
      </c>
      <c r="C284">
        <v>268</v>
      </c>
      <c r="E284" t="s">
        <v>14</v>
      </c>
      <c r="F284">
        <v>248</v>
      </c>
    </row>
    <row r="285" spans="2:6" x14ac:dyDescent="0.2">
      <c r="B285" t="s">
        <v>20</v>
      </c>
      <c r="C285">
        <v>195</v>
      </c>
      <c r="E285" t="s">
        <v>14</v>
      </c>
      <c r="F285">
        <v>513</v>
      </c>
    </row>
    <row r="286" spans="2:6" x14ac:dyDescent="0.2">
      <c r="B286" t="s">
        <v>20</v>
      </c>
      <c r="C286">
        <v>186</v>
      </c>
      <c r="E286" t="s">
        <v>14</v>
      </c>
      <c r="F286">
        <v>3410</v>
      </c>
    </row>
    <row r="287" spans="2:6" x14ac:dyDescent="0.2">
      <c r="B287" t="s">
        <v>20</v>
      </c>
      <c r="C287">
        <v>460</v>
      </c>
      <c r="E287" t="s">
        <v>14</v>
      </c>
      <c r="F287">
        <v>10</v>
      </c>
    </row>
    <row r="288" spans="2:6" x14ac:dyDescent="0.2">
      <c r="B288" t="s">
        <v>20</v>
      </c>
      <c r="C288">
        <v>2528</v>
      </c>
      <c r="E288" t="s">
        <v>14</v>
      </c>
      <c r="F288">
        <v>2201</v>
      </c>
    </row>
    <row r="289" spans="2:6" x14ac:dyDescent="0.2">
      <c r="B289" t="s">
        <v>20</v>
      </c>
      <c r="C289">
        <v>3657</v>
      </c>
      <c r="E289" t="s">
        <v>14</v>
      </c>
      <c r="F289">
        <v>676</v>
      </c>
    </row>
    <row r="290" spans="2:6" x14ac:dyDescent="0.2">
      <c r="B290" t="s">
        <v>20</v>
      </c>
      <c r="C290">
        <v>131</v>
      </c>
      <c r="E290" t="s">
        <v>14</v>
      </c>
      <c r="F290">
        <v>831</v>
      </c>
    </row>
    <row r="291" spans="2:6" x14ac:dyDescent="0.2">
      <c r="B291" t="s">
        <v>20</v>
      </c>
      <c r="C291">
        <v>239</v>
      </c>
      <c r="E291" t="s">
        <v>14</v>
      </c>
      <c r="F291">
        <v>859</v>
      </c>
    </row>
    <row r="292" spans="2:6" x14ac:dyDescent="0.2">
      <c r="B292" t="s">
        <v>20</v>
      </c>
      <c r="C292">
        <v>78</v>
      </c>
      <c r="E292" t="s">
        <v>14</v>
      </c>
      <c r="F292">
        <v>45</v>
      </c>
    </row>
    <row r="293" spans="2:6" x14ac:dyDescent="0.2">
      <c r="B293" t="s">
        <v>20</v>
      </c>
      <c r="C293">
        <v>1773</v>
      </c>
      <c r="E293" t="s">
        <v>14</v>
      </c>
      <c r="F293">
        <v>6</v>
      </c>
    </row>
    <row r="294" spans="2:6" x14ac:dyDescent="0.2">
      <c r="B294" t="s">
        <v>20</v>
      </c>
      <c r="C294">
        <v>32</v>
      </c>
      <c r="E294" t="s">
        <v>14</v>
      </c>
      <c r="F294">
        <v>7</v>
      </c>
    </row>
    <row r="295" spans="2:6" x14ac:dyDescent="0.2">
      <c r="B295" t="s">
        <v>20</v>
      </c>
      <c r="C295">
        <v>369</v>
      </c>
      <c r="E295" t="s">
        <v>14</v>
      </c>
      <c r="F295">
        <v>31</v>
      </c>
    </row>
    <row r="296" spans="2:6" x14ac:dyDescent="0.2">
      <c r="B296" t="s">
        <v>20</v>
      </c>
      <c r="C296">
        <v>89</v>
      </c>
      <c r="E296" t="s">
        <v>14</v>
      </c>
      <c r="F296">
        <v>78</v>
      </c>
    </row>
    <row r="297" spans="2:6" x14ac:dyDescent="0.2">
      <c r="B297" t="s">
        <v>20</v>
      </c>
      <c r="C297">
        <v>147</v>
      </c>
      <c r="E297" t="s">
        <v>14</v>
      </c>
      <c r="F297">
        <v>1225</v>
      </c>
    </row>
    <row r="298" spans="2:6" x14ac:dyDescent="0.2">
      <c r="B298" t="s">
        <v>20</v>
      </c>
      <c r="C298">
        <v>126</v>
      </c>
      <c r="E298" t="s">
        <v>14</v>
      </c>
      <c r="F298">
        <v>1</v>
      </c>
    </row>
    <row r="299" spans="2:6" x14ac:dyDescent="0.2">
      <c r="B299" t="s">
        <v>20</v>
      </c>
      <c r="C299">
        <v>2218</v>
      </c>
      <c r="E299" t="s">
        <v>14</v>
      </c>
      <c r="F299">
        <v>67</v>
      </c>
    </row>
    <row r="300" spans="2:6" x14ac:dyDescent="0.2">
      <c r="B300" t="s">
        <v>20</v>
      </c>
      <c r="C300">
        <v>202</v>
      </c>
      <c r="E300" t="s">
        <v>14</v>
      </c>
      <c r="F300">
        <v>19</v>
      </c>
    </row>
    <row r="301" spans="2:6" x14ac:dyDescent="0.2">
      <c r="B301" t="s">
        <v>20</v>
      </c>
      <c r="C301">
        <v>140</v>
      </c>
      <c r="E301" t="s">
        <v>14</v>
      </c>
      <c r="F301">
        <v>2108</v>
      </c>
    </row>
    <row r="302" spans="2:6" x14ac:dyDescent="0.2">
      <c r="B302" t="s">
        <v>20</v>
      </c>
      <c r="C302">
        <v>1052</v>
      </c>
      <c r="E302" t="s">
        <v>14</v>
      </c>
      <c r="F302">
        <v>679</v>
      </c>
    </row>
    <row r="303" spans="2:6" x14ac:dyDescent="0.2">
      <c r="B303" t="s">
        <v>20</v>
      </c>
      <c r="C303">
        <v>247</v>
      </c>
      <c r="E303" t="s">
        <v>14</v>
      </c>
      <c r="F303">
        <v>36</v>
      </c>
    </row>
    <row r="304" spans="2:6" x14ac:dyDescent="0.2">
      <c r="B304" t="s">
        <v>20</v>
      </c>
      <c r="C304">
        <v>84</v>
      </c>
      <c r="E304" t="s">
        <v>14</v>
      </c>
      <c r="F304">
        <v>47</v>
      </c>
    </row>
    <row r="305" spans="2:6" x14ac:dyDescent="0.2">
      <c r="B305" t="s">
        <v>20</v>
      </c>
      <c r="C305">
        <v>88</v>
      </c>
      <c r="E305" t="s">
        <v>14</v>
      </c>
      <c r="F305">
        <v>70</v>
      </c>
    </row>
    <row r="306" spans="2:6" x14ac:dyDescent="0.2">
      <c r="B306" t="s">
        <v>20</v>
      </c>
      <c r="C306">
        <v>156</v>
      </c>
      <c r="E306" t="s">
        <v>14</v>
      </c>
      <c r="F306">
        <v>154</v>
      </c>
    </row>
    <row r="307" spans="2:6" x14ac:dyDescent="0.2">
      <c r="B307" t="s">
        <v>20</v>
      </c>
      <c r="C307">
        <v>2985</v>
      </c>
      <c r="E307" t="s">
        <v>14</v>
      </c>
      <c r="F307">
        <v>22</v>
      </c>
    </row>
    <row r="308" spans="2:6" x14ac:dyDescent="0.2">
      <c r="B308" t="s">
        <v>20</v>
      </c>
      <c r="C308">
        <v>762</v>
      </c>
      <c r="E308" t="s">
        <v>14</v>
      </c>
      <c r="F308">
        <v>1758</v>
      </c>
    </row>
    <row r="309" spans="2:6" x14ac:dyDescent="0.2">
      <c r="B309" t="s">
        <v>20</v>
      </c>
      <c r="C309">
        <v>554</v>
      </c>
      <c r="E309" t="s">
        <v>14</v>
      </c>
      <c r="F309">
        <v>94</v>
      </c>
    </row>
    <row r="310" spans="2:6" x14ac:dyDescent="0.2">
      <c r="B310" t="s">
        <v>20</v>
      </c>
      <c r="C310">
        <v>135</v>
      </c>
      <c r="E310" t="s">
        <v>14</v>
      </c>
      <c r="F310">
        <v>33</v>
      </c>
    </row>
    <row r="311" spans="2:6" x14ac:dyDescent="0.2">
      <c r="B311" t="s">
        <v>20</v>
      </c>
      <c r="C311">
        <v>122</v>
      </c>
      <c r="E311" t="s">
        <v>14</v>
      </c>
      <c r="F311">
        <v>1</v>
      </c>
    </row>
    <row r="312" spans="2:6" x14ac:dyDescent="0.2">
      <c r="B312" t="s">
        <v>20</v>
      </c>
      <c r="C312">
        <v>221</v>
      </c>
      <c r="E312" t="s">
        <v>14</v>
      </c>
      <c r="F312">
        <v>31</v>
      </c>
    </row>
    <row r="313" spans="2:6" x14ac:dyDescent="0.2">
      <c r="B313" t="s">
        <v>20</v>
      </c>
      <c r="C313">
        <v>126</v>
      </c>
      <c r="E313" t="s">
        <v>14</v>
      </c>
      <c r="F313">
        <v>35</v>
      </c>
    </row>
    <row r="314" spans="2:6" x14ac:dyDescent="0.2">
      <c r="B314" t="s">
        <v>20</v>
      </c>
      <c r="C314">
        <v>1022</v>
      </c>
      <c r="E314" t="s">
        <v>14</v>
      </c>
      <c r="F314">
        <v>63</v>
      </c>
    </row>
    <row r="315" spans="2:6" x14ac:dyDescent="0.2">
      <c r="B315" t="s">
        <v>20</v>
      </c>
      <c r="C315">
        <v>3177</v>
      </c>
      <c r="E315" t="s">
        <v>14</v>
      </c>
      <c r="F315">
        <v>526</v>
      </c>
    </row>
    <row r="316" spans="2:6" x14ac:dyDescent="0.2">
      <c r="B316" t="s">
        <v>20</v>
      </c>
      <c r="C316">
        <v>198</v>
      </c>
      <c r="E316" t="s">
        <v>14</v>
      </c>
      <c r="F316">
        <v>121</v>
      </c>
    </row>
    <row r="317" spans="2:6" x14ac:dyDescent="0.2">
      <c r="B317" t="s">
        <v>20</v>
      </c>
      <c r="C317">
        <v>85</v>
      </c>
      <c r="E317" t="s">
        <v>14</v>
      </c>
      <c r="F317">
        <v>67</v>
      </c>
    </row>
    <row r="318" spans="2:6" x14ac:dyDescent="0.2">
      <c r="B318" t="s">
        <v>20</v>
      </c>
      <c r="C318">
        <v>3596</v>
      </c>
      <c r="E318" t="s">
        <v>14</v>
      </c>
      <c r="F318">
        <v>57</v>
      </c>
    </row>
    <row r="319" spans="2:6" x14ac:dyDescent="0.2">
      <c r="B319" t="s">
        <v>20</v>
      </c>
      <c r="C319">
        <v>244</v>
      </c>
      <c r="E319" t="s">
        <v>14</v>
      </c>
      <c r="F319">
        <v>1229</v>
      </c>
    </row>
    <row r="320" spans="2:6" x14ac:dyDescent="0.2">
      <c r="B320" t="s">
        <v>20</v>
      </c>
      <c r="C320">
        <v>5180</v>
      </c>
      <c r="E320" t="s">
        <v>14</v>
      </c>
      <c r="F320">
        <v>12</v>
      </c>
    </row>
    <row r="321" spans="2:6" x14ac:dyDescent="0.2">
      <c r="B321" t="s">
        <v>20</v>
      </c>
      <c r="C321">
        <v>589</v>
      </c>
      <c r="E321" t="s">
        <v>14</v>
      </c>
      <c r="F321">
        <v>452</v>
      </c>
    </row>
    <row r="322" spans="2:6" x14ac:dyDescent="0.2">
      <c r="B322" t="s">
        <v>20</v>
      </c>
      <c r="C322">
        <v>2725</v>
      </c>
      <c r="E322" t="s">
        <v>14</v>
      </c>
      <c r="F322">
        <v>1886</v>
      </c>
    </row>
    <row r="323" spans="2:6" x14ac:dyDescent="0.2">
      <c r="B323" t="s">
        <v>20</v>
      </c>
      <c r="C323">
        <v>300</v>
      </c>
      <c r="E323" t="s">
        <v>14</v>
      </c>
      <c r="F323">
        <v>1825</v>
      </c>
    </row>
    <row r="324" spans="2:6" x14ac:dyDescent="0.2">
      <c r="B324" t="s">
        <v>20</v>
      </c>
      <c r="C324">
        <v>144</v>
      </c>
      <c r="E324" t="s">
        <v>14</v>
      </c>
      <c r="F324">
        <v>31</v>
      </c>
    </row>
    <row r="325" spans="2:6" x14ac:dyDescent="0.2">
      <c r="B325" t="s">
        <v>20</v>
      </c>
      <c r="C325">
        <v>87</v>
      </c>
      <c r="E325" t="s">
        <v>14</v>
      </c>
      <c r="F325">
        <v>107</v>
      </c>
    </row>
    <row r="326" spans="2:6" x14ac:dyDescent="0.2">
      <c r="B326" t="s">
        <v>20</v>
      </c>
      <c r="C326">
        <v>3116</v>
      </c>
      <c r="E326" t="s">
        <v>14</v>
      </c>
      <c r="F326">
        <v>27</v>
      </c>
    </row>
    <row r="327" spans="2:6" x14ac:dyDescent="0.2">
      <c r="B327" t="s">
        <v>20</v>
      </c>
      <c r="C327">
        <v>909</v>
      </c>
      <c r="E327" t="s">
        <v>14</v>
      </c>
      <c r="F327">
        <v>1221</v>
      </c>
    </row>
    <row r="328" spans="2:6" x14ac:dyDescent="0.2">
      <c r="B328" t="s">
        <v>20</v>
      </c>
      <c r="C328">
        <v>1613</v>
      </c>
      <c r="E328" t="s">
        <v>14</v>
      </c>
      <c r="F328">
        <v>1</v>
      </c>
    </row>
    <row r="329" spans="2:6" x14ac:dyDescent="0.2">
      <c r="B329" t="s">
        <v>20</v>
      </c>
      <c r="C329">
        <v>136</v>
      </c>
      <c r="E329" t="s">
        <v>14</v>
      </c>
      <c r="F329">
        <v>16</v>
      </c>
    </row>
    <row r="330" spans="2:6" x14ac:dyDescent="0.2">
      <c r="B330" t="s">
        <v>20</v>
      </c>
      <c r="C330">
        <v>130</v>
      </c>
      <c r="E330" t="s">
        <v>14</v>
      </c>
      <c r="F330">
        <v>41</v>
      </c>
    </row>
    <row r="331" spans="2:6" x14ac:dyDescent="0.2">
      <c r="B331" t="s">
        <v>20</v>
      </c>
      <c r="C331">
        <v>102</v>
      </c>
      <c r="E331" t="s">
        <v>14</v>
      </c>
      <c r="F331">
        <v>523</v>
      </c>
    </row>
    <row r="332" spans="2:6" x14ac:dyDescent="0.2">
      <c r="B332" t="s">
        <v>20</v>
      </c>
      <c r="C332">
        <v>4006</v>
      </c>
      <c r="E332" t="s">
        <v>14</v>
      </c>
      <c r="F332">
        <v>141</v>
      </c>
    </row>
    <row r="333" spans="2:6" x14ac:dyDescent="0.2">
      <c r="B333" t="s">
        <v>20</v>
      </c>
      <c r="C333">
        <v>1629</v>
      </c>
      <c r="E333" t="s">
        <v>14</v>
      </c>
      <c r="F333">
        <v>52</v>
      </c>
    </row>
    <row r="334" spans="2:6" x14ac:dyDescent="0.2">
      <c r="B334" t="s">
        <v>20</v>
      </c>
      <c r="C334">
        <v>2188</v>
      </c>
      <c r="E334" t="s">
        <v>14</v>
      </c>
      <c r="F334">
        <v>225</v>
      </c>
    </row>
    <row r="335" spans="2:6" x14ac:dyDescent="0.2">
      <c r="B335" t="s">
        <v>20</v>
      </c>
      <c r="C335">
        <v>2409</v>
      </c>
      <c r="E335" t="s">
        <v>14</v>
      </c>
      <c r="F335">
        <v>38</v>
      </c>
    </row>
    <row r="336" spans="2:6" x14ac:dyDescent="0.2">
      <c r="B336" t="s">
        <v>20</v>
      </c>
      <c r="C336">
        <v>194</v>
      </c>
      <c r="E336" t="s">
        <v>14</v>
      </c>
      <c r="F336">
        <v>15</v>
      </c>
    </row>
    <row r="337" spans="2:6" x14ac:dyDescent="0.2">
      <c r="B337" t="s">
        <v>20</v>
      </c>
      <c r="C337">
        <v>1140</v>
      </c>
      <c r="E337" t="s">
        <v>14</v>
      </c>
      <c r="F337">
        <v>37</v>
      </c>
    </row>
    <row r="338" spans="2:6" x14ac:dyDescent="0.2">
      <c r="B338" t="s">
        <v>20</v>
      </c>
      <c r="C338">
        <v>102</v>
      </c>
      <c r="E338" t="s">
        <v>14</v>
      </c>
      <c r="F338">
        <v>112</v>
      </c>
    </row>
    <row r="339" spans="2:6" x14ac:dyDescent="0.2">
      <c r="B339" t="s">
        <v>20</v>
      </c>
      <c r="C339">
        <v>2857</v>
      </c>
      <c r="E339" t="s">
        <v>14</v>
      </c>
      <c r="F339">
        <v>21</v>
      </c>
    </row>
    <row r="340" spans="2:6" x14ac:dyDescent="0.2">
      <c r="B340" t="s">
        <v>20</v>
      </c>
      <c r="C340">
        <v>107</v>
      </c>
      <c r="E340" t="s">
        <v>14</v>
      </c>
      <c r="F340">
        <v>67</v>
      </c>
    </row>
    <row r="341" spans="2:6" x14ac:dyDescent="0.2">
      <c r="B341" t="s">
        <v>20</v>
      </c>
      <c r="C341">
        <v>160</v>
      </c>
      <c r="E341" t="s">
        <v>14</v>
      </c>
      <c r="F341">
        <v>78</v>
      </c>
    </row>
    <row r="342" spans="2:6" x14ac:dyDescent="0.2">
      <c r="B342" t="s">
        <v>20</v>
      </c>
      <c r="C342">
        <v>2230</v>
      </c>
      <c r="E342" t="s">
        <v>14</v>
      </c>
      <c r="F342">
        <v>67</v>
      </c>
    </row>
    <row r="343" spans="2:6" x14ac:dyDescent="0.2">
      <c r="B343" t="s">
        <v>20</v>
      </c>
      <c r="C343">
        <v>316</v>
      </c>
      <c r="E343" t="s">
        <v>14</v>
      </c>
      <c r="F343">
        <v>263</v>
      </c>
    </row>
    <row r="344" spans="2:6" x14ac:dyDescent="0.2">
      <c r="B344" t="s">
        <v>20</v>
      </c>
      <c r="C344">
        <v>117</v>
      </c>
      <c r="E344" t="s">
        <v>14</v>
      </c>
      <c r="F344">
        <v>1691</v>
      </c>
    </row>
    <row r="345" spans="2:6" x14ac:dyDescent="0.2">
      <c r="B345" t="s">
        <v>20</v>
      </c>
      <c r="C345">
        <v>6406</v>
      </c>
      <c r="E345" t="s">
        <v>14</v>
      </c>
      <c r="F345">
        <v>181</v>
      </c>
    </row>
    <row r="346" spans="2:6" x14ac:dyDescent="0.2">
      <c r="B346" t="s">
        <v>20</v>
      </c>
      <c r="C346">
        <v>192</v>
      </c>
      <c r="E346" t="s">
        <v>14</v>
      </c>
      <c r="F346">
        <v>13</v>
      </c>
    </row>
    <row r="347" spans="2:6" x14ac:dyDescent="0.2">
      <c r="B347" t="s">
        <v>20</v>
      </c>
      <c r="C347">
        <v>26</v>
      </c>
      <c r="E347" t="s">
        <v>14</v>
      </c>
      <c r="F347">
        <v>1</v>
      </c>
    </row>
    <row r="348" spans="2:6" x14ac:dyDescent="0.2">
      <c r="B348" t="s">
        <v>20</v>
      </c>
      <c r="C348">
        <v>723</v>
      </c>
      <c r="E348" t="s">
        <v>14</v>
      </c>
      <c r="F348">
        <v>21</v>
      </c>
    </row>
    <row r="349" spans="2:6" x14ac:dyDescent="0.2">
      <c r="B349" t="s">
        <v>20</v>
      </c>
      <c r="C349">
        <v>170</v>
      </c>
      <c r="E349" t="s">
        <v>14</v>
      </c>
      <c r="F349">
        <v>830</v>
      </c>
    </row>
    <row r="350" spans="2:6" x14ac:dyDescent="0.2">
      <c r="B350" t="s">
        <v>20</v>
      </c>
      <c r="C350">
        <v>238</v>
      </c>
      <c r="E350" t="s">
        <v>14</v>
      </c>
      <c r="F350">
        <v>130</v>
      </c>
    </row>
    <row r="351" spans="2:6" x14ac:dyDescent="0.2">
      <c r="B351" t="s">
        <v>20</v>
      </c>
      <c r="C351">
        <v>55</v>
      </c>
      <c r="E351" t="s">
        <v>14</v>
      </c>
      <c r="F351">
        <v>55</v>
      </c>
    </row>
    <row r="352" spans="2:6" x14ac:dyDescent="0.2">
      <c r="B352" t="s">
        <v>20</v>
      </c>
      <c r="C352">
        <v>128</v>
      </c>
      <c r="E352" t="s">
        <v>14</v>
      </c>
      <c r="F352">
        <v>114</v>
      </c>
    </row>
    <row r="353" spans="2:6" x14ac:dyDescent="0.2">
      <c r="B353" t="s">
        <v>20</v>
      </c>
      <c r="C353">
        <v>2144</v>
      </c>
      <c r="E353" t="s">
        <v>14</v>
      </c>
      <c r="F353">
        <v>594</v>
      </c>
    </row>
    <row r="354" spans="2:6" x14ac:dyDescent="0.2">
      <c r="B354" t="s">
        <v>20</v>
      </c>
      <c r="C354">
        <v>2693</v>
      </c>
      <c r="E354" t="s">
        <v>14</v>
      </c>
      <c r="F354">
        <v>24</v>
      </c>
    </row>
    <row r="355" spans="2:6" x14ac:dyDescent="0.2">
      <c r="B355" t="s">
        <v>20</v>
      </c>
      <c r="C355">
        <v>432</v>
      </c>
      <c r="E355" t="s">
        <v>14</v>
      </c>
      <c r="F355">
        <v>252</v>
      </c>
    </row>
    <row r="356" spans="2:6" x14ac:dyDescent="0.2">
      <c r="B356" t="s">
        <v>20</v>
      </c>
      <c r="C356">
        <v>189</v>
      </c>
      <c r="E356" t="s">
        <v>14</v>
      </c>
      <c r="F356">
        <v>67</v>
      </c>
    </row>
    <row r="357" spans="2:6" x14ac:dyDescent="0.2">
      <c r="B357" t="s">
        <v>20</v>
      </c>
      <c r="C357">
        <v>154</v>
      </c>
      <c r="E357" t="s">
        <v>14</v>
      </c>
      <c r="F357">
        <v>742</v>
      </c>
    </row>
    <row r="358" spans="2:6" x14ac:dyDescent="0.2">
      <c r="B358" t="s">
        <v>20</v>
      </c>
      <c r="C358">
        <v>96</v>
      </c>
      <c r="E358" t="s">
        <v>14</v>
      </c>
      <c r="F358">
        <v>75</v>
      </c>
    </row>
    <row r="359" spans="2:6" x14ac:dyDescent="0.2">
      <c r="B359" t="s">
        <v>20</v>
      </c>
      <c r="C359">
        <v>3063</v>
      </c>
      <c r="E359" t="s">
        <v>14</v>
      </c>
      <c r="F359">
        <v>4405</v>
      </c>
    </row>
    <row r="360" spans="2:6" x14ac:dyDescent="0.2">
      <c r="B360" t="s">
        <v>20</v>
      </c>
      <c r="C360">
        <v>2266</v>
      </c>
      <c r="E360" t="s">
        <v>14</v>
      </c>
      <c r="F360">
        <v>92</v>
      </c>
    </row>
    <row r="361" spans="2:6" x14ac:dyDescent="0.2">
      <c r="B361" t="s">
        <v>20</v>
      </c>
      <c r="C361">
        <v>194</v>
      </c>
      <c r="E361" t="s">
        <v>14</v>
      </c>
      <c r="F361">
        <v>64</v>
      </c>
    </row>
    <row r="362" spans="2:6" x14ac:dyDescent="0.2">
      <c r="B362" t="s">
        <v>20</v>
      </c>
      <c r="C362">
        <v>129</v>
      </c>
      <c r="E362" t="s">
        <v>14</v>
      </c>
      <c r="F362">
        <v>64</v>
      </c>
    </row>
    <row r="363" spans="2:6" x14ac:dyDescent="0.2">
      <c r="B363" t="s">
        <v>20</v>
      </c>
      <c r="C363">
        <v>375</v>
      </c>
      <c r="E363" t="s">
        <v>14</v>
      </c>
      <c r="F363">
        <v>842</v>
      </c>
    </row>
    <row r="364" spans="2:6" x14ac:dyDescent="0.2">
      <c r="B364" t="s">
        <v>20</v>
      </c>
      <c r="C364">
        <v>409</v>
      </c>
      <c r="E364" t="s">
        <v>14</v>
      </c>
      <c r="F364">
        <v>112</v>
      </c>
    </row>
    <row r="365" spans="2:6" x14ac:dyDescent="0.2">
      <c r="B365" t="s">
        <v>20</v>
      </c>
      <c r="C365">
        <v>234</v>
      </c>
      <c r="E365" t="s">
        <v>14</v>
      </c>
      <c r="F365">
        <v>374</v>
      </c>
    </row>
    <row r="366" spans="2:6" x14ac:dyDescent="0.2">
      <c r="B366" t="s">
        <v>20</v>
      </c>
      <c r="C366">
        <v>3016</v>
      </c>
    </row>
    <row r="367" spans="2:6" x14ac:dyDescent="0.2">
      <c r="B367" t="s">
        <v>20</v>
      </c>
      <c r="C367">
        <v>264</v>
      </c>
    </row>
    <row r="368" spans="2:6" x14ac:dyDescent="0.2">
      <c r="B368" t="s">
        <v>20</v>
      </c>
      <c r="C368">
        <v>272</v>
      </c>
    </row>
    <row r="369" spans="2:3" x14ac:dyDescent="0.2">
      <c r="B369" t="s">
        <v>20</v>
      </c>
      <c r="C369">
        <v>419</v>
      </c>
    </row>
    <row r="370" spans="2:3" x14ac:dyDescent="0.2">
      <c r="B370" t="s">
        <v>20</v>
      </c>
      <c r="C370">
        <v>1621</v>
      </c>
    </row>
    <row r="371" spans="2:3" x14ac:dyDescent="0.2">
      <c r="B371" t="s">
        <v>20</v>
      </c>
      <c r="C371">
        <v>1101</v>
      </c>
    </row>
    <row r="372" spans="2:3" x14ac:dyDescent="0.2">
      <c r="B372" t="s">
        <v>20</v>
      </c>
      <c r="C372">
        <v>1073</v>
      </c>
    </row>
    <row r="373" spans="2:3" x14ac:dyDescent="0.2">
      <c r="B373" t="s">
        <v>20</v>
      </c>
      <c r="C373">
        <v>331</v>
      </c>
    </row>
    <row r="374" spans="2:3" x14ac:dyDescent="0.2">
      <c r="B374" t="s">
        <v>20</v>
      </c>
      <c r="C374">
        <v>1170</v>
      </c>
    </row>
    <row r="375" spans="2:3" x14ac:dyDescent="0.2">
      <c r="B375" t="s">
        <v>20</v>
      </c>
      <c r="C375">
        <v>363</v>
      </c>
    </row>
    <row r="376" spans="2:3" x14ac:dyDescent="0.2">
      <c r="B376" t="s">
        <v>20</v>
      </c>
      <c r="C376">
        <v>103</v>
      </c>
    </row>
    <row r="377" spans="2:3" x14ac:dyDescent="0.2">
      <c r="B377" t="s">
        <v>20</v>
      </c>
      <c r="C377">
        <v>147</v>
      </c>
    </row>
    <row r="378" spans="2:3" x14ac:dyDescent="0.2">
      <c r="B378" t="s">
        <v>20</v>
      </c>
      <c r="C378">
        <v>110</v>
      </c>
    </row>
    <row r="379" spans="2:3" x14ac:dyDescent="0.2">
      <c r="B379" t="s">
        <v>20</v>
      </c>
      <c r="C379">
        <v>134</v>
      </c>
    </row>
    <row r="380" spans="2:3" x14ac:dyDescent="0.2">
      <c r="B380" t="s">
        <v>20</v>
      </c>
      <c r="C380">
        <v>269</v>
      </c>
    </row>
    <row r="381" spans="2:3" x14ac:dyDescent="0.2">
      <c r="B381" t="s">
        <v>20</v>
      </c>
      <c r="C381">
        <v>175</v>
      </c>
    </row>
    <row r="382" spans="2:3" x14ac:dyDescent="0.2">
      <c r="B382" t="s">
        <v>20</v>
      </c>
      <c r="C382">
        <v>69</v>
      </c>
    </row>
    <row r="383" spans="2:3" x14ac:dyDescent="0.2">
      <c r="B383" t="s">
        <v>20</v>
      </c>
      <c r="C383">
        <v>190</v>
      </c>
    </row>
    <row r="384" spans="2:3" x14ac:dyDescent="0.2">
      <c r="B384" t="s">
        <v>20</v>
      </c>
      <c r="C384">
        <v>237</v>
      </c>
    </row>
    <row r="385" spans="2:3" x14ac:dyDescent="0.2">
      <c r="B385" t="s">
        <v>20</v>
      </c>
      <c r="C385">
        <v>196</v>
      </c>
    </row>
    <row r="386" spans="2:3" x14ac:dyDescent="0.2">
      <c r="B386" t="s">
        <v>20</v>
      </c>
      <c r="C386">
        <v>7295</v>
      </c>
    </row>
    <row r="387" spans="2:3" x14ac:dyDescent="0.2">
      <c r="B387" t="s">
        <v>20</v>
      </c>
      <c r="C387">
        <v>2893</v>
      </c>
    </row>
    <row r="388" spans="2:3" x14ac:dyDescent="0.2">
      <c r="B388" t="s">
        <v>20</v>
      </c>
      <c r="C388">
        <v>820</v>
      </c>
    </row>
    <row r="389" spans="2:3" x14ac:dyDescent="0.2">
      <c r="B389" t="s">
        <v>20</v>
      </c>
      <c r="C389">
        <v>2038</v>
      </c>
    </row>
    <row r="390" spans="2:3" x14ac:dyDescent="0.2">
      <c r="B390" t="s">
        <v>20</v>
      </c>
      <c r="C390">
        <v>116</v>
      </c>
    </row>
    <row r="391" spans="2:3" x14ac:dyDescent="0.2">
      <c r="B391" t="s">
        <v>20</v>
      </c>
      <c r="C391">
        <v>1345</v>
      </c>
    </row>
    <row r="392" spans="2:3" x14ac:dyDescent="0.2">
      <c r="B392" t="s">
        <v>20</v>
      </c>
      <c r="C392">
        <v>168</v>
      </c>
    </row>
    <row r="393" spans="2:3" x14ac:dyDescent="0.2">
      <c r="B393" t="s">
        <v>20</v>
      </c>
      <c r="C393">
        <v>137</v>
      </c>
    </row>
    <row r="394" spans="2:3" x14ac:dyDescent="0.2">
      <c r="B394" t="s">
        <v>20</v>
      </c>
      <c r="C394">
        <v>186</v>
      </c>
    </row>
    <row r="395" spans="2:3" x14ac:dyDescent="0.2">
      <c r="B395" t="s">
        <v>20</v>
      </c>
      <c r="C395">
        <v>125</v>
      </c>
    </row>
    <row r="396" spans="2:3" x14ac:dyDescent="0.2">
      <c r="B396" t="s">
        <v>20</v>
      </c>
      <c r="C396">
        <v>202</v>
      </c>
    </row>
    <row r="397" spans="2:3" x14ac:dyDescent="0.2">
      <c r="B397" t="s">
        <v>20</v>
      </c>
      <c r="C397">
        <v>103</v>
      </c>
    </row>
    <row r="398" spans="2:3" x14ac:dyDescent="0.2">
      <c r="B398" t="s">
        <v>20</v>
      </c>
      <c r="C398">
        <v>1785</v>
      </c>
    </row>
    <row r="399" spans="2:3" x14ac:dyDescent="0.2">
      <c r="B399" t="s">
        <v>20</v>
      </c>
      <c r="C399">
        <v>157</v>
      </c>
    </row>
    <row r="400" spans="2:3" x14ac:dyDescent="0.2">
      <c r="B400" t="s">
        <v>20</v>
      </c>
      <c r="C400">
        <v>555</v>
      </c>
    </row>
    <row r="401" spans="2:3" x14ac:dyDescent="0.2">
      <c r="B401" t="s">
        <v>20</v>
      </c>
      <c r="C401">
        <v>297</v>
      </c>
    </row>
    <row r="402" spans="2:3" x14ac:dyDescent="0.2">
      <c r="B402" t="s">
        <v>20</v>
      </c>
      <c r="C402">
        <v>123</v>
      </c>
    </row>
    <row r="403" spans="2:3" x14ac:dyDescent="0.2">
      <c r="B403" t="s">
        <v>20</v>
      </c>
      <c r="C403">
        <v>3036</v>
      </c>
    </row>
    <row r="404" spans="2:3" x14ac:dyDescent="0.2">
      <c r="B404" t="s">
        <v>20</v>
      </c>
      <c r="C404">
        <v>144</v>
      </c>
    </row>
    <row r="405" spans="2:3" x14ac:dyDescent="0.2">
      <c r="B405" t="s">
        <v>20</v>
      </c>
      <c r="C405">
        <v>121</v>
      </c>
    </row>
    <row r="406" spans="2:3" x14ac:dyDescent="0.2">
      <c r="B406" t="s">
        <v>20</v>
      </c>
      <c r="C406">
        <v>181</v>
      </c>
    </row>
    <row r="407" spans="2:3" x14ac:dyDescent="0.2">
      <c r="B407" t="s">
        <v>20</v>
      </c>
      <c r="C407">
        <v>122</v>
      </c>
    </row>
    <row r="408" spans="2:3" x14ac:dyDescent="0.2">
      <c r="B408" t="s">
        <v>20</v>
      </c>
      <c r="C408">
        <v>1071</v>
      </c>
    </row>
    <row r="409" spans="2:3" x14ac:dyDescent="0.2">
      <c r="B409" t="s">
        <v>20</v>
      </c>
      <c r="C409">
        <v>980</v>
      </c>
    </row>
    <row r="410" spans="2:3" x14ac:dyDescent="0.2">
      <c r="B410" t="s">
        <v>20</v>
      </c>
      <c r="C410">
        <v>536</v>
      </c>
    </row>
    <row r="411" spans="2:3" x14ac:dyDescent="0.2">
      <c r="B411" t="s">
        <v>20</v>
      </c>
      <c r="C411">
        <v>1991</v>
      </c>
    </row>
    <row r="412" spans="2:3" x14ac:dyDescent="0.2">
      <c r="B412" t="s">
        <v>20</v>
      </c>
      <c r="C412">
        <v>180</v>
      </c>
    </row>
    <row r="413" spans="2:3" x14ac:dyDescent="0.2">
      <c r="B413" t="s">
        <v>20</v>
      </c>
      <c r="C413">
        <v>130</v>
      </c>
    </row>
    <row r="414" spans="2:3" x14ac:dyDescent="0.2">
      <c r="B414" t="s">
        <v>20</v>
      </c>
      <c r="C414">
        <v>122</v>
      </c>
    </row>
    <row r="415" spans="2:3" x14ac:dyDescent="0.2">
      <c r="B415" t="s">
        <v>20</v>
      </c>
      <c r="C415">
        <v>140</v>
      </c>
    </row>
    <row r="416" spans="2:3" x14ac:dyDescent="0.2">
      <c r="B416" t="s">
        <v>20</v>
      </c>
      <c r="C416">
        <v>3388</v>
      </c>
    </row>
    <row r="417" spans="2:3" x14ac:dyDescent="0.2">
      <c r="B417" t="s">
        <v>20</v>
      </c>
      <c r="C417">
        <v>280</v>
      </c>
    </row>
    <row r="418" spans="2:3" x14ac:dyDescent="0.2">
      <c r="B418" t="s">
        <v>20</v>
      </c>
      <c r="C418">
        <v>366</v>
      </c>
    </row>
    <row r="419" spans="2:3" x14ac:dyDescent="0.2">
      <c r="B419" t="s">
        <v>20</v>
      </c>
      <c r="C419">
        <v>270</v>
      </c>
    </row>
    <row r="420" spans="2:3" x14ac:dyDescent="0.2">
      <c r="B420" t="s">
        <v>20</v>
      </c>
      <c r="C420">
        <v>137</v>
      </c>
    </row>
    <row r="421" spans="2:3" x14ac:dyDescent="0.2">
      <c r="B421" t="s">
        <v>20</v>
      </c>
      <c r="C421">
        <v>3205</v>
      </c>
    </row>
    <row r="422" spans="2:3" x14ac:dyDescent="0.2">
      <c r="B422" t="s">
        <v>20</v>
      </c>
      <c r="C422">
        <v>288</v>
      </c>
    </row>
    <row r="423" spans="2:3" x14ac:dyDescent="0.2">
      <c r="B423" t="s">
        <v>20</v>
      </c>
      <c r="C423">
        <v>148</v>
      </c>
    </row>
    <row r="424" spans="2:3" x14ac:dyDescent="0.2">
      <c r="B424" t="s">
        <v>20</v>
      </c>
      <c r="C424">
        <v>114</v>
      </c>
    </row>
    <row r="425" spans="2:3" x14ac:dyDescent="0.2">
      <c r="B425" t="s">
        <v>20</v>
      </c>
      <c r="C425">
        <v>1518</v>
      </c>
    </row>
    <row r="426" spans="2:3" x14ac:dyDescent="0.2">
      <c r="B426" t="s">
        <v>20</v>
      </c>
      <c r="C426">
        <v>166</v>
      </c>
    </row>
    <row r="427" spans="2:3" x14ac:dyDescent="0.2">
      <c r="B427" t="s">
        <v>20</v>
      </c>
      <c r="C427">
        <v>100</v>
      </c>
    </row>
    <row r="428" spans="2:3" x14ac:dyDescent="0.2">
      <c r="B428" t="s">
        <v>20</v>
      </c>
      <c r="C428">
        <v>235</v>
      </c>
    </row>
    <row r="429" spans="2:3" x14ac:dyDescent="0.2">
      <c r="B429" t="s">
        <v>20</v>
      </c>
      <c r="C429">
        <v>148</v>
      </c>
    </row>
    <row r="430" spans="2:3" x14ac:dyDescent="0.2">
      <c r="B430" t="s">
        <v>20</v>
      </c>
      <c r="C430">
        <v>198</v>
      </c>
    </row>
    <row r="431" spans="2:3" x14ac:dyDescent="0.2">
      <c r="B431" t="s">
        <v>20</v>
      </c>
      <c r="C431">
        <v>150</v>
      </c>
    </row>
    <row r="432" spans="2:3" x14ac:dyDescent="0.2">
      <c r="B432" t="s">
        <v>20</v>
      </c>
      <c r="C432">
        <v>216</v>
      </c>
    </row>
    <row r="433" spans="2:3" x14ac:dyDescent="0.2">
      <c r="B433" t="s">
        <v>20</v>
      </c>
      <c r="C433">
        <v>5139</v>
      </c>
    </row>
    <row r="434" spans="2:3" x14ac:dyDescent="0.2">
      <c r="B434" t="s">
        <v>20</v>
      </c>
      <c r="C434">
        <v>2353</v>
      </c>
    </row>
    <row r="435" spans="2:3" x14ac:dyDescent="0.2">
      <c r="B435" t="s">
        <v>20</v>
      </c>
      <c r="C435">
        <v>78</v>
      </c>
    </row>
    <row r="436" spans="2:3" x14ac:dyDescent="0.2">
      <c r="B436" t="s">
        <v>20</v>
      </c>
      <c r="C436">
        <v>174</v>
      </c>
    </row>
    <row r="437" spans="2:3" x14ac:dyDescent="0.2">
      <c r="B437" t="s">
        <v>20</v>
      </c>
      <c r="C437">
        <v>164</v>
      </c>
    </row>
    <row r="438" spans="2:3" x14ac:dyDescent="0.2">
      <c r="B438" t="s">
        <v>20</v>
      </c>
      <c r="C438">
        <v>161</v>
      </c>
    </row>
    <row r="439" spans="2:3" x14ac:dyDescent="0.2">
      <c r="B439" t="s">
        <v>20</v>
      </c>
      <c r="C439">
        <v>138</v>
      </c>
    </row>
    <row r="440" spans="2:3" x14ac:dyDescent="0.2">
      <c r="B440" t="s">
        <v>20</v>
      </c>
      <c r="C440">
        <v>3308</v>
      </c>
    </row>
    <row r="441" spans="2:3" x14ac:dyDescent="0.2">
      <c r="B441" t="s">
        <v>20</v>
      </c>
      <c r="C441">
        <v>127</v>
      </c>
    </row>
    <row r="442" spans="2:3" x14ac:dyDescent="0.2">
      <c r="B442" t="s">
        <v>20</v>
      </c>
      <c r="C442">
        <v>207</v>
      </c>
    </row>
    <row r="443" spans="2:3" x14ac:dyDescent="0.2">
      <c r="B443" t="s">
        <v>20</v>
      </c>
      <c r="C443">
        <v>181</v>
      </c>
    </row>
    <row r="444" spans="2:3" x14ac:dyDescent="0.2">
      <c r="B444" t="s">
        <v>20</v>
      </c>
      <c r="C444">
        <v>110</v>
      </c>
    </row>
    <row r="445" spans="2:3" x14ac:dyDescent="0.2">
      <c r="B445" t="s">
        <v>20</v>
      </c>
      <c r="C445">
        <v>185</v>
      </c>
    </row>
    <row r="446" spans="2:3" x14ac:dyDescent="0.2">
      <c r="B446" t="s">
        <v>20</v>
      </c>
      <c r="C446">
        <v>121</v>
      </c>
    </row>
    <row r="447" spans="2:3" x14ac:dyDescent="0.2">
      <c r="B447" t="s">
        <v>20</v>
      </c>
      <c r="C447">
        <v>106</v>
      </c>
    </row>
    <row r="448" spans="2:3" x14ac:dyDescent="0.2">
      <c r="B448" t="s">
        <v>20</v>
      </c>
      <c r="C448">
        <v>142</v>
      </c>
    </row>
    <row r="449" spans="2:3" x14ac:dyDescent="0.2">
      <c r="B449" t="s">
        <v>20</v>
      </c>
      <c r="C449">
        <v>233</v>
      </c>
    </row>
    <row r="450" spans="2:3" x14ac:dyDescent="0.2">
      <c r="B450" t="s">
        <v>20</v>
      </c>
      <c r="C450">
        <v>218</v>
      </c>
    </row>
    <row r="451" spans="2:3" x14ac:dyDescent="0.2">
      <c r="B451" t="s">
        <v>20</v>
      </c>
      <c r="C451">
        <v>76</v>
      </c>
    </row>
    <row r="452" spans="2:3" x14ac:dyDescent="0.2">
      <c r="B452" t="s">
        <v>20</v>
      </c>
      <c r="C452">
        <v>43</v>
      </c>
    </row>
    <row r="453" spans="2:3" x14ac:dyDescent="0.2">
      <c r="B453" t="s">
        <v>20</v>
      </c>
      <c r="C453">
        <v>221</v>
      </c>
    </row>
    <row r="454" spans="2:3" x14ac:dyDescent="0.2">
      <c r="B454" t="s">
        <v>20</v>
      </c>
      <c r="C454">
        <v>2805</v>
      </c>
    </row>
    <row r="455" spans="2:3" x14ac:dyDescent="0.2">
      <c r="B455" t="s">
        <v>20</v>
      </c>
      <c r="C455">
        <v>68</v>
      </c>
    </row>
    <row r="456" spans="2:3" x14ac:dyDescent="0.2">
      <c r="B456" t="s">
        <v>20</v>
      </c>
      <c r="C456">
        <v>183</v>
      </c>
    </row>
    <row r="457" spans="2:3" x14ac:dyDescent="0.2">
      <c r="B457" t="s">
        <v>20</v>
      </c>
      <c r="C457">
        <v>133</v>
      </c>
    </row>
    <row r="458" spans="2:3" x14ac:dyDescent="0.2">
      <c r="B458" t="s">
        <v>20</v>
      </c>
      <c r="C458">
        <v>2489</v>
      </c>
    </row>
    <row r="459" spans="2:3" x14ac:dyDescent="0.2">
      <c r="B459" t="s">
        <v>20</v>
      </c>
      <c r="C459">
        <v>69</v>
      </c>
    </row>
    <row r="460" spans="2:3" x14ac:dyDescent="0.2">
      <c r="B460" t="s">
        <v>20</v>
      </c>
      <c r="C460">
        <v>279</v>
      </c>
    </row>
    <row r="461" spans="2:3" x14ac:dyDescent="0.2">
      <c r="B461" t="s">
        <v>20</v>
      </c>
      <c r="C461">
        <v>210</v>
      </c>
    </row>
    <row r="462" spans="2:3" x14ac:dyDescent="0.2">
      <c r="B462" t="s">
        <v>20</v>
      </c>
      <c r="C462">
        <v>2100</v>
      </c>
    </row>
    <row r="463" spans="2:3" x14ac:dyDescent="0.2">
      <c r="B463" t="s">
        <v>20</v>
      </c>
      <c r="C463">
        <v>252</v>
      </c>
    </row>
    <row r="464" spans="2:3" x14ac:dyDescent="0.2">
      <c r="B464" t="s">
        <v>20</v>
      </c>
      <c r="C464">
        <v>1280</v>
      </c>
    </row>
    <row r="465" spans="2:3" x14ac:dyDescent="0.2">
      <c r="B465" t="s">
        <v>20</v>
      </c>
      <c r="C465">
        <v>157</v>
      </c>
    </row>
    <row r="466" spans="2:3" x14ac:dyDescent="0.2">
      <c r="B466" t="s">
        <v>20</v>
      </c>
      <c r="C466">
        <v>194</v>
      </c>
    </row>
    <row r="467" spans="2:3" x14ac:dyDescent="0.2">
      <c r="B467" t="s">
        <v>20</v>
      </c>
      <c r="C467">
        <v>82</v>
      </c>
    </row>
    <row r="468" spans="2:3" x14ac:dyDescent="0.2">
      <c r="B468" t="s">
        <v>20</v>
      </c>
      <c r="C468">
        <v>4233</v>
      </c>
    </row>
    <row r="469" spans="2:3" x14ac:dyDescent="0.2">
      <c r="B469" t="s">
        <v>20</v>
      </c>
      <c r="C469">
        <v>1297</v>
      </c>
    </row>
    <row r="470" spans="2:3" x14ac:dyDescent="0.2">
      <c r="B470" t="s">
        <v>20</v>
      </c>
      <c r="C470">
        <v>165</v>
      </c>
    </row>
    <row r="471" spans="2:3" x14ac:dyDescent="0.2">
      <c r="B471" t="s">
        <v>20</v>
      </c>
      <c r="C471">
        <v>119</v>
      </c>
    </row>
    <row r="472" spans="2:3" x14ac:dyDescent="0.2">
      <c r="B472" t="s">
        <v>20</v>
      </c>
      <c r="C472">
        <v>1797</v>
      </c>
    </row>
    <row r="473" spans="2:3" x14ac:dyDescent="0.2">
      <c r="B473" t="s">
        <v>20</v>
      </c>
      <c r="C473">
        <v>261</v>
      </c>
    </row>
    <row r="474" spans="2:3" x14ac:dyDescent="0.2">
      <c r="B474" t="s">
        <v>20</v>
      </c>
      <c r="C474">
        <v>157</v>
      </c>
    </row>
    <row r="475" spans="2:3" x14ac:dyDescent="0.2">
      <c r="B475" t="s">
        <v>20</v>
      </c>
      <c r="C475">
        <v>3533</v>
      </c>
    </row>
    <row r="476" spans="2:3" x14ac:dyDescent="0.2">
      <c r="B476" t="s">
        <v>20</v>
      </c>
      <c r="C476">
        <v>155</v>
      </c>
    </row>
    <row r="477" spans="2:3" x14ac:dyDescent="0.2">
      <c r="B477" t="s">
        <v>20</v>
      </c>
      <c r="C477">
        <v>132</v>
      </c>
    </row>
    <row r="478" spans="2:3" x14ac:dyDescent="0.2">
      <c r="B478" t="s">
        <v>20</v>
      </c>
      <c r="C478">
        <v>1354</v>
      </c>
    </row>
    <row r="479" spans="2:3" x14ac:dyDescent="0.2">
      <c r="B479" t="s">
        <v>20</v>
      </c>
      <c r="C479">
        <v>48</v>
      </c>
    </row>
    <row r="480" spans="2:3" x14ac:dyDescent="0.2">
      <c r="B480" t="s">
        <v>20</v>
      </c>
      <c r="C480">
        <v>110</v>
      </c>
    </row>
    <row r="481" spans="2:3" x14ac:dyDescent="0.2">
      <c r="B481" t="s">
        <v>20</v>
      </c>
      <c r="C481">
        <v>172</v>
      </c>
    </row>
    <row r="482" spans="2:3" x14ac:dyDescent="0.2">
      <c r="B482" t="s">
        <v>20</v>
      </c>
      <c r="C482">
        <v>307</v>
      </c>
    </row>
    <row r="483" spans="2:3" x14ac:dyDescent="0.2">
      <c r="B483" t="s">
        <v>20</v>
      </c>
      <c r="C483">
        <v>160</v>
      </c>
    </row>
    <row r="484" spans="2:3" x14ac:dyDescent="0.2">
      <c r="B484" t="s">
        <v>20</v>
      </c>
      <c r="C484">
        <v>1467</v>
      </c>
    </row>
    <row r="485" spans="2:3" x14ac:dyDescent="0.2">
      <c r="B485" t="s">
        <v>20</v>
      </c>
      <c r="C485">
        <v>2662</v>
      </c>
    </row>
    <row r="486" spans="2:3" x14ac:dyDescent="0.2">
      <c r="B486" t="s">
        <v>20</v>
      </c>
      <c r="C486">
        <v>452</v>
      </c>
    </row>
    <row r="487" spans="2:3" x14ac:dyDescent="0.2">
      <c r="B487" t="s">
        <v>20</v>
      </c>
      <c r="C487">
        <v>158</v>
      </c>
    </row>
    <row r="488" spans="2:3" x14ac:dyDescent="0.2">
      <c r="B488" t="s">
        <v>20</v>
      </c>
      <c r="C488">
        <v>225</v>
      </c>
    </row>
    <row r="489" spans="2:3" x14ac:dyDescent="0.2">
      <c r="B489" t="s">
        <v>20</v>
      </c>
      <c r="C489">
        <v>65</v>
      </c>
    </row>
    <row r="490" spans="2:3" x14ac:dyDescent="0.2">
      <c r="B490" t="s">
        <v>20</v>
      </c>
      <c r="C490">
        <v>163</v>
      </c>
    </row>
    <row r="491" spans="2:3" x14ac:dyDescent="0.2">
      <c r="B491" t="s">
        <v>20</v>
      </c>
      <c r="C491">
        <v>85</v>
      </c>
    </row>
    <row r="492" spans="2:3" x14ac:dyDescent="0.2">
      <c r="B492" t="s">
        <v>20</v>
      </c>
      <c r="C492">
        <v>217</v>
      </c>
    </row>
    <row r="493" spans="2:3" x14ac:dyDescent="0.2">
      <c r="B493" t="s">
        <v>20</v>
      </c>
      <c r="C493">
        <v>150</v>
      </c>
    </row>
    <row r="494" spans="2:3" x14ac:dyDescent="0.2">
      <c r="B494" t="s">
        <v>20</v>
      </c>
      <c r="C494">
        <v>3272</v>
      </c>
    </row>
    <row r="495" spans="2:3" x14ac:dyDescent="0.2">
      <c r="B495" t="s">
        <v>20</v>
      </c>
      <c r="C495">
        <v>300</v>
      </c>
    </row>
    <row r="496" spans="2:3" x14ac:dyDescent="0.2">
      <c r="B496" t="s">
        <v>20</v>
      </c>
      <c r="C496">
        <v>126</v>
      </c>
    </row>
    <row r="497" spans="2:3" x14ac:dyDescent="0.2">
      <c r="B497" t="s">
        <v>20</v>
      </c>
      <c r="C497">
        <v>2320</v>
      </c>
    </row>
    <row r="498" spans="2:3" x14ac:dyDescent="0.2">
      <c r="B498" t="s">
        <v>20</v>
      </c>
      <c r="C498">
        <v>81</v>
      </c>
    </row>
    <row r="499" spans="2:3" x14ac:dyDescent="0.2">
      <c r="B499" t="s">
        <v>20</v>
      </c>
      <c r="C499">
        <v>1887</v>
      </c>
    </row>
    <row r="500" spans="2:3" x14ac:dyDescent="0.2">
      <c r="B500" t="s">
        <v>20</v>
      </c>
      <c r="C500">
        <v>4358</v>
      </c>
    </row>
    <row r="501" spans="2:3" x14ac:dyDescent="0.2">
      <c r="B501" t="s">
        <v>20</v>
      </c>
      <c r="C501">
        <v>53</v>
      </c>
    </row>
    <row r="502" spans="2:3" x14ac:dyDescent="0.2">
      <c r="B502" t="s">
        <v>20</v>
      </c>
      <c r="C502">
        <v>2414</v>
      </c>
    </row>
    <row r="503" spans="2:3" x14ac:dyDescent="0.2">
      <c r="B503" t="s">
        <v>20</v>
      </c>
      <c r="C503">
        <v>80</v>
      </c>
    </row>
    <row r="504" spans="2:3" x14ac:dyDescent="0.2">
      <c r="B504" t="s">
        <v>20</v>
      </c>
      <c r="C504">
        <v>193</v>
      </c>
    </row>
    <row r="505" spans="2:3" x14ac:dyDescent="0.2">
      <c r="B505" t="s">
        <v>20</v>
      </c>
      <c r="C505">
        <v>52</v>
      </c>
    </row>
    <row r="506" spans="2:3" x14ac:dyDescent="0.2">
      <c r="B506" t="s">
        <v>20</v>
      </c>
      <c r="C506">
        <v>290</v>
      </c>
    </row>
    <row r="507" spans="2:3" x14ac:dyDescent="0.2">
      <c r="B507" t="s">
        <v>20</v>
      </c>
      <c r="C507">
        <v>122</v>
      </c>
    </row>
    <row r="508" spans="2:3" x14ac:dyDescent="0.2">
      <c r="B508" t="s">
        <v>20</v>
      </c>
      <c r="C508">
        <v>1470</v>
      </c>
    </row>
    <row r="509" spans="2:3" x14ac:dyDescent="0.2">
      <c r="B509" t="s">
        <v>20</v>
      </c>
      <c r="C509">
        <v>165</v>
      </c>
    </row>
    <row r="510" spans="2:3" x14ac:dyDescent="0.2">
      <c r="B510" t="s">
        <v>20</v>
      </c>
      <c r="C510">
        <v>182</v>
      </c>
    </row>
    <row r="511" spans="2:3" x14ac:dyDescent="0.2">
      <c r="B511" t="s">
        <v>20</v>
      </c>
      <c r="C511">
        <v>199</v>
      </c>
    </row>
    <row r="512" spans="2:3" x14ac:dyDescent="0.2">
      <c r="B512" t="s">
        <v>20</v>
      </c>
      <c r="C512">
        <v>56</v>
      </c>
    </row>
    <row r="513" spans="2:3" x14ac:dyDescent="0.2">
      <c r="B513" t="s">
        <v>20</v>
      </c>
      <c r="C513">
        <v>1460</v>
      </c>
    </row>
    <row r="514" spans="2:3" x14ac:dyDescent="0.2">
      <c r="B514" t="s">
        <v>20</v>
      </c>
      <c r="C514">
        <v>123</v>
      </c>
    </row>
    <row r="515" spans="2:3" x14ac:dyDescent="0.2">
      <c r="B515" t="s">
        <v>20</v>
      </c>
      <c r="C515">
        <v>159</v>
      </c>
    </row>
    <row r="516" spans="2:3" x14ac:dyDescent="0.2">
      <c r="B516" t="s">
        <v>20</v>
      </c>
      <c r="C516">
        <v>110</v>
      </c>
    </row>
    <row r="517" spans="2:3" x14ac:dyDescent="0.2">
      <c r="B517" t="s">
        <v>20</v>
      </c>
      <c r="C517">
        <v>236</v>
      </c>
    </row>
    <row r="518" spans="2:3" x14ac:dyDescent="0.2">
      <c r="B518" t="s">
        <v>20</v>
      </c>
      <c r="C518">
        <v>191</v>
      </c>
    </row>
    <row r="519" spans="2:3" x14ac:dyDescent="0.2">
      <c r="B519" t="s">
        <v>20</v>
      </c>
      <c r="C519">
        <v>3934</v>
      </c>
    </row>
    <row r="520" spans="2:3" x14ac:dyDescent="0.2">
      <c r="B520" t="s">
        <v>20</v>
      </c>
      <c r="C520">
        <v>80</v>
      </c>
    </row>
    <row r="521" spans="2:3" x14ac:dyDescent="0.2">
      <c r="B521" t="s">
        <v>20</v>
      </c>
      <c r="C521">
        <v>462</v>
      </c>
    </row>
    <row r="522" spans="2:3" x14ac:dyDescent="0.2">
      <c r="B522" t="s">
        <v>20</v>
      </c>
      <c r="C522">
        <v>179</v>
      </c>
    </row>
    <row r="523" spans="2:3" x14ac:dyDescent="0.2">
      <c r="B523" t="s">
        <v>20</v>
      </c>
      <c r="C523">
        <v>1866</v>
      </c>
    </row>
    <row r="524" spans="2:3" x14ac:dyDescent="0.2">
      <c r="B524" t="s">
        <v>20</v>
      </c>
      <c r="C524">
        <v>156</v>
      </c>
    </row>
    <row r="525" spans="2:3" x14ac:dyDescent="0.2">
      <c r="B525" t="s">
        <v>20</v>
      </c>
      <c r="C525">
        <v>255</v>
      </c>
    </row>
    <row r="526" spans="2:3" x14ac:dyDescent="0.2">
      <c r="B526" t="s">
        <v>20</v>
      </c>
      <c r="C526">
        <v>2261</v>
      </c>
    </row>
    <row r="527" spans="2:3" x14ac:dyDescent="0.2">
      <c r="B527" t="s">
        <v>20</v>
      </c>
      <c r="C527">
        <v>40</v>
      </c>
    </row>
    <row r="528" spans="2:3" x14ac:dyDescent="0.2">
      <c r="B528" t="s">
        <v>20</v>
      </c>
      <c r="C528">
        <v>2289</v>
      </c>
    </row>
    <row r="529" spans="2:3" x14ac:dyDescent="0.2">
      <c r="B529" t="s">
        <v>20</v>
      </c>
      <c r="C529">
        <v>65</v>
      </c>
    </row>
    <row r="530" spans="2:3" x14ac:dyDescent="0.2">
      <c r="B530" t="s">
        <v>20</v>
      </c>
      <c r="C530">
        <v>3777</v>
      </c>
    </row>
    <row r="531" spans="2:3" x14ac:dyDescent="0.2">
      <c r="B531" t="s">
        <v>20</v>
      </c>
      <c r="C531">
        <v>184</v>
      </c>
    </row>
    <row r="532" spans="2:3" x14ac:dyDescent="0.2">
      <c r="B532" t="s">
        <v>20</v>
      </c>
      <c r="C532">
        <v>85</v>
      </c>
    </row>
    <row r="533" spans="2:3" x14ac:dyDescent="0.2">
      <c r="B533" t="s">
        <v>20</v>
      </c>
      <c r="C533">
        <v>144</v>
      </c>
    </row>
    <row r="534" spans="2:3" x14ac:dyDescent="0.2">
      <c r="B534" t="s">
        <v>20</v>
      </c>
      <c r="C534">
        <v>1902</v>
      </c>
    </row>
    <row r="535" spans="2:3" x14ac:dyDescent="0.2">
      <c r="B535" t="s">
        <v>20</v>
      </c>
      <c r="C535">
        <v>105</v>
      </c>
    </row>
    <row r="536" spans="2:3" x14ac:dyDescent="0.2">
      <c r="B536" t="s">
        <v>20</v>
      </c>
      <c r="C536">
        <v>132</v>
      </c>
    </row>
    <row r="537" spans="2:3" x14ac:dyDescent="0.2">
      <c r="B537" t="s">
        <v>20</v>
      </c>
      <c r="C537">
        <v>96</v>
      </c>
    </row>
    <row r="538" spans="2:3" x14ac:dyDescent="0.2">
      <c r="B538" t="s">
        <v>20</v>
      </c>
      <c r="C538">
        <v>114</v>
      </c>
    </row>
    <row r="539" spans="2:3" x14ac:dyDescent="0.2">
      <c r="B539" t="s">
        <v>20</v>
      </c>
      <c r="C539">
        <v>203</v>
      </c>
    </row>
    <row r="540" spans="2:3" x14ac:dyDescent="0.2">
      <c r="B540" t="s">
        <v>20</v>
      </c>
      <c r="C540">
        <v>1559</v>
      </c>
    </row>
    <row r="541" spans="2:3" x14ac:dyDescent="0.2">
      <c r="B541" t="s">
        <v>20</v>
      </c>
      <c r="C541">
        <v>1548</v>
      </c>
    </row>
    <row r="542" spans="2:3" x14ac:dyDescent="0.2">
      <c r="B542" t="s">
        <v>20</v>
      </c>
      <c r="C542">
        <v>80</v>
      </c>
    </row>
    <row r="543" spans="2:3" x14ac:dyDescent="0.2">
      <c r="B543" t="s">
        <v>20</v>
      </c>
      <c r="C543">
        <v>131</v>
      </c>
    </row>
    <row r="544" spans="2:3" x14ac:dyDescent="0.2">
      <c r="B544" t="s">
        <v>20</v>
      </c>
      <c r="C544">
        <v>112</v>
      </c>
    </row>
    <row r="545" spans="2:3" x14ac:dyDescent="0.2">
      <c r="B545" t="s">
        <v>20</v>
      </c>
      <c r="C545">
        <v>155</v>
      </c>
    </row>
    <row r="546" spans="2:3" x14ac:dyDescent="0.2">
      <c r="B546" t="s">
        <v>20</v>
      </c>
      <c r="C546">
        <v>266</v>
      </c>
    </row>
    <row r="547" spans="2:3" x14ac:dyDescent="0.2">
      <c r="B547" t="s">
        <v>20</v>
      </c>
      <c r="C547">
        <v>155</v>
      </c>
    </row>
    <row r="548" spans="2:3" x14ac:dyDescent="0.2">
      <c r="B548" t="s">
        <v>20</v>
      </c>
      <c r="C548">
        <v>207</v>
      </c>
    </row>
    <row r="549" spans="2:3" x14ac:dyDescent="0.2">
      <c r="B549" t="s">
        <v>20</v>
      </c>
      <c r="C549">
        <v>245</v>
      </c>
    </row>
    <row r="550" spans="2:3" x14ac:dyDescent="0.2">
      <c r="B550" t="s">
        <v>20</v>
      </c>
      <c r="C550">
        <v>1573</v>
      </c>
    </row>
    <row r="551" spans="2:3" x14ac:dyDescent="0.2">
      <c r="B551" t="s">
        <v>20</v>
      </c>
      <c r="C551">
        <v>114</v>
      </c>
    </row>
    <row r="552" spans="2:3" x14ac:dyDescent="0.2">
      <c r="B552" t="s">
        <v>20</v>
      </c>
      <c r="C552">
        <v>93</v>
      </c>
    </row>
    <row r="553" spans="2:3" x14ac:dyDescent="0.2">
      <c r="B553" t="s">
        <v>20</v>
      </c>
      <c r="C553">
        <v>1681</v>
      </c>
    </row>
    <row r="554" spans="2:3" x14ac:dyDescent="0.2">
      <c r="B554" t="s">
        <v>20</v>
      </c>
      <c r="C554">
        <v>32</v>
      </c>
    </row>
    <row r="555" spans="2:3" x14ac:dyDescent="0.2">
      <c r="B555" t="s">
        <v>20</v>
      </c>
      <c r="C555">
        <v>135</v>
      </c>
    </row>
    <row r="556" spans="2:3" x14ac:dyDescent="0.2">
      <c r="B556" t="s">
        <v>20</v>
      </c>
      <c r="C556">
        <v>140</v>
      </c>
    </row>
    <row r="557" spans="2:3" x14ac:dyDescent="0.2">
      <c r="B557" t="s">
        <v>20</v>
      </c>
      <c r="C557">
        <v>92</v>
      </c>
    </row>
    <row r="558" spans="2:3" x14ac:dyDescent="0.2">
      <c r="B558" t="s">
        <v>20</v>
      </c>
      <c r="C558">
        <v>1015</v>
      </c>
    </row>
    <row r="559" spans="2:3" x14ac:dyDescent="0.2">
      <c r="B559" t="s">
        <v>20</v>
      </c>
      <c r="C559">
        <v>323</v>
      </c>
    </row>
    <row r="560" spans="2:3" x14ac:dyDescent="0.2">
      <c r="B560" t="s">
        <v>20</v>
      </c>
      <c r="C560">
        <v>2326</v>
      </c>
    </row>
    <row r="561" spans="2:3" x14ac:dyDescent="0.2">
      <c r="B561" t="s">
        <v>20</v>
      </c>
      <c r="C561">
        <v>381</v>
      </c>
    </row>
    <row r="562" spans="2:3" x14ac:dyDescent="0.2">
      <c r="B562" t="s">
        <v>20</v>
      </c>
      <c r="C562">
        <v>480</v>
      </c>
    </row>
    <row r="563" spans="2:3" x14ac:dyDescent="0.2">
      <c r="B563" t="s">
        <v>20</v>
      </c>
      <c r="C563">
        <v>226</v>
      </c>
    </row>
    <row r="564" spans="2:3" x14ac:dyDescent="0.2">
      <c r="B564" t="s">
        <v>20</v>
      </c>
      <c r="C564">
        <v>241</v>
      </c>
    </row>
    <row r="565" spans="2:3" x14ac:dyDescent="0.2">
      <c r="B565" t="s">
        <v>20</v>
      </c>
      <c r="C565">
        <v>132</v>
      </c>
    </row>
    <row r="566" spans="2:3" x14ac:dyDescent="0.2">
      <c r="B566" t="s">
        <v>20</v>
      </c>
      <c r="C566">
        <v>2043</v>
      </c>
    </row>
  </sheetData>
  <mergeCells count="2">
    <mergeCell ref="H1:I1"/>
    <mergeCell ref="K1:L1"/>
  </mergeCells>
  <conditionalFormatting sqref="B1:B566">
    <cfRule type="containsText" dxfId="7" priority="8" operator="containsText" text="live">
      <formula>NOT(ISERROR(SEARCH("live",B1)))</formula>
    </cfRule>
  </conditionalFormatting>
  <conditionalFormatting sqref="B2:B566">
    <cfRule type="containsText" dxfId="6" priority="5" operator="containsText" text="canceled">
      <formula>NOT(ISERROR(SEARCH("canceled",B2)))</formula>
    </cfRule>
    <cfRule type="containsText" dxfId="5" priority="6" operator="containsText" text="successful">
      <formula>NOT(ISERROR(SEARCH("successful",B2)))</formula>
    </cfRule>
    <cfRule type="containsText" dxfId="4" priority="7" operator="containsText" text="failed">
      <formula>NOT(ISERROR(SEARCH("failed",B2)))</formula>
    </cfRule>
  </conditionalFormatting>
  <conditionalFormatting sqref="E2:E365">
    <cfRule type="containsText" dxfId="3" priority="1" operator="containsText" text="canceled">
      <formula>NOT(ISERROR(SEARCH("canceled",E2)))</formula>
    </cfRule>
    <cfRule type="containsText" dxfId="2" priority="3" operator="containsText" text="successful">
      <formula>NOT(ISERROR(SEARCH("successful",E2)))</formula>
    </cfRule>
    <cfRule type="containsText" dxfId="1" priority="4" operator="containsText" text="failed">
      <formula>NOT(ISERROR(SEARCH("failed",E2)))</formula>
    </cfRule>
  </conditionalFormatting>
  <conditionalFormatting sqref="E1:E365">
    <cfRule type="containsText" dxfId="0" priority="2" operator="containsText" text="live">
      <formula>NOT(ISERROR(SEARCH("live",E1)))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Parent Category</vt:lpstr>
      <vt:lpstr>Outcome by Subcategory</vt:lpstr>
      <vt:lpstr>Outcome by Time</vt:lpstr>
      <vt:lpstr>Outcome by Goal</vt:lpstr>
      <vt:lpstr>Descriptive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2022-12-23T05:49:18Z</dcterms:modified>
</cp:coreProperties>
</file>