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C:\Users\elw47\Desktop\Sophomore Summer Semester\CIS 300-30\Test 2\Lab\"/>
    </mc:Choice>
  </mc:AlternateContent>
  <xr:revisionPtr revIDLastSave="0" documentId="13_ncr:1_{CEB6D9B5-5822-49F7-BC15-BB0B768676DB}" xr6:coauthVersionLast="34" xr6:coauthVersionMax="34" xr10:uidLastSave="{00000000-0000-0000-0000-000000000000}"/>
  <bookViews>
    <workbookView xWindow="0" yWindow="0" windowWidth="19200" windowHeight="6940" tabRatio="370" xr2:uid="{00000000-000D-0000-FFFF-FFFF00000000}"/>
  </bookViews>
  <sheets>
    <sheet name="Team ID" sheetId="1" r:id="rId1"/>
    <sheet name="Part 1" sheetId="2" r:id="rId2"/>
    <sheet name="Part 2" sheetId="3" r:id="rId3"/>
    <sheet name="Part 3" sheetId="4" r:id="rId4"/>
    <sheet name="Part 4" sheetId="5" r:id="rId5"/>
  </sheets>
  <definedNames>
    <definedName name="_xlnm._FilterDatabase" localSheetId="2" hidden="1">'Part 2'!$B$7:$M$163</definedName>
    <definedName name="_xlnm._FilterDatabase" localSheetId="3" hidden="1">'Part 3'!$B$6:$J$256</definedName>
    <definedName name="_xlnm._FilterDatabase" localSheetId="4" hidden="1">'Part 4'!$B$6:$W$131</definedName>
    <definedName name="Z_84AEF62F_8005_4283_8213_185907D41E8E_.wvu.FilterData" localSheetId="2" hidden="1">'Part 2'!$B$7:$M$163</definedName>
    <definedName name="Z_84AEF62F_8005_4283_8213_185907D41E8E_.wvu.FilterData" localSheetId="3" hidden="1">'Part 3'!$B$6:$J$256</definedName>
    <definedName name="Z_84AEF62F_8005_4283_8213_185907D41E8E_.wvu.FilterData" localSheetId="4" hidden="1">'Part 4'!$B$6:$W$131</definedName>
  </definedNames>
  <calcPr calcId="179017"/>
  <customWorkbookViews>
    <customWorkbookView name="Warren D. McIntosh - Personal View" guid="{84AEF62F-8005-4283-8213-185907D41E8E}" mergeInterval="0" personalView="1" maximized="1" xWindow="-8" yWindow="-8" windowWidth="1616" windowHeight="835" tabRatio="603" activeSheetId="1"/>
  </customWorkbookViews>
</workbook>
</file>

<file path=xl/calcChain.xml><?xml version="1.0" encoding="utf-8"?>
<calcChain xmlns="http://schemas.openxmlformats.org/spreadsheetml/2006/main">
  <c r="L6" i="5" l="1"/>
  <c r="L7" i="5"/>
  <c r="L8" i="5"/>
  <c r="L9" i="5"/>
  <c r="L10" i="5"/>
  <c r="L11" i="5"/>
  <c r="L12" i="5"/>
  <c r="L13" i="5"/>
  <c r="L14" i="5"/>
  <c r="L15" i="5"/>
  <c r="L16" i="5"/>
  <c r="L18" i="5"/>
  <c r="M6" i="4"/>
  <c r="L25" i="4" l="1"/>
  <c r="L26" i="4" s="1"/>
  <c r="L27" i="4" s="1"/>
  <c r="L33" i="4" s="1"/>
  <c r="L34" i="4" s="1"/>
  <c r="L35" i="4" s="1"/>
  <c r="L36" i="4" s="1"/>
  <c r="L24" i="4"/>
  <c r="K26" i="5"/>
  <c r="K32" i="5" s="1"/>
  <c r="K33" i="5" s="1"/>
  <c r="K34" i="5" s="1"/>
  <c r="K25" i="5"/>
  <c r="K24" i="5"/>
  <c r="F163" i="3" l="1"/>
  <c r="G163" i="3" s="1"/>
  <c r="F162" i="3"/>
  <c r="G162" i="3" s="1"/>
  <c r="F161" i="3"/>
  <c r="G161" i="3" s="1"/>
  <c r="F160" i="3"/>
  <c r="G160" i="3" s="1"/>
  <c r="F159" i="3"/>
  <c r="G159" i="3" s="1"/>
  <c r="F158" i="3"/>
  <c r="G158" i="3" s="1"/>
  <c r="F157" i="3"/>
  <c r="G157" i="3" s="1"/>
  <c r="F156" i="3"/>
  <c r="G156" i="3" s="1"/>
  <c r="F155" i="3"/>
  <c r="G155" i="3" s="1"/>
  <c r="F154" i="3"/>
  <c r="G154" i="3" s="1"/>
  <c r="F153" i="3"/>
  <c r="G153" i="3" s="1"/>
  <c r="F152" i="3"/>
  <c r="G152" i="3" s="1"/>
  <c r="F151" i="3"/>
  <c r="G151" i="3" s="1"/>
  <c r="F150" i="3"/>
  <c r="G150" i="3" s="1"/>
  <c r="F149" i="3"/>
  <c r="G149" i="3" s="1"/>
  <c r="F148" i="3"/>
  <c r="G148" i="3" s="1"/>
  <c r="F147" i="3"/>
  <c r="G147" i="3" s="1"/>
  <c r="F146" i="3"/>
  <c r="G146" i="3" s="1"/>
  <c r="F145" i="3"/>
  <c r="G145" i="3" s="1"/>
  <c r="F144" i="3"/>
  <c r="G144" i="3" s="1"/>
  <c r="F143" i="3"/>
  <c r="G143" i="3" s="1"/>
  <c r="F142" i="3"/>
  <c r="G142" i="3" s="1"/>
  <c r="F141" i="3"/>
  <c r="G141" i="3" s="1"/>
  <c r="F140" i="3"/>
  <c r="G140" i="3" s="1"/>
  <c r="F139" i="3"/>
  <c r="G139" i="3" s="1"/>
  <c r="F138" i="3"/>
  <c r="G138" i="3" s="1"/>
  <c r="F137" i="3"/>
  <c r="G137" i="3" s="1"/>
  <c r="F136" i="3"/>
  <c r="G136" i="3" s="1"/>
  <c r="F135" i="3"/>
  <c r="G135" i="3" s="1"/>
  <c r="F134" i="3"/>
  <c r="G134" i="3" s="1"/>
  <c r="F133" i="3"/>
  <c r="G133" i="3" s="1"/>
  <c r="F132" i="3"/>
  <c r="G132" i="3" s="1"/>
  <c r="F131" i="3"/>
  <c r="G131" i="3" s="1"/>
  <c r="F130" i="3"/>
  <c r="G130" i="3" s="1"/>
  <c r="F129" i="3"/>
  <c r="G129" i="3" s="1"/>
  <c r="F128" i="3"/>
  <c r="G128" i="3" s="1"/>
  <c r="F127" i="3"/>
  <c r="G127" i="3" s="1"/>
  <c r="F126" i="3"/>
  <c r="G126" i="3" s="1"/>
  <c r="F125" i="3"/>
  <c r="G125" i="3" s="1"/>
  <c r="F124" i="3"/>
  <c r="G124" i="3" s="1"/>
  <c r="F123" i="3"/>
  <c r="G123" i="3" s="1"/>
  <c r="F122" i="3"/>
  <c r="G122" i="3" s="1"/>
  <c r="F121" i="3"/>
  <c r="G121" i="3" s="1"/>
  <c r="F120" i="3"/>
  <c r="G120" i="3" s="1"/>
  <c r="F119" i="3"/>
  <c r="G119" i="3" s="1"/>
  <c r="F118" i="3"/>
  <c r="G118" i="3" s="1"/>
  <c r="F117" i="3"/>
  <c r="G117" i="3" s="1"/>
  <c r="F116" i="3"/>
  <c r="G116" i="3" s="1"/>
  <c r="F115" i="3"/>
  <c r="G115" i="3" s="1"/>
  <c r="F114" i="3"/>
  <c r="G114" i="3" s="1"/>
  <c r="F113" i="3"/>
  <c r="G113" i="3" s="1"/>
  <c r="F112" i="3"/>
  <c r="G112" i="3" s="1"/>
  <c r="F111" i="3"/>
  <c r="G111" i="3" s="1"/>
  <c r="F110" i="3"/>
  <c r="G110" i="3" s="1"/>
  <c r="F109" i="3"/>
  <c r="G109" i="3" s="1"/>
  <c r="F108" i="3"/>
  <c r="G108" i="3" s="1"/>
  <c r="F107" i="3"/>
  <c r="G107" i="3" s="1"/>
  <c r="F106" i="3"/>
  <c r="G106" i="3" s="1"/>
  <c r="F105" i="3"/>
  <c r="G105" i="3" s="1"/>
  <c r="F104" i="3"/>
  <c r="G104" i="3" s="1"/>
  <c r="F103" i="3"/>
  <c r="G103" i="3" s="1"/>
  <c r="F102" i="3"/>
  <c r="G102" i="3" s="1"/>
  <c r="F101" i="3"/>
  <c r="G101" i="3" s="1"/>
  <c r="F100" i="3"/>
  <c r="G100" i="3" s="1"/>
  <c r="F99" i="3"/>
  <c r="G99" i="3" s="1"/>
  <c r="F98" i="3"/>
  <c r="G98" i="3" s="1"/>
  <c r="F97" i="3"/>
  <c r="G97" i="3" s="1"/>
  <c r="F96" i="3"/>
  <c r="G96" i="3" s="1"/>
  <c r="F95" i="3"/>
  <c r="G95" i="3" s="1"/>
  <c r="F94" i="3"/>
  <c r="G94" i="3" s="1"/>
  <c r="F93" i="3"/>
  <c r="G93" i="3" s="1"/>
  <c r="F92" i="3"/>
  <c r="G92" i="3" s="1"/>
  <c r="F91" i="3"/>
  <c r="G91" i="3" s="1"/>
  <c r="F90" i="3"/>
  <c r="G90" i="3" s="1"/>
  <c r="F89" i="3"/>
  <c r="G89" i="3" s="1"/>
  <c r="F88" i="3"/>
  <c r="G88" i="3" s="1"/>
  <c r="F87" i="3"/>
  <c r="G87" i="3" s="1"/>
  <c r="F86" i="3"/>
  <c r="G86" i="3" s="1"/>
  <c r="F85" i="3"/>
  <c r="G85" i="3" s="1"/>
  <c r="F84" i="3"/>
  <c r="G84" i="3" s="1"/>
  <c r="F83" i="3"/>
  <c r="G83" i="3" s="1"/>
  <c r="F82" i="3"/>
  <c r="G82" i="3" s="1"/>
  <c r="F81" i="3"/>
  <c r="G81" i="3" s="1"/>
  <c r="F80" i="3"/>
  <c r="G80" i="3" s="1"/>
  <c r="F79" i="3"/>
  <c r="G79" i="3" s="1"/>
  <c r="F78" i="3"/>
  <c r="G78" i="3" s="1"/>
  <c r="F77" i="3"/>
  <c r="G77" i="3" s="1"/>
  <c r="F76" i="3"/>
  <c r="G76" i="3" s="1"/>
  <c r="F75" i="3"/>
  <c r="G75" i="3" s="1"/>
  <c r="F74" i="3"/>
  <c r="G74" i="3" s="1"/>
  <c r="F73" i="3"/>
  <c r="G73" i="3" s="1"/>
  <c r="F72" i="3"/>
  <c r="G72" i="3" s="1"/>
  <c r="F71" i="3"/>
  <c r="G71" i="3" s="1"/>
  <c r="F70" i="3"/>
  <c r="G70" i="3" s="1"/>
  <c r="F69" i="3"/>
  <c r="G69" i="3" s="1"/>
  <c r="F68" i="3"/>
  <c r="G68" i="3" s="1"/>
  <c r="F67" i="3"/>
  <c r="G67" i="3" s="1"/>
  <c r="F66" i="3"/>
  <c r="G66" i="3" s="1"/>
  <c r="F65" i="3"/>
  <c r="G65" i="3" s="1"/>
  <c r="F64" i="3"/>
  <c r="G64" i="3" s="1"/>
  <c r="F63" i="3"/>
  <c r="G63" i="3" s="1"/>
  <c r="F62" i="3"/>
  <c r="G62" i="3" s="1"/>
  <c r="F61" i="3"/>
  <c r="G61" i="3" s="1"/>
  <c r="F60" i="3"/>
  <c r="G60" i="3" s="1"/>
  <c r="F59" i="3"/>
  <c r="G59" i="3" s="1"/>
  <c r="F58" i="3"/>
  <c r="G58" i="3" s="1"/>
  <c r="F57" i="3"/>
  <c r="G57" i="3" s="1"/>
  <c r="F56" i="3"/>
  <c r="G56" i="3" s="1"/>
  <c r="F55" i="3"/>
  <c r="G55" i="3" s="1"/>
  <c r="F54" i="3"/>
  <c r="G54" i="3" s="1"/>
  <c r="F53" i="3"/>
  <c r="G53" i="3" s="1"/>
  <c r="F52" i="3"/>
  <c r="G52" i="3" s="1"/>
  <c r="F51" i="3"/>
  <c r="G51" i="3" s="1"/>
  <c r="F50" i="3"/>
  <c r="G50" i="3" s="1"/>
  <c r="F49" i="3"/>
  <c r="G49" i="3" s="1"/>
  <c r="F48" i="3"/>
  <c r="G48" i="3" s="1"/>
  <c r="F47" i="3"/>
  <c r="G47" i="3" s="1"/>
  <c r="F46" i="3"/>
  <c r="G46" i="3" s="1"/>
  <c r="F45" i="3"/>
  <c r="G45" i="3" s="1"/>
  <c r="F44" i="3"/>
  <c r="G44" i="3" s="1"/>
  <c r="F43" i="3"/>
  <c r="G43" i="3" s="1"/>
  <c r="F42" i="3"/>
  <c r="G42" i="3" s="1"/>
  <c r="F41" i="3"/>
  <c r="G41" i="3" s="1"/>
  <c r="F40" i="3"/>
  <c r="G40" i="3" s="1"/>
  <c r="F39" i="3"/>
  <c r="G39" i="3" s="1"/>
  <c r="F38" i="3"/>
  <c r="G38" i="3" s="1"/>
  <c r="F37" i="3"/>
  <c r="G37" i="3" s="1"/>
  <c r="F36" i="3"/>
  <c r="G36" i="3" s="1"/>
  <c r="F35" i="3"/>
  <c r="G35" i="3" s="1"/>
  <c r="F34" i="3"/>
  <c r="G34" i="3" s="1"/>
  <c r="F33" i="3"/>
  <c r="G33" i="3" s="1"/>
  <c r="F32" i="3"/>
  <c r="G32" i="3" s="1"/>
  <c r="F31" i="3"/>
  <c r="G31" i="3" s="1"/>
  <c r="F30" i="3"/>
  <c r="G30" i="3" s="1"/>
  <c r="F29" i="3"/>
  <c r="G29" i="3" s="1"/>
  <c r="F28" i="3"/>
  <c r="G28" i="3" s="1"/>
  <c r="F27" i="3"/>
  <c r="G27" i="3" s="1"/>
  <c r="F26" i="3"/>
  <c r="G26" i="3" s="1"/>
  <c r="F25" i="3"/>
  <c r="G25" i="3" s="1"/>
  <c r="F24" i="3"/>
  <c r="G24" i="3" s="1"/>
  <c r="F23" i="3"/>
  <c r="G23" i="3" s="1"/>
  <c r="F22" i="3"/>
  <c r="G22" i="3" s="1"/>
  <c r="F21" i="3"/>
  <c r="G21" i="3" s="1"/>
  <c r="F20" i="3"/>
  <c r="G20" i="3" s="1"/>
  <c r="F19" i="3"/>
  <c r="G19" i="3" s="1"/>
  <c r="F18" i="3"/>
  <c r="G18" i="3" s="1"/>
  <c r="F17" i="3"/>
  <c r="G17" i="3" s="1"/>
  <c r="F16" i="3"/>
  <c r="G16" i="3" s="1"/>
  <c r="F15" i="3"/>
  <c r="G15" i="3" s="1"/>
  <c r="F14" i="3"/>
  <c r="G14" i="3" s="1"/>
  <c r="F13" i="3"/>
  <c r="G13" i="3" s="1"/>
  <c r="F12" i="3"/>
  <c r="G12" i="3" s="1"/>
  <c r="F11" i="3"/>
  <c r="G11" i="3" s="1"/>
  <c r="F10" i="3"/>
  <c r="G10" i="3" s="1"/>
  <c r="F9" i="3"/>
  <c r="G9" i="3" s="1"/>
  <c r="F8" i="3"/>
  <c r="G8" i="3" s="1"/>
  <c r="L6" i="1" l="1"/>
  <c r="U14" i="5" l="1"/>
  <c r="U18" i="5" l="1"/>
  <c r="O13" i="3"/>
  <c r="C5" i="2" l="1"/>
  <c r="D9" i="2" s="1"/>
  <c r="D5" i="2"/>
  <c r="D12" i="2" s="1"/>
  <c r="B5" i="2"/>
  <c r="D11" i="2" l="1"/>
  <c r="D13" i="2"/>
  <c r="B10" i="2"/>
  <c r="D10" i="2"/>
  <c r="B9" i="2"/>
  <c r="B13" i="2"/>
  <c r="D8" i="2"/>
  <c r="B11" i="2"/>
  <c r="B8" i="2"/>
  <c r="K4" i="3"/>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7" i="5"/>
  <c r="L17" i="5" l="1"/>
  <c r="M25" i="5"/>
  <c r="M26" i="5"/>
  <c r="M24" i="5"/>
  <c r="M32" i="5"/>
  <c r="M33" i="5"/>
  <c r="M34" i="5"/>
  <c r="N33" i="5"/>
  <c r="N34" i="5"/>
  <c r="N32" i="5"/>
  <c r="N25" i="5"/>
  <c r="N26" i="5"/>
  <c r="N24" i="5"/>
  <c r="U17" i="5"/>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J17" i="5" l="1"/>
  <c r="G135" i="5"/>
  <c r="C135" i="5"/>
  <c r="B135" i="5"/>
  <c r="G134" i="5"/>
  <c r="C134" i="5"/>
  <c r="B134" i="5"/>
  <c r="O34" i="5"/>
  <c r="O33" i="5"/>
  <c r="O32" i="5"/>
  <c r="O26" i="5"/>
  <c r="O25" i="5"/>
  <c r="O24" i="5"/>
  <c r="J18" i="5"/>
  <c r="U16" i="5"/>
  <c r="J16" i="5" s="1"/>
  <c r="U15" i="5"/>
  <c r="J15" i="5" s="1"/>
  <c r="J14" i="5"/>
  <c r="U13" i="5"/>
  <c r="J13" i="5" s="1"/>
  <c r="U12" i="5"/>
  <c r="J12" i="5" s="1"/>
  <c r="U11" i="5"/>
  <c r="J11" i="5" s="1"/>
  <c r="U10" i="5"/>
  <c r="J10" i="5" s="1"/>
  <c r="U9" i="5"/>
  <c r="J9" i="5" s="1"/>
  <c r="U8" i="5"/>
  <c r="J8" i="5" s="1"/>
  <c r="U7" i="5"/>
  <c r="J7" i="5" s="1"/>
  <c r="U6" i="5"/>
  <c r="J6" i="5" s="1"/>
  <c r="I260" i="4"/>
  <c r="H260" i="4"/>
  <c r="I259" i="4"/>
  <c r="H259" i="4"/>
  <c r="J256" i="4"/>
  <c r="G256" i="4"/>
  <c r="E256" i="4"/>
  <c r="J255" i="4"/>
  <c r="G255" i="4"/>
  <c r="E255" i="4"/>
  <c r="J254" i="4"/>
  <c r="G254" i="4"/>
  <c r="E254" i="4"/>
  <c r="J253" i="4"/>
  <c r="G253" i="4"/>
  <c r="E253" i="4"/>
  <c r="J252" i="4"/>
  <c r="G252" i="4"/>
  <c r="E252" i="4"/>
  <c r="J251" i="4"/>
  <c r="G251" i="4"/>
  <c r="E251" i="4"/>
  <c r="J250" i="4"/>
  <c r="G250" i="4"/>
  <c r="E250" i="4"/>
  <c r="J249" i="4"/>
  <c r="G249" i="4"/>
  <c r="E249" i="4"/>
  <c r="J248" i="4"/>
  <c r="G248" i="4"/>
  <c r="E248" i="4"/>
  <c r="J247" i="4"/>
  <c r="G247" i="4"/>
  <c r="E247" i="4"/>
  <c r="J246" i="4"/>
  <c r="G246" i="4"/>
  <c r="E246" i="4"/>
  <c r="J245" i="4"/>
  <c r="G245" i="4"/>
  <c r="E245" i="4"/>
  <c r="J244" i="4"/>
  <c r="G244" i="4"/>
  <c r="E244" i="4"/>
  <c r="J243" i="4"/>
  <c r="G243" i="4"/>
  <c r="E243" i="4"/>
  <c r="J242" i="4"/>
  <c r="G242" i="4"/>
  <c r="E242" i="4"/>
  <c r="J241" i="4"/>
  <c r="G241" i="4"/>
  <c r="E241" i="4"/>
  <c r="J240" i="4"/>
  <c r="G240" i="4"/>
  <c r="E240" i="4"/>
  <c r="J239" i="4"/>
  <c r="G239" i="4"/>
  <c r="E239" i="4"/>
  <c r="J238" i="4"/>
  <c r="G238" i="4"/>
  <c r="E238" i="4"/>
  <c r="J237" i="4"/>
  <c r="G237" i="4"/>
  <c r="E237" i="4"/>
  <c r="J236" i="4"/>
  <c r="G236" i="4"/>
  <c r="E236" i="4"/>
  <c r="J235" i="4"/>
  <c r="G235" i="4"/>
  <c r="E235" i="4"/>
  <c r="J234" i="4"/>
  <c r="G234" i="4"/>
  <c r="E234" i="4"/>
  <c r="J233" i="4"/>
  <c r="G233" i="4"/>
  <c r="E233" i="4"/>
  <c r="J232" i="4"/>
  <c r="G232" i="4"/>
  <c r="E232" i="4"/>
  <c r="J231" i="4"/>
  <c r="G231" i="4"/>
  <c r="E231" i="4"/>
  <c r="J230" i="4"/>
  <c r="G230" i="4"/>
  <c r="E230" i="4"/>
  <c r="J229" i="4"/>
  <c r="G229" i="4"/>
  <c r="E229" i="4"/>
  <c r="J228" i="4"/>
  <c r="G228" i="4"/>
  <c r="E228" i="4"/>
  <c r="J227" i="4"/>
  <c r="G227" i="4"/>
  <c r="E227" i="4"/>
  <c r="J226" i="4"/>
  <c r="G226" i="4"/>
  <c r="E226" i="4"/>
  <c r="J225" i="4"/>
  <c r="G225" i="4"/>
  <c r="E225" i="4"/>
  <c r="J224" i="4"/>
  <c r="G224" i="4"/>
  <c r="E224" i="4"/>
  <c r="J223" i="4"/>
  <c r="G223" i="4"/>
  <c r="E223" i="4"/>
  <c r="J222" i="4"/>
  <c r="G222" i="4"/>
  <c r="E222" i="4"/>
  <c r="J221" i="4"/>
  <c r="G221" i="4"/>
  <c r="E221" i="4"/>
  <c r="J220" i="4"/>
  <c r="G220" i="4"/>
  <c r="E220" i="4"/>
  <c r="J219" i="4"/>
  <c r="G219" i="4"/>
  <c r="E219" i="4"/>
  <c r="J218" i="4"/>
  <c r="G218" i="4"/>
  <c r="E218" i="4"/>
  <c r="J217" i="4"/>
  <c r="G217" i="4"/>
  <c r="E217" i="4"/>
  <c r="J216" i="4"/>
  <c r="G216" i="4"/>
  <c r="E216" i="4"/>
  <c r="J215" i="4"/>
  <c r="G215" i="4"/>
  <c r="E215" i="4"/>
  <c r="J214" i="4"/>
  <c r="G214" i="4"/>
  <c r="E214" i="4"/>
  <c r="J213" i="4"/>
  <c r="G213" i="4"/>
  <c r="E213" i="4"/>
  <c r="J212" i="4"/>
  <c r="G212" i="4"/>
  <c r="E212" i="4"/>
  <c r="J211" i="4"/>
  <c r="G211" i="4"/>
  <c r="E211" i="4"/>
  <c r="J210" i="4"/>
  <c r="G210" i="4"/>
  <c r="E210" i="4"/>
  <c r="J209" i="4"/>
  <c r="G209" i="4"/>
  <c r="E209" i="4"/>
  <c r="J208" i="4"/>
  <c r="G208" i="4"/>
  <c r="E208" i="4"/>
  <c r="J207" i="4"/>
  <c r="G207" i="4"/>
  <c r="E207" i="4"/>
  <c r="J206" i="4"/>
  <c r="G206" i="4"/>
  <c r="E206" i="4"/>
  <c r="J205" i="4"/>
  <c r="G205" i="4"/>
  <c r="E205" i="4"/>
  <c r="J204" i="4"/>
  <c r="G204" i="4"/>
  <c r="E204" i="4"/>
  <c r="J203" i="4"/>
  <c r="G203" i="4"/>
  <c r="E203" i="4"/>
  <c r="J202" i="4"/>
  <c r="G202" i="4"/>
  <c r="E202" i="4"/>
  <c r="J201" i="4"/>
  <c r="G201" i="4"/>
  <c r="E201" i="4"/>
  <c r="J200" i="4"/>
  <c r="G200" i="4"/>
  <c r="E200" i="4"/>
  <c r="J199" i="4"/>
  <c r="G199" i="4"/>
  <c r="E199" i="4"/>
  <c r="J198" i="4"/>
  <c r="G198" i="4"/>
  <c r="E198" i="4"/>
  <c r="J197" i="4"/>
  <c r="G197" i="4"/>
  <c r="E197" i="4"/>
  <c r="J196" i="4"/>
  <c r="G196" i="4"/>
  <c r="E196" i="4"/>
  <c r="J195" i="4"/>
  <c r="G195" i="4"/>
  <c r="E195" i="4"/>
  <c r="J194" i="4"/>
  <c r="G194" i="4"/>
  <c r="E194" i="4"/>
  <c r="J193" i="4"/>
  <c r="G193" i="4"/>
  <c r="E193" i="4"/>
  <c r="J192" i="4"/>
  <c r="G192" i="4"/>
  <c r="E192" i="4"/>
  <c r="J191" i="4"/>
  <c r="G191" i="4"/>
  <c r="E191" i="4"/>
  <c r="J190" i="4"/>
  <c r="G190" i="4"/>
  <c r="E190" i="4"/>
  <c r="J189" i="4"/>
  <c r="G189" i="4"/>
  <c r="E189" i="4"/>
  <c r="J188" i="4"/>
  <c r="G188" i="4"/>
  <c r="E188" i="4"/>
  <c r="J187" i="4"/>
  <c r="G187" i="4"/>
  <c r="E187" i="4"/>
  <c r="J186" i="4"/>
  <c r="G186" i="4"/>
  <c r="E186" i="4"/>
  <c r="J185" i="4"/>
  <c r="G185" i="4"/>
  <c r="E185" i="4"/>
  <c r="J184" i="4"/>
  <c r="G184" i="4"/>
  <c r="E184" i="4"/>
  <c r="J183" i="4"/>
  <c r="G183" i="4"/>
  <c r="E183" i="4"/>
  <c r="J182" i="4"/>
  <c r="G182" i="4"/>
  <c r="E182" i="4"/>
  <c r="J181" i="4"/>
  <c r="G181" i="4"/>
  <c r="E181" i="4"/>
  <c r="J180" i="4"/>
  <c r="G180" i="4"/>
  <c r="E180" i="4"/>
  <c r="J179" i="4"/>
  <c r="G179" i="4"/>
  <c r="E179" i="4"/>
  <c r="J178" i="4"/>
  <c r="G178" i="4"/>
  <c r="E178" i="4"/>
  <c r="J177" i="4"/>
  <c r="G177" i="4"/>
  <c r="E177" i="4"/>
  <c r="J176" i="4"/>
  <c r="G176" i="4"/>
  <c r="E176" i="4"/>
  <c r="J175" i="4"/>
  <c r="G175" i="4"/>
  <c r="E175" i="4"/>
  <c r="J174" i="4"/>
  <c r="G174" i="4"/>
  <c r="E174" i="4"/>
  <c r="J173" i="4"/>
  <c r="G173" i="4"/>
  <c r="E173" i="4"/>
  <c r="J172" i="4"/>
  <c r="G172" i="4"/>
  <c r="E172" i="4"/>
  <c r="J171" i="4"/>
  <c r="G171" i="4"/>
  <c r="E171" i="4"/>
  <c r="J170" i="4"/>
  <c r="G170" i="4"/>
  <c r="E170" i="4"/>
  <c r="J169" i="4"/>
  <c r="G169" i="4"/>
  <c r="E169" i="4"/>
  <c r="J168" i="4"/>
  <c r="G168" i="4"/>
  <c r="E168" i="4"/>
  <c r="J167" i="4"/>
  <c r="G167" i="4"/>
  <c r="E167" i="4"/>
  <c r="J166" i="4"/>
  <c r="G166" i="4"/>
  <c r="E166" i="4"/>
  <c r="J165" i="4"/>
  <c r="G165" i="4"/>
  <c r="E165" i="4"/>
  <c r="J164" i="4"/>
  <c r="G164" i="4"/>
  <c r="E164" i="4"/>
  <c r="J163" i="4"/>
  <c r="G163" i="4"/>
  <c r="E163" i="4"/>
  <c r="J162" i="4"/>
  <c r="G162" i="4"/>
  <c r="E162" i="4"/>
  <c r="J161" i="4"/>
  <c r="G161" i="4"/>
  <c r="E161" i="4"/>
  <c r="J160" i="4"/>
  <c r="G160" i="4"/>
  <c r="E160" i="4"/>
  <c r="J159" i="4"/>
  <c r="G159" i="4"/>
  <c r="E159" i="4"/>
  <c r="J158" i="4"/>
  <c r="G158" i="4"/>
  <c r="E158" i="4"/>
  <c r="J157" i="4"/>
  <c r="G157" i="4"/>
  <c r="E157" i="4"/>
  <c r="J156" i="4"/>
  <c r="G156" i="4"/>
  <c r="E156" i="4"/>
  <c r="J155" i="4"/>
  <c r="G155" i="4"/>
  <c r="E155" i="4"/>
  <c r="J154" i="4"/>
  <c r="G154" i="4"/>
  <c r="E154" i="4"/>
  <c r="J153" i="4"/>
  <c r="G153" i="4"/>
  <c r="E153" i="4"/>
  <c r="J152" i="4"/>
  <c r="G152" i="4"/>
  <c r="E152" i="4"/>
  <c r="J151" i="4"/>
  <c r="G151" i="4"/>
  <c r="E151" i="4"/>
  <c r="J150" i="4"/>
  <c r="G150" i="4"/>
  <c r="E150" i="4"/>
  <c r="J149" i="4"/>
  <c r="G149" i="4"/>
  <c r="E149" i="4"/>
  <c r="J148" i="4"/>
  <c r="G148" i="4"/>
  <c r="E148" i="4"/>
  <c r="J147" i="4"/>
  <c r="G147" i="4"/>
  <c r="E147" i="4"/>
  <c r="J146" i="4"/>
  <c r="G146" i="4"/>
  <c r="E146" i="4"/>
  <c r="J145" i="4"/>
  <c r="G145" i="4"/>
  <c r="E145" i="4"/>
  <c r="J144" i="4"/>
  <c r="G144" i="4"/>
  <c r="E144" i="4"/>
  <c r="J143" i="4"/>
  <c r="G143" i="4"/>
  <c r="E143" i="4"/>
  <c r="J142" i="4"/>
  <c r="G142" i="4"/>
  <c r="E142" i="4"/>
  <c r="J141" i="4"/>
  <c r="G141" i="4"/>
  <c r="E141" i="4"/>
  <c r="J140" i="4"/>
  <c r="G140" i="4"/>
  <c r="E140" i="4"/>
  <c r="J139" i="4"/>
  <c r="G139" i="4"/>
  <c r="E139" i="4"/>
  <c r="J138" i="4"/>
  <c r="G138" i="4"/>
  <c r="E138" i="4"/>
  <c r="J137" i="4"/>
  <c r="G137" i="4"/>
  <c r="E137" i="4"/>
  <c r="J136" i="4"/>
  <c r="G136" i="4"/>
  <c r="E136" i="4"/>
  <c r="J135" i="4"/>
  <c r="G135" i="4"/>
  <c r="E135" i="4"/>
  <c r="J134" i="4"/>
  <c r="G134" i="4"/>
  <c r="E134" i="4"/>
  <c r="J133" i="4"/>
  <c r="G133" i="4"/>
  <c r="E133" i="4"/>
  <c r="J132" i="4"/>
  <c r="G132" i="4"/>
  <c r="E132" i="4"/>
  <c r="J131" i="4"/>
  <c r="G131" i="4"/>
  <c r="E131" i="4"/>
  <c r="J130" i="4"/>
  <c r="G130" i="4"/>
  <c r="E130" i="4"/>
  <c r="J129" i="4"/>
  <c r="G129" i="4"/>
  <c r="E129" i="4"/>
  <c r="J128" i="4"/>
  <c r="G128" i="4"/>
  <c r="E128" i="4"/>
  <c r="J127" i="4"/>
  <c r="G127" i="4"/>
  <c r="E127" i="4"/>
  <c r="J126" i="4"/>
  <c r="G126" i="4"/>
  <c r="E126" i="4"/>
  <c r="J125" i="4"/>
  <c r="G125" i="4"/>
  <c r="E125" i="4"/>
  <c r="J124" i="4"/>
  <c r="G124" i="4"/>
  <c r="E124" i="4"/>
  <c r="J123" i="4"/>
  <c r="G123" i="4"/>
  <c r="E123" i="4"/>
  <c r="J122" i="4"/>
  <c r="G122" i="4"/>
  <c r="E122" i="4"/>
  <c r="J121" i="4"/>
  <c r="G121" i="4"/>
  <c r="E121" i="4"/>
  <c r="J120" i="4"/>
  <c r="G120" i="4"/>
  <c r="E120" i="4"/>
  <c r="J119" i="4"/>
  <c r="G119" i="4"/>
  <c r="E119" i="4"/>
  <c r="J118" i="4"/>
  <c r="G118" i="4"/>
  <c r="E118" i="4"/>
  <c r="J117" i="4"/>
  <c r="G117" i="4"/>
  <c r="E117" i="4"/>
  <c r="J116" i="4"/>
  <c r="G116" i="4"/>
  <c r="E116" i="4"/>
  <c r="J115" i="4"/>
  <c r="G115" i="4"/>
  <c r="E115" i="4"/>
  <c r="J114" i="4"/>
  <c r="G114" i="4"/>
  <c r="E114" i="4"/>
  <c r="J113" i="4"/>
  <c r="G113" i="4"/>
  <c r="E113" i="4"/>
  <c r="J112" i="4"/>
  <c r="G112" i="4"/>
  <c r="E112" i="4"/>
  <c r="J111" i="4"/>
  <c r="G111" i="4"/>
  <c r="E111" i="4"/>
  <c r="J110" i="4"/>
  <c r="G110" i="4"/>
  <c r="E110" i="4"/>
  <c r="J109" i="4"/>
  <c r="G109" i="4"/>
  <c r="E109" i="4"/>
  <c r="J108" i="4"/>
  <c r="G108" i="4"/>
  <c r="E108" i="4"/>
  <c r="J107" i="4"/>
  <c r="G107" i="4"/>
  <c r="E107" i="4"/>
  <c r="J106" i="4"/>
  <c r="G106" i="4"/>
  <c r="E106" i="4"/>
  <c r="J105" i="4"/>
  <c r="G105" i="4"/>
  <c r="E105" i="4"/>
  <c r="J104" i="4"/>
  <c r="G104" i="4"/>
  <c r="E104" i="4"/>
  <c r="J103" i="4"/>
  <c r="G103" i="4"/>
  <c r="E103" i="4"/>
  <c r="J102" i="4"/>
  <c r="G102" i="4"/>
  <c r="E102" i="4"/>
  <c r="J101" i="4"/>
  <c r="G101" i="4"/>
  <c r="E101" i="4"/>
  <c r="J100" i="4"/>
  <c r="G100" i="4"/>
  <c r="E100" i="4"/>
  <c r="J99" i="4"/>
  <c r="G99" i="4"/>
  <c r="E99" i="4"/>
  <c r="J98" i="4"/>
  <c r="G98" i="4"/>
  <c r="E98" i="4"/>
  <c r="J97" i="4"/>
  <c r="G97" i="4"/>
  <c r="E97" i="4"/>
  <c r="J96" i="4"/>
  <c r="G96" i="4"/>
  <c r="E96" i="4"/>
  <c r="J95" i="4"/>
  <c r="G95" i="4"/>
  <c r="E95" i="4"/>
  <c r="J94" i="4"/>
  <c r="G94" i="4"/>
  <c r="E94" i="4"/>
  <c r="J93" i="4"/>
  <c r="G93" i="4"/>
  <c r="E93" i="4"/>
  <c r="J92" i="4"/>
  <c r="G92" i="4"/>
  <c r="E92" i="4"/>
  <c r="J91" i="4"/>
  <c r="G91" i="4"/>
  <c r="E91" i="4"/>
  <c r="J90" i="4"/>
  <c r="G90" i="4"/>
  <c r="E90" i="4"/>
  <c r="J89" i="4"/>
  <c r="G89" i="4"/>
  <c r="E89" i="4"/>
  <c r="J88" i="4"/>
  <c r="G88" i="4"/>
  <c r="E88" i="4"/>
  <c r="J87" i="4"/>
  <c r="G87" i="4"/>
  <c r="E87" i="4"/>
  <c r="J86" i="4"/>
  <c r="G86" i="4"/>
  <c r="E86" i="4"/>
  <c r="J85" i="4"/>
  <c r="G85" i="4"/>
  <c r="E85" i="4"/>
  <c r="J84" i="4"/>
  <c r="G84" i="4"/>
  <c r="E84" i="4"/>
  <c r="J83" i="4"/>
  <c r="G83" i="4"/>
  <c r="E83" i="4"/>
  <c r="J82" i="4"/>
  <c r="G82" i="4"/>
  <c r="E82" i="4"/>
  <c r="J81" i="4"/>
  <c r="G81" i="4"/>
  <c r="E81" i="4"/>
  <c r="J80" i="4"/>
  <c r="G80" i="4"/>
  <c r="E80" i="4"/>
  <c r="J79" i="4"/>
  <c r="G79" i="4"/>
  <c r="E79" i="4"/>
  <c r="J78" i="4"/>
  <c r="G78" i="4"/>
  <c r="E78" i="4"/>
  <c r="J77" i="4"/>
  <c r="G77" i="4"/>
  <c r="E77" i="4"/>
  <c r="J76" i="4"/>
  <c r="G76" i="4"/>
  <c r="E76" i="4"/>
  <c r="J75" i="4"/>
  <c r="G75" i="4"/>
  <c r="E75" i="4"/>
  <c r="J74" i="4"/>
  <c r="G74" i="4"/>
  <c r="E74" i="4"/>
  <c r="J73" i="4"/>
  <c r="G73" i="4"/>
  <c r="E73" i="4"/>
  <c r="J72" i="4"/>
  <c r="G72" i="4"/>
  <c r="E72" i="4"/>
  <c r="J71" i="4"/>
  <c r="G71" i="4"/>
  <c r="E71" i="4"/>
  <c r="J70" i="4"/>
  <c r="G70" i="4"/>
  <c r="E70" i="4"/>
  <c r="J69" i="4"/>
  <c r="G69" i="4"/>
  <c r="E69" i="4"/>
  <c r="J68" i="4"/>
  <c r="G68" i="4"/>
  <c r="E68" i="4"/>
  <c r="J67" i="4"/>
  <c r="G67" i="4"/>
  <c r="E67" i="4"/>
  <c r="J66" i="4"/>
  <c r="G66" i="4"/>
  <c r="E66" i="4"/>
  <c r="J65" i="4"/>
  <c r="G65" i="4"/>
  <c r="E65" i="4"/>
  <c r="J64" i="4"/>
  <c r="G64" i="4"/>
  <c r="E64" i="4"/>
  <c r="J63" i="4"/>
  <c r="G63" i="4"/>
  <c r="E63" i="4"/>
  <c r="J62" i="4"/>
  <c r="G62" i="4"/>
  <c r="E62" i="4"/>
  <c r="J61" i="4"/>
  <c r="G61" i="4"/>
  <c r="E61" i="4"/>
  <c r="J60" i="4"/>
  <c r="G60" i="4"/>
  <c r="E60" i="4"/>
  <c r="J59" i="4"/>
  <c r="G59" i="4"/>
  <c r="E59" i="4"/>
  <c r="J58" i="4"/>
  <c r="G58" i="4"/>
  <c r="E58" i="4"/>
  <c r="J57" i="4"/>
  <c r="G57" i="4"/>
  <c r="E57" i="4"/>
  <c r="J56" i="4"/>
  <c r="G56" i="4"/>
  <c r="E56" i="4"/>
  <c r="J55" i="4"/>
  <c r="G55" i="4"/>
  <c r="E55" i="4"/>
  <c r="J54" i="4"/>
  <c r="G54" i="4"/>
  <c r="E54" i="4"/>
  <c r="J53" i="4"/>
  <c r="G53" i="4"/>
  <c r="E53" i="4"/>
  <c r="J52" i="4"/>
  <c r="G52" i="4"/>
  <c r="E52" i="4"/>
  <c r="J51" i="4"/>
  <c r="G51" i="4"/>
  <c r="E51" i="4"/>
  <c r="J50" i="4"/>
  <c r="G50" i="4"/>
  <c r="E50" i="4"/>
  <c r="J49" i="4"/>
  <c r="G49" i="4"/>
  <c r="E49" i="4"/>
  <c r="J48" i="4"/>
  <c r="G48" i="4"/>
  <c r="E48" i="4"/>
  <c r="J47" i="4"/>
  <c r="G47" i="4"/>
  <c r="E47" i="4"/>
  <c r="J46" i="4"/>
  <c r="G46" i="4"/>
  <c r="E46" i="4"/>
  <c r="J45" i="4"/>
  <c r="G45" i="4"/>
  <c r="E45" i="4"/>
  <c r="J44" i="4"/>
  <c r="G44" i="4"/>
  <c r="E44" i="4"/>
  <c r="J43" i="4"/>
  <c r="G43" i="4"/>
  <c r="E43" i="4"/>
  <c r="J42" i="4"/>
  <c r="G42" i="4"/>
  <c r="E42" i="4"/>
  <c r="J41" i="4"/>
  <c r="G41" i="4"/>
  <c r="E41" i="4"/>
  <c r="J40" i="4"/>
  <c r="G40" i="4"/>
  <c r="E40" i="4"/>
  <c r="J39" i="4"/>
  <c r="G39" i="4"/>
  <c r="E39" i="4"/>
  <c r="J38" i="4"/>
  <c r="G38" i="4"/>
  <c r="E38" i="4"/>
  <c r="J37" i="4"/>
  <c r="G37" i="4"/>
  <c r="E37" i="4"/>
  <c r="J36" i="4"/>
  <c r="G36" i="4"/>
  <c r="E36" i="4"/>
  <c r="J35" i="4"/>
  <c r="G35" i="4"/>
  <c r="E35" i="4"/>
  <c r="J34" i="4"/>
  <c r="G34" i="4"/>
  <c r="E34" i="4"/>
  <c r="J33" i="4"/>
  <c r="G33" i="4"/>
  <c r="E33" i="4"/>
  <c r="J32" i="4"/>
  <c r="G32" i="4"/>
  <c r="E32" i="4"/>
  <c r="J31" i="4"/>
  <c r="G31" i="4"/>
  <c r="E31" i="4"/>
  <c r="J30" i="4"/>
  <c r="G30" i="4"/>
  <c r="E30" i="4"/>
  <c r="J29" i="4"/>
  <c r="G29" i="4"/>
  <c r="E29" i="4"/>
  <c r="J28" i="4"/>
  <c r="G28" i="4"/>
  <c r="E28" i="4"/>
  <c r="J27" i="4"/>
  <c r="G27" i="4"/>
  <c r="E27" i="4"/>
  <c r="J26" i="4"/>
  <c r="G26" i="4"/>
  <c r="E26" i="4"/>
  <c r="J25" i="4"/>
  <c r="G25" i="4"/>
  <c r="E25" i="4"/>
  <c r="J24" i="4"/>
  <c r="G24" i="4"/>
  <c r="E24" i="4"/>
  <c r="J23" i="4"/>
  <c r="G23" i="4"/>
  <c r="E23" i="4"/>
  <c r="J22" i="4"/>
  <c r="G22" i="4"/>
  <c r="E22" i="4"/>
  <c r="J21" i="4"/>
  <c r="G21" i="4"/>
  <c r="E21" i="4"/>
  <c r="J20" i="4"/>
  <c r="G20" i="4"/>
  <c r="E20" i="4"/>
  <c r="J19" i="4"/>
  <c r="G19" i="4"/>
  <c r="E19" i="4"/>
  <c r="J18" i="4"/>
  <c r="G18" i="4"/>
  <c r="E18" i="4"/>
  <c r="J17" i="4"/>
  <c r="G17" i="4"/>
  <c r="E17" i="4"/>
  <c r="J16" i="4"/>
  <c r="G16" i="4"/>
  <c r="E16" i="4"/>
  <c r="J15" i="4"/>
  <c r="G15" i="4"/>
  <c r="E15" i="4"/>
  <c r="J14" i="4"/>
  <c r="G14" i="4"/>
  <c r="E14" i="4"/>
  <c r="J13" i="4"/>
  <c r="G13" i="4"/>
  <c r="E13" i="4"/>
  <c r="J12" i="4"/>
  <c r="G12" i="4"/>
  <c r="E12" i="4"/>
  <c r="J11" i="4"/>
  <c r="G11" i="4"/>
  <c r="E11" i="4"/>
  <c r="J10" i="4"/>
  <c r="G10" i="4"/>
  <c r="E10" i="4"/>
  <c r="J9" i="4"/>
  <c r="G9" i="4"/>
  <c r="E9" i="4"/>
  <c r="J8" i="4"/>
  <c r="G8" i="4"/>
  <c r="E8" i="4"/>
  <c r="J7" i="4"/>
  <c r="G7" i="4"/>
  <c r="F7" i="4"/>
  <c r="E7" i="4"/>
  <c r="D7" i="4"/>
  <c r="V6" i="4"/>
  <c r="K6" i="4" s="1"/>
  <c r="J163" i="3"/>
  <c r="I163" i="3"/>
  <c r="H163" i="3"/>
  <c r="E163" i="3"/>
  <c r="J162" i="3"/>
  <c r="I162" i="3"/>
  <c r="H162" i="3"/>
  <c r="E162" i="3"/>
  <c r="J161" i="3"/>
  <c r="I161" i="3"/>
  <c r="H161" i="3"/>
  <c r="E161" i="3"/>
  <c r="J160" i="3"/>
  <c r="I160" i="3"/>
  <c r="H160" i="3"/>
  <c r="E160" i="3"/>
  <c r="J159" i="3"/>
  <c r="I159" i="3"/>
  <c r="H159" i="3"/>
  <c r="E159" i="3"/>
  <c r="J158" i="3"/>
  <c r="I158" i="3"/>
  <c r="H158" i="3"/>
  <c r="E158" i="3"/>
  <c r="J157" i="3"/>
  <c r="I157" i="3"/>
  <c r="H157" i="3"/>
  <c r="E157" i="3"/>
  <c r="J156" i="3"/>
  <c r="I156" i="3"/>
  <c r="H156" i="3"/>
  <c r="E156" i="3"/>
  <c r="J155" i="3"/>
  <c r="I155" i="3"/>
  <c r="H155" i="3"/>
  <c r="E155" i="3"/>
  <c r="J154" i="3"/>
  <c r="I154" i="3"/>
  <c r="H154" i="3"/>
  <c r="E154" i="3"/>
  <c r="J153" i="3"/>
  <c r="I153" i="3"/>
  <c r="H153" i="3"/>
  <c r="E153" i="3"/>
  <c r="J152" i="3"/>
  <c r="I152" i="3"/>
  <c r="H152" i="3"/>
  <c r="E152" i="3"/>
  <c r="J151" i="3"/>
  <c r="I151" i="3"/>
  <c r="H151" i="3"/>
  <c r="E151" i="3"/>
  <c r="J150" i="3"/>
  <c r="I150" i="3"/>
  <c r="H150" i="3"/>
  <c r="E150" i="3"/>
  <c r="J149" i="3"/>
  <c r="I149" i="3"/>
  <c r="H149" i="3"/>
  <c r="E149" i="3"/>
  <c r="J148" i="3"/>
  <c r="I148" i="3"/>
  <c r="H148" i="3"/>
  <c r="E148" i="3"/>
  <c r="J147" i="3"/>
  <c r="I147" i="3"/>
  <c r="H147" i="3"/>
  <c r="E147" i="3"/>
  <c r="J146" i="3"/>
  <c r="I146" i="3"/>
  <c r="H146" i="3"/>
  <c r="E146" i="3"/>
  <c r="J145" i="3"/>
  <c r="I145" i="3"/>
  <c r="H145" i="3"/>
  <c r="E145" i="3"/>
  <c r="J144" i="3"/>
  <c r="I144" i="3"/>
  <c r="H144" i="3"/>
  <c r="E144" i="3"/>
  <c r="J143" i="3"/>
  <c r="I143" i="3"/>
  <c r="H143" i="3"/>
  <c r="E143" i="3"/>
  <c r="J142" i="3"/>
  <c r="I142" i="3"/>
  <c r="H142" i="3"/>
  <c r="E142" i="3"/>
  <c r="J141" i="3"/>
  <c r="I141" i="3"/>
  <c r="H141" i="3"/>
  <c r="E141" i="3"/>
  <c r="J140" i="3"/>
  <c r="I140" i="3"/>
  <c r="H140" i="3"/>
  <c r="E140" i="3"/>
  <c r="J139" i="3"/>
  <c r="I139" i="3"/>
  <c r="H139" i="3"/>
  <c r="E139" i="3"/>
  <c r="J138" i="3"/>
  <c r="I138" i="3"/>
  <c r="H138" i="3"/>
  <c r="E138" i="3"/>
  <c r="J137" i="3"/>
  <c r="I137" i="3"/>
  <c r="H137" i="3"/>
  <c r="E137" i="3"/>
  <c r="J136" i="3"/>
  <c r="I136" i="3"/>
  <c r="H136" i="3"/>
  <c r="E136" i="3"/>
  <c r="J135" i="3"/>
  <c r="I135" i="3"/>
  <c r="H135" i="3"/>
  <c r="E135" i="3"/>
  <c r="J134" i="3"/>
  <c r="I134" i="3"/>
  <c r="H134" i="3"/>
  <c r="E134" i="3"/>
  <c r="J133" i="3"/>
  <c r="I133" i="3"/>
  <c r="H133" i="3"/>
  <c r="E133" i="3"/>
  <c r="J132" i="3"/>
  <c r="I132" i="3"/>
  <c r="H132" i="3"/>
  <c r="E132" i="3"/>
  <c r="J131" i="3"/>
  <c r="I131" i="3"/>
  <c r="H131" i="3"/>
  <c r="E131" i="3"/>
  <c r="J130" i="3"/>
  <c r="I130" i="3"/>
  <c r="H130" i="3"/>
  <c r="E130" i="3"/>
  <c r="J129" i="3"/>
  <c r="I129" i="3"/>
  <c r="H129" i="3"/>
  <c r="E129" i="3"/>
  <c r="J128" i="3"/>
  <c r="I128" i="3"/>
  <c r="H128" i="3"/>
  <c r="E128" i="3"/>
  <c r="J127" i="3"/>
  <c r="I127" i="3"/>
  <c r="H127" i="3"/>
  <c r="E127" i="3"/>
  <c r="J126" i="3"/>
  <c r="I126" i="3"/>
  <c r="H126" i="3"/>
  <c r="E126" i="3"/>
  <c r="J125" i="3"/>
  <c r="I125" i="3"/>
  <c r="H125" i="3"/>
  <c r="E125" i="3"/>
  <c r="J124" i="3"/>
  <c r="I124" i="3"/>
  <c r="H124" i="3"/>
  <c r="E124" i="3"/>
  <c r="J123" i="3"/>
  <c r="I123" i="3"/>
  <c r="H123" i="3"/>
  <c r="E123" i="3"/>
  <c r="J122" i="3"/>
  <c r="I122" i="3"/>
  <c r="H122" i="3"/>
  <c r="E122" i="3"/>
  <c r="J121" i="3"/>
  <c r="I121" i="3"/>
  <c r="H121" i="3"/>
  <c r="E121" i="3"/>
  <c r="J120" i="3"/>
  <c r="I120" i="3"/>
  <c r="H120" i="3"/>
  <c r="E120" i="3"/>
  <c r="J119" i="3"/>
  <c r="I119" i="3"/>
  <c r="H119" i="3"/>
  <c r="E119" i="3"/>
  <c r="J118" i="3"/>
  <c r="I118" i="3"/>
  <c r="H118" i="3"/>
  <c r="E118" i="3"/>
  <c r="J117" i="3"/>
  <c r="I117" i="3"/>
  <c r="H117" i="3"/>
  <c r="E117" i="3"/>
  <c r="J116" i="3"/>
  <c r="I116" i="3"/>
  <c r="H116" i="3"/>
  <c r="E116" i="3"/>
  <c r="J115" i="3"/>
  <c r="I115" i="3"/>
  <c r="H115" i="3"/>
  <c r="E115" i="3"/>
  <c r="J114" i="3"/>
  <c r="I114" i="3"/>
  <c r="H114" i="3"/>
  <c r="E114" i="3"/>
  <c r="J113" i="3"/>
  <c r="I113" i="3"/>
  <c r="H113" i="3"/>
  <c r="E113" i="3"/>
  <c r="J112" i="3"/>
  <c r="I112" i="3"/>
  <c r="H112" i="3"/>
  <c r="E112" i="3"/>
  <c r="J111" i="3"/>
  <c r="I111" i="3"/>
  <c r="H111" i="3"/>
  <c r="E111" i="3"/>
  <c r="J110" i="3"/>
  <c r="I110" i="3"/>
  <c r="H110" i="3"/>
  <c r="E110" i="3"/>
  <c r="J109" i="3"/>
  <c r="I109" i="3"/>
  <c r="H109" i="3"/>
  <c r="E109" i="3"/>
  <c r="J108" i="3"/>
  <c r="I108" i="3"/>
  <c r="H108" i="3"/>
  <c r="E108" i="3"/>
  <c r="J107" i="3"/>
  <c r="I107" i="3"/>
  <c r="H107" i="3"/>
  <c r="E107" i="3"/>
  <c r="J106" i="3"/>
  <c r="I106" i="3"/>
  <c r="H106" i="3"/>
  <c r="E106" i="3"/>
  <c r="J105" i="3"/>
  <c r="I105" i="3"/>
  <c r="H105" i="3"/>
  <c r="E105" i="3"/>
  <c r="J104" i="3"/>
  <c r="I104" i="3"/>
  <c r="H104" i="3"/>
  <c r="E104" i="3"/>
  <c r="J103" i="3"/>
  <c r="I103" i="3"/>
  <c r="H103" i="3"/>
  <c r="E103" i="3"/>
  <c r="J102" i="3"/>
  <c r="I102" i="3"/>
  <c r="H102" i="3"/>
  <c r="E102" i="3"/>
  <c r="J101" i="3"/>
  <c r="I101" i="3"/>
  <c r="H101" i="3"/>
  <c r="E101" i="3"/>
  <c r="J100" i="3"/>
  <c r="I100" i="3"/>
  <c r="H100" i="3"/>
  <c r="E100" i="3"/>
  <c r="J99" i="3"/>
  <c r="I99" i="3"/>
  <c r="H99" i="3"/>
  <c r="E99" i="3"/>
  <c r="J98" i="3"/>
  <c r="I98" i="3"/>
  <c r="H98" i="3"/>
  <c r="E98" i="3"/>
  <c r="J97" i="3"/>
  <c r="I97" i="3"/>
  <c r="H97" i="3"/>
  <c r="E97" i="3"/>
  <c r="J96" i="3"/>
  <c r="I96" i="3"/>
  <c r="H96" i="3"/>
  <c r="E96" i="3"/>
  <c r="J95" i="3"/>
  <c r="I95" i="3"/>
  <c r="H95" i="3"/>
  <c r="E95" i="3"/>
  <c r="J94" i="3"/>
  <c r="I94" i="3"/>
  <c r="H94" i="3"/>
  <c r="E94" i="3"/>
  <c r="J93" i="3"/>
  <c r="I93" i="3"/>
  <c r="H93" i="3"/>
  <c r="E93" i="3"/>
  <c r="J92" i="3"/>
  <c r="I92" i="3"/>
  <c r="H92" i="3"/>
  <c r="E92" i="3"/>
  <c r="J91" i="3"/>
  <c r="I91" i="3"/>
  <c r="H91" i="3"/>
  <c r="E91" i="3"/>
  <c r="J90" i="3"/>
  <c r="I90" i="3"/>
  <c r="H90" i="3"/>
  <c r="E90" i="3"/>
  <c r="J89" i="3"/>
  <c r="I89" i="3"/>
  <c r="H89" i="3"/>
  <c r="E89" i="3"/>
  <c r="J88" i="3"/>
  <c r="I88" i="3"/>
  <c r="H88" i="3"/>
  <c r="E88" i="3"/>
  <c r="J87" i="3"/>
  <c r="I87" i="3"/>
  <c r="H87" i="3"/>
  <c r="E87" i="3"/>
  <c r="J86" i="3"/>
  <c r="I86" i="3"/>
  <c r="H86" i="3"/>
  <c r="E86" i="3"/>
  <c r="J85" i="3"/>
  <c r="I85" i="3"/>
  <c r="H85" i="3"/>
  <c r="E85" i="3"/>
  <c r="J84" i="3"/>
  <c r="I84" i="3"/>
  <c r="H84" i="3"/>
  <c r="E84" i="3"/>
  <c r="J83" i="3"/>
  <c r="I83" i="3"/>
  <c r="H83" i="3"/>
  <c r="E83" i="3"/>
  <c r="J82" i="3"/>
  <c r="I82" i="3"/>
  <c r="H82" i="3"/>
  <c r="E82" i="3"/>
  <c r="J81" i="3"/>
  <c r="I81" i="3"/>
  <c r="H81" i="3"/>
  <c r="E81" i="3"/>
  <c r="J80" i="3"/>
  <c r="I80" i="3"/>
  <c r="H80" i="3"/>
  <c r="E80" i="3"/>
  <c r="J79" i="3"/>
  <c r="I79" i="3"/>
  <c r="H79" i="3"/>
  <c r="E79" i="3"/>
  <c r="J78" i="3"/>
  <c r="I78" i="3"/>
  <c r="H78" i="3"/>
  <c r="E78" i="3"/>
  <c r="J77" i="3"/>
  <c r="I77" i="3"/>
  <c r="H77" i="3"/>
  <c r="E77" i="3"/>
  <c r="J76" i="3"/>
  <c r="I76" i="3"/>
  <c r="H76" i="3"/>
  <c r="E76" i="3"/>
  <c r="J75" i="3"/>
  <c r="I75" i="3"/>
  <c r="H75" i="3"/>
  <c r="E75" i="3"/>
  <c r="J74" i="3"/>
  <c r="I74" i="3"/>
  <c r="H74" i="3"/>
  <c r="E74" i="3"/>
  <c r="J73" i="3"/>
  <c r="I73" i="3"/>
  <c r="H73" i="3"/>
  <c r="E73" i="3"/>
  <c r="J72" i="3"/>
  <c r="I72" i="3"/>
  <c r="H72" i="3"/>
  <c r="E72" i="3"/>
  <c r="J71" i="3"/>
  <c r="I71" i="3"/>
  <c r="H71" i="3"/>
  <c r="E71" i="3"/>
  <c r="J70" i="3"/>
  <c r="I70" i="3"/>
  <c r="H70" i="3"/>
  <c r="E70" i="3"/>
  <c r="J69" i="3"/>
  <c r="I69" i="3"/>
  <c r="H69" i="3"/>
  <c r="E69" i="3"/>
  <c r="J68" i="3"/>
  <c r="I68" i="3"/>
  <c r="H68" i="3"/>
  <c r="E68" i="3"/>
  <c r="J67" i="3"/>
  <c r="I67" i="3"/>
  <c r="H67" i="3"/>
  <c r="E67" i="3"/>
  <c r="J66" i="3"/>
  <c r="I66" i="3"/>
  <c r="H66" i="3"/>
  <c r="E66" i="3"/>
  <c r="J65" i="3"/>
  <c r="I65" i="3"/>
  <c r="H65" i="3"/>
  <c r="E65" i="3"/>
  <c r="J64" i="3"/>
  <c r="I64" i="3"/>
  <c r="H64" i="3"/>
  <c r="E64" i="3"/>
  <c r="J63" i="3"/>
  <c r="I63" i="3"/>
  <c r="H63" i="3"/>
  <c r="E63" i="3"/>
  <c r="J62" i="3"/>
  <c r="I62" i="3"/>
  <c r="H62" i="3"/>
  <c r="E62" i="3"/>
  <c r="J61" i="3"/>
  <c r="I61" i="3"/>
  <c r="H61" i="3"/>
  <c r="E61" i="3"/>
  <c r="J60" i="3"/>
  <c r="I60" i="3"/>
  <c r="H60" i="3"/>
  <c r="E60" i="3"/>
  <c r="J59" i="3"/>
  <c r="I59" i="3"/>
  <c r="H59" i="3"/>
  <c r="E59" i="3"/>
  <c r="J58" i="3"/>
  <c r="I58" i="3"/>
  <c r="H58" i="3"/>
  <c r="E58" i="3"/>
  <c r="J57" i="3"/>
  <c r="I57" i="3"/>
  <c r="H57" i="3"/>
  <c r="E57" i="3"/>
  <c r="J56" i="3"/>
  <c r="I56" i="3"/>
  <c r="H56" i="3"/>
  <c r="E56" i="3"/>
  <c r="J55" i="3"/>
  <c r="I55" i="3"/>
  <c r="H55" i="3"/>
  <c r="E55" i="3"/>
  <c r="J54" i="3"/>
  <c r="I54" i="3"/>
  <c r="H54" i="3"/>
  <c r="E54" i="3"/>
  <c r="J53" i="3"/>
  <c r="I53" i="3"/>
  <c r="H53" i="3"/>
  <c r="E53" i="3"/>
  <c r="J52" i="3"/>
  <c r="I52" i="3"/>
  <c r="H52" i="3"/>
  <c r="E52" i="3"/>
  <c r="J51" i="3"/>
  <c r="I51" i="3"/>
  <c r="H51" i="3"/>
  <c r="E51" i="3"/>
  <c r="J50" i="3"/>
  <c r="I50" i="3"/>
  <c r="H50" i="3"/>
  <c r="E50" i="3"/>
  <c r="J49" i="3"/>
  <c r="I49" i="3"/>
  <c r="H49" i="3"/>
  <c r="E49" i="3"/>
  <c r="J48" i="3"/>
  <c r="I48" i="3"/>
  <c r="H48" i="3"/>
  <c r="E48" i="3"/>
  <c r="J47" i="3"/>
  <c r="I47" i="3"/>
  <c r="H47" i="3"/>
  <c r="E47" i="3"/>
  <c r="J46" i="3"/>
  <c r="I46" i="3"/>
  <c r="H46" i="3"/>
  <c r="E46" i="3"/>
  <c r="J45" i="3"/>
  <c r="I45" i="3"/>
  <c r="H45" i="3"/>
  <c r="E45" i="3"/>
  <c r="J44" i="3"/>
  <c r="I44" i="3"/>
  <c r="H44" i="3"/>
  <c r="E44" i="3"/>
  <c r="J43" i="3"/>
  <c r="I43" i="3"/>
  <c r="H43" i="3"/>
  <c r="E43" i="3"/>
  <c r="J42" i="3"/>
  <c r="I42" i="3"/>
  <c r="H42" i="3"/>
  <c r="E42" i="3"/>
  <c r="J41" i="3"/>
  <c r="I41" i="3"/>
  <c r="H41" i="3"/>
  <c r="E41" i="3"/>
  <c r="J40" i="3"/>
  <c r="I40" i="3"/>
  <c r="H40" i="3"/>
  <c r="E40" i="3"/>
  <c r="J39" i="3"/>
  <c r="I39" i="3"/>
  <c r="H39" i="3"/>
  <c r="E39" i="3"/>
  <c r="J38" i="3"/>
  <c r="I38" i="3"/>
  <c r="H38" i="3"/>
  <c r="E38" i="3"/>
  <c r="J37" i="3"/>
  <c r="I37" i="3"/>
  <c r="H37" i="3"/>
  <c r="E37" i="3"/>
  <c r="J36" i="3"/>
  <c r="I36" i="3"/>
  <c r="H36" i="3"/>
  <c r="E36" i="3"/>
  <c r="J35" i="3"/>
  <c r="I35" i="3"/>
  <c r="H35" i="3"/>
  <c r="E35" i="3"/>
  <c r="J34" i="3"/>
  <c r="I34" i="3"/>
  <c r="H34" i="3"/>
  <c r="E34" i="3"/>
  <c r="J33" i="3"/>
  <c r="I33" i="3"/>
  <c r="H33" i="3"/>
  <c r="E33" i="3"/>
  <c r="J32" i="3"/>
  <c r="I32" i="3"/>
  <c r="H32" i="3"/>
  <c r="E32" i="3"/>
  <c r="J31" i="3"/>
  <c r="I31" i="3"/>
  <c r="H31" i="3"/>
  <c r="E31" i="3"/>
  <c r="J30" i="3"/>
  <c r="I30" i="3"/>
  <c r="H30" i="3"/>
  <c r="E30" i="3"/>
  <c r="J29" i="3"/>
  <c r="I29" i="3"/>
  <c r="H29" i="3"/>
  <c r="E29" i="3"/>
  <c r="J28" i="3"/>
  <c r="I28" i="3"/>
  <c r="H28" i="3"/>
  <c r="E28" i="3"/>
  <c r="J27" i="3"/>
  <c r="I27" i="3"/>
  <c r="H27" i="3"/>
  <c r="E27" i="3"/>
  <c r="J26" i="3"/>
  <c r="I26" i="3"/>
  <c r="H26" i="3"/>
  <c r="E26" i="3"/>
  <c r="J25" i="3"/>
  <c r="I25" i="3"/>
  <c r="H25" i="3"/>
  <c r="E25" i="3"/>
  <c r="J24" i="3"/>
  <c r="I24" i="3"/>
  <c r="H24" i="3"/>
  <c r="E24" i="3"/>
  <c r="J23" i="3"/>
  <c r="I23" i="3"/>
  <c r="H23" i="3"/>
  <c r="E23" i="3"/>
  <c r="J22" i="3"/>
  <c r="I22" i="3"/>
  <c r="H22" i="3"/>
  <c r="E22" i="3"/>
  <c r="J21" i="3"/>
  <c r="I21" i="3"/>
  <c r="H21" i="3"/>
  <c r="E21" i="3"/>
  <c r="J20" i="3"/>
  <c r="I20" i="3"/>
  <c r="H20" i="3"/>
  <c r="E20" i="3"/>
  <c r="J19" i="3"/>
  <c r="I19" i="3"/>
  <c r="H19" i="3"/>
  <c r="E19" i="3"/>
  <c r="O18" i="3"/>
  <c r="J18" i="3"/>
  <c r="I18" i="3"/>
  <c r="H18" i="3"/>
  <c r="E18" i="3"/>
  <c r="O17" i="3"/>
  <c r="J17" i="3"/>
  <c r="I17" i="3"/>
  <c r="H17" i="3"/>
  <c r="E17" i="3"/>
  <c r="J16" i="3"/>
  <c r="I16" i="3"/>
  <c r="H16" i="3"/>
  <c r="E16" i="3"/>
  <c r="J15" i="3"/>
  <c r="I15" i="3"/>
  <c r="H15" i="3"/>
  <c r="E15" i="3"/>
  <c r="O14" i="3"/>
  <c r="J14" i="3"/>
  <c r="I14" i="3"/>
  <c r="H14" i="3"/>
  <c r="E14" i="3"/>
  <c r="J13" i="3"/>
  <c r="I13" i="3"/>
  <c r="H13" i="3"/>
  <c r="E13" i="3"/>
  <c r="J12" i="3"/>
  <c r="I12" i="3"/>
  <c r="H12" i="3"/>
  <c r="E12" i="3"/>
  <c r="J11" i="3"/>
  <c r="I11" i="3"/>
  <c r="H11" i="3"/>
  <c r="E11" i="3"/>
  <c r="O10" i="3"/>
  <c r="J10" i="3"/>
  <c r="I10" i="3"/>
  <c r="H10" i="3"/>
  <c r="E10" i="3"/>
  <c r="O9" i="3"/>
  <c r="J9" i="3"/>
  <c r="I9" i="3"/>
  <c r="H9" i="3"/>
  <c r="E9" i="3"/>
  <c r="J8" i="3"/>
  <c r="I8" i="3"/>
  <c r="H8" i="3"/>
  <c r="E8" i="3"/>
  <c r="Y4" i="3"/>
  <c r="E13" i="2"/>
  <c r="E12" i="2"/>
  <c r="E11" i="2"/>
  <c r="E10" i="2"/>
  <c r="E9" i="2"/>
  <c r="E8" i="2"/>
  <c r="C9" i="2"/>
  <c r="N33" i="4" l="1"/>
  <c r="N34" i="4"/>
  <c r="N35" i="4"/>
  <c r="N36" i="4"/>
  <c r="N24" i="4"/>
  <c r="N27" i="4"/>
  <c r="N25" i="4"/>
  <c r="N26" i="4"/>
  <c r="M18" i="4"/>
  <c r="M16" i="4"/>
  <c r="M17" i="4"/>
  <c r="M15" i="4"/>
  <c r="M14" i="4"/>
  <c r="M13" i="4"/>
  <c r="M12" i="4"/>
  <c r="M11" i="4"/>
  <c r="M10" i="4"/>
  <c r="M9" i="4"/>
  <c r="M8" i="4"/>
  <c r="M7" i="4"/>
  <c r="M20" i="3"/>
  <c r="M22" i="3"/>
  <c r="M23" i="3"/>
  <c r="M25" i="3"/>
  <c r="M27" i="3"/>
  <c r="M29" i="3"/>
  <c r="M31" i="3"/>
  <c r="M33" i="3"/>
  <c r="M36" i="3"/>
  <c r="M38" i="3"/>
  <c r="M40" i="3"/>
  <c r="M41" i="3"/>
  <c r="M43" i="3"/>
  <c r="M45" i="3"/>
  <c r="M47" i="3"/>
  <c r="M49" i="3"/>
  <c r="M51" i="3"/>
  <c r="M53" i="3"/>
  <c r="M56" i="3"/>
  <c r="M57" i="3"/>
  <c r="M60" i="3"/>
  <c r="M63" i="3"/>
  <c r="M65" i="3"/>
  <c r="M68" i="3"/>
  <c r="M69" i="3"/>
  <c r="M72" i="3"/>
  <c r="M10" i="3"/>
  <c r="M19" i="3"/>
  <c r="M21" i="3"/>
  <c r="M24" i="3"/>
  <c r="M26" i="3"/>
  <c r="M28" i="3"/>
  <c r="M30" i="3"/>
  <c r="M32" i="3"/>
  <c r="M34" i="3"/>
  <c r="M35" i="3"/>
  <c r="M37" i="3"/>
  <c r="M39" i="3"/>
  <c r="M42" i="3"/>
  <c r="M44" i="3"/>
  <c r="M46" i="3"/>
  <c r="M48" i="3"/>
  <c r="M50" i="3"/>
  <c r="M52" i="3"/>
  <c r="M54" i="3"/>
  <c r="M55" i="3"/>
  <c r="M58" i="3"/>
  <c r="M59" i="3"/>
  <c r="M61" i="3"/>
  <c r="M62" i="3"/>
  <c r="M64" i="3"/>
  <c r="M66" i="3"/>
  <c r="M67" i="3"/>
  <c r="M70" i="3"/>
  <c r="M71" i="3"/>
  <c r="M74" i="3"/>
  <c r="M76" i="3"/>
  <c r="M78" i="3"/>
  <c r="M80" i="3"/>
  <c r="M82" i="3"/>
  <c r="M83" i="3"/>
  <c r="M84"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73" i="3"/>
  <c r="M75" i="3"/>
  <c r="M77" i="3"/>
  <c r="M79" i="3"/>
  <c r="M81" i="3"/>
  <c r="M85" i="3"/>
  <c r="M11" i="3"/>
  <c r="M12" i="3"/>
  <c r="M13" i="3"/>
  <c r="M14" i="3"/>
  <c r="M15" i="3"/>
  <c r="M16" i="3"/>
  <c r="M17" i="3"/>
  <c r="M9" i="3"/>
  <c r="M18" i="3"/>
  <c r="M8" i="3"/>
  <c r="L10"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2" i="3"/>
  <c r="L14" i="3"/>
  <c r="L11" i="3"/>
  <c r="L13" i="3"/>
  <c r="L15" i="3"/>
  <c r="L16" i="3"/>
  <c r="L17" i="3"/>
  <c r="L9" i="3"/>
  <c r="L18" i="3"/>
  <c r="L8" i="3"/>
  <c r="K16" i="3"/>
  <c r="K19" i="3"/>
  <c r="K21" i="3"/>
  <c r="K23" i="3"/>
  <c r="K25" i="3"/>
  <c r="K27" i="3"/>
  <c r="K29" i="3"/>
  <c r="K32" i="3"/>
  <c r="K34" i="3"/>
  <c r="K36" i="3"/>
  <c r="K38" i="3"/>
  <c r="K40" i="3"/>
  <c r="K41" i="3"/>
  <c r="K42"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7" i="3"/>
  <c r="K9" i="3"/>
  <c r="K18" i="3"/>
  <c r="K10" i="3"/>
  <c r="K20" i="3"/>
  <c r="K22" i="3"/>
  <c r="K24" i="3"/>
  <c r="K26" i="3"/>
  <c r="K28" i="3"/>
  <c r="K30" i="3"/>
  <c r="K31" i="3"/>
  <c r="K33" i="3"/>
  <c r="K35" i="3"/>
  <c r="K37" i="3"/>
  <c r="K39" i="3"/>
  <c r="K43" i="3"/>
  <c r="K11" i="3"/>
  <c r="K12" i="3"/>
  <c r="K13" i="3"/>
  <c r="K14" i="3"/>
  <c r="K15" i="3"/>
  <c r="K8" i="3"/>
  <c r="O34" i="4"/>
  <c r="O35" i="4"/>
  <c r="O36" i="4"/>
  <c r="O33" i="4"/>
  <c r="O25" i="4"/>
  <c r="O26" i="4"/>
  <c r="O27" i="4"/>
  <c r="P27" i="4" s="1"/>
  <c r="O24" i="4"/>
  <c r="AA45" i="3"/>
  <c r="AA61" i="3"/>
  <c r="AA77" i="3"/>
  <c r="AA133" i="3"/>
  <c r="AA12" i="3"/>
  <c r="AA15" i="3"/>
  <c r="AA18" i="3"/>
  <c r="AA21" i="3"/>
  <c r="AA24" i="3"/>
  <c r="AA28" i="3"/>
  <c r="AA31" i="3"/>
  <c r="AA33" i="3"/>
  <c r="AA35" i="3"/>
  <c r="AA38" i="3"/>
  <c r="AA42" i="3"/>
  <c r="AA46" i="3"/>
  <c r="AA50" i="3"/>
  <c r="AA54" i="3"/>
  <c r="AA58" i="3"/>
  <c r="AA62" i="3"/>
  <c r="AA66" i="3"/>
  <c r="AA70" i="3"/>
  <c r="AA74" i="3"/>
  <c r="AA78" i="3"/>
  <c r="AA82" i="3"/>
  <c r="AA86" i="3"/>
  <c r="AA90" i="3"/>
  <c r="AA94" i="3"/>
  <c r="AA98" i="3"/>
  <c r="AA102" i="3"/>
  <c r="AA106" i="3"/>
  <c r="AA110" i="3"/>
  <c r="AA114" i="3"/>
  <c r="AA118" i="3"/>
  <c r="AA122" i="3"/>
  <c r="AA126" i="3"/>
  <c r="AA130" i="3"/>
  <c r="AA134" i="3"/>
  <c r="AA138" i="3"/>
  <c r="AA142" i="3"/>
  <c r="AA146" i="3"/>
  <c r="AA150" i="3"/>
  <c r="AA154" i="3"/>
  <c r="AA158" i="3"/>
  <c r="AA162" i="3"/>
  <c r="AA9" i="3"/>
  <c r="AA30" i="3"/>
  <c r="AA69" i="3"/>
  <c r="AA93" i="3"/>
  <c r="AA101" i="3"/>
  <c r="AA109" i="3"/>
  <c r="AA117" i="3"/>
  <c r="AA125" i="3"/>
  <c r="AA157" i="3"/>
  <c r="AA27" i="3"/>
  <c r="AA37" i="3"/>
  <c r="AA85" i="3"/>
  <c r="AA141" i="3"/>
  <c r="AA149" i="3"/>
  <c r="AA41" i="3"/>
  <c r="AA53" i="3"/>
  <c r="AA81" i="3"/>
  <c r="AA105" i="3"/>
  <c r="AA137" i="3"/>
  <c r="AA11" i="3"/>
  <c r="AA20" i="3"/>
  <c r="AA49" i="3"/>
  <c r="AA73" i="3"/>
  <c r="AA97" i="3"/>
  <c r="AA145" i="3"/>
  <c r="AA153" i="3"/>
  <c r="AA161" i="3"/>
  <c r="AA10" i="3"/>
  <c r="AA13" i="3"/>
  <c r="AA16" i="3"/>
  <c r="AA22" i="3"/>
  <c r="AA25" i="3"/>
  <c r="AA39" i="3"/>
  <c r="AA43" i="3"/>
  <c r="AA47" i="3"/>
  <c r="AA51" i="3"/>
  <c r="AA55" i="3"/>
  <c r="AA59" i="3"/>
  <c r="AA63" i="3"/>
  <c r="AA67" i="3"/>
  <c r="AA71" i="3"/>
  <c r="AA75" i="3"/>
  <c r="AA79" i="3"/>
  <c r="AA83" i="3"/>
  <c r="AA87" i="3"/>
  <c r="AA91" i="3"/>
  <c r="AA95" i="3"/>
  <c r="AA99" i="3"/>
  <c r="AA103" i="3"/>
  <c r="AA107" i="3"/>
  <c r="AA111" i="3"/>
  <c r="AA115" i="3"/>
  <c r="AA119" i="3"/>
  <c r="AA123" i="3"/>
  <c r="AA127" i="3"/>
  <c r="AA131" i="3"/>
  <c r="AA135" i="3"/>
  <c r="AA139" i="3"/>
  <c r="AA143" i="3"/>
  <c r="AA147" i="3"/>
  <c r="AA151" i="3"/>
  <c r="AA155" i="3"/>
  <c r="AA159" i="3"/>
  <c r="AA163" i="3"/>
  <c r="AA57" i="3"/>
  <c r="AA65" i="3"/>
  <c r="AA89" i="3"/>
  <c r="AA113" i="3"/>
  <c r="AA121" i="3"/>
  <c r="AA129" i="3"/>
  <c r="AA14" i="3"/>
  <c r="AA17" i="3"/>
  <c r="AA19" i="3"/>
  <c r="AA23" i="3"/>
  <c r="AA26" i="3"/>
  <c r="AA29" i="3"/>
  <c r="AA32" i="3"/>
  <c r="AA34" i="3"/>
  <c r="AA36" i="3"/>
  <c r="AA40" i="3"/>
  <c r="AA44" i="3"/>
  <c r="AA48" i="3"/>
  <c r="AA52" i="3"/>
  <c r="AA56" i="3"/>
  <c r="AA60" i="3"/>
  <c r="AA64" i="3"/>
  <c r="AA68" i="3"/>
  <c r="AA72" i="3"/>
  <c r="AA76" i="3"/>
  <c r="AA80" i="3"/>
  <c r="AA84" i="3"/>
  <c r="AA88" i="3"/>
  <c r="AA92" i="3"/>
  <c r="AA96" i="3"/>
  <c r="AA100" i="3"/>
  <c r="AA104" i="3"/>
  <c r="AA108" i="3"/>
  <c r="AA112" i="3"/>
  <c r="AA116" i="3"/>
  <c r="AA120" i="3"/>
  <c r="AA124" i="3"/>
  <c r="AA128" i="3"/>
  <c r="AA132" i="3"/>
  <c r="AA136" i="3"/>
  <c r="AA140" i="3"/>
  <c r="AA144" i="3"/>
  <c r="AA148" i="3"/>
  <c r="AA152" i="3"/>
  <c r="AA156" i="3"/>
  <c r="AA160" i="3"/>
  <c r="AA8" i="3"/>
  <c r="V18" i="4"/>
  <c r="K18" i="4" s="1"/>
  <c r="V8" i="4"/>
  <c r="Y12" i="3"/>
  <c r="Z12" i="3"/>
  <c r="Y18" i="3"/>
  <c r="Z18" i="3"/>
  <c r="Y26" i="3"/>
  <c r="Z26" i="3"/>
  <c r="Y42" i="3"/>
  <c r="Z42" i="3"/>
  <c r="Y62" i="3"/>
  <c r="Z62" i="3"/>
  <c r="Y66" i="3"/>
  <c r="Z66" i="3"/>
  <c r="Y70" i="3"/>
  <c r="Z70" i="3"/>
  <c r="Y86" i="3"/>
  <c r="Z86" i="3"/>
  <c r="Y94" i="3"/>
  <c r="Z94" i="3"/>
  <c r="Y98" i="3"/>
  <c r="Z98" i="3"/>
  <c r="Y102" i="3"/>
  <c r="Z102" i="3"/>
  <c r="Y110" i="3"/>
  <c r="Z110" i="3"/>
  <c r="Y122" i="3"/>
  <c r="Z122" i="3"/>
  <c r="Y130" i="3"/>
  <c r="Z130" i="3"/>
  <c r="Y138" i="3"/>
  <c r="Z138" i="3"/>
  <c r="Y16" i="3"/>
  <c r="Z16" i="3"/>
  <c r="Y39" i="3"/>
  <c r="Z39" i="3"/>
  <c r="Y43" i="3"/>
  <c r="Z43" i="3"/>
  <c r="Y47" i="3"/>
  <c r="Z47" i="3"/>
  <c r="Y51" i="3"/>
  <c r="Z51" i="3"/>
  <c r="Y55" i="3"/>
  <c r="Z55" i="3"/>
  <c r="Y59" i="3"/>
  <c r="Z59" i="3"/>
  <c r="Y63" i="3"/>
  <c r="Z63" i="3"/>
  <c r="Y67" i="3"/>
  <c r="Z67" i="3"/>
  <c r="Y71" i="3"/>
  <c r="Z71" i="3"/>
  <c r="Y75" i="3"/>
  <c r="Z75" i="3"/>
  <c r="Y79" i="3"/>
  <c r="Z79" i="3"/>
  <c r="Y83" i="3"/>
  <c r="Z83" i="3"/>
  <c r="Y87" i="3"/>
  <c r="Z87" i="3"/>
  <c r="Y91" i="3"/>
  <c r="Z91" i="3"/>
  <c r="Y95" i="3"/>
  <c r="Z95" i="3"/>
  <c r="Y99" i="3"/>
  <c r="Z99" i="3"/>
  <c r="Y103" i="3"/>
  <c r="Z103" i="3"/>
  <c r="Y107" i="3"/>
  <c r="Z107" i="3"/>
  <c r="Y111" i="3"/>
  <c r="Z111" i="3"/>
  <c r="Y115" i="3"/>
  <c r="Z115" i="3"/>
  <c r="Y119" i="3"/>
  <c r="Z119" i="3"/>
  <c r="Y123" i="3"/>
  <c r="Z123" i="3"/>
  <c r="Y127" i="3"/>
  <c r="Z127" i="3"/>
  <c r="Y131" i="3"/>
  <c r="Z131" i="3"/>
  <c r="Y135" i="3"/>
  <c r="Z135" i="3"/>
  <c r="Y139" i="3"/>
  <c r="Z139" i="3"/>
  <c r="Y143" i="3"/>
  <c r="Z143" i="3"/>
  <c r="Y147" i="3"/>
  <c r="Z147" i="3"/>
  <c r="Y151" i="3"/>
  <c r="Z151" i="3"/>
  <c r="Y155" i="3"/>
  <c r="Z155" i="3"/>
  <c r="Y159" i="3"/>
  <c r="Z159" i="3"/>
  <c r="Y163" i="3"/>
  <c r="Z163" i="3"/>
  <c r="Y15" i="3"/>
  <c r="Z15" i="3"/>
  <c r="Y23" i="3"/>
  <c r="Z23" i="3"/>
  <c r="Y28" i="3"/>
  <c r="Z28" i="3"/>
  <c r="Y38" i="3"/>
  <c r="Z38" i="3"/>
  <c r="Y54" i="3"/>
  <c r="Z54" i="3"/>
  <c r="Y78" i="3"/>
  <c r="Z78" i="3"/>
  <c r="Y82" i="3"/>
  <c r="Z82" i="3"/>
  <c r="Y90" i="3"/>
  <c r="Z90" i="3"/>
  <c r="Y106" i="3"/>
  <c r="Z106" i="3"/>
  <c r="Y118" i="3"/>
  <c r="Z118" i="3"/>
  <c r="Y150" i="3"/>
  <c r="Z150" i="3"/>
  <c r="Y154" i="3"/>
  <c r="Z154" i="3"/>
  <c r="Y158" i="3"/>
  <c r="Z158" i="3"/>
  <c r="Y10" i="3"/>
  <c r="Z10" i="3"/>
  <c r="Y13" i="3"/>
  <c r="Z13" i="3"/>
  <c r="Y14" i="3"/>
  <c r="Z14" i="3"/>
  <c r="Y17" i="3"/>
  <c r="Z17" i="3"/>
  <c r="Y19" i="3"/>
  <c r="Z19" i="3"/>
  <c r="Y22" i="3"/>
  <c r="Z22" i="3"/>
  <c r="Y24" i="3"/>
  <c r="Z24" i="3"/>
  <c r="Y27" i="3"/>
  <c r="Z27" i="3"/>
  <c r="Y29" i="3"/>
  <c r="Z29" i="3"/>
  <c r="Y32" i="3"/>
  <c r="Z32" i="3"/>
  <c r="Y34" i="3"/>
  <c r="Z34" i="3"/>
  <c r="Y36" i="3"/>
  <c r="Z36" i="3"/>
  <c r="Y40" i="3"/>
  <c r="Z40" i="3"/>
  <c r="Y44" i="3"/>
  <c r="Z44" i="3"/>
  <c r="Y48" i="3"/>
  <c r="Z48" i="3"/>
  <c r="Y52" i="3"/>
  <c r="Z52" i="3"/>
  <c r="Y56" i="3"/>
  <c r="Z56" i="3"/>
  <c r="Y60" i="3"/>
  <c r="Z60" i="3"/>
  <c r="Y64" i="3"/>
  <c r="Z64" i="3"/>
  <c r="Y68" i="3"/>
  <c r="Z68" i="3"/>
  <c r="Y72" i="3"/>
  <c r="Z72" i="3"/>
  <c r="Y76" i="3"/>
  <c r="Z76" i="3"/>
  <c r="Y80" i="3"/>
  <c r="Z80" i="3"/>
  <c r="Y84" i="3"/>
  <c r="Z84" i="3"/>
  <c r="Y88" i="3"/>
  <c r="Z88" i="3"/>
  <c r="Y92" i="3"/>
  <c r="Z92" i="3"/>
  <c r="Y96" i="3"/>
  <c r="Z96" i="3"/>
  <c r="Y100" i="3"/>
  <c r="Z100" i="3"/>
  <c r="Y104" i="3"/>
  <c r="Z104" i="3"/>
  <c r="Y108" i="3"/>
  <c r="Z108" i="3"/>
  <c r="Y112" i="3"/>
  <c r="Z112" i="3"/>
  <c r="Y116" i="3"/>
  <c r="Z116" i="3"/>
  <c r="Y120" i="3"/>
  <c r="Z120" i="3"/>
  <c r="Y124" i="3"/>
  <c r="Z124" i="3"/>
  <c r="Y128" i="3"/>
  <c r="Z128" i="3"/>
  <c r="Y132" i="3"/>
  <c r="Z132" i="3"/>
  <c r="Y136" i="3"/>
  <c r="Z136" i="3"/>
  <c r="Y140" i="3"/>
  <c r="Z140" i="3"/>
  <c r="Y144" i="3"/>
  <c r="Z144" i="3"/>
  <c r="Y148" i="3"/>
  <c r="Z148" i="3"/>
  <c r="Y152" i="3"/>
  <c r="Z152" i="3"/>
  <c r="Y156" i="3"/>
  <c r="Z156" i="3"/>
  <c r="Y160" i="3"/>
  <c r="Z160" i="3"/>
  <c r="Y21" i="3"/>
  <c r="Z21" i="3"/>
  <c r="Y31" i="3"/>
  <c r="Z31" i="3"/>
  <c r="Y33" i="3"/>
  <c r="Z33" i="3"/>
  <c r="Y35" i="3"/>
  <c r="Z35" i="3"/>
  <c r="Y46" i="3"/>
  <c r="Z46" i="3"/>
  <c r="Y50" i="3"/>
  <c r="Z50" i="3"/>
  <c r="Y58" i="3"/>
  <c r="Z58" i="3"/>
  <c r="Y74" i="3"/>
  <c r="Z74" i="3"/>
  <c r="Y114" i="3"/>
  <c r="Z114" i="3"/>
  <c r="Y126" i="3"/>
  <c r="Z126" i="3"/>
  <c r="Y134" i="3"/>
  <c r="Z134" i="3"/>
  <c r="Y142" i="3"/>
  <c r="Z142" i="3"/>
  <c r="Y146" i="3"/>
  <c r="Z146" i="3"/>
  <c r="Y162" i="3"/>
  <c r="Z162" i="3"/>
  <c r="Y9" i="3"/>
  <c r="Z9" i="3"/>
  <c r="Y11" i="3"/>
  <c r="Z11" i="3"/>
  <c r="Y20" i="3"/>
  <c r="Z20" i="3"/>
  <c r="Y25" i="3"/>
  <c r="Z25" i="3"/>
  <c r="Y30" i="3"/>
  <c r="Z30" i="3"/>
  <c r="Y37" i="3"/>
  <c r="Z37" i="3"/>
  <c r="Y41" i="3"/>
  <c r="Z41" i="3"/>
  <c r="Y45" i="3"/>
  <c r="Z45" i="3"/>
  <c r="Y49" i="3"/>
  <c r="Z49" i="3"/>
  <c r="Y53" i="3"/>
  <c r="Z53" i="3"/>
  <c r="Y57" i="3"/>
  <c r="Z57" i="3"/>
  <c r="Y61" i="3"/>
  <c r="Z61" i="3"/>
  <c r="Y65" i="3"/>
  <c r="Z65" i="3"/>
  <c r="Y69" i="3"/>
  <c r="Z69" i="3"/>
  <c r="Y73" i="3"/>
  <c r="Z73" i="3"/>
  <c r="Y77" i="3"/>
  <c r="Z77" i="3"/>
  <c r="Y81" i="3"/>
  <c r="Z81" i="3"/>
  <c r="Y85" i="3"/>
  <c r="Z85" i="3"/>
  <c r="Y89" i="3"/>
  <c r="Z89" i="3"/>
  <c r="Y93" i="3"/>
  <c r="Z93" i="3"/>
  <c r="Y97" i="3"/>
  <c r="Z97" i="3"/>
  <c r="Y101" i="3"/>
  <c r="Z101" i="3"/>
  <c r="Y105" i="3"/>
  <c r="Z105" i="3"/>
  <c r="Y109" i="3"/>
  <c r="Z109" i="3"/>
  <c r="Y113" i="3"/>
  <c r="Z113" i="3"/>
  <c r="Y117" i="3"/>
  <c r="Z117" i="3"/>
  <c r="Y121" i="3"/>
  <c r="Z121" i="3"/>
  <c r="Y125" i="3"/>
  <c r="Z125" i="3"/>
  <c r="Y129" i="3"/>
  <c r="Z129" i="3"/>
  <c r="Y133" i="3"/>
  <c r="Z133" i="3"/>
  <c r="Y137" i="3"/>
  <c r="Z137" i="3"/>
  <c r="Y141" i="3"/>
  <c r="Z141" i="3"/>
  <c r="Y145" i="3"/>
  <c r="Z145" i="3"/>
  <c r="Y149" i="3"/>
  <c r="Z149" i="3"/>
  <c r="Y153" i="3"/>
  <c r="Z153" i="3"/>
  <c r="Y157" i="3"/>
  <c r="Z157" i="3"/>
  <c r="Y161" i="3"/>
  <c r="Z161" i="3"/>
  <c r="Z8" i="3"/>
  <c r="Y8" i="3"/>
  <c r="C10" i="2"/>
  <c r="C13" i="2"/>
  <c r="C11" i="2"/>
  <c r="B12" i="2"/>
  <c r="C12" i="2" s="1"/>
  <c r="G167" i="3"/>
  <c r="G168" i="3"/>
  <c r="H168" i="3"/>
  <c r="H167" i="3"/>
  <c r="J168" i="3"/>
  <c r="J167" i="3"/>
  <c r="I168" i="3"/>
  <c r="I167" i="3"/>
  <c r="V17" i="4"/>
  <c r="K17" i="4" s="1"/>
  <c r="V9" i="4"/>
  <c r="K9" i="4" s="1"/>
  <c r="P34" i="4"/>
  <c r="V16" i="4"/>
  <c r="K16" i="4" s="1"/>
  <c r="G259" i="4"/>
  <c r="V12" i="4"/>
  <c r="K12" i="4" s="1"/>
  <c r="V15" i="4"/>
  <c r="V11" i="4"/>
  <c r="V7" i="4"/>
  <c r="V14" i="4"/>
  <c r="V10" i="4"/>
  <c r="K10" i="4" s="1"/>
  <c r="G260" i="4"/>
  <c r="V13" i="4"/>
  <c r="K13" i="4" s="1"/>
  <c r="P24" i="4" l="1"/>
  <c r="P33" i="4"/>
  <c r="P35" i="4"/>
  <c r="P36" i="4"/>
  <c r="P26" i="4"/>
  <c r="P25" i="4"/>
  <c r="K11" i="4"/>
  <c r="K15" i="4"/>
  <c r="K14" i="4"/>
  <c r="K8" i="4"/>
  <c r="K7" i="4"/>
  <c r="Q25" i="3"/>
  <c r="Q24" i="3"/>
  <c r="Q23" i="3"/>
  <c r="L7" i="3"/>
  <c r="M7" i="3"/>
  <c r="K7" i="3"/>
  <c r="C8" i="2"/>
  <c r="R24" i="3"/>
  <c r="R26" i="3"/>
  <c r="R23" i="3"/>
  <c r="R25" i="3"/>
  <c r="S23" i="3" l="1"/>
  <c r="S24" i="3"/>
  <c r="S25" i="3"/>
</calcChain>
</file>

<file path=xl/sharedStrings.xml><?xml version="1.0" encoding="utf-8"?>
<sst xmlns="http://schemas.openxmlformats.org/spreadsheetml/2006/main" count="1057" uniqueCount="556">
  <si>
    <t>Bob</t>
  </si>
  <si>
    <t>Last Name</t>
  </si>
  <si>
    <t>First Name</t>
  </si>
  <si>
    <t>ID</t>
  </si>
  <si>
    <t>Department</t>
  </si>
  <si>
    <t>Region</t>
  </si>
  <si>
    <t>Title</t>
  </si>
  <si>
    <t>Salary</t>
  </si>
  <si>
    <t>Hire Date</t>
  </si>
  <si>
    <t>Birth Date</t>
  </si>
  <si>
    <t>Gender</t>
  </si>
  <si>
    <t>Paterno</t>
  </si>
  <si>
    <t>Marketing</t>
  </si>
  <si>
    <t>South</t>
  </si>
  <si>
    <t>Pohlmann</t>
  </si>
  <si>
    <t>North</t>
  </si>
  <si>
    <t>Bednarczyk</t>
  </si>
  <si>
    <t>Engineering</t>
  </si>
  <si>
    <t>Midwest</t>
  </si>
  <si>
    <t>Bader</t>
  </si>
  <si>
    <t>Appelt</t>
  </si>
  <si>
    <t>Finance</t>
  </si>
  <si>
    <t>Ortega-Molina</t>
  </si>
  <si>
    <t>West</t>
  </si>
  <si>
    <t>Coffman</t>
  </si>
  <si>
    <t>Kartashev</t>
  </si>
  <si>
    <t>Manager</t>
  </si>
  <si>
    <t>Hubbuch</t>
  </si>
  <si>
    <t>Johnston</t>
  </si>
  <si>
    <t>Goodwin</t>
  </si>
  <si>
    <t>Doninger</t>
  </si>
  <si>
    <t>Anderson</t>
  </si>
  <si>
    <t>Saylor</t>
  </si>
  <si>
    <t>Lawrence</t>
  </si>
  <si>
    <t>Rovik</t>
  </si>
  <si>
    <t>Gerstle</t>
  </si>
  <si>
    <t>Martin</t>
  </si>
  <si>
    <t>Hendershot</t>
  </si>
  <si>
    <t>Callaway</t>
  </si>
  <si>
    <t>Carpenter</t>
  </si>
  <si>
    <t>House</t>
  </si>
  <si>
    <t>Bird</t>
  </si>
  <si>
    <t>Hennig</t>
  </si>
  <si>
    <t>Conner</t>
  </si>
  <si>
    <t>Huber</t>
  </si>
  <si>
    <t>Canada</t>
  </si>
  <si>
    <t>Wooden</t>
  </si>
  <si>
    <t>Williams</t>
  </si>
  <si>
    <t>Madison</t>
  </si>
  <si>
    <t>Smith</t>
  </si>
  <si>
    <t>Donthi</t>
  </si>
  <si>
    <t>Stubblefield</t>
  </si>
  <si>
    <t>Browning</t>
  </si>
  <si>
    <t>Beckman</t>
  </si>
  <si>
    <t>Moock</t>
  </si>
  <si>
    <t>Cancelado</t>
  </si>
  <si>
    <t>Shepherd</t>
  </si>
  <si>
    <t>Klinglesmith</t>
  </si>
  <si>
    <t>Gregg</t>
  </si>
  <si>
    <t>Keane</t>
  </si>
  <si>
    <t>Ottembrajt</t>
  </si>
  <si>
    <t>Probus</t>
  </si>
  <si>
    <t>Kidwell</t>
  </si>
  <si>
    <t>Lurie</t>
  </si>
  <si>
    <t>Alterman</t>
  </si>
  <si>
    <t>Lee</t>
  </si>
  <si>
    <t>Bolin</t>
  </si>
  <si>
    <t>Higgins</t>
  </si>
  <si>
    <t>Kalmukhanuly</t>
  </si>
  <si>
    <t>Dunn</t>
  </si>
  <si>
    <t>Zilich</t>
  </si>
  <si>
    <t>Binkley</t>
  </si>
  <si>
    <t>Myers</t>
  </si>
  <si>
    <t>Wawrysh</t>
  </si>
  <si>
    <t>Bell</t>
  </si>
  <si>
    <t>Bray</t>
  </si>
  <si>
    <t>Collins</t>
  </si>
  <si>
    <t>Recktenwald</t>
  </si>
  <si>
    <t>Welander</t>
  </si>
  <si>
    <t>Mouser</t>
  </si>
  <si>
    <t>Ashby</t>
  </si>
  <si>
    <t>Cissell</t>
  </si>
  <si>
    <t>Cunningham</t>
  </si>
  <si>
    <t>Tran</t>
  </si>
  <si>
    <t>Schaber</t>
  </si>
  <si>
    <t>Talarovich</t>
  </si>
  <si>
    <t>Rakes</t>
  </si>
  <si>
    <t>Keesee</t>
  </si>
  <si>
    <t>Handel</t>
  </si>
  <si>
    <t>Mullins</t>
  </si>
  <si>
    <t>Grogan Baer</t>
  </si>
  <si>
    <t>Matthews</t>
  </si>
  <si>
    <t>Aicken</t>
  </si>
  <si>
    <t>Lopp</t>
  </si>
  <si>
    <t>Stevens</t>
  </si>
  <si>
    <t>Carter</t>
  </si>
  <si>
    <t>Boylan</t>
  </si>
  <si>
    <t>Tichenor</t>
  </si>
  <si>
    <t>Alexander</t>
  </si>
  <si>
    <t>Sageser</t>
  </si>
  <si>
    <t>Johnson</t>
  </si>
  <si>
    <t>Lively</t>
  </si>
  <si>
    <t>Carney</t>
  </si>
  <si>
    <t>Forcht</t>
  </si>
  <si>
    <t>Fishback</t>
  </si>
  <si>
    <t>McDermott</t>
  </si>
  <si>
    <t>Leslie</t>
  </si>
  <si>
    <t>Corder</t>
  </si>
  <si>
    <t>Pereiro</t>
  </si>
  <si>
    <t>Cantrell</t>
  </si>
  <si>
    <t>Pham</t>
  </si>
  <si>
    <t>Holihan</t>
  </si>
  <si>
    <t>Kalajdzic</t>
  </si>
  <si>
    <t>Duncan</t>
  </si>
  <si>
    <t>Britt</t>
  </si>
  <si>
    <t>Brown</t>
  </si>
  <si>
    <t>Wood</t>
  </si>
  <si>
    <t>Harvey</t>
  </si>
  <si>
    <t>Lofgren</t>
  </si>
  <si>
    <t>Mckinney</t>
  </si>
  <si>
    <t>Schuler</t>
  </si>
  <si>
    <t>Bottorff</t>
  </si>
  <si>
    <t>Sergent</t>
  </si>
  <si>
    <t>Gholston</t>
  </si>
  <si>
    <t>Zumkowski</t>
  </si>
  <si>
    <t>Mattingly</t>
  </si>
  <si>
    <t>Maynard</t>
  </si>
  <si>
    <t>Mclennan</t>
  </si>
  <si>
    <t>Newkirk</t>
  </si>
  <si>
    <t>Reilly</t>
  </si>
  <si>
    <t>Staab</t>
  </si>
  <si>
    <t>Stark</t>
  </si>
  <si>
    <t>Thomas</t>
  </si>
  <si>
    <t>Tronzo</t>
  </si>
  <si>
    <t>Turner</t>
  </si>
  <si>
    <t>Watkins</t>
  </si>
  <si>
    <t>Zimmerman</t>
  </si>
  <si>
    <t>Abell</t>
  </si>
  <si>
    <t>Ament</t>
  </si>
  <si>
    <t>Bedford</t>
  </si>
  <si>
    <t>Bibb</t>
  </si>
  <si>
    <t>Buckler</t>
  </si>
  <si>
    <t>Burgin</t>
  </si>
  <si>
    <t>Clinkenbeard</t>
  </si>
  <si>
    <t>Eldridge</t>
  </si>
  <si>
    <t>Fickler</t>
  </si>
  <si>
    <t>Gerrits</t>
  </si>
  <si>
    <t>Granger</t>
  </si>
  <si>
    <t>Grisham</t>
  </si>
  <si>
    <t>Hendrix</t>
  </si>
  <si>
    <t>Hudson</t>
  </si>
  <si>
    <t>Isaac</t>
  </si>
  <si>
    <t>Jeanes</t>
  </si>
  <si>
    <t>Justice</t>
  </si>
  <si>
    <t>Knight</t>
  </si>
  <si>
    <t>Lulla</t>
  </si>
  <si>
    <t>Luxemburger</t>
  </si>
  <si>
    <t>Marks</t>
  </si>
  <si>
    <t>McDowell</t>
  </si>
  <si>
    <t>Mimms</t>
  </si>
  <si>
    <t>Parm</t>
  </si>
  <si>
    <t>Potts</t>
  </si>
  <si>
    <t>Holly</t>
  </si>
  <si>
    <t>Qasem</t>
  </si>
  <si>
    <t>Ray</t>
  </si>
  <si>
    <t>Singer</t>
  </si>
  <si>
    <t>Stahl</t>
  </si>
  <si>
    <t>Ward</t>
  </si>
  <si>
    <t>Whitfield</t>
  </si>
  <si>
    <t>Basham</t>
  </si>
  <si>
    <t>Berg</t>
  </si>
  <si>
    <t>Breitzman</t>
  </si>
  <si>
    <t>Burke</t>
  </si>
  <si>
    <t>Dietz</t>
  </si>
  <si>
    <t>Erickson</t>
  </si>
  <si>
    <t>Harder</t>
  </si>
  <si>
    <t>Hummel</t>
  </si>
  <si>
    <t>Jackson</t>
  </si>
  <si>
    <t>King</t>
  </si>
  <si>
    <t>Kirtley</t>
  </si>
  <si>
    <t>Larsen</t>
  </si>
  <si>
    <t>Nantin</t>
  </si>
  <si>
    <t>Niechter</t>
  </si>
  <si>
    <t>Nguyen</t>
  </si>
  <si>
    <t>Northcutt</t>
  </si>
  <si>
    <t>Norton</t>
  </si>
  <si>
    <t>Parrish</t>
  </si>
  <si>
    <t>Pollock</t>
  </si>
  <si>
    <t>Samnick</t>
  </si>
  <si>
    <t>Sandifer</t>
  </si>
  <si>
    <t>Schroeder</t>
  </si>
  <si>
    <t>Seaman</t>
  </si>
  <si>
    <t>Shively</t>
  </si>
  <si>
    <t>Tyler</t>
  </si>
  <si>
    <t>Vaught</t>
  </si>
  <si>
    <t>Wiedemer</t>
  </si>
  <si>
    <t>Yater</t>
  </si>
  <si>
    <t>Albritton</t>
  </si>
  <si>
    <t>Allen</t>
  </si>
  <si>
    <t>Alsup</t>
  </si>
  <si>
    <t>Beach</t>
  </si>
  <si>
    <t>Bradley</t>
  </si>
  <si>
    <t>Brinksneader</t>
  </si>
  <si>
    <t>Bullard</t>
  </si>
  <si>
    <t>Casper</t>
  </si>
  <si>
    <t>Childress</t>
  </si>
  <si>
    <t>Grundies</t>
  </si>
  <si>
    <t>Gomez</t>
  </si>
  <si>
    <t>Flintsteel</t>
  </si>
  <si>
    <t>Nelson</t>
  </si>
  <si>
    <t>Andretti</t>
  </si>
  <si>
    <t>Schmelz</t>
  </si>
  <si>
    <t>Manispour</t>
  </si>
  <si>
    <t>Kurzweil</t>
  </si>
  <si>
    <t>Phelps</t>
  </si>
  <si>
    <t>Hammond</t>
  </si>
  <si>
    <t>Duran</t>
  </si>
  <si>
    <t>Grabowski</t>
  </si>
  <si>
    <t>Van Horn</t>
  </si>
  <si>
    <t>Warren</t>
  </si>
  <si>
    <t>Lambros</t>
  </si>
  <si>
    <t>Scanlon</t>
  </si>
  <si>
    <t>Foley</t>
  </si>
  <si>
    <t>Harkness</t>
  </si>
  <si>
    <t>English</t>
  </si>
  <si>
    <t>Beagle</t>
  </si>
  <si>
    <t>Moore</t>
  </si>
  <si>
    <t>Rothrock</t>
  </si>
  <si>
    <t>Cushner</t>
  </si>
  <si>
    <t>Pacioli</t>
  </si>
  <si>
    <t>Hennessey</t>
  </si>
  <si>
    <t>Chang</t>
  </si>
  <si>
    <t>Yuen</t>
  </si>
  <si>
    <t>Bowling</t>
  </si>
  <si>
    <t>Ozaki</t>
  </si>
  <si>
    <t>Mossholder</t>
  </si>
  <si>
    <t>Mehta</t>
  </si>
  <si>
    <t>Stevenson</t>
  </si>
  <si>
    <t>Ethington</t>
  </si>
  <si>
    <t>Auer</t>
  </si>
  <si>
    <t>Ellis</t>
  </si>
  <si>
    <t>Detweiler</t>
  </si>
  <si>
    <t>O'Neil</t>
  </si>
  <si>
    <t>Yamamoto</t>
  </si>
  <si>
    <t>Leonard</t>
  </si>
  <si>
    <t>Gates</t>
  </si>
  <si>
    <t>Byers</t>
  </si>
  <si>
    <t>Goldstein</t>
  </si>
  <si>
    <t>Stirrat</t>
  </si>
  <si>
    <t>Rivers</t>
  </si>
  <si>
    <t>Stonesifer</t>
  </si>
  <si>
    <t>Real Estate Table</t>
  </si>
  <si>
    <t>List Price</t>
  </si>
  <si>
    <t>Date Listed</t>
  </si>
  <si>
    <t>Bedrooms</t>
  </si>
  <si>
    <t>Baths</t>
  </si>
  <si>
    <t>Square Feet</t>
  </si>
  <si>
    <t>Type</t>
  </si>
  <si>
    <t>Pool</t>
  </si>
  <si>
    <t>Condo</t>
  </si>
  <si>
    <t>Average Salary by Department</t>
  </si>
  <si>
    <t>Average Salary by Region</t>
  </si>
  <si>
    <t>What is the lowest salary earned by an employee?</t>
  </si>
  <si>
    <t>What is the highest salary earned by an employee?</t>
  </si>
  <si>
    <t>How many employees are male?</t>
  </si>
  <si>
    <t>How many pieces of real estate (or homes) are listed in the Real Estate Table?</t>
  </si>
  <si>
    <t>What is the average square footage of all homes in the table?</t>
  </si>
  <si>
    <t>What is the average list price of all homes in the table?</t>
  </si>
  <si>
    <t>How many homes have a pool?</t>
  </si>
  <si>
    <t>How many homes are Condos?</t>
  </si>
  <si>
    <t>How many homes are Single Family homes?</t>
  </si>
  <si>
    <t>Single Family</t>
  </si>
  <si>
    <t>Aikman</t>
  </si>
  <si>
    <t>Account Rep</t>
  </si>
  <si>
    <t>Fisher</t>
  </si>
  <si>
    <t>Senior Account Rep</t>
  </si>
  <si>
    <t>Felser</t>
  </si>
  <si>
    <t>Parsley</t>
  </si>
  <si>
    <t>Imber</t>
  </si>
  <si>
    <t>Trainee</t>
  </si>
  <si>
    <t>Dunes</t>
  </si>
  <si>
    <t>Cusak</t>
  </si>
  <si>
    <t>Noble</t>
  </si>
  <si>
    <t>Linda</t>
  </si>
  <si>
    <t>Heatley</t>
  </si>
  <si>
    <t>Bobbitt</t>
  </si>
  <si>
    <t>Lobree</t>
  </si>
  <si>
    <t>Sampieri</t>
  </si>
  <si>
    <t>Crowder</t>
  </si>
  <si>
    <t>Beamer</t>
  </si>
  <si>
    <t>Powell</t>
  </si>
  <si>
    <t>Mills</t>
  </si>
  <si>
    <t>Cole</t>
  </si>
  <si>
    <t>Foerster</t>
  </si>
  <si>
    <t>Guilford</t>
  </si>
  <si>
    <t>Drubin</t>
  </si>
  <si>
    <t>Spinale</t>
  </si>
  <si>
    <t>Bryan</t>
  </si>
  <si>
    <t>Posten</t>
  </si>
  <si>
    <t>Watson</t>
  </si>
  <si>
    <t>Pennekamp</t>
  </si>
  <si>
    <t>Fegin</t>
  </si>
  <si>
    <t>Everett</t>
  </si>
  <si>
    <t>Erpf</t>
  </si>
  <si>
    <t>White</t>
  </si>
  <si>
    <t>Jones</t>
  </si>
  <si>
    <t>Magenheimer</t>
  </si>
  <si>
    <t>Hood</t>
  </si>
  <si>
    <t>Moss</t>
  </si>
  <si>
    <t>Walker</t>
  </si>
  <si>
    <t>Bichette</t>
  </si>
  <si>
    <t>Eastcott</t>
  </si>
  <si>
    <t>Bocholis</t>
  </si>
  <si>
    <t>Vergaldi</t>
  </si>
  <si>
    <t>Stack</t>
  </si>
  <si>
    <t>Wilson</t>
  </si>
  <si>
    <t>Kirsman</t>
  </si>
  <si>
    <t>Ross</t>
  </si>
  <si>
    <t>Scott</t>
  </si>
  <si>
    <t>Park</t>
  </si>
  <si>
    <t>Payne</t>
  </si>
  <si>
    <t>Sue</t>
  </si>
  <si>
    <t>Gonzalez</t>
  </si>
  <si>
    <t>Wynperle</t>
  </si>
  <si>
    <t>O'Keefe</t>
  </si>
  <si>
    <t>Bland</t>
  </si>
  <si>
    <t>Jimmy</t>
  </si>
  <si>
    <t>Fantis</t>
  </si>
  <si>
    <t>Cooper</t>
  </si>
  <si>
    <t>Hasty</t>
  </si>
  <si>
    <t>Parker</t>
  </si>
  <si>
    <t>Brawner</t>
  </si>
  <si>
    <t>Fleming</t>
  </si>
  <si>
    <t>Sade</t>
  </si>
  <si>
    <t>Stieglitz</t>
  </si>
  <si>
    <t>Munroe</t>
  </si>
  <si>
    <t>Moll</t>
  </si>
  <si>
    <t>Voell</t>
  </si>
  <si>
    <t>Titley</t>
  </si>
  <si>
    <t>Novicheck</t>
  </si>
  <si>
    <t>Rodriguez</t>
  </si>
  <si>
    <t>Sussman</t>
  </si>
  <si>
    <t>Strump</t>
  </si>
  <si>
    <t>Pfleger</t>
  </si>
  <si>
    <t>Brett</t>
  </si>
  <si>
    <t>Shuffield</t>
  </si>
  <si>
    <t>Brickey</t>
  </si>
  <si>
    <t>Eckblom</t>
  </si>
  <si>
    <t>Mosely</t>
  </si>
  <si>
    <t>Dill</t>
  </si>
  <si>
    <t>Murphy</t>
  </si>
  <si>
    <t>Reed</t>
  </si>
  <si>
    <t>Evans</t>
  </si>
  <si>
    <t>Brooks</t>
  </si>
  <si>
    <t>Daniels</t>
  </si>
  <si>
    <t>Lazarus</t>
  </si>
  <si>
    <t>Jenks</t>
  </si>
  <si>
    <t>Rapee</t>
  </si>
  <si>
    <t>Gander</t>
  </si>
  <si>
    <t>Freyre</t>
  </si>
  <si>
    <t>Felsher</t>
  </si>
  <si>
    <t>Harrison</t>
  </si>
  <si>
    <t>Restery</t>
  </si>
  <si>
    <t>Woods</t>
  </si>
  <si>
    <t>Halloway</t>
  </si>
  <si>
    <t>Moran</t>
  </si>
  <si>
    <t>Shindell</t>
  </si>
  <si>
    <t>Sapp</t>
  </si>
  <si>
    <t>Trice</t>
  </si>
  <si>
    <t>Watt</t>
  </si>
  <si>
    <t>Rudy</t>
  </si>
  <si>
    <t>Afflord</t>
  </si>
  <si>
    <t>Quinton</t>
  </si>
  <si>
    <t>Nichols</t>
  </si>
  <si>
    <t>Jamison</t>
  </si>
  <si>
    <t>Simon</t>
  </si>
  <si>
    <t>Munter</t>
  </si>
  <si>
    <t>Trane</t>
  </si>
  <si>
    <t>Williamson</t>
  </si>
  <si>
    <t>Moynahan</t>
  </si>
  <si>
    <t>Bogani</t>
  </si>
  <si>
    <t>Edelstein</t>
  </si>
  <si>
    <t>Figure</t>
  </si>
  <si>
    <t>Cambell</t>
  </si>
  <si>
    <t>Adams</t>
  </si>
  <si>
    <t>Carlo</t>
  </si>
  <si>
    <t>Hoffman</t>
  </si>
  <si>
    <t>Scola</t>
  </si>
  <si>
    <t>Mason</t>
  </si>
  <si>
    <t>Weber</t>
  </si>
  <si>
    <t>Fischler</t>
  </si>
  <si>
    <t>Houston</t>
  </si>
  <si>
    <t>Pawley</t>
  </si>
  <si>
    <t>Whiting</t>
  </si>
  <si>
    <t>Denver</t>
  </si>
  <si>
    <t>Bermont</t>
  </si>
  <si>
    <t>Krissel</t>
  </si>
  <si>
    <t>De Maria</t>
  </si>
  <si>
    <t>Elway</t>
  </si>
  <si>
    <t>Strafaci</t>
  </si>
  <si>
    <t>Winnick</t>
  </si>
  <si>
    <t>Glassman</t>
  </si>
  <si>
    <t>Wilkinson</t>
  </si>
  <si>
    <t>Ogilby</t>
  </si>
  <si>
    <t>Vieth</t>
  </si>
  <si>
    <t>Armstrong</t>
  </si>
  <si>
    <t>Thompson</t>
  </si>
  <si>
    <t>Ship</t>
  </si>
  <si>
    <t>Cleos</t>
  </si>
  <si>
    <t>Option 1</t>
  </si>
  <si>
    <t>Option 2</t>
  </si>
  <si>
    <t>Option 3</t>
  </si>
  <si>
    <t>Bonus Option 1</t>
  </si>
  <si>
    <t>Bonus Option 3</t>
  </si>
  <si>
    <t>Bonus Option 2</t>
  </si>
  <si>
    <t>Bonus Option 4</t>
  </si>
  <si>
    <t>Bonus Option 5</t>
  </si>
  <si>
    <t>Otherwise, the employee does not receive any bonus (zero dollars).</t>
  </si>
  <si>
    <t>Bonus Option 6</t>
  </si>
  <si>
    <t>Total Bonus Amount (in dollars) the Corporation Will Pay Out Under Each Option</t>
  </si>
  <si>
    <t>Girard</t>
  </si>
  <si>
    <t>What is the median salary?</t>
  </si>
  <si>
    <t>Employee Table</t>
  </si>
  <si>
    <t>How many employees are listed in the Employee Table?</t>
  </si>
  <si>
    <t>N</t>
  </si>
  <si>
    <t>Y</t>
  </si>
  <si>
    <t>Operations</t>
  </si>
  <si>
    <t>What is the lowest list price in the table?</t>
  </si>
  <si>
    <t>What is the highest list price in the table?</t>
  </si>
  <si>
    <t>Fall 2012</t>
  </si>
  <si>
    <t>Sue, Jimmy, and Linda are all different ages.</t>
  </si>
  <si>
    <t>What is the total payroll for all employees listed?</t>
  </si>
  <si>
    <t>Answers</t>
  </si>
  <si>
    <t>ANSWERS</t>
  </si>
  <si>
    <t>(to the nearest dime)</t>
  </si>
  <si>
    <t>(to the nearest whole dollar)</t>
  </si>
  <si>
    <t>What is the average salary of all employees (rounded to the nearest dollar)?</t>
  </si>
  <si>
    <t>How many employees are not male?</t>
  </si>
  <si>
    <t>What is the 3rd lowest list price in the table?</t>
  </si>
  <si>
    <t>What is the 2nd highest list price in the table?</t>
  </si>
  <si>
    <t>CIS-300-</t>
  </si>
  <si>
    <t>G.</t>
  </si>
  <si>
    <t>S.</t>
  </si>
  <si>
    <t>C.</t>
  </si>
  <si>
    <t>J.</t>
  </si>
  <si>
    <t>K.</t>
  </si>
  <si>
    <t>A.</t>
  </si>
  <si>
    <t>B.</t>
  </si>
  <si>
    <t>L.</t>
  </si>
  <si>
    <t>M.</t>
  </si>
  <si>
    <t>O.</t>
  </si>
  <si>
    <t>H.</t>
  </si>
  <si>
    <t>W.</t>
  </si>
  <si>
    <t>E.</t>
  </si>
  <si>
    <t>F.</t>
  </si>
  <si>
    <t>N.</t>
  </si>
  <si>
    <t>D.</t>
  </si>
  <si>
    <t>P.</t>
  </si>
  <si>
    <t>R.</t>
  </si>
  <si>
    <t>Y.</t>
  </si>
  <si>
    <t>T.</t>
  </si>
  <si>
    <t>V.</t>
  </si>
  <si>
    <t>65-90</t>
  </si>
  <si>
    <t>20-30</t>
  </si>
  <si>
    <t>30-50</t>
  </si>
  <si>
    <t>50-65</t>
  </si>
  <si>
    <t>years old</t>
  </si>
  <si>
    <t>Sue is</t>
  </si>
  <si>
    <t>Jimmy is</t>
  </si>
  <si>
    <t>Linda is</t>
  </si>
  <si>
    <t>between</t>
  </si>
  <si>
    <t>and</t>
  </si>
  <si>
    <t>under</t>
  </si>
  <si>
    <t>At least one person (of the three) is</t>
  </si>
  <si>
    <t>Both Sue and Jimmy are</t>
  </si>
  <si>
    <t>(inclusive)</t>
  </si>
  <si>
    <t xml:space="preserve">then the employee receives a bonus of </t>
  </si>
  <si>
    <t xml:space="preserve">If the rating on </t>
  </si>
  <si>
    <t>Quality</t>
  </si>
  <si>
    <t>Effectiveness</t>
  </si>
  <si>
    <t>Efficiency</t>
  </si>
  <si>
    <t xml:space="preserve">, then the employee receives a bonus of </t>
  </si>
  <si>
    <t xml:space="preserve">at least one of the three ratings </t>
  </si>
  <si>
    <t xml:space="preserve">are </t>
  </si>
  <si>
    <t xml:space="preserve">above </t>
  </si>
  <si>
    <t xml:space="preserve">is </t>
  </si>
  <si>
    <t xml:space="preserve">all three ratings </t>
  </si>
  <si>
    <t xml:space="preserve">, then the employee receives a bonus equal to </t>
  </si>
  <si>
    <t xml:space="preserve">If </t>
  </si>
  <si>
    <t xml:space="preserve">Otherwise, if </t>
  </si>
  <si>
    <t xml:space="preserve">Otherwise, If </t>
  </si>
  <si>
    <t xml:space="preserve"> and the rating on </t>
  </si>
  <si>
    <t xml:space="preserve">are both </t>
  </si>
  <si>
    <t xml:space="preserve"> or above, then the employee receives a bonus of </t>
  </si>
  <si>
    <t xml:space="preserve"> of their salary.</t>
  </si>
  <si>
    <t xml:space="preserve">at least one of the ratings </t>
  </si>
  <si>
    <t xml:space="preserve"> and none of the other ratings are below </t>
  </si>
  <si>
    <t>Performance Dimension</t>
  </si>
  <si>
    <t>County</t>
  </si>
  <si>
    <t>Number of Homes Listed by County</t>
  </si>
  <si>
    <t>Average List Price by County</t>
  </si>
  <si>
    <t>Jefferson</t>
  </si>
  <si>
    <t>Oldham</t>
  </si>
  <si>
    <t>Bullitt</t>
  </si>
  <si>
    <t>How many homes are listed in Jefferson County?</t>
  </si>
  <si>
    <t>over</t>
  </si>
  <si>
    <t>Formula correct</t>
  </si>
  <si>
    <t>First Initial</t>
  </si>
  <si>
    <t>Employee ID</t>
  </si>
  <si>
    <t>Formula incorrect</t>
  </si>
  <si>
    <t>Grading Symbols</t>
  </si>
  <si>
    <t>Lab Activity Participants</t>
  </si>
  <si>
    <t>no less than</t>
  </si>
  <si>
    <t>younger than</t>
  </si>
  <si>
    <t>at least</t>
  </si>
  <si>
    <t>more than</t>
  </si>
  <si>
    <t>Neither Sue, Jimmy, or Linda is</t>
  </si>
  <si>
    <t>Jimmy and Linda are</t>
  </si>
  <si>
    <t>but Sue is not</t>
  </si>
  <si>
    <t>Linda is the youngest.</t>
  </si>
  <si>
    <t>Jimmy is not the oldest.</t>
  </si>
  <si>
    <t>Jimmy is the oldest and Sue is the youngest.</t>
  </si>
  <si>
    <r>
      <t xml:space="preserve">&lt;----Be sure to press </t>
    </r>
    <r>
      <rPr>
        <b/>
        <i/>
        <sz val="12"/>
        <rFont val="Segoe UI"/>
        <family val="2"/>
      </rPr>
      <t>F9</t>
    </r>
    <r>
      <rPr>
        <i/>
        <sz val="12"/>
        <rFont val="Segoe UI"/>
        <family val="2"/>
      </rPr>
      <t xml:space="preserve"> to check your formulas against changing values!</t>
    </r>
  </si>
  <si>
    <t xml:space="preserve">no less than </t>
  </si>
  <si>
    <t xml:space="preserve">at least </t>
  </si>
  <si>
    <t xml:space="preserve"> is at least </t>
  </si>
  <si>
    <t xml:space="preserve"> no less than </t>
  </si>
  <si>
    <t>are</t>
  </si>
  <si>
    <t xml:space="preserve">If the ratings on Effectiveness and Efficiency </t>
  </si>
  <si>
    <t xml:space="preserve">Otherwise, if the rating on Effectiveness </t>
  </si>
  <si>
    <t xml:space="preserve"> of their salary, and nothing more.</t>
  </si>
  <si>
    <t>Question</t>
  </si>
  <si>
    <t>What is the 6th highest salary earned by an employee?</t>
  </si>
  <si>
    <t>What is the second lowest salary earned by an employee?</t>
  </si>
  <si>
    <t>What is the third highest salary earned by an employee?</t>
  </si>
  <si>
    <t>What is the fifth highest salary earned by an employee?</t>
  </si>
  <si>
    <t>How many employees work in the Midwest Region?</t>
  </si>
  <si>
    <t>What percentage (to the nearest whole number) of the homes listed in the Real Estate table has a pool?</t>
  </si>
  <si>
    <t>How many homes have no more than 3,185 square feet of space?</t>
  </si>
  <si>
    <t xml:space="preserve">, or the rating on </t>
  </si>
  <si>
    <t>Current Lightspeed Communications Employee Table</t>
  </si>
  <si>
    <r>
      <rPr>
        <b/>
        <u/>
        <sz val="11"/>
        <rFont val="Segoe UI"/>
        <family val="2"/>
      </rPr>
      <t>Instructions</t>
    </r>
    <r>
      <rPr>
        <sz val="11"/>
        <rFont val="Segoe UI"/>
        <family val="2"/>
      </rPr>
      <t xml:space="preserve">:  
Review the Real Estate Table below which contains data from a Multiple Listing Serivce (MLS). 
(1) Write formulas (in cells L6:L18) that will answer the questions listed in cells M6:M18.
(2) Write formulas (in cells M24:M26 and M32:M34) to answer the questions listed in cells L23 and L30:L31. </t>
    </r>
  </si>
  <si>
    <t>Complete the following table by entering the appropriate formula in Cell M24 and using the AutoFill feature to complete cells M25:M26.</t>
  </si>
  <si>
    <t>Complete the following table by entering the appropriate formula in Cell M32 and using the AutoFill feature to complete cells M33:M34.</t>
  </si>
  <si>
    <t>Complete the following table by entering the appropriate formula in Cell N24 and using the AutoFill feature to complete cells N25:N27.</t>
  </si>
  <si>
    <t>Complete the following table by entering the appropriate formula in Cell N33 and using the AutoFill feature to complete cells N34:N36.</t>
  </si>
  <si>
    <r>
      <rPr>
        <b/>
        <u/>
        <sz val="12"/>
        <rFont val="Segoe UI"/>
        <family val="2"/>
      </rPr>
      <t>Instructions</t>
    </r>
    <r>
      <rPr>
        <sz val="12"/>
        <rFont val="Segoe UI"/>
        <family val="2"/>
      </rPr>
      <t>:  
Review the Employee Table below. 
(1) Write formulas (in cells M6:M18) that will answer the questions listed in cells N6:N18.
(2) Write formulas (in cells N24:N27 and N33:N36) to answer the questions listed in cells M22:M23 and M31:M32.</t>
    </r>
  </si>
  <si>
    <t>Complete the following table by entering the appropriate equation in cells Q23:Q25.</t>
  </si>
  <si>
    <r>
      <rPr>
        <b/>
        <u/>
        <sz val="12"/>
        <rFont val="Segoe UI"/>
        <family val="2"/>
      </rPr>
      <t>Instructions</t>
    </r>
    <r>
      <rPr>
        <sz val="12"/>
        <rFont val="Segoe UI"/>
        <family val="2"/>
      </rPr>
      <t xml:space="preserve">:  
Review the Employee Table below. Each employee at Lightspeed Communications has been rated between 1 and 100 on each of three performance dimensions: Effectiveness, Efficiency, and Quality.  The executives at the company plan to use these performance ratings to calculate annual bonuses for each employee.  Specifically, the executives are considering three (3) initial options for calculating employee bonuses.    
(1) Details of each of the three (3) initial bonus options are presented in Column O (to the right of the Employee Table).  Based on this information, enter the appropriate formulas in cells K8:P8 (to display G. Aikman's bonus under each option).  </t>
    </r>
    <r>
      <rPr>
        <b/>
        <sz val="12"/>
        <rFont val="Segoe UI"/>
        <family val="2"/>
      </rPr>
      <t>NOTE:</t>
    </r>
    <r>
      <rPr>
        <sz val="12"/>
        <rFont val="Segoe UI"/>
        <family val="2"/>
      </rPr>
      <t xml:space="preserve"> each Bonus Option is independent of the other options.  Therefore, bonus amounts are </t>
    </r>
    <r>
      <rPr>
        <b/>
        <u/>
        <sz val="12"/>
        <rFont val="Segoe UI"/>
        <family val="2"/>
      </rPr>
      <t>NOT</t>
    </r>
    <r>
      <rPr>
        <sz val="12"/>
        <rFont val="Segoe UI"/>
        <family val="2"/>
      </rPr>
      <t xml:space="preserve"> cumulative.  Use the AutoFill feature to complete cells K8:P163.
(2) After completing cells K8:P163 in the Employee Table write formulas in cells Q23:Q25 to answer the question listed in cell P22.</t>
    </r>
  </si>
  <si>
    <r>
      <t>Instructions:  
The ages of Sue, Jimmy, and Linda are listed in cells B5, C5, and D5, respectively (</t>
    </r>
    <r>
      <rPr>
        <b/>
        <i/>
        <sz val="12"/>
        <rFont val="Segoe UI"/>
        <family val="2"/>
      </rPr>
      <t>and will change</t>
    </r>
    <r>
      <rPr>
        <sz val="12"/>
        <rFont val="Segoe UI"/>
        <family val="2"/>
      </rPr>
      <t xml:space="preserve">).  Write formulas (in cells D8:D13) that will evaluate each condition stated below to a boolean value (i.e., TRUE or FALSE).  As an example, the solution to the first condition has been completed for you.  Note that each conditon is independent of any of the others.  Also note that, for some of the statements below, there may be various formulas that can be used to solve the condition; however, you need only to provide one of them. </t>
    </r>
  </si>
  <si>
    <t>Lab Activity 02</t>
  </si>
  <si>
    <t>&lt;Select Your Instructor Here&gt;</t>
  </si>
  <si>
    <t>Wantland</t>
  </si>
  <si>
    <t>Emily</t>
  </si>
  <si>
    <t>Costel</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</si>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</sst>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
    <numFmt numFmtId="165" formatCode="&quot;$&quot;#,##0"/>
    <numFmt numFmtId="166" formatCode="[$-409]mmmm\ d\,\ yyyy;@"/>
    <numFmt numFmtId="167" formatCode="_(* #,##0_);_(* \(#,##0\);_(* &quot;-&quot;??_);_(@_)"/>
    <numFmt numFmtId="168" formatCode="0.0"/>
    <numFmt numFmtId="169" formatCode="00"/>
  </numFmts>
  <fonts count="35" x14ac:knownFonts="1">
    <font>
      <sz val="10"/>
      <name val="Arial"/>
    </font>
    <font>
      <sz val="11"/>
      <color theme="1"/>
      <name val="Segoe UI"/>
      <family val="2"/>
    </font>
    <font>
      <sz val="11"/>
      <color theme="1"/>
      <name val="Calibri"/>
      <family val="2"/>
      <scheme val="minor"/>
    </font>
    <font>
      <sz val="10"/>
      <name val="Arial"/>
      <family val="2"/>
    </font>
    <font>
      <sz val="10"/>
      <name val="MS Sans Serif"/>
      <family val="2"/>
    </font>
    <font>
      <sz val="11"/>
      <color indexed="8"/>
      <name val="Calibri"/>
      <family val="2"/>
    </font>
    <font>
      <sz val="11"/>
      <color theme="1"/>
      <name val="Calibri"/>
      <family val="2"/>
      <scheme val="minor"/>
    </font>
    <font>
      <sz val="10"/>
      <name val="Arial"/>
      <family val="2"/>
    </font>
    <font>
      <b/>
      <sz val="11"/>
      <color theme="0"/>
      <name val="Segoe UI"/>
      <family val="2"/>
    </font>
    <font>
      <sz val="11"/>
      <color rgb="FFFF0000"/>
      <name val="Segoe UI"/>
      <family val="2"/>
    </font>
    <font>
      <sz val="11"/>
      <color theme="0"/>
      <name val="Segoe UI"/>
      <family val="2"/>
    </font>
    <font>
      <b/>
      <sz val="10"/>
      <name val="Segoe UI"/>
      <family val="2"/>
    </font>
    <font>
      <sz val="10"/>
      <name val="Segoe UI"/>
      <family val="2"/>
    </font>
    <font>
      <i/>
      <sz val="10"/>
      <name val="Segoe UI"/>
      <family val="2"/>
    </font>
    <font>
      <sz val="12"/>
      <name val="Segoe UI"/>
      <family val="2"/>
    </font>
    <font>
      <b/>
      <sz val="11"/>
      <name val="Segoe UI"/>
      <family val="2"/>
    </font>
    <font>
      <sz val="11"/>
      <name val="Segoe UI"/>
      <family val="2"/>
    </font>
    <font>
      <b/>
      <u/>
      <sz val="12"/>
      <color theme="0"/>
      <name val="Segoe UI"/>
      <family val="2"/>
    </font>
    <font>
      <sz val="12"/>
      <color theme="0"/>
      <name val="Segoe UI"/>
      <family val="2"/>
    </font>
    <font>
      <i/>
      <sz val="12"/>
      <name val="Segoe UI"/>
      <family val="2"/>
    </font>
    <font>
      <b/>
      <u/>
      <sz val="12"/>
      <name val="Segoe UI"/>
      <family val="2"/>
    </font>
    <font>
      <b/>
      <sz val="12"/>
      <name val="Segoe UI"/>
      <family val="2"/>
    </font>
    <font>
      <b/>
      <sz val="12"/>
      <color theme="0"/>
      <name val="Segoe UI"/>
      <family val="2"/>
    </font>
    <font>
      <b/>
      <sz val="11"/>
      <color rgb="FFFF0000"/>
      <name val="Segoe UI"/>
      <family val="2"/>
    </font>
    <font>
      <sz val="11"/>
      <color indexed="8"/>
      <name val="Segoe UI"/>
      <family val="2"/>
    </font>
    <font>
      <b/>
      <u/>
      <sz val="11"/>
      <name val="Segoe UI"/>
      <family val="2"/>
    </font>
    <font>
      <b/>
      <u/>
      <sz val="11"/>
      <color theme="0"/>
      <name val="Segoe UI"/>
      <family val="2"/>
    </font>
    <font>
      <sz val="10"/>
      <color theme="0"/>
      <name val="Segoe UI"/>
      <family val="2"/>
    </font>
    <font>
      <sz val="10"/>
      <color rgb="FFFF0000"/>
      <name val="Segoe UI"/>
      <family val="2"/>
    </font>
    <font>
      <b/>
      <sz val="10"/>
      <color rgb="FFFF0000"/>
      <name val="Segoe UI"/>
      <family val="2"/>
    </font>
    <font>
      <b/>
      <sz val="11"/>
      <color rgb="FF00B050"/>
      <name val="Segoe UI"/>
      <family val="2"/>
    </font>
    <font>
      <sz val="14"/>
      <name val="Segoe UI"/>
      <family val="2"/>
    </font>
    <font>
      <b/>
      <sz val="16"/>
      <name val="Segoe UI"/>
      <family val="2"/>
    </font>
    <font>
      <b/>
      <i/>
      <sz val="12"/>
      <name val="Segoe UI"/>
      <family val="2"/>
    </font>
    <font>
      <b/>
      <sz val="11"/>
      <color rgb="FF0070C0"/>
      <name val="Segoe UI"/>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0"/>
        <bgColor indexed="64"/>
      </patternFill>
    </fill>
    <fill>
      <patternFill patternType="solid">
        <fgColor theme="5" tint="0.59999389629810485"/>
        <bgColor indexed="65"/>
      </patternFill>
    </fill>
    <fill>
      <patternFill patternType="solid">
        <fgColor theme="0"/>
      </patternFill>
    </fill>
    <fill>
      <patternFill patternType="solid">
        <fgColor theme="5" tint="0.79998168889431442"/>
        <bgColor indexed="36"/>
      </patternFill>
    </fill>
    <fill>
      <patternFill patternType="solid">
        <fgColor rgb="FFFF0000"/>
        <bgColor indexed="36"/>
      </patternFill>
    </fill>
    <fill>
      <patternFill patternType="solid">
        <fgColor theme="0"/>
        <bgColor indexed="46"/>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00B050"/>
        <bgColor indexed="36"/>
      </patternFill>
    </fill>
    <fill>
      <patternFill patternType="solid">
        <fgColor rgb="FFAFFFD3"/>
        <bgColor indexed="64"/>
      </patternFill>
    </fill>
    <fill>
      <patternFill patternType="solid">
        <fgColor theme="4" tint="0.79998168889431442"/>
        <bgColor indexed="64"/>
      </patternFill>
    </fill>
    <fill>
      <patternFill patternType="solid">
        <fgColor rgb="FFFFFFCC"/>
        <bgColor indexed="64"/>
      </patternFill>
    </fill>
    <fill>
      <patternFill patternType="solid">
        <fgColor rgb="FFCCECFF"/>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00B050"/>
      </left>
      <right style="medium">
        <color rgb="FF00B050"/>
      </right>
      <top style="medium">
        <color rgb="FF00B050"/>
      </top>
      <bottom style="medium">
        <color rgb="FF00B05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2">
    <xf numFmtId="0" fontId="0" fillId="0" borderId="0"/>
    <xf numFmtId="0" fontId="6" fillId="5" borderId="0" applyNumberFormat="0" applyBorder="0" applyAlignment="0" applyProtection="0"/>
    <xf numFmtId="43" fontId="3" fillId="0" borderId="0" applyFont="0" applyFill="0" applyBorder="0" applyAlignment="0" applyProtection="0"/>
    <xf numFmtId="44" fontId="5" fillId="0" borderId="0" applyFont="0" applyFill="0" applyBorder="0" applyAlignment="0" applyProtection="0"/>
    <xf numFmtId="0" fontId="6" fillId="0" borderId="0"/>
    <xf numFmtId="9" fontId="3" fillId="0" borderId="0" applyFont="0" applyFill="0" applyBorder="0" applyAlignment="0" applyProtection="0"/>
    <xf numFmtId="9" fontId="5" fillId="0" borderId="0" applyFont="0" applyFill="0" applyBorder="0" applyAlignment="0" applyProtection="0"/>
    <xf numFmtId="0" fontId="4" fillId="0" borderId="0" applyNumberFormat="0" applyFont="0" applyFill="0" applyBorder="0" applyAlignment="0" applyProtection="0">
      <alignment horizontal="left"/>
    </xf>
    <xf numFmtId="0" fontId="3" fillId="0" borderId="0"/>
    <xf numFmtId="0" fontId="2" fillId="0" borderId="0"/>
    <xf numFmtId="0" fontId="2" fillId="5" borderId="0" applyNumberFormat="0" applyBorder="0" applyAlignment="0" applyProtection="0"/>
    <xf numFmtId="44" fontId="7" fillId="0" borderId="0" applyFont="0" applyFill="0" applyBorder="0" applyAlignment="0" applyProtection="0"/>
  </cellStyleXfs>
  <cellXfs count="301">
    <xf numFmtId="0" fontId="0" fillId="0" borderId="0" xfId="0"/>
    <xf numFmtId="49" fontId="11" fillId="13" borderId="37" xfId="8" applyNumberFormat="1" applyFont="1" applyFill="1" applyBorder="1" applyAlignment="1" applyProtection="1">
      <alignment horizontal="right"/>
      <protection hidden="1"/>
    </xf>
    <xf numFmtId="0" fontId="11" fillId="13" borderId="38" xfId="8" quotePrefix="1" applyNumberFormat="1" applyFont="1" applyFill="1" applyBorder="1" applyAlignment="1" applyProtection="1">
      <alignment horizontal="left"/>
      <protection hidden="1"/>
    </xf>
    <xf numFmtId="0" fontId="12" fillId="0" borderId="0" xfId="8" applyFont="1" applyProtection="1"/>
    <xf numFmtId="49" fontId="11" fillId="18" borderId="5" xfId="8" applyNumberFormat="1" applyFont="1" applyFill="1" applyBorder="1" applyAlignment="1" applyProtection="1">
      <alignment horizontal="left"/>
      <protection locked="0"/>
    </xf>
    <xf numFmtId="49" fontId="11" fillId="0" borderId="5" xfId="8" applyNumberFormat="1" applyFont="1" applyBorder="1" applyAlignment="1" applyProtection="1">
      <alignment horizontal="left"/>
      <protection locked="0"/>
    </xf>
    <xf numFmtId="49" fontId="13" fillId="0" borderId="5" xfId="8" applyNumberFormat="1" applyFont="1" applyBorder="1" applyAlignment="1" applyProtection="1">
      <alignment horizontal="left"/>
      <protection locked="0"/>
    </xf>
    <xf numFmtId="49" fontId="13" fillId="0" borderId="7" xfId="8" applyNumberFormat="1" applyFont="1" applyBorder="1" applyAlignment="1" applyProtection="1">
      <alignment horizontal="left"/>
      <protection locked="0"/>
    </xf>
    <xf numFmtId="0" fontId="14" fillId="0" borderId="0" xfId="8" applyFont="1" applyAlignment="1" applyProtection="1">
      <alignment horizontal="left"/>
    </xf>
    <xf numFmtId="0" fontId="12" fillId="0" borderId="0" xfId="0" applyFont="1"/>
    <xf numFmtId="0" fontId="15" fillId="0" borderId="0" xfId="8" applyFont="1" applyProtection="1"/>
    <xf numFmtId="0" fontId="16" fillId="0" borderId="0" xfId="8" applyFont="1" applyProtection="1"/>
    <xf numFmtId="0" fontId="16" fillId="0" borderId="0" xfId="8" applyFont="1" applyAlignment="1" applyProtection="1">
      <alignment horizontal="left"/>
    </xf>
    <xf numFmtId="0" fontId="16" fillId="0" borderId="0" xfId="8" applyFont="1" applyAlignment="1" applyProtection="1">
      <alignment horizontal="center"/>
      <protection hidden="1"/>
    </xf>
    <xf numFmtId="0" fontId="16" fillId="0" borderId="13" xfId="8" applyFont="1" applyBorder="1" applyAlignment="1" applyProtection="1">
      <alignment horizontal="center"/>
    </xf>
    <xf numFmtId="0" fontId="16" fillId="0" borderId="0" xfId="8" applyFont="1" applyAlignment="1" applyProtection="1">
      <alignment horizontal="left" indent="1"/>
      <protection hidden="1"/>
    </xf>
    <xf numFmtId="0" fontId="10" fillId="0" borderId="0" xfId="8" applyFont="1" applyAlignment="1" applyProtection="1">
      <alignment horizontal="right"/>
      <protection hidden="1"/>
    </xf>
    <xf numFmtId="0" fontId="10" fillId="0" borderId="0" xfId="8" applyFont="1" applyAlignment="1" applyProtection="1">
      <alignment horizontal="left"/>
      <protection hidden="1"/>
    </xf>
    <xf numFmtId="0" fontId="10" fillId="0" borderId="0" xfId="8" applyFont="1" applyProtection="1">
      <protection hidden="1"/>
    </xf>
    <xf numFmtId="0" fontId="16" fillId="0" borderId="13" xfId="8" applyFont="1" applyBorder="1" applyAlignment="1" applyProtection="1">
      <alignment horizontal="center"/>
      <protection locked="0"/>
    </xf>
    <xf numFmtId="0" fontId="17" fillId="0" borderId="0" xfId="8" applyFont="1" applyProtection="1">
      <protection hidden="1"/>
    </xf>
    <xf numFmtId="0" fontId="18" fillId="0" borderId="0" xfId="8" applyFont="1" applyProtection="1">
      <protection hidden="1"/>
    </xf>
    <xf numFmtId="0" fontId="10" fillId="0" borderId="0" xfId="8" applyFont="1" applyAlignment="1" applyProtection="1">
      <alignment horizontal="center"/>
      <protection hidden="1"/>
    </xf>
    <xf numFmtId="0" fontId="10" fillId="0" borderId="0" xfId="8" applyFont="1" applyAlignment="1" applyProtection="1">
      <alignment horizontal="left" indent="8"/>
      <protection hidden="1"/>
    </xf>
    <xf numFmtId="0" fontId="16" fillId="0" borderId="29" xfId="8" applyFont="1" applyBorder="1" applyAlignment="1" applyProtection="1">
      <alignment horizontal="center"/>
      <protection locked="0"/>
    </xf>
    <xf numFmtId="0" fontId="19" fillId="0" borderId="0" xfId="8" applyFont="1" applyProtection="1">
      <protection hidden="1"/>
    </xf>
    <xf numFmtId="0" fontId="14" fillId="0" borderId="0" xfId="8" applyFont="1" applyAlignment="1" applyProtection="1"/>
    <xf numFmtId="0" fontId="16" fillId="0" borderId="0" xfId="8" applyFont="1" applyFill="1" applyProtection="1"/>
    <xf numFmtId="0" fontId="12" fillId="0" borderId="0" xfId="8" applyFont="1" applyFill="1" applyProtection="1"/>
    <xf numFmtId="0" fontId="8" fillId="8" borderId="18" xfId="9" applyFont="1" applyFill="1" applyBorder="1" applyAlignment="1" applyProtection="1">
      <alignment horizontal="center" vertical="center" wrapText="1"/>
      <protection hidden="1"/>
    </xf>
    <xf numFmtId="0" fontId="8" fillId="8" borderId="32" xfId="9" applyFont="1" applyFill="1" applyBorder="1" applyAlignment="1" applyProtection="1">
      <alignment horizontal="center" vertical="center" wrapText="1"/>
      <protection hidden="1"/>
    </xf>
    <xf numFmtId="0" fontId="8" fillId="8" borderId="32" xfId="9" applyFont="1" applyFill="1" applyBorder="1" applyAlignment="1" applyProtection="1">
      <alignment horizontal="center" vertical="center"/>
      <protection hidden="1"/>
    </xf>
    <xf numFmtId="0" fontId="15" fillId="0" borderId="48" xfId="9" applyFont="1" applyFill="1" applyBorder="1" applyAlignment="1" applyProtection="1">
      <alignment horizontal="center" vertical="center" wrapText="1"/>
      <protection hidden="1"/>
    </xf>
    <xf numFmtId="0" fontId="15" fillId="0" borderId="6" xfId="9" applyFont="1" applyFill="1" applyBorder="1" applyAlignment="1" applyProtection="1">
      <alignment horizontal="center" vertical="center" wrapText="1"/>
      <protection hidden="1"/>
    </xf>
    <xf numFmtId="49" fontId="23" fillId="0" borderId="0" xfId="8" applyNumberFormat="1" applyFont="1" applyFill="1" applyProtection="1"/>
    <xf numFmtId="0" fontId="8" fillId="15" borderId="11" xfId="9" applyFont="1" applyFill="1" applyBorder="1" applyAlignment="1" applyProtection="1">
      <alignment horizontal="center" vertical="center" wrapText="1"/>
      <protection hidden="1"/>
    </xf>
    <xf numFmtId="0" fontId="8" fillId="15" borderId="11" xfId="9" applyFont="1" applyFill="1" applyBorder="1" applyAlignment="1" applyProtection="1">
      <alignment horizontal="center" vertical="center"/>
      <protection hidden="1"/>
    </xf>
    <xf numFmtId="1" fontId="24" fillId="9" borderId="3" xfId="9" applyNumberFormat="1" applyFont="1" applyFill="1" applyBorder="1" applyAlignment="1" applyProtection="1">
      <alignment horizontal="center"/>
    </xf>
    <xf numFmtId="0" fontId="24" fillId="9" borderId="8" xfId="9" applyFont="1" applyFill="1" applyBorder="1" applyProtection="1"/>
    <xf numFmtId="0" fontId="24" fillId="9" borderId="8" xfId="9" applyFont="1" applyFill="1" applyBorder="1" applyAlignment="1" applyProtection="1">
      <alignment horizontal="center"/>
      <protection hidden="1"/>
    </xf>
    <xf numFmtId="0" fontId="24" fillId="9" borderId="43" xfId="9" applyFont="1" applyFill="1" applyBorder="1" applyProtection="1">
      <protection hidden="1"/>
    </xf>
    <xf numFmtId="42" fontId="24" fillId="9" borderId="34" xfId="9" applyNumberFormat="1" applyFont="1" applyFill="1" applyBorder="1" applyProtection="1">
      <protection hidden="1"/>
    </xf>
    <xf numFmtId="0" fontId="24" fillId="9" borderId="33" xfId="9" applyFont="1" applyFill="1" applyBorder="1" applyAlignment="1" applyProtection="1">
      <alignment horizontal="center"/>
      <protection hidden="1"/>
    </xf>
    <xf numFmtId="0" fontId="24" fillId="9" borderId="34" xfId="9" applyFont="1" applyFill="1" applyBorder="1" applyAlignment="1" applyProtection="1">
      <alignment horizontal="center"/>
      <protection hidden="1"/>
    </xf>
    <xf numFmtId="0" fontId="24" fillId="9" borderId="14" xfId="9" applyFont="1" applyFill="1" applyBorder="1" applyAlignment="1" applyProtection="1">
      <alignment horizontal="center"/>
      <protection hidden="1"/>
    </xf>
    <xf numFmtId="165" fontId="24" fillId="6" borderId="8" xfId="10" applyNumberFormat="1" applyFont="1" applyFill="1" applyBorder="1" applyAlignment="1" applyProtection="1">
      <alignment horizontal="center"/>
      <protection locked="0"/>
    </xf>
    <xf numFmtId="0" fontId="25" fillId="0" borderId="0" xfId="8" applyFont="1" applyFill="1" applyProtection="1"/>
    <xf numFmtId="165" fontId="24" fillId="16" borderId="8" xfId="10" applyNumberFormat="1" applyFont="1" applyFill="1" applyBorder="1" applyAlignment="1" applyProtection="1">
      <alignment horizontal="center"/>
      <protection hidden="1"/>
    </xf>
    <xf numFmtId="0" fontId="26" fillId="0" borderId="0" xfId="8" applyFont="1" applyFill="1" applyProtection="1">
      <protection hidden="1"/>
    </xf>
    <xf numFmtId="0" fontId="27" fillId="0" borderId="0" xfId="8" applyFont="1" applyProtection="1">
      <protection hidden="1"/>
    </xf>
    <xf numFmtId="1" fontId="24" fillId="9" borderId="4" xfId="9" applyNumberFormat="1" applyFont="1" applyFill="1" applyBorder="1" applyAlignment="1" applyProtection="1">
      <alignment horizontal="center"/>
    </xf>
    <xf numFmtId="0" fontId="24" fillId="9" borderId="9" xfId="9" applyFont="1" applyFill="1" applyBorder="1" applyProtection="1"/>
    <xf numFmtId="0" fontId="24" fillId="9" borderId="9" xfId="9" applyFont="1" applyFill="1" applyBorder="1" applyAlignment="1" applyProtection="1">
      <alignment horizontal="center"/>
      <protection hidden="1"/>
    </xf>
    <xf numFmtId="0" fontId="24" fillId="9" borderId="44" xfId="9" applyFont="1" applyFill="1" applyBorder="1" applyProtection="1">
      <protection hidden="1"/>
    </xf>
    <xf numFmtId="41" fontId="24" fillId="9" borderId="9" xfId="9" applyNumberFormat="1" applyFont="1" applyFill="1" applyBorder="1" applyProtection="1">
      <protection hidden="1"/>
    </xf>
    <xf numFmtId="0" fontId="24" fillId="9" borderId="35" xfId="9" applyFont="1" applyFill="1" applyBorder="1" applyAlignment="1" applyProtection="1">
      <alignment horizontal="center"/>
      <protection hidden="1"/>
    </xf>
    <xf numFmtId="0" fontId="24" fillId="9" borderId="5" xfId="9" applyFont="1" applyFill="1" applyBorder="1" applyAlignment="1" applyProtection="1">
      <alignment horizontal="center"/>
      <protection hidden="1"/>
    </xf>
    <xf numFmtId="0" fontId="16" fillId="0" borderId="0" xfId="8" applyFont="1" applyAlignment="1" applyProtection="1">
      <protection hidden="1"/>
    </xf>
    <xf numFmtId="0" fontId="9" fillId="0" borderId="0" xfId="8" applyFont="1" applyFill="1" applyProtection="1"/>
    <xf numFmtId="0" fontId="10" fillId="0" borderId="0" xfId="8" applyFont="1" applyAlignment="1" applyProtection="1">
      <protection hidden="1"/>
    </xf>
    <xf numFmtId="5" fontId="10" fillId="0" borderId="0" xfId="8" applyNumberFormat="1" applyFont="1" applyProtection="1">
      <protection hidden="1"/>
    </xf>
    <xf numFmtId="0" fontId="16" fillId="0" borderId="0" xfId="8" applyFont="1" applyFill="1" applyProtection="1">
      <protection hidden="1"/>
    </xf>
    <xf numFmtId="0" fontId="10" fillId="0" borderId="0" xfId="8" applyFont="1" applyFill="1" applyProtection="1">
      <protection hidden="1"/>
    </xf>
    <xf numFmtId="0" fontId="25" fillId="0" borderId="0" xfId="8" applyFont="1" applyFill="1" applyProtection="1">
      <protection hidden="1"/>
    </xf>
    <xf numFmtId="165" fontId="10" fillId="0" borderId="0" xfId="8" applyNumberFormat="1" applyFont="1" applyProtection="1">
      <protection hidden="1"/>
    </xf>
    <xf numFmtId="0" fontId="16" fillId="0" borderId="0" xfId="8" applyFont="1" applyProtection="1">
      <protection hidden="1"/>
    </xf>
    <xf numFmtId="49" fontId="28" fillId="0" borderId="0" xfId="8" applyNumberFormat="1" applyFont="1" applyProtection="1"/>
    <xf numFmtId="49" fontId="29" fillId="0" borderId="0" xfId="8" applyNumberFormat="1" applyFont="1" applyAlignment="1" applyProtection="1">
      <alignment horizontal="right"/>
    </xf>
    <xf numFmtId="9" fontId="10" fillId="0" borderId="0" xfId="8" applyNumberFormat="1" applyFont="1" applyProtection="1">
      <protection hidden="1"/>
    </xf>
    <xf numFmtId="10" fontId="10" fillId="0" borderId="0" xfId="8" applyNumberFormat="1" applyFont="1" applyProtection="1">
      <protection hidden="1"/>
    </xf>
    <xf numFmtId="0" fontId="15" fillId="0" borderId="0" xfId="8" applyFont="1" applyAlignment="1" applyProtection="1">
      <alignment horizontal="left"/>
    </xf>
    <xf numFmtId="10" fontId="10" fillId="0" borderId="0" xfId="5" applyNumberFormat="1" applyFont="1" applyFill="1" applyProtection="1">
      <protection hidden="1"/>
    </xf>
    <xf numFmtId="0" fontId="15" fillId="10" borderId="4" xfId="8" applyFont="1" applyFill="1" applyBorder="1" applyAlignment="1" applyProtection="1">
      <alignment horizontal="center"/>
    </xf>
    <xf numFmtId="0" fontId="15" fillId="10" borderId="6" xfId="8" applyFont="1" applyFill="1" applyBorder="1" applyAlignment="1" applyProtection="1">
      <alignment horizontal="center"/>
    </xf>
    <xf numFmtId="0" fontId="8" fillId="14" borderId="13" xfId="8" applyFont="1" applyFill="1" applyBorder="1" applyAlignment="1" applyProtection="1">
      <alignment horizontal="center"/>
      <protection hidden="1"/>
    </xf>
    <xf numFmtId="0" fontId="15" fillId="10" borderId="12" xfId="8" applyFont="1" applyFill="1" applyBorder="1" applyAlignment="1" applyProtection="1">
      <alignment horizontal="center"/>
    </xf>
    <xf numFmtId="165" fontId="16" fillId="0" borderId="14" xfId="8" applyNumberFormat="1" applyFont="1" applyBorder="1" applyAlignment="1" applyProtection="1">
      <alignment horizontal="center"/>
      <protection locked="0"/>
    </xf>
    <xf numFmtId="165" fontId="8" fillId="14" borderId="46" xfId="8" applyNumberFormat="1" applyFont="1" applyFill="1" applyBorder="1" applyProtection="1">
      <protection hidden="1"/>
    </xf>
    <xf numFmtId="0" fontId="16" fillId="0" borderId="0" xfId="8" applyFont="1" applyFill="1" applyAlignment="1" applyProtection="1">
      <alignment horizontal="center"/>
    </xf>
    <xf numFmtId="165" fontId="16" fillId="0" borderId="5" xfId="8" applyNumberFormat="1" applyFont="1" applyBorder="1" applyAlignment="1" applyProtection="1">
      <alignment horizontal="center"/>
      <protection locked="0"/>
    </xf>
    <xf numFmtId="165" fontId="8" fillId="14" borderId="47" xfId="8" applyNumberFormat="1" applyFont="1" applyFill="1" applyBorder="1" applyProtection="1">
      <protection hidden="1"/>
    </xf>
    <xf numFmtId="165" fontId="16" fillId="0" borderId="7" xfId="8" applyNumberFormat="1" applyFont="1" applyBorder="1" applyAlignment="1" applyProtection="1">
      <alignment horizontal="center"/>
      <protection locked="0"/>
    </xf>
    <xf numFmtId="165" fontId="8" fillId="14" borderId="48" xfId="8" applyNumberFormat="1" applyFont="1" applyFill="1" applyBorder="1" applyProtection="1">
      <protection hidden="1"/>
    </xf>
    <xf numFmtId="165" fontId="24" fillId="0" borderId="0" xfId="10" applyNumberFormat="1" applyFont="1" applyFill="1" applyBorder="1" applyAlignment="1" applyProtection="1">
      <alignment horizontal="center"/>
    </xf>
    <xf numFmtId="165" fontId="24" fillId="0" borderId="0" xfId="10" applyNumberFormat="1" applyFont="1" applyFill="1" applyBorder="1" applyAlignment="1" applyProtection="1">
      <alignment horizontal="left"/>
    </xf>
    <xf numFmtId="1" fontId="24" fillId="9" borderId="6" xfId="9" applyNumberFormat="1" applyFont="1" applyFill="1" applyBorder="1" applyAlignment="1" applyProtection="1">
      <alignment horizontal="center"/>
    </xf>
    <xf numFmtId="0" fontId="24" fillId="9" borderId="10" xfId="9" applyFont="1" applyFill="1" applyBorder="1" applyProtection="1"/>
    <xf numFmtId="0" fontId="24" fillId="9" borderId="10" xfId="9" applyFont="1" applyFill="1" applyBorder="1" applyAlignment="1" applyProtection="1">
      <alignment horizontal="center"/>
      <protection hidden="1"/>
    </xf>
    <xf numFmtId="0" fontId="24" fillId="9" borderId="45" xfId="9" applyFont="1" applyFill="1" applyBorder="1" applyProtection="1">
      <protection hidden="1"/>
    </xf>
    <xf numFmtId="41" fontId="24" fillId="9" borderId="10" xfId="9" applyNumberFormat="1" applyFont="1" applyFill="1" applyBorder="1" applyProtection="1">
      <protection hidden="1"/>
    </xf>
    <xf numFmtId="0" fontId="24" fillId="9" borderId="36" xfId="9" applyFont="1" applyFill="1" applyBorder="1" applyAlignment="1" applyProtection="1">
      <alignment horizontal="center"/>
      <protection hidden="1"/>
    </xf>
    <xf numFmtId="0" fontId="24" fillId="9" borderId="7" xfId="9" applyFont="1" applyFill="1" applyBorder="1" applyAlignment="1" applyProtection="1">
      <alignment horizontal="center"/>
      <protection hidden="1"/>
    </xf>
    <xf numFmtId="0" fontId="1" fillId="0" borderId="0" xfId="9" applyFont="1" applyProtection="1"/>
    <xf numFmtId="165" fontId="27" fillId="0" borderId="0" xfId="8" applyNumberFormat="1" applyFont="1" applyProtection="1">
      <protection hidden="1"/>
    </xf>
    <xf numFmtId="0" fontId="27" fillId="0" borderId="0" xfId="8" applyFont="1" applyProtection="1"/>
    <xf numFmtId="0" fontId="15" fillId="7" borderId="18" xfId="9" applyFont="1" applyFill="1" applyBorder="1" applyAlignment="1" applyProtection="1">
      <alignment horizontal="center" wrapText="1"/>
      <protection hidden="1"/>
    </xf>
    <xf numFmtId="0" fontId="15" fillId="7" borderId="32" xfId="9" applyFont="1" applyFill="1" applyBorder="1" applyAlignment="1" applyProtection="1">
      <alignment horizontal="center"/>
      <protection hidden="1"/>
    </xf>
    <xf numFmtId="0" fontId="15" fillId="7" borderId="32" xfId="9" applyFont="1" applyFill="1" applyBorder="1" applyAlignment="1" applyProtection="1">
      <alignment horizontal="center" wrapText="1"/>
      <protection hidden="1"/>
    </xf>
    <xf numFmtId="0" fontId="15" fillId="7" borderId="15" xfId="9" applyFont="1" applyFill="1" applyBorder="1" applyAlignment="1" applyProtection="1">
      <alignment horizontal="center" wrapText="1"/>
      <protection hidden="1"/>
    </xf>
    <xf numFmtId="0" fontId="15" fillId="7" borderId="16" xfId="9" applyFont="1" applyFill="1" applyBorder="1" applyAlignment="1" applyProtection="1">
      <alignment horizontal="center"/>
      <protection hidden="1"/>
    </xf>
    <xf numFmtId="0" fontId="15" fillId="7" borderId="16" xfId="9" applyFont="1" applyFill="1" applyBorder="1" applyAlignment="1" applyProtection="1">
      <alignment horizontal="center" wrapText="1"/>
      <protection hidden="1"/>
    </xf>
    <xf numFmtId="0" fontId="15" fillId="7" borderId="10" xfId="9" applyFont="1" applyFill="1" applyBorder="1" applyAlignment="1" applyProtection="1">
      <alignment horizontal="center" wrapText="1"/>
      <protection hidden="1"/>
    </xf>
    <xf numFmtId="0" fontId="15" fillId="7" borderId="45" xfId="9" applyFont="1" applyFill="1" applyBorder="1" applyAlignment="1" applyProtection="1">
      <alignment horizontal="center" wrapText="1"/>
      <protection hidden="1"/>
    </xf>
    <xf numFmtId="0" fontId="16" fillId="0" borderId="0" xfId="8" applyFont="1" applyAlignment="1" applyProtection="1"/>
    <xf numFmtId="0" fontId="16" fillId="0" borderId="0" xfId="8" applyFont="1" applyBorder="1" applyAlignment="1" applyProtection="1"/>
    <xf numFmtId="0" fontId="16" fillId="0" borderId="0" xfId="8" applyFont="1" applyAlignment="1" applyProtection="1">
      <alignment horizontal="center"/>
    </xf>
    <xf numFmtId="14" fontId="16" fillId="0" borderId="0" xfId="8" applyNumberFormat="1" applyFont="1" applyProtection="1"/>
    <xf numFmtId="0" fontId="30" fillId="0" borderId="0" xfId="8" applyFont="1" applyAlignment="1" applyProtection="1">
      <alignment horizontal="center"/>
      <protection hidden="1"/>
    </xf>
    <xf numFmtId="0" fontId="15" fillId="2" borderId="1" xfId="8" applyFont="1" applyFill="1" applyBorder="1" applyAlignment="1" applyProtection="1">
      <alignment horizontal="center"/>
    </xf>
    <xf numFmtId="0" fontId="15" fillId="2" borderId="11" xfId="8" applyFont="1" applyFill="1" applyBorder="1" applyAlignment="1" applyProtection="1">
      <alignment horizontal="center"/>
    </xf>
    <xf numFmtId="0" fontId="15" fillId="2" borderId="2" xfId="8" applyFont="1" applyFill="1" applyBorder="1" applyAlignment="1" applyProtection="1">
      <alignment horizontal="center"/>
    </xf>
    <xf numFmtId="0" fontId="16" fillId="17" borderId="0" xfId="8" applyFont="1" applyFill="1" applyAlignment="1" applyProtection="1">
      <alignment horizontal="left"/>
    </xf>
    <xf numFmtId="41" fontId="16" fillId="17" borderId="0" xfId="8" applyNumberFormat="1" applyFont="1" applyFill="1" applyProtection="1"/>
    <xf numFmtId="0" fontId="30" fillId="0" borderId="13" xfId="8" applyFont="1" applyBorder="1" applyAlignment="1" applyProtection="1">
      <alignment horizontal="center"/>
      <protection hidden="1"/>
    </xf>
    <xf numFmtId="0" fontId="16" fillId="0" borderId="3" xfId="8" applyFont="1" applyBorder="1" applyAlignment="1" applyProtection="1">
      <alignment horizontal="center"/>
    </xf>
    <xf numFmtId="0" fontId="16" fillId="0" borderId="9" xfId="8" applyFont="1" applyBorder="1" applyProtection="1"/>
    <xf numFmtId="0" fontId="16" fillId="0" borderId="9" xfId="8" applyFont="1" applyBorder="1" applyProtection="1">
      <protection hidden="1"/>
    </xf>
    <xf numFmtId="0" fontId="16" fillId="0" borderId="9" xfId="8" applyFont="1" applyBorder="1" applyAlignment="1" applyProtection="1">
      <alignment horizontal="center"/>
      <protection hidden="1"/>
    </xf>
    <xf numFmtId="0" fontId="16" fillId="0" borderId="44" xfId="8" applyFont="1" applyBorder="1" applyProtection="1">
      <protection hidden="1"/>
    </xf>
    <xf numFmtId="164" fontId="16" fillId="0" borderId="35" xfId="8" applyNumberFormat="1" applyFont="1" applyBorder="1" applyProtection="1">
      <protection hidden="1"/>
    </xf>
    <xf numFmtId="164" fontId="16" fillId="0" borderId="9" xfId="8" applyNumberFormat="1" applyFont="1" applyBorder="1" applyProtection="1">
      <protection hidden="1"/>
    </xf>
    <xf numFmtId="0" fontId="16" fillId="0" borderId="5" xfId="8" applyFont="1" applyBorder="1" applyAlignment="1" applyProtection="1">
      <alignment horizontal="center"/>
      <protection hidden="1"/>
    </xf>
    <xf numFmtId="165" fontId="16" fillId="0" borderId="13" xfId="8" applyNumberFormat="1" applyFont="1" applyBorder="1" applyAlignment="1" applyProtection="1">
      <alignment horizontal="center"/>
      <protection locked="0"/>
    </xf>
    <xf numFmtId="165" fontId="30" fillId="0" borderId="13" xfId="8" applyNumberFormat="1" applyFont="1" applyBorder="1" applyAlignment="1" applyProtection="1">
      <alignment horizontal="center"/>
      <protection hidden="1"/>
    </xf>
    <xf numFmtId="0" fontId="16" fillId="0" borderId="4" xfId="8" applyFont="1" applyBorder="1" applyAlignment="1" applyProtection="1">
      <alignment horizontal="center"/>
    </xf>
    <xf numFmtId="0" fontId="16" fillId="0" borderId="9" xfId="7" applyFont="1" applyBorder="1" applyAlignment="1" applyProtection="1"/>
    <xf numFmtId="0" fontId="16" fillId="17" borderId="0" xfId="8" applyFont="1" applyFill="1" applyProtection="1"/>
    <xf numFmtId="0" fontId="16" fillId="0" borderId="44" xfId="8" applyFont="1" applyFill="1" applyBorder="1" applyProtection="1">
      <protection hidden="1"/>
    </xf>
    <xf numFmtId="0" fontId="16" fillId="0" borderId="5" xfId="8" applyFont="1" applyFill="1" applyBorder="1" applyAlignment="1" applyProtection="1">
      <alignment horizontal="center"/>
      <protection hidden="1"/>
    </xf>
    <xf numFmtId="0" fontId="30" fillId="0" borderId="29" xfId="8" applyFont="1" applyBorder="1" applyAlignment="1" applyProtection="1">
      <alignment horizontal="center"/>
      <protection hidden="1"/>
    </xf>
    <xf numFmtId="0" fontId="10" fillId="0" borderId="0" xfId="8" applyNumberFormat="1" applyFont="1" applyProtection="1">
      <protection hidden="1"/>
    </xf>
    <xf numFmtId="0" fontId="16" fillId="0" borderId="44" xfId="8" applyFont="1" applyBorder="1" applyAlignment="1" applyProtection="1">
      <alignment horizontal="left"/>
      <protection hidden="1"/>
    </xf>
    <xf numFmtId="0" fontId="15" fillId="10" borderId="12" xfId="8" applyFont="1" applyFill="1" applyBorder="1" applyProtection="1"/>
    <xf numFmtId="42" fontId="8" fillId="14" borderId="46" xfId="11" applyNumberFormat="1" applyFont="1" applyFill="1" applyBorder="1" applyProtection="1">
      <protection hidden="1"/>
    </xf>
    <xf numFmtId="0" fontId="16" fillId="0" borderId="9" xfId="8" applyFont="1" applyBorder="1" applyAlignment="1" applyProtection="1">
      <alignment horizontal="left"/>
      <protection hidden="1"/>
    </xf>
    <xf numFmtId="0" fontId="15" fillId="10" borderId="4" xfId="8" applyFont="1" applyFill="1" applyBorder="1" applyProtection="1"/>
    <xf numFmtId="42" fontId="8" fillId="14" borderId="47" xfId="11" applyNumberFormat="1" applyFont="1" applyFill="1" applyBorder="1" applyProtection="1">
      <protection hidden="1"/>
    </xf>
    <xf numFmtId="0" fontId="15" fillId="10" borderId="6" xfId="8" applyFont="1" applyFill="1" applyBorder="1" applyProtection="1"/>
    <xf numFmtId="42" fontId="8" fillId="14" borderId="48" xfId="11" applyNumberFormat="1" applyFont="1" applyFill="1" applyBorder="1" applyProtection="1">
      <protection hidden="1"/>
    </xf>
    <xf numFmtId="44" fontId="8" fillId="14" borderId="46" xfId="11" applyFont="1" applyFill="1" applyBorder="1" applyProtection="1">
      <protection hidden="1"/>
    </xf>
    <xf numFmtId="44" fontId="8" fillId="14" borderId="47" xfId="11" applyFont="1" applyFill="1" applyBorder="1" applyProtection="1">
      <protection hidden="1"/>
    </xf>
    <xf numFmtId="44" fontId="8" fillId="14" borderId="48" xfId="11" applyFont="1" applyFill="1" applyBorder="1" applyProtection="1">
      <protection hidden="1"/>
    </xf>
    <xf numFmtId="0" fontId="16" fillId="0" borderId="14" xfId="8" applyFont="1" applyBorder="1" applyAlignment="1" applyProtection="1">
      <alignment horizontal="center"/>
      <protection locked="0"/>
    </xf>
    <xf numFmtId="0" fontId="15" fillId="0" borderId="0" xfId="8" applyFont="1" applyAlignment="1" applyProtection="1">
      <alignment horizontal="center"/>
    </xf>
    <xf numFmtId="0" fontId="16" fillId="0" borderId="9" xfId="8" applyFont="1" applyFill="1" applyBorder="1" applyAlignment="1" applyProtection="1">
      <alignment horizontal="left"/>
      <protection hidden="1"/>
    </xf>
    <xf numFmtId="0" fontId="16" fillId="0" borderId="9" xfId="8" applyFont="1" applyFill="1" applyBorder="1" applyProtection="1"/>
    <xf numFmtId="0" fontId="16" fillId="0" borderId="6" xfId="8" applyFont="1" applyBorder="1" applyAlignment="1" applyProtection="1">
      <alignment horizontal="center"/>
    </xf>
    <xf numFmtId="0" fontId="16" fillId="0" borderId="10" xfId="7" applyFont="1" applyBorder="1" applyAlignment="1" applyProtection="1"/>
    <xf numFmtId="0" fontId="16" fillId="0" borderId="10" xfId="8" applyFont="1" applyBorder="1" applyProtection="1">
      <protection hidden="1"/>
    </xf>
    <xf numFmtId="0" fontId="16" fillId="0" borderId="10" xfId="8" applyFont="1" applyBorder="1" applyAlignment="1" applyProtection="1">
      <alignment horizontal="center"/>
      <protection hidden="1"/>
    </xf>
    <xf numFmtId="0" fontId="16" fillId="0" borderId="45" xfId="8" applyFont="1" applyBorder="1" applyProtection="1">
      <protection hidden="1"/>
    </xf>
    <xf numFmtId="164" fontId="16" fillId="0" borderId="36" xfId="8" applyNumberFormat="1" applyFont="1" applyBorder="1" applyProtection="1">
      <protection hidden="1"/>
    </xf>
    <xf numFmtId="164" fontId="16" fillId="0" borderId="10" xfId="8" applyNumberFormat="1" applyFont="1" applyBorder="1" applyProtection="1">
      <protection hidden="1"/>
    </xf>
    <xf numFmtId="0" fontId="16" fillId="0" borderId="7" xfId="8" applyFont="1" applyFill="1" applyBorder="1" applyAlignment="1" applyProtection="1">
      <alignment horizontal="center"/>
      <protection hidden="1"/>
    </xf>
    <xf numFmtId="0" fontId="16" fillId="0" borderId="0" xfId="8" applyFont="1" applyFill="1" applyBorder="1" applyAlignment="1" applyProtection="1">
      <alignment horizontal="center"/>
    </xf>
    <xf numFmtId="3" fontId="16" fillId="0" borderId="0" xfId="8" applyNumberFormat="1" applyFont="1" applyProtection="1"/>
    <xf numFmtId="0" fontId="15" fillId="11" borderId="18" xfId="8" applyFont="1" applyFill="1" applyBorder="1" applyAlignment="1" applyProtection="1">
      <alignment horizontal="center"/>
    </xf>
    <xf numFmtId="0" fontId="15" fillId="11" borderId="32" xfId="8" applyFont="1" applyFill="1" applyBorder="1" applyAlignment="1" applyProtection="1">
      <alignment horizontal="center"/>
    </xf>
    <xf numFmtId="0" fontId="15" fillId="11" borderId="19" xfId="8" applyFont="1" applyFill="1" applyBorder="1" applyAlignment="1" applyProtection="1">
      <alignment horizontal="center"/>
    </xf>
    <xf numFmtId="166" fontId="16" fillId="0" borderId="34" xfId="8" applyNumberFormat="1" applyFont="1" applyBorder="1" applyProtection="1"/>
    <xf numFmtId="0" fontId="16" fillId="0" borderId="34" xfId="8" applyFont="1" applyBorder="1" applyAlignment="1" applyProtection="1">
      <alignment horizontal="left" indent="1"/>
    </xf>
    <xf numFmtId="0" fontId="16" fillId="0" borderId="34" xfId="8" applyFont="1" applyBorder="1" applyProtection="1"/>
    <xf numFmtId="3" fontId="16" fillId="0" borderId="34" xfId="8" applyNumberFormat="1" applyFont="1" applyBorder="1" applyAlignment="1" applyProtection="1">
      <alignment horizontal="center"/>
    </xf>
    <xf numFmtId="0" fontId="16" fillId="0" borderId="14" xfId="8" applyFont="1" applyBorder="1" applyAlignment="1" applyProtection="1">
      <alignment horizontal="center"/>
    </xf>
    <xf numFmtId="166" fontId="16" fillId="0" borderId="9" xfId="8" applyNumberFormat="1" applyFont="1" applyBorder="1" applyProtection="1"/>
    <xf numFmtId="6" fontId="16" fillId="0" borderId="9" xfId="8" applyNumberFormat="1" applyFont="1" applyBorder="1" applyAlignment="1" applyProtection="1">
      <alignment horizontal="left" indent="1"/>
    </xf>
    <xf numFmtId="3" fontId="16" fillId="0" borderId="9" xfId="8" applyNumberFormat="1" applyFont="1" applyBorder="1" applyAlignment="1" applyProtection="1">
      <alignment horizontal="center"/>
    </xf>
    <xf numFmtId="0" fontId="16" fillId="0" borderId="5" xfId="8" applyFont="1" applyBorder="1" applyAlignment="1" applyProtection="1">
      <alignment horizontal="center"/>
    </xf>
    <xf numFmtId="0" fontId="16" fillId="0" borderId="9" xfId="8" applyFont="1" applyBorder="1" applyAlignment="1" applyProtection="1">
      <alignment horizontal="left" indent="1"/>
    </xf>
    <xf numFmtId="3" fontId="16" fillId="0" borderId="13" xfId="8" applyNumberFormat="1" applyFont="1" applyBorder="1" applyAlignment="1" applyProtection="1">
      <alignment horizontal="center"/>
      <protection locked="0"/>
    </xf>
    <xf numFmtId="3" fontId="30" fillId="0" borderId="13" xfId="8" applyNumberFormat="1" applyFont="1" applyBorder="1" applyAlignment="1" applyProtection="1">
      <alignment horizontal="center"/>
      <protection hidden="1"/>
    </xf>
    <xf numFmtId="0" fontId="15" fillId="12" borderId="0" xfId="8" applyFont="1" applyFill="1" applyBorder="1" applyAlignment="1" applyProtection="1">
      <alignment horizontal="center"/>
    </xf>
    <xf numFmtId="9" fontId="16" fillId="0" borderId="13" xfId="5" applyNumberFormat="1" applyFont="1" applyBorder="1" applyAlignment="1" applyProtection="1">
      <alignment horizontal="center"/>
      <protection locked="0"/>
    </xf>
    <xf numFmtId="9" fontId="30" fillId="0" borderId="13" xfId="5" applyNumberFormat="1" applyFont="1" applyBorder="1" applyAlignment="1" applyProtection="1">
      <alignment horizontal="center"/>
      <protection hidden="1"/>
    </xf>
    <xf numFmtId="41" fontId="16" fillId="0" borderId="0" xfId="8" applyNumberFormat="1" applyFont="1" applyProtection="1"/>
    <xf numFmtId="9" fontId="16" fillId="0" borderId="0" xfId="5" applyFont="1" applyProtection="1"/>
    <xf numFmtId="0" fontId="16" fillId="0" borderId="0" xfId="8" applyFont="1" applyBorder="1" applyAlignment="1" applyProtection="1">
      <alignment horizontal="center"/>
    </xf>
    <xf numFmtId="0" fontId="8" fillId="14" borderId="46" xfId="8" applyFont="1" applyFill="1" applyBorder="1" applyAlignment="1" applyProtection="1">
      <alignment horizontal="center"/>
      <protection hidden="1"/>
    </xf>
    <xf numFmtId="6" fontId="15" fillId="10" borderId="4" xfId="8" applyNumberFormat="1" applyFont="1" applyFill="1" applyBorder="1" applyAlignment="1" applyProtection="1">
      <alignment horizontal="center"/>
    </xf>
    <xf numFmtId="0" fontId="8" fillId="14" borderId="47" xfId="8" applyFont="1" applyFill="1" applyBorder="1" applyAlignment="1" applyProtection="1">
      <alignment horizontal="center"/>
      <protection hidden="1"/>
    </xf>
    <xf numFmtId="0" fontId="8" fillId="14" borderId="48" xfId="8" applyFont="1" applyFill="1" applyBorder="1" applyAlignment="1" applyProtection="1">
      <alignment horizontal="center"/>
      <protection hidden="1"/>
    </xf>
    <xf numFmtId="167" fontId="16" fillId="0" borderId="0" xfId="2" applyNumberFormat="1" applyFont="1" applyProtection="1"/>
    <xf numFmtId="42" fontId="8" fillId="14" borderId="46" xfId="8" applyNumberFormat="1" applyFont="1" applyFill="1" applyBorder="1" applyAlignment="1" applyProtection="1">
      <alignment horizontal="center"/>
      <protection hidden="1"/>
    </xf>
    <xf numFmtId="42" fontId="8" fillId="14" borderId="47" xfId="8" applyNumberFormat="1" applyFont="1" applyFill="1" applyBorder="1" applyAlignment="1" applyProtection="1">
      <alignment horizontal="center"/>
      <protection hidden="1"/>
    </xf>
    <xf numFmtId="42" fontId="8" fillId="14" borderId="48" xfId="8" applyNumberFormat="1" applyFont="1" applyFill="1" applyBorder="1" applyAlignment="1" applyProtection="1">
      <alignment horizontal="center"/>
      <protection hidden="1"/>
    </xf>
    <xf numFmtId="166" fontId="16" fillId="0" borderId="10" xfId="8" applyNumberFormat="1" applyFont="1" applyBorder="1" applyProtection="1"/>
    <xf numFmtId="0" fontId="16" fillId="0" borderId="10" xfId="8" applyFont="1" applyBorder="1" applyAlignment="1" applyProtection="1">
      <alignment horizontal="left" indent="1"/>
    </xf>
    <xf numFmtId="0" fontId="16" fillId="0" borderId="10" xfId="8" applyFont="1" applyBorder="1" applyProtection="1"/>
    <xf numFmtId="3" fontId="16" fillId="0" borderId="10" xfId="8" applyNumberFormat="1" applyFont="1" applyBorder="1" applyAlignment="1" applyProtection="1">
      <alignment horizontal="center"/>
    </xf>
    <xf numFmtId="0" fontId="16" fillId="0" borderId="7" xfId="8" applyFont="1" applyBorder="1" applyAlignment="1" applyProtection="1">
      <alignment horizontal="center"/>
    </xf>
    <xf numFmtId="165" fontId="16" fillId="0" borderId="0" xfId="8" applyNumberFormat="1" applyFont="1" applyProtection="1"/>
    <xf numFmtId="0" fontId="16" fillId="0" borderId="34" xfId="8" applyFont="1" applyBorder="1" applyAlignment="1" applyProtection="1">
      <alignment horizontal="center"/>
    </xf>
    <xf numFmtId="0" fontId="16" fillId="0" borderId="9" xfId="8" applyFont="1" applyBorder="1" applyAlignment="1" applyProtection="1">
      <alignment horizontal="center"/>
    </xf>
    <xf numFmtId="0" fontId="16" fillId="0" borderId="10" xfId="8" applyFont="1" applyBorder="1" applyAlignment="1" applyProtection="1">
      <alignment horizontal="center"/>
    </xf>
    <xf numFmtId="168" fontId="16" fillId="0" borderId="34" xfId="8" applyNumberFormat="1" applyFont="1" applyBorder="1" applyAlignment="1" applyProtection="1">
      <alignment horizontal="center"/>
    </xf>
    <xf numFmtId="168" fontId="16" fillId="0" borderId="9" xfId="8" applyNumberFormat="1" applyFont="1" applyBorder="1" applyAlignment="1" applyProtection="1">
      <alignment horizontal="center"/>
    </xf>
    <xf numFmtId="168" fontId="16" fillId="0" borderId="10" xfId="8" applyNumberFormat="1" applyFont="1" applyBorder="1" applyAlignment="1" applyProtection="1">
      <alignment horizontal="center"/>
    </xf>
    <xf numFmtId="0" fontId="12" fillId="0" borderId="0" xfId="8" applyFont="1" applyProtection="1">
      <protection hidden="1"/>
    </xf>
    <xf numFmtId="49" fontId="11" fillId="0" borderId="0" xfId="8" applyNumberFormat="1" applyFont="1" applyAlignment="1" applyProtection="1">
      <alignment horizontal="left"/>
      <protection hidden="1"/>
    </xf>
    <xf numFmtId="0" fontId="11" fillId="0" borderId="0" xfId="8" applyFont="1" applyProtection="1">
      <protection hidden="1"/>
    </xf>
    <xf numFmtId="49" fontId="11" fillId="0" borderId="2" xfId="8" applyNumberFormat="1" applyFont="1" applyBorder="1" applyAlignment="1" applyProtection="1">
      <alignment horizontal="center"/>
      <protection hidden="1"/>
    </xf>
    <xf numFmtId="0" fontId="11" fillId="0" borderId="0" xfId="8" applyFont="1" applyAlignment="1" applyProtection="1">
      <alignment horizontal="center"/>
      <protection hidden="1"/>
    </xf>
    <xf numFmtId="0" fontId="32" fillId="0" borderId="0" xfId="8" applyFont="1" applyAlignment="1" applyProtection="1">
      <alignment vertical="center"/>
      <protection hidden="1"/>
    </xf>
    <xf numFmtId="49" fontId="12" fillId="0" borderId="0" xfId="8" applyNumberFormat="1" applyFont="1" applyProtection="1">
      <protection hidden="1"/>
    </xf>
    <xf numFmtId="169" fontId="11" fillId="10" borderId="0" xfId="8" applyNumberFormat="1" applyFont="1" applyFill="1" applyBorder="1" applyAlignment="1" applyProtection="1">
      <alignment horizontal="center"/>
      <protection locked="0"/>
    </xf>
    <xf numFmtId="0" fontId="30" fillId="0" borderId="42" xfId="0" applyFont="1" applyBorder="1" applyProtection="1">
      <protection hidden="1"/>
    </xf>
    <xf numFmtId="0" fontId="14" fillId="0" borderId="0" xfId="8" applyFont="1" applyProtection="1">
      <protection hidden="1"/>
    </xf>
    <xf numFmtId="0" fontId="14" fillId="0" borderId="0" xfId="8" applyFont="1" applyAlignment="1" applyProtection="1">
      <alignment horizontal="left"/>
      <protection hidden="1"/>
    </xf>
    <xf numFmtId="0" fontId="15" fillId="10" borderId="1" xfId="8" applyFont="1" applyFill="1" applyBorder="1" applyAlignment="1" applyProtection="1">
      <alignment horizontal="center"/>
      <protection hidden="1"/>
    </xf>
    <xf numFmtId="0" fontId="15" fillId="10" borderId="11" xfId="8" applyFont="1" applyFill="1" applyBorder="1" applyAlignment="1" applyProtection="1">
      <alignment horizontal="center"/>
      <protection hidden="1"/>
    </xf>
    <xf numFmtId="0" fontId="15" fillId="10" borderId="2" xfId="8" applyFont="1" applyFill="1" applyBorder="1" applyAlignment="1" applyProtection="1">
      <alignment horizontal="center"/>
      <protection hidden="1"/>
    </xf>
    <xf numFmtId="0" fontId="12" fillId="0" borderId="0" xfId="0" applyFont="1" applyAlignment="1" applyProtection="1">
      <alignment horizontal="left"/>
      <protection hidden="1"/>
    </xf>
    <xf numFmtId="0" fontId="12" fillId="0" borderId="0" xfId="0" applyFont="1" applyProtection="1">
      <protection hidden="1"/>
    </xf>
    <xf numFmtId="0" fontId="15" fillId="0" borderId="0" xfId="8" applyFont="1" applyProtection="1">
      <protection hidden="1"/>
    </xf>
    <xf numFmtId="0" fontId="16" fillId="0" borderId="0" xfId="8" applyFont="1" applyAlignment="1" applyProtection="1">
      <alignment horizontal="left"/>
      <protection hidden="1"/>
    </xf>
    <xf numFmtId="0" fontId="11" fillId="0" borderId="0" xfId="0" applyFont="1" applyAlignment="1" applyProtection="1">
      <alignment horizontal="center"/>
      <protection hidden="1"/>
    </xf>
    <xf numFmtId="0" fontId="16" fillId="0" borderId="0" xfId="8" applyFont="1" applyAlignment="1" applyProtection="1">
      <alignment horizontal="left" indent="8"/>
      <protection hidden="1"/>
    </xf>
    <xf numFmtId="0" fontId="16" fillId="0" borderId="0" xfId="8" applyFont="1" applyBorder="1" applyProtection="1">
      <protection hidden="1"/>
    </xf>
    <xf numFmtId="0" fontId="16" fillId="0" borderId="15" xfId="8" applyFont="1" applyBorder="1" applyAlignment="1" applyProtection="1">
      <alignment horizontal="center"/>
      <protection locked="0" hidden="1"/>
    </xf>
    <xf numFmtId="0" fontId="16" fillId="0" borderId="16" xfId="8" applyFont="1" applyBorder="1" applyAlignment="1" applyProtection="1">
      <alignment horizontal="center"/>
      <protection locked="0" hidden="1"/>
    </xf>
    <xf numFmtId="0" fontId="16" fillId="0" borderId="17" xfId="8" applyFont="1" applyBorder="1" applyAlignment="1" applyProtection="1">
      <alignment horizontal="center"/>
      <protection locked="0" hidden="1"/>
    </xf>
    <xf numFmtId="0" fontId="34" fillId="0" borderId="0" xfId="8" applyFont="1" applyAlignment="1" applyProtection="1">
      <alignment horizontal="center"/>
      <protection hidden="1"/>
    </xf>
    <xf numFmtId="0" fontId="34" fillId="0" borderId="0" xfId="8" applyFont="1" applyAlignment="1" applyProtection="1">
      <alignment horizontal="center"/>
    </xf>
    <xf numFmtId="0" fontId="34" fillId="0" borderId="0" xfId="8" applyFont="1" applyProtection="1"/>
    <xf numFmtId="0" fontId="8" fillId="15" borderId="1" xfId="9" applyFont="1" applyFill="1" applyBorder="1" applyAlignment="1" applyProtection="1">
      <alignment horizontal="center" vertical="center" wrapText="1"/>
      <protection hidden="1"/>
    </xf>
    <xf numFmtId="165" fontId="24" fillId="16" borderId="3" xfId="10" applyNumberFormat="1" applyFont="1" applyFill="1" applyBorder="1" applyAlignment="1" applyProtection="1">
      <alignment horizontal="center"/>
      <protection hidden="1"/>
    </xf>
    <xf numFmtId="165" fontId="24" fillId="16" borderId="6" xfId="10" applyNumberFormat="1" applyFont="1" applyFill="1" applyBorder="1" applyAlignment="1" applyProtection="1">
      <alignment horizontal="center"/>
      <protection hidden="1"/>
    </xf>
    <xf numFmtId="165" fontId="24" fillId="16" borderId="10" xfId="10" applyNumberFormat="1" applyFont="1" applyFill="1" applyBorder="1" applyAlignment="1" applyProtection="1">
      <alignment horizontal="center"/>
      <protection hidden="1"/>
    </xf>
    <xf numFmtId="41" fontId="16" fillId="0" borderId="4" xfId="8" applyNumberFormat="1" applyFont="1" applyBorder="1" applyProtection="1"/>
    <xf numFmtId="41" fontId="16" fillId="0" borderId="6" xfId="8" applyNumberFormat="1" applyFont="1" applyBorder="1" applyProtection="1"/>
    <xf numFmtId="42" fontId="16" fillId="0" borderId="12" xfId="8" applyNumberFormat="1" applyFont="1" applyBorder="1" applyProtection="1"/>
    <xf numFmtId="0" fontId="14" fillId="0" borderId="0" xfId="8" applyFont="1" applyFill="1" applyBorder="1" applyAlignment="1" applyProtection="1">
      <alignment horizontal="left" vertical="center" wrapText="1"/>
      <protection hidden="1"/>
    </xf>
    <xf numFmtId="49" fontId="11" fillId="0" borderId="40" xfId="8" applyNumberFormat="1" applyFont="1" applyBorder="1" applyAlignment="1" applyProtection="1">
      <alignment horizontal="left"/>
      <protection locked="0"/>
    </xf>
    <xf numFmtId="49" fontId="11" fillId="0" borderId="35" xfId="8" applyNumberFormat="1" applyFont="1" applyBorder="1" applyAlignment="1" applyProtection="1">
      <alignment horizontal="left"/>
      <protection locked="0"/>
    </xf>
    <xf numFmtId="49" fontId="13" fillId="0" borderId="40" xfId="8" applyNumberFormat="1" applyFont="1" applyBorder="1" applyAlignment="1" applyProtection="1">
      <alignment horizontal="left"/>
      <protection locked="0"/>
    </xf>
    <xf numFmtId="49" fontId="13" fillId="0" borderId="35" xfId="8" applyNumberFormat="1" applyFont="1" applyBorder="1" applyAlignment="1" applyProtection="1">
      <alignment horizontal="left"/>
      <protection locked="0"/>
    </xf>
    <xf numFmtId="49" fontId="13" fillId="0" borderId="41" xfId="8" applyNumberFormat="1" applyFont="1" applyBorder="1" applyAlignment="1" applyProtection="1">
      <alignment horizontal="left"/>
      <protection locked="0"/>
    </xf>
    <xf numFmtId="49" fontId="13" fillId="0" borderId="36" xfId="8" applyNumberFormat="1" applyFont="1" applyBorder="1" applyAlignment="1" applyProtection="1">
      <alignment horizontal="left"/>
      <protection locked="0"/>
    </xf>
    <xf numFmtId="49" fontId="11" fillId="13" borderId="20" xfId="8" applyNumberFormat="1" applyFont="1" applyFill="1" applyBorder="1" applyAlignment="1" applyProtection="1">
      <alignment horizontal="center"/>
      <protection hidden="1"/>
    </xf>
    <xf numFmtId="49" fontId="11" fillId="13" borderId="27" xfId="8" applyNumberFormat="1" applyFont="1" applyFill="1" applyBorder="1" applyAlignment="1" applyProtection="1">
      <alignment horizontal="center"/>
      <protection hidden="1"/>
    </xf>
    <xf numFmtId="49" fontId="11" fillId="13" borderId="21" xfId="8" applyNumberFormat="1" applyFont="1" applyFill="1" applyBorder="1" applyAlignment="1" applyProtection="1">
      <alignment horizontal="center"/>
      <protection hidden="1"/>
    </xf>
    <xf numFmtId="49" fontId="11" fillId="13" borderId="22" xfId="8" applyNumberFormat="1" applyFont="1" applyFill="1" applyBorder="1" applyAlignment="1" applyProtection="1">
      <alignment horizontal="center"/>
      <protection locked="0" hidden="1"/>
    </xf>
    <xf numFmtId="49" fontId="11" fillId="13" borderId="28" xfId="8" applyNumberFormat="1" applyFont="1" applyFill="1" applyBorder="1" applyAlignment="1" applyProtection="1">
      <alignment horizontal="center"/>
      <protection locked="0" hidden="1"/>
    </xf>
    <xf numFmtId="49" fontId="11" fillId="13" borderId="23" xfId="8" applyNumberFormat="1" applyFont="1" applyFill="1" applyBorder="1" applyAlignment="1" applyProtection="1">
      <alignment horizontal="center"/>
      <protection locked="0" hidden="1"/>
    </xf>
    <xf numFmtId="49" fontId="11" fillId="3" borderId="18" xfId="8" applyNumberFormat="1" applyFont="1" applyFill="1" applyBorder="1" applyAlignment="1" applyProtection="1">
      <alignment horizontal="center"/>
      <protection hidden="1"/>
    </xf>
    <xf numFmtId="49" fontId="11" fillId="3" borderId="27" xfId="8" applyNumberFormat="1" applyFont="1" applyFill="1" applyBorder="1" applyAlignment="1" applyProtection="1">
      <alignment horizontal="center"/>
      <protection hidden="1"/>
    </xf>
    <xf numFmtId="49" fontId="11" fillId="3" borderId="19" xfId="8" applyNumberFormat="1" applyFont="1" applyFill="1" applyBorder="1" applyAlignment="1" applyProtection="1">
      <alignment horizontal="center"/>
      <protection hidden="1"/>
    </xf>
    <xf numFmtId="49" fontId="11" fillId="0" borderId="24" xfId="8" applyNumberFormat="1" applyFont="1" applyBorder="1" applyAlignment="1" applyProtection="1">
      <alignment horizontal="center"/>
      <protection hidden="1"/>
    </xf>
    <xf numFmtId="49" fontId="11" fillId="0" borderId="39" xfId="8" applyNumberFormat="1" applyFont="1" applyBorder="1" applyAlignment="1" applyProtection="1">
      <alignment horizontal="center"/>
      <protection hidden="1"/>
    </xf>
    <xf numFmtId="49" fontId="11" fillId="18" borderId="30" xfId="8" applyNumberFormat="1" applyFont="1" applyFill="1" applyBorder="1" applyAlignment="1" applyProtection="1">
      <alignment horizontal="left"/>
      <protection locked="0"/>
    </xf>
    <xf numFmtId="49" fontId="11" fillId="18" borderId="33" xfId="8" applyNumberFormat="1" applyFont="1" applyFill="1" applyBorder="1" applyAlignment="1" applyProtection="1">
      <alignment horizontal="left"/>
      <protection locked="0"/>
    </xf>
    <xf numFmtId="0" fontId="32" fillId="19" borderId="20" xfId="8" applyFont="1" applyFill="1" applyBorder="1" applyAlignment="1" applyProtection="1">
      <alignment horizontal="center"/>
      <protection hidden="1"/>
    </xf>
    <xf numFmtId="0" fontId="32" fillId="19" borderId="21" xfId="8" applyFont="1" applyFill="1" applyBorder="1" applyAlignment="1" applyProtection="1">
      <alignment horizontal="center"/>
      <protection hidden="1"/>
    </xf>
    <xf numFmtId="0" fontId="21" fillId="19" borderId="38" xfId="8" applyFont="1" applyFill="1" applyBorder="1" applyAlignment="1" applyProtection="1">
      <alignment horizontal="left" vertical="center"/>
      <protection hidden="1"/>
    </xf>
    <xf numFmtId="0" fontId="21" fillId="19" borderId="23" xfId="8" applyFont="1" applyFill="1" applyBorder="1" applyAlignment="1" applyProtection="1">
      <alignment horizontal="left" vertical="center"/>
      <protection hidden="1"/>
    </xf>
    <xf numFmtId="0" fontId="31" fillId="19" borderId="37" xfId="8" applyFont="1" applyFill="1" applyBorder="1" applyAlignment="1" applyProtection="1">
      <alignment horizontal="right" vertical="center"/>
      <protection hidden="1"/>
    </xf>
    <xf numFmtId="0" fontId="31" fillId="19" borderId="22" xfId="8" applyFont="1" applyFill="1" applyBorder="1" applyAlignment="1" applyProtection="1">
      <alignment horizontal="right" vertical="center"/>
      <protection hidden="1"/>
    </xf>
    <xf numFmtId="0" fontId="14" fillId="13" borderId="24" xfId="8" applyFont="1" applyFill="1" applyBorder="1" applyAlignment="1" applyProtection="1">
      <alignment horizontal="left" vertical="center" wrapText="1"/>
      <protection hidden="1"/>
    </xf>
    <xf numFmtId="0" fontId="14" fillId="13" borderId="26" xfId="8" applyFont="1" applyFill="1" applyBorder="1" applyAlignment="1" applyProtection="1">
      <alignment horizontal="left" vertical="center" wrapText="1"/>
      <protection hidden="1"/>
    </xf>
    <xf numFmtId="0" fontId="14" fillId="13" borderId="25" xfId="8" applyFont="1" applyFill="1" applyBorder="1" applyAlignment="1" applyProtection="1">
      <alignment horizontal="left" vertical="center" wrapText="1"/>
      <protection hidden="1"/>
    </xf>
    <xf numFmtId="0" fontId="15" fillId="0" borderId="24" xfId="8" applyFont="1" applyBorder="1" applyAlignment="1" applyProtection="1">
      <alignment horizontal="center"/>
    </xf>
    <xf numFmtId="0" fontId="15" fillId="0" borderId="25" xfId="8" applyFont="1" applyBorder="1" applyAlignment="1" applyProtection="1">
      <alignment horizontal="center"/>
    </xf>
    <xf numFmtId="0" fontId="22" fillId="14" borderId="20" xfId="9" applyFont="1" applyFill="1" applyBorder="1" applyAlignment="1" applyProtection="1">
      <alignment horizontal="center" vertical="center"/>
      <protection hidden="1"/>
    </xf>
    <xf numFmtId="0" fontId="22" fillId="14" borderId="27" xfId="9" applyFont="1" applyFill="1" applyBorder="1" applyAlignment="1" applyProtection="1">
      <alignment horizontal="center" vertical="center"/>
      <protection hidden="1"/>
    </xf>
    <xf numFmtId="0" fontId="22" fillId="14" borderId="22" xfId="9" applyFont="1" applyFill="1" applyBorder="1" applyAlignment="1" applyProtection="1">
      <alignment horizontal="center" vertical="center"/>
      <protection hidden="1"/>
    </xf>
    <xf numFmtId="0" fontId="22" fillId="14" borderId="28" xfId="9" applyFont="1" applyFill="1" applyBorder="1" applyAlignment="1" applyProtection="1">
      <alignment horizontal="center" vertical="center"/>
      <protection hidden="1"/>
    </xf>
    <xf numFmtId="0" fontId="15" fillId="7" borderId="49" xfId="9" applyFont="1" applyFill="1" applyBorder="1" applyAlignment="1" applyProtection="1">
      <alignment horizontal="center" wrapText="1"/>
      <protection hidden="1"/>
    </xf>
    <xf numFmtId="0" fontId="15" fillId="7" borderId="50" xfId="9" applyFont="1" applyFill="1" applyBorder="1" applyAlignment="1" applyProtection="1">
      <alignment horizontal="center" wrapText="1"/>
      <protection hidden="1"/>
    </xf>
    <xf numFmtId="0" fontId="15" fillId="7" borderId="51" xfId="9" applyFont="1" applyFill="1" applyBorder="1" applyAlignment="1" applyProtection="1">
      <alignment horizontal="center" wrapText="1"/>
      <protection hidden="1"/>
    </xf>
    <xf numFmtId="0" fontId="14" fillId="13" borderId="24" xfId="8" applyFont="1" applyFill="1" applyBorder="1" applyAlignment="1" applyProtection="1">
      <alignment horizontal="left" vertical="center" wrapText="1"/>
    </xf>
    <xf numFmtId="0" fontId="14" fillId="13" borderId="26" xfId="8" applyFont="1" applyFill="1" applyBorder="1" applyAlignment="1" applyProtection="1">
      <alignment horizontal="left" vertical="center" wrapText="1"/>
    </xf>
    <xf numFmtId="0" fontId="21" fillId="10" borderId="20" xfId="9" applyFont="1" applyFill="1" applyBorder="1" applyAlignment="1" applyProtection="1">
      <alignment horizontal="center" vertical="center"/>
      <protection hidden="1"/>
    </xf>
    <xf numFmtId="0" fontId="21" fillId="10" borderId="27" xfId="9" applyFont="1" applyFill="1" applyBorder="1" applyAlignment="1" applyProtection="1">
      <alignment horizontal="center" vertical="center"/>
      <protection hidden="1"/>
    </xf>
    <xf numFmtId="0" fontId="21" fillId="10" borderId="21" xfId="9" applyFont="1" applyFill="1" applyBorder="1" applyAlignment="1" applyProtection="1">
      <alignment horizontal="center" vertical="center"/>
      <protection hidden="1"/>
    </xf>
    <xf numFmtId="0" fontId="21" fillId="10" borderId="22" xfId="9" applyFont="1" applyFill="1" applyBorder="1" applyAlignment="1" applyProtection="1">
      <alignment horizontal="center" vertical="center"/>
      <protection hidden="1"/>
    </xf>
    <xf numFmtId="0" fontId="21" fillId="10" borderId="28" xfId="9" applyFont="1" applyFill="1" applyBorder="1" applyAlignment="1" applyProtection="1">
      <alignment horizontal="center" vertical="center"/>
      <protection hidden="1"/>
    </xf>
    <xf numFmtId="0" fontId="21" fillId="10" borderId="23" xfId="9" applyFont="1" applyFill="1" applyBorder="1" applyAlignment="1" applyProtection="1">
      <alignment horizontal="center" vertical="center"/>
      <protection hidden="1"/>
    </xf>
    <xf numFmtId="0" fontId="22" fillId="4" borderId="20" xfId="9" applyFont="1" applyFill="1" applyBorder="1" applyAlignment="1" applyProtection="1">
      <alignment horizontal="center" vertical="center"/>
      <protection hidden="1"/>
    </xf>
    <xf numFmtId="0" fontId="22" fillId="4" borderId="27" xfId="9" applyFont="1" applyFill="1" applyBorder="1" applyAlignment="1" applyProtection="1">
      <alignment horizontal="center" vertical="center"/>
      <protection hidden="1"/>
    </xf>
    <xf numFmtId="0" fontId="22" fillId="4" borderId="22" xfId="9" applyFont="1" applyFill="1" applyBorder="1" applyAlignment="1" applyProtection="1">
      <alignment horizontal="center" vertical="center"/>
      <protection hidden="1"/>
    </xf>
    <xf numFmtId="0" fontId="22" fillId="4" borderId="28" xfId="9" applyFont="1" applyFill="1" applyBorder="1" applyAlignment="1" applyProtection="1">
      <alignment horizontal="center" vertical="center"/>
      <protection hidden="1"/>
    </xf>
    <xf numFmtId="0" fontId="8" fillId="14" borderId="29" xfId="8" applyFont="1" applyFill="1" applyBorder="1" applyAlignment="1" applyProtection="1">
      <alignment horizontal="center" vertical="center"/>
      <protection hidden="1"/>
    </xf>
    <xf numFmtId="0" fontId="8" fillId="14" borderId="31" xfId="8" applyFont="1" applyFill="1" applyBorder="1" applyAlignment="1" applyProtection="1">
      <alignment horizontal="center" vertical="center"/>
      <protection hidden="1"/>
    </xf>
    <xf numFmtId="0" fontId="14" fillId="13" borderId="25" xfId="8" applyFont="1" applyFill="1" applyBorder="1" applyAlignment="1" applyProtection="1">
      <alignment horizontal="left" vertical="center" wrapText="1"/>
    </xf>
    <xf numFmtId="0" fontId="21" fillId="10" borderId="20" xfId="8" applyFont="1" applyFill="1" applyBorder="1" applyAlignment="1" applyProtection="1">
      <alignment horizontal="center" vertical="center"/>
    </xf>
    <xf numFmtId="0" fontId="21" fillId="10" borderId="27" xfId="8" applyFont="1" applyFill="1" applyBorder="1" applyAlignment="1" applyProtection="1">
      <alignment horizontal="center" vertical="center"/>
    </xf>
    <xf numFmtId="0" fontId="21" fillId="10" borderId="21" xfId="8" applyFont="1" applyFill="1" applyBorder="1" applyAlignment="1" applyProtection="1">
      <alignment horizontal="center" vertical="center"/>
    </xf>
    <xf numFmtId="0" fontId="21" fillId="10" borderId="22" xfId="8" applyFont="1" applyFill="1" applyBorder="1" applyAlignment="1" applyProtection="1">
      <alignment horizontal="center" vertical="center"/>
    </xf>
    <xf numFmtId="0" fontId="21" fillId="10" borderId="28" xfId="8" applyFont="1" applyFill="1" applyBorder="1" applyAlignment="1" applyProtection="1">
      <alignment horizontal="center" vertical="center"/>
    </xf>
    <xf numFmtId="0" fontId="21" fillId="10" borderId="23" xfId="8" applyFont="1" applyFill="1" applyBorder="1" applyAlignment="1" applyProtection="1">
      <alignment horizontal="center" vertical="center"/>
    </xf>
    <xf numFmtId="0" fontId="15" fillId="0" borderId="20" xfId="8" applyFont="1" applyBorder="1" applyAlignment="1" applyProtection="1">
      <alignment horizontal="center"/>
    </xf>
    <xf numFmtId="0" fontId="15" fillId="0" borderId="21" xfId="8" applyFont="1" applyBorder="1" applyAlignment="1" applyProtection="1">
      <alignment horizontal="center"/>
    </xf>
    <xf numFmtId="0" fontId="15" fillId="0" borderId="22" xfId="8" applyFont="1" applyBorder="1" applyAlignment="1" applyProtection="1">
      <alignment horizontal="center"/>
    </xf>
    <xf numFmtId="0" fontId="15" fillId="0" borderId="23" xfId="8" applyFont="1" applyBorder="1" applyAlignment="1" applyProtection="1">
      <alignment horizontal="center"/>
    </xf>
    <xf numFmtId="0" fontId="15" fillId="0" borderId="37" xfId="8" applyFont="1" applyBorder="1" applyAlignment="1" applyProtection="1">
      <alignment horizontal="center"/>
    </xf>
    <xf numFmtId="0" fontId="15" fillId="0" borderId="0" xfId="8" applyFont="1" applyAlignment="1" applyProtection="1">
      <alignment horizontal="center"/>
    </xf>
    <xf numFmtId="0" fontId="21" fillId="0" borderId="0" xfId="8" applyFont="1" applyAlignment="1" applyProtection="1">
      <alignment horizontal="center" vertical="center"/>
    </xf>
    <xf numFmtId="0" fontId="31" fillId="0" borderId="0" xfId="8" applyFont="1" applyAlignment="1" applyProtection="1">
      <alignment horizontal="center" vertical="center"/>
    </xf>
    <xf numFmtId="0" fontId="16" fillId="13" borderId="24" xfId="8" applyFont="1" applyFill="1" applyBorder="1" applyAlignment="1" applyProtection="1">
      <alignment horizontal="left" vertical="center" wrapText="1"/>
    </xf>
    <xf numFmtId="0" fontId="16" fillId="13" borderId="26" xfId="8" applyFont="1" applyFill="1" applyBorder="1" applyAlignment="1" applyProtection="1">
      <alignment horizontal="left" vertical="center" wrapText="1"/>
    </xf>
    <xf numFmtId="0" fontId="16" fillId="13" borderId="25" xfId="8" applyFont="1" applyFill="1" applyBorder="1" applyAlignment="1" applyProtection="1">
      <alignment horizontal="left" vertical="center" wrapText="1"/>
    </xf>
  </cellXfs>
  <cellStyles count="12">
    <cellStyle name="40% - Accent2 2" xfId="1" xr:uid="{00000000-0005-0000-0000-000000000000}"/>
    <cellStyle name="40% - Accent2 2 2" xfId="10" xr:uid="{00000000-0005-0000-0000-000001000000}"/>
    <cellStyle name="Comma" xfId="2" builtinId="3"/>
    <cellStyle name="Currency" xfId="11" builtinId="4"/>
    <cellStyle name="Currency 3" xfId="3" xr:uid="{00000000-0005-0000-0000-000004000000}"/>
    <cellStyle name="Normal" xfId="0" builtinId="0"/>
    <cellStyle name="Normal 2" xfId="8" xr:uid="{00000000-0005-0000-0000-000006000000}"/>
    <cellStyle name="Normal 3" xfId="4" xr:uid="{00000000-0005-0000-0000-000007000000}"/>
    <cellStyle name="Normal 3 2" xfId="9" xr:uid="{00000000-0005-0000-0000-000008000000}"/>
    <cellStyle name="Percent" xfId="5" builtinId="5"/>
    <cellStyle name="Percent 3" xfId="6" xr:uid="{00000000-0005-0000-0000-00000A000000}"/>
    <cellStyle name="PSChar" xfId="7" xr:uid="{00000000-0005-0000-0000-00000B000000}"/>
  </cellStyles>
  <dxfs count="0"/>
  <tableStyles count="0" defaultTableStyle="TableStyleMedium9" defaultPivotStyle="PivotStyleLight16"/>
  <colors>
    <mruColors>
      <color rgb="FFCCECFF"/>
      <color rgb="FFFF9999"/>
      <color rgb="FFFFFFCC"/>
      <color rgb="FFFFFF99"/>
      <color rgb="FFAFF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I4:CJA296"/>
  <sheetViews>
    <sheetView showGridLines="0" tabSelected="1" topLeftCell="A4" workbookViewId="0">
      <selection activeCell="N10" sqref="N10"/>
    </sheetView>
  </sheetViews>
  <sheetFormatPr defaultColWidth="9.08984375" defaultRowHeight="16" x14ac:dyDescent="0.45"/>
  <cols>
    <col min="1" max="6" width="9.08984375" style="197"/>
    <col min="7" max="7" width="9.08984375" style="197" customWidth="1"/>
    <col min="8" max="8" width="5" style="197" customWidth="1"/>
    <col min="9" max="9" width="6" style="197" customWidth="1"/>
    <col min="10" max="10" width="16.36328125" style="198" customWidth="1"/>
    <col min="11" max="11" width="4.54296875" style="198" customWidth="1"/>
    <col min="12" max="12" width="22.36328125" style="198" customWidth="1"/>
    <col min="13" max="17" width="9.08984375" style="197"/>
    <col min="18" max="18" width="4.6328125" style="197" customWidth="1"/>
    <col min="19" max="16384" width="9.08984375" style="197"/>
  </cols>
  <sheetData>
    <row r="4" spans="9:13" ht="16.5" thickBot="1" x14ac:dyDescent="0.5"/>
    <row r="5" spans="9:13" s="199" customFormat="1" ht="15" customHeight="1" x14ac:dyDescent="0.45">
      <c r="J5" s="238" t="s">
        <v>550</v>
      </c>
      <c r="K5" s="239"/>
      <c r="L5" s="240"/>
    </row>
    <row r="6" spans="9:13" s="199" customFormat="1" ht="15" customHeight="1" x14ac:dyDescent="0.45">
      <c r="J6" s="1" t="s">
        <v>440</v>
      </c>
      <c r="K6" s="204">
        <v>30</v>
      </c>
      <c r="L6" s="2" t="str">
        <f ca="1">-4&amp;RIGHT(YEAR(TODAY()),2)&amp;IF(MONTH(TODAY())&lt;=4,2,IF(AND(MONTH(TODAY())&gt;=8,DAY(TODAY()&gt;=20)),8,5))</f>
        <v>-4185</v>
      </c>
    </row>
    <row r="7" spans="9:13" s="199" customFormat="1" ht="15" customHeight="1" thickBot="1" x14ac:dyDescent="0.5">
      <c r="J7" s="241" t="s">
        <v>551</v>
      </c>
      <c r="K7" s="242"/>
      <c r="L7" s="243"/>
    </row>
    <row r="8" spans="9:13" ht="15" customHeight="1" thickBot="1" x14ac:dyDescent="0.5"/>
    <row r="9" spans="9:13" ht="15" customHeight="1" thickBot="1" x14ac:dyDescent="0.5">
      <c r="J9" s="244" t="s">
        <v>511</v>
      </c>
      <c r="K9" s="245"/>
      <c r="L9" s="246"/>
    </row>
    <row r="10" spans="9:13" ht="15" customHeight="1" thickBot="1" x14ac:dyDescent="0.5">
      <c r="J10" s="247" t="s">
        <v>1</v>
      </c>
      <c r="K10" s="248"/>
      <c r="L10" s="200" t="s">
        <v>2</v>
      </c>
    </row>
    <row r="11" spans="9:13" ht="18" customHeight="1" x14ac:dyDescent="0.45">
      <c r="I11" s="201">
        <v>1</v>
      </c>
      <c r="J11" s="249" t="s">
        <v>552</v>
      </c>
      <c r="K11" s="250"/>
      <c r="L11" s="4" t="s">
        <v>553</v>
      </c>
    </row>
    <row r="12" spans="9:13" ht="18" customHeight="1" x14ac:dyDescent="0.45">
      <c r="I12" s="201">
        <v>2</v>
      </c>
      <c r="J12" s="232" t="s">
        <v>554</v>
      </c>
      <c r="K12" s="233"/>
      <c r="L12" s="5" t="s">
        <v>555</v>
      </c>
      <c r="M12" s="202"/>
    </row>
    <row r="13" spans="9:13" ht="18" customHeight="1" x14ac:dyDescent="0.45">
      <c r="I13" s="201">
        <v>3</v>
      </c>
      <c r="J13" s="234"/>
      <c r="K13" s="235"/>
      <c r="L13" s="6"/>
      <c r="M13" s="203"/>
    </row>
    <row r="14" spans="9:13" ht="18" customHeight="1" thickBot="1" x14ac:dyDescent="0.5">
      <c r="I14" s="201">
        <v>4</v>
      </c>
      <c r="J14" s="236"/>
      <c r="K14" s="237"/>
      <c r="L14" s="7"/>
      <c r="M14" s="203"/>
    </row>
    <row r="15" spans="9:13" ht="16.5" thickBot="1" x14ac:dyDescent="0.5"/>
    <row r="16" spans="9:13" ht="25" x14ac:dyDescent="0.7">
      <c r="K16" s="251" t="s">
        <v>510</v>
      </c>
      <c r="L16" s="252"/>
    </row>
    <row r="17" spans="10:13" ht="14.25" customHeight="1" x14ac:dyDescent="0.45">
      <c r="K17" s="255">
        <v>1</v>
      </c>
      <c r="L17" s="253" t="s">
        <v>506</v>
      </c>
    </row>
    <row r="18" spans="10:13" ht="14.25" customHeight="1" x14ac:dyDescent="0.45">
      <c r="K18" s="255"/>
      <c r="L18" s="253"/>
    </row>
    <row r="19" spans="10:13" ht="15" customHeight="1" x14ac:dyDescent="0.45">
      <c r="J19" s="197"/>
      <c r="K19" s="255">
        <v>0</v>
      </c>
      <c r="L19" s="253" t="s">
        <v>509</v>
      </c>
    </row>
    <row r="20" spans="10:13" ht="15" customHeight="1" thickBot="1" x14ac:dyDescent="0.5">
      <c r="J20" s="197"/>
      <c r="K20" s="256"/>
      <c r="L20" s="254"/>
    </row>
    <row r="21" spans="10:13" ht="15" customHeight="1" x14ac:dyDescent="0.45">
      <c r="J21" s="197"/>
      <c r="K21" s="197"/>
      <c r="L21"/>
      <c r="M21"/>
    </row>
    <row r="296" spans="2289:2289" x14ac:dyDescent="0.45">
      <c r="CJA296" s="197" t="s">
        <v>429</v>
      </c>
    </row>
  </sheetData>
  <sheetProtection algorithmName="SHA-512" hashValue="kKcXcMBeKU+9stQlF8deyDG4CecGssFeczovMvTnhjj14picxhkxte8SpmPxk58u9XAnSL+8g8+UyT0Pv3HiIA==" saltValue="ZYFFRCWZClb0vubDVyUSOQ==" spinCount="100000" sheet="1" objects="1" scenarios="1"/>
  <customSheetViews>
    <customSheetView guid="{84AEF62F-8005-4283-8213-185907D41E8E}" showGridLines="0">
      <selection activeCell="B7" sqref="B7:C7"/>
      <pageMargins left="0.7" right="0.7" top="0.75" bottom="0.75" header="0.3" footer="0.3"/>
    </customSheetView>
  </customSheetViews>
  <mergeCells count="13">
    <mergeCell ref="K16:L16"/>
    <mergeCell ref="L17:L18"/>
    <mergeCell ref="L19:L20"/>
    <mergeCell ref="K17:K18"/>
    <mergeCell ref="K19:K20"/>
    <mergeCell ref="J12:K12"/>
    <mergeCell ref="J13:K13"/>
    <mergeCell ref="J14:K14"/>
    <mergeCell ref="J5:L5"/>
    <mergeCell ref="J7:L7"/>
    <mergeCell ref="J9:L9"/>
    <mergeCell ref="J10:K10"/>
    <mergeCell ref="J11:K11"/>
  </mergeCells>
  <dataValidations count="10">
    <dataValidation type="whole" showInputMessage="1" showErrorMessage="1" promptTitle="Course Section Number" prompt="Please enter the CIS300 section for which you are enrolled." sqref="K6" xr:uid="{00000000-0002-0000-0000-000000000000}">
      <formula1>1</formula1>
      <formula2>80</formula2>
    </dataValidation>
    <dataValidation allowBlank="1" showInputMessage="1" showErrorMessage="1" promptTitle="Student #1 Last Name" prompt="Please enter your LAST name here." sqref="J11:K11" xr:uid="{00000000-0002-0000-0000-000001000000}"/>
    <dataValidation allowBlank="1" showInputMessage="1" showErrorMessage="1" promptTitle="Student #1 First Name" prompt="Please enter your FIRST name here." sqref="L11" xr:uid="{00000000-0002-0000-0000-000002000000}"/>
    <dataValidation allowBlank="1" showInputMessage="1" showErrorMessage="1" promptTitle="Student #2 Last Name" prompt="Please enter the LAST name of another student whom you collaboarated with on this assignment.  Remember, you can only work with your peers from this section only." sqref="J12:K12" xr:uid="{00000000-0002-0000-0000-000003000000}"/>
    <dataValidation allowBlank="1" showInputMessage="1" showErrorMessage="1" promptTitle="Student #2 First Name" prompt="Please enter the FIRST name of another student whom you collaboarated with on this assignment.  Remember, you can only work with your peers from this section only." sqref="L12" xr:uid="{00000000-0002-0000-0000-000004000000}"/>
    <dataValidation allowBlank="1" showInputMessage="1" showErrorMessage="1" promptTitle="Student #3 Last Name" prompt="Please enter the LAST name of another student whom you collaboarated with on this assignment.  Remember, you can only work with your peers from this section only." sqref="J13:K13" xr:uid="{00000000-0002-0000-0000-000005000000}"/>
    <dataValidation allowBlank="1" showInputMessage="1" showErrorMessage="1" promptTitle="Student #3 First Name" prompt="Please enter the FIRST name of another student whom you collaboarated with on this assignment.  Remember, you can only work with your peers from this section only." sqref="L13" xr:uid="{00000000-0002-0000-0000-000006000000}"/>
    <dataValidation allowBlank="1" showInputMessage="1" showErrorMessage="1" promptTitle="Student #4 Last Name" prompt="Please enter the LAST name of another student whom you collaboarated with on this assignment.  Remember, you can only work with your peers from this section only." sqref="J14:K14" xr:uid="{00000000-0002-0000-0000-000007000000}"/>
    <dataValidation allowBlank="1" showInputMessage="1" showErrorMessage="1" promptTitle="Student #4 First Name" prompt="Please enter the FIRST name of another student whom you collaboarated with on this assignment.  Remember, you can only work with your peers from this section only." sqref="L14" xr:uid="{00000000-0002-0000-0000-000008000000}"/>
    <dataValidation type="list" allowBlank="1" showInputMessage="1" showErrorMessage="1" sqref="J7:L7" xr:uid="{00000000-0002-0000-0000-000009000000}">
      <formula1>"&lt;Select Your Instructor Here&gt;,Campbell, Dos Santos, Ghoshal, Im, Manni, McIntosh, Reinhardt"</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3" id="{8F9C6494-B8A9-45B7-B450-F78F47CB0BD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K17</xm:sqref>
        </x14:conditionalFormatting>
        <x14:conditionalFormatting xmlns:xm="http://schemas.microsoft.com/office/excel/2006/main">
          <x14:cfRule type="iconSet" priority="2" id="{F13B1FF8-C944-4376-BD4D-474F903D5C6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34"/>
  <sheetViews>
    <sheetView showGridLines="0" zoomScale="88" zoomScaleNormal="88" workbookViewId="0">
      <selection activeCell="D13" sqref="D13"/>
    </sheetView>
  </sheetViews>
  <sheetFormatPr defaultColWidth="9.08984375" defaultRowHeight="16.5" x14ac:dyDescent="0.45"/>
  <cols>
    <col min="1" max="1" width="4.36328125" style="65" customWidth="1"/>
    <col min="2" max="4" width="9.36328125" style="65" bestFit="1" customWidth="1"/>
    <col min="5" max="5" width="76.36328125" style="65" bestFit="1" customWidth="1"/>
    <col min="6" max="7" width="9.08984375" style="65" customWidth="1"/>
    <col min="8" max="8" width="9.08984375" style="214" customWidth="1"/>
    <col min="9" max="9" width="9.08984375" style="65" customWidth="1"/>
    <col min="10" max="10" width="9.08984375" style="214" customWidth="1"/>
    <col min="11" max="11" width="9.08984375" style="65" customWidth="1"/>
    <col min="12" max="16384" width="9.08984375" style="65"/>
  </cols>
  <sheetData>
    <row r="1" spans="2:12" s="206" customFormat="1" ht="118.75" customHeight="1" thickBot="1" x14ac:dyDescent="0.5">
      <c r="B1" s="257" t="s">
        <v>549</v>
      </c>
      <c r="C1" s="258"/>
      <c r="D1" s="258"/>
      <c r="E1" s="259"/>
      <c r="F1" s="231"/>
      <c r="G1" s="231"/>
      <c r="H1" s="231"/>
      <c r="I1" s="231"/>
      <c r="J1" s="231"/>
      <c r="K1" s="231"/>
      <c r="L1" s="231"/>
    </row>
    <row r="2" spans="2:12" s="206" customFormat="1" ht="17.5" x14ac:dyDescent="0.45">
      <c r="H2" s="207"/>
      <c r="J2" s="207"/>
    </row>
    <row r="3" spans="2:12" s="206" customFormat="1" ht="18" thickBot="1" x14ac:dyDescent="0.5">
      <c r="H3" s="207"/>
      <c r="J3" s="207"/>
    </row>
    <row r="4" spans="2:12" s="206" customFormat="1" ht="18" thickBot="1" x14ac:dyDescent="0.5">
      <c r="B4" s="208" t="s">
        <v>321</v>
      </c>
      <c r="C4" s="209" t="s">
        <v>326</v>
      </c>
      <c r="D4" s="210" t="s">
        <v>283</v>
      </c>
      <c r="H4" s="207"/>
      <c r="J4" s="207"/>
    </row>
    <row r="5" spans="2:12" s="206" customFormat="1" ht="18" thickBot="1" x14ac:dyDescent="0.5">
      <c r="B5" s="218">
        <f ca="1">RANDBETWEEN(18,60)</f>
        <v>40</v>
      </c>
      <c r="C5" s="219">
        <f t="shared" ref="C5:D5" ca="1" si="0">RANDBETWEEN(18,60)</f>
        <v>28</v>
      </c>
      <c r="D5" s="220">
        <f t="shared" ca="1" si="0"/>
        <v>30</v>
      </c>
      <c r="E5" s="25" t="s">
        <v>522</v>
      </c>
      <c r="H5" s="211"/>
      <c r="I5" s="212"/>
      <c r="J5" s="211"/>
    </row>
    <row r="6" spans="2:12" x14ac:dyDescent="0.45">
      <c r="B6" s="213"/>
    </row>
    <row r="7" spans="2:12" ht="17" thickBot="1" x14ac:dyDescent="0.5">
      <c r="B7" s="215" t="s">
        <v>432</v>
      </c>
    </row>
    <row r="8" spans="2:12" ht="17" thickBot="1" x14ac:dyDescent="0.5">
      <c r="B8" s="205" t="b">
        <f ca="1">B5&gt;=H8</f>
        <v>1</v>
      </c>
      <c r="C8" s="13">
        <f t="shared" ref="C8:C13" ca="1" si="1">(B8=D8)*1</f>
        <v>1</v>
      </c>
      <c r="D8" s="14" t="b">
        <f ca="1">B5&gt;=25</f>
        <v>1</v>
      </c>
      <c r="E8" s="15" t="str">
        <f>F8&amp;" "&amp;G8&amp;" "&amp;H8&amp;" "&amp;I8&amp;"."</f>
        <v>Sue is no less than 25 years old.</v>
      </c>
      <c r="F8" s="16" t="s">
        <v>467</v>
      </c>
      <c r="G8" s="16" t="s">
        <v>512</v>
      </c>
      <c r="H8" s="17">
        <v>25</v>
      </c>
      <c r="I8" s="18" t="s">
        <v>466</v>
      </c>
      <c r="J8" s="17"/>
      <c r="K8" s="18"/>
    </row>
    <row r="9" spans="2:12" ht="18" thickBot="1" x14ac:dyDescent="0.5">
      <c r="B9" s="205" t="b">
        <f ca="1">C5&lt;H9</f>
        <v>1</v>
      </c>
      <c r="C9" s="13">
        <f t="shared" ca="1" si="1"/>
        <v>1</v>
      </c>
      <c r="D9" s="19" t="b">
        <f ca="1">C5&lt;31</f>
        <v>1</v>
      </c>
      <c r="E9" s="15" t="str">
        <f t="shared" ref="E9:E13" si="2">F9&amp;" "&amp;G9&amp;" "&amp;H9&amp;" "&amp;I9&amp;"."</f>
        <v>Jimmy is younger than 31 years old.</v>
      </c>
      <c r="F9" s="16" t="s">
        <v>468</v>
      </c>
      <c r="G9" s="16" t="s">
        <v>513</v>
      </c>
      <c r="H9" s="17">
        <v>31</v>
      </c>
      <c r="I9" s="18" t="s">
        <v>466</v>
      </c>
      <c r="J9" s="17"/>
      <c r="K9" s="20"/>
    </row>
    <row r="10" spans="2:12" ht="18" thickBot="1" x14ac:dyDescent="0.5">
      <c r="B10" s="205" t="b">
        <f ca="1">D5&gt;=H10</f>
        <v>0</v>
      </c>
      <c r="C10" s="13">
        <f t="shared" ca="1" si="1"/>
        <v>1</v>
      </c>
      <c r="D10" s="19" t="b">
        <f ca="1">D5&gt;=40</f>
        <v>0</v>
      </c>
      <c r="E10" s="15" t="str">
        <f t="shared" si="2"/>
        <v>Linda is at least 40 years old.</v>
      </c>
      <c r="F10" s="16" t="s">
        <v>469</v>
      </c>
      <c r="G10" s="16" t="s">
        <v>514</v>
      </c>
      <c r="H10" s="17">
        <v>40</v>
      </c>
      <c r="I10" s="18" t="s">
        <v>466</v>
      </c>
      <c r="J10" s="17"/>
      <c r="K10" s="21"/>
    </row>
    <row r="11" spans="2:12" ht="18" thickBot="1" x14ac:dyDescent="0.5">
      <c r="B11" s="205" t="b">
        <f ca="1">AND(B5&gt;=H11,C5&gt;=H11)</f>
        <v>0</v>
      </c>
      <c r="C11" s="13">
        <f t="shared" ca="1" si="1"/>
        <v>1</v>
      </c>
      <c r="D11" s="19" t="b">
        <f ca="1">AND(B5&gt;=34,C5&gt;=34)</f>
        <v>0</v>
      </c>
      <c r="E11" s="15" t="str">
        <f t="shared" si="2"/>
        <v>Both Sue and Jimmy are no less than 34 years old.</v>
      </c>
      <c r="F11" s="16" t="s">
        <v>474</v>
      </c>
      <c r="G11" s="16" t="s">
        <v>512</v>
      </c>
      <c r="H11" s="17">
        <v>34</v>
      </c>
      <c r="I11" s="18" t="s">
        <v>466</v>
      </c>
      <c r="J11" s="17"/>
      <c r="K11" s="21"/>
    </row>
    <row r="12" spans="2:12" ht="18" thickBot="1" x14ac:dyDescent="0.5">
      <c r="B12" s="205" t="b">
        <f ca="1">AND(D5&gt;=H12,D5&lt;=J12)</f>
        <v>1</v>
      </c>
      <c r="C12" s="13">
        <f t="shared" ca="1" si="1"/>
        <v>1</v>
      </c>
      <c r="D12" s="19" t="b">
        <f ca="1">AND(D5&gt;=28,D5&lt;=35)</f>
        <v>1</v>
      </c>
      <c r="E12" s="15" t="str">
        <f>F12&amp;" "&amp;G12&amp;" "&amp;H12&amp;" "&amp;I12&amp;" "&amp;J12&amp;" "&amp;K12&amp;"."</f>
        <v>Linda is between 28 and 35 (inclusive).</v>
      </c>
      <c r="F12" s="16" t="s">
        <v>469</v>
      </c>
      <c r="G12" s="16" t="s">
        <v>470</v>
      </c>
      <c r="H12" s="17">
        <v>28</v>
      </c>
      <c r="I12" s="22" t="s">
        <v>471</v>
      </c>
      <c r="J12" s="17">
        <v>35</v>
      </c>
      <c r="K12" s="21" t="s">
        <v>475</v>
      </c>
    </row>
    <row r="13" spans="2:12" ht="18" thickBot="1" x14ac:dyDescent="0.5">
      <c r="B13" s="205" t="b">
        <f ca="1">OR(B5&lt;H13,C5&lt;H13,D5&lt;H13)</f>
        <v>0</v>
      </c>
      <c r="C13" s="13">
        <f t="shared" ca="1" si="1"/>
        <v>1</v>
      </c>
      <c r="D13" s="19" t="b">
        <f ca="1">OR(B5&lt;20,C5&lt;20,D5&lt;20)</f>
        <v>0</v>
      </c>
      <c r="E13" s="15" t="str">
        <f t="shared" si="2"/>
        <v>At least one person (of the three) is under 20 .</v>
      </c>
      <c r="F13" s="16" t="s">
        <v>473</v>
      </c>
      <c r="G13" s="16" t="s">
        <v>472</v>
      </c>
      <c r="H13" s="17">
        <v>20</v>
      </c>
      <c r="I13" s="18"/>
      <c r="J13" s="17"/>
      <c r="K13" s="21"/>
    </row>
    <row r="14" spans="2:12" x14ac:dyDescent="0.45">
      <c r="B14" s="197"/>
      <c r="F14" s="16" t="s">
        <v>516</v>
      </c>
      <c r="G14" s="16" t="s">
        <v>515</v>
      </c>
      <c r="H14" s="17">
        <v>24</v>
      </c>
      <c r="I14" s="18" t="s">
        <v>466</v>
      </c>
      <c r="J14" s="17"/>
      <c r="K14" s="18"/>
      <c r="L14" s="216"/>
    </row>
    <row r="15" spans="2:12" x14ac:dyDescent="0.45">
      <c r="B15" s="197"/>
      <c r="F15" s="16" t="s">
        <v>517</v>
      </c>
      <c r="G15" s="16" t="s">
        <v>505</v>
      </c>
      <c r="H15" s="17">
        <v>46</v>
      </c>
      <c r="I15" s="18" t="s">
        <v>518</v>
      </c>
      <c r="J15" s="17"/>
      <c r="K15" s="23"/>
    </row>
    <row r="16" spans="2:12" x14ac:dyDescent="0.45">
      <c r="B16" s="197"/>
      <c r="F16" s="16" t="s">
        <v>519</v>
      </c>
      <c r="G16" s="18"/>
      <c r="H16" s="17"/>
      <c r="I16" s="18"/>
      <c r="J16" s="17"/>
      <c r="K16" s="18"/>
    </row>
    <row r="17" spans="1:12" x14ac:dyDescent="0.45">
      <c r="B17" s="197"/>
      <c r="F17" s="16" t="s">
        <v>520</v>
      </c>
      <c r="G17" s="18"/>
      <c r="H17" s="17"/>
      <c r="I17" s="18"/>
      <c r="J17" s="17"/>
      <c r="K17" s="18"/>
      <c r="L17" s="216"/>
    </row>
    <row r="18" spans="1:12" x14ac:dyDescent="0.45">
      <c r="B18" s="197"/>
      <c r="F18" s="16" t="s">
        <v>430</v>
      </c>
      <c r="G18" s="18"/>
      <c r="H18" s="17"/>
      <c r="I18" s="18"/>
      <c r="J18" s="17"/>
      <c r="K18" s="23"/>
    </row>
    <row r="19" spans="1:12" x14ac:dyDescent="0.45">
      <c r="B19" s="197"/>
      <c r="F19" s="16" t="s">
        <v>521</v>
      </c>
      <c r="G19" s="18"/>
      <c r="H19" s="17"/>
      <c r="I19" s="18"/>
      <c r="J19" s="17"/>
      <c r="K19" s="18"/>
    </row>
    <row r="20" spans="1:12" x14ac:dyDescent="0.45">
      <c r="A20" s="217"/>
      <c r="B20" s="197"/>
      <c r="K20" s="216"/>
    </row>
    <row r="21" spans="1:12" x14ac:dyDescent="0.45">
      <c r="B21" s="197"/>
    </row>
    <row r="22" spans="1:12" x14ac:dyDescent="0.45">
      <c r="B22" s="197"/>
      <c r="K22" s="216"/>
    </row>
    <row r="23" spans="1:12" x14ac:dyDescent="0.45">
      <c r="B23" s="197"/>
      <c r="K23" s="216"/>
    </row>
    <row r="25" spans="1:12" x14ac:dyDescent="0.45">
      <c r="K25" s="216"/>
    </row>
    <row r="26" spans="1:12" x14ac:dyDescent="0.45">
      <c r="K26" s="216"/>
    </row>
    <row r="28" spans="1:12" x14ac:dyDescent="0.45">
      <c r="K28" s="216"/>
    </row>
    <row r="29" spans="1:12" x14ac:dyDescent="0.45">
      <c r="K29" s="216"/>
    </row>
    <row r="31" spans="1:12" x14ac:dyDescent="0.45">
      <c r="K31" s="216"/>
    </row>
    <row r="32" spans="1:12" x14ac:dyDescent="0.45">
      <c r="K32" s="216"/>
    </row>
    <row r="34" spans="11:11" x14ac:dyDescent="0.45">
      <c r="K34" s="216"/>
    </row>
  </sheetData>
  <sheetProtection algorithmName="SHA-512" hashValue="nW9btaDlwlSe43Eu4Dnpg9zb2SEQpkquqymA5sjesy4tPGnFZdihV3NuLKM6/TouIushOPEyo3fyXEZZQh8CsQ==" saltValue="jUSw+vdjHtFIpB4+jUkiPA==" spinCount="100000" sheet="1" objects="1" scenarios="1" formatCells="0"/>
  <customSheetViews>
    <customSheetView guid="{84AEF62F-8005-4283-8213-185907D41E8E}" showGridLines="0">
      <selection activeCell="E10" sqref="E10"/>
      <pageMargins left="0.7" right="0.7" top="0.75" bottom="0.75" header="0.3" footer="0.3"/>
    </customSheetView>
  </customSheetViews>
  <mergeCells count="1">
    <mergeCell ref="B1:E1"/>
  </mergeCells>
  <pageMargins left="0.7" right="0.7" top="0.75" bottom="0.75" header="0.3" footer="0.3"/>
  <pageSetup orientation="portrait" r:id="rId1"/>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iconSet" priority="7" id="{B4383161-736A-43BC-A680-72C0FCF901A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C8:C13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AR176"/>
  <sheetViews>
    <sheetView showGridLines="0" topLeftCell="A4" zoomScale="70" zoomScaleNormal="70" workbookViewId="0">
      <selection activeCell="Q26" sqref="Q26"/>
    </sheetView>
  </sheetViews>
  <sheetFormatPr defaultColWidth="9.08984375" defaultRowHeight="16.5" x14ac:dyDescent="0.45"/>
  <cols>
    <col min="1" max="1" width="3.08984375" style="3" customWidth="1"/>
    <col min="2" max="2" width="11" style="3" customWidth="1"/>
    <col min="3" max="3" width="14.36328125" style="3" bestFit="1" customWidth="1"/>
    <col min="4" max="4" width="8.54296875" style="3" customWidth="1"/>
    <col min="5" max="5" width="8.54296875" style="3" bestFit="1" customWidth="1"/>
    <col min="6" max="6" width="17.54296875" style="3" bestFit="1" customWidth="1"/>
    <col min="7" max="7" width="9.6328125" style="3" bestFit="1" customWidth="1"/>
    <col min="8" max="8" width="14.36328125" style="3" customWidth="1"/>
    <col min="9" max="13" width="12.90625" style="3" customWidth="1"/>
    <col min="14" max="14" width="8.54296875" style="3" bestFit="1" customWidth="1"/>
    <col min="15" max="15" width="9.08984375" style="3"/>
    <col min="16" max="16" width="23.90625" style="11" customWidth="1"/>
    <col min="17" max="17" width="62.54296875" style="27" customWidth="1"/>
    <col min="18" max="18" width="11.54296875" style="27" customWidth="1"/>
    <col min="19" max="24" width="9.08984375" style="27"/>
    <col min="25" max="25" width="10" style="28" bestFit="1" customWidth="1"/>
    <col min="26" max="27" width="10" style="3" bestFit="1" customWidth="1"/>
    <col min="28" max="28" width="9.08984375" style="3"/>
    <col min="29" max="29" width="8" style="3" customWidth="1"/>
    <col min="30" max="30" width="8.54296875" style="3" customWidth="1"/>
    <col min="31" max="33" width="9.08984375" style="3"/>
    <col min="34" max="34" width="9.54296875" style="3" customWidth="1"/>
    <col min="35" max="38" width="9.08984375" style="3"/>
    <col min="39" max="39" width="10.90625" style="3" customWidth="1"/>
    <col min="40" max="16384" width="9.08984375" style="3"/>
  </cols>
  <sheetData>
    <row r="1" spans="2:44" ht="195.5" customHeight="1" thickBot="1" x14ac:dyDescent="0.5">
      <c r="B1" s="269" t="s">
        <v>548</v>
      </c>
      <c r="C1" s="270"/>
      <c r="D1" s="270"/>
      <c r="E1" s="270"/>
      <c r="F1" s="270"/>
      <c r="G1" s="270"/>
      <c r="H1" s="270"/>
      <c r="I1" s="270"/>
      <c r="J1" s="270"/>
      <c r="K1" s="270"/>
      <c r="L1" s="270"/>
      <c r="M1" s="270"/>
      <c r="N1" s="26"/>
    </row>
    <row r="2" spans="2:44" ht="18" thickBot="1" x14ac:dyDescent="0.5">
      <c r="B2" s="8"/>
    </row>
    <row r="3" spans="2:44" ht="18" thickBot="1" x14ac:dyDescent="0.5">
      <c r="Y3" s="262" t="s">
        <v>433</v>
      </c>
      <c r="Z3" s="263"/>
      <c r="AA3" s="263"/>
    </row>
    <row r="4" spans="2:44" ht="16.5" customHeight="1" x14ac:dyDescent="0.45">
      <c r="B4" s="271" t="s">
        <v>540</v>
      </c>
      <c r="C4" s="272"/>
      <c r="D4" s="272"/>
      <c r="E4" s="272"/>
      <c r="F4" s="272"/>
      <c r="G4" s="272"/>
      <c r="H4" s="272"/>
      <c r="I4" s="272"/>
      <c r="J4" s="273"/>
      <c r="K4" s="277" t="str">
        <f ca="1">YEAR(TODAY())-1&amp;" Bonus Options"</f>
        <v>2017 Bonus Options</v>
      </c>
      <c r="L4" s="278"/>
      <c r="M4" s="278"/>
      <c r="Y4" s="262" t="str">
        <f ca="1">YEAR(TODAY())-1&amp;" Bonus Options"</f>
        <v>2017 Bonus Options</v>
      </c>
      <c r="Z4" s="263"/>
      <c r="AA4" s="263"/>
      <c r="AB4" s="11"/>
      <c r="AC4" s="11"/>
      <c r="AD4" s="11"/>
      <c r="AE4" s="11"/>
      <c r="AF4" s="11"/>
      <c r="AG4" s="11"/>
      <c r="AH4" s="11"/>
      <c r="AI4" s="11"/>
      <c r="AJ4" s="11"/>
      <c r="AK4" s="11"/>
      <c r="AL4" s="11"/>
      <c r="AM4" s="11"/>
      <c r="AN4" s="11"/>
      <c r="AO4" s="11"/>
      <c r="AP4" s="11"/>
      <c r="AQ4" s="11"/>
    </row>
    <row r="5" spans="2:44" ht="17" thickBot="1" x14ac:dyDescent="0.5">
      <c r="B5" s="274"/>
      <c r="C5" s="275"/>
      <c r="D5" s="275"/>
      <c r="E5" s="275"/>
      <c r="F5" s="275"/>
      <c r="G5" s="275"/>
      <c r="H5" s="275"/>
      <c r="I5" s="275"/>
      <c r="J5" s="276"/>
      <c r="K5" s="279"/>
      <c r="L5" s="280"/>
      <c r="M5" s="280"/>
      <c r="Y5" s="264"/>
      <c r="Z5" s="265"/>
      <c r="AA5" s="265"/>
      <c r="AB5" s="11"/>
      <c r="AC5" s="11"/>
      <c r="AD5" s="11"/>
      <c r="AE5" s="11"/>
      <c r="AF5" s="11"/>
      <c r="AG5" s="11"/>
      <c r="AH5" s="11"/>
      <c r="AI5" s="11"/>
      <c r="AJ5" s="11"/>
      <c r="AK5" s="11"/>
      <c r="AL5" s="11"/>
      <c r="AM5" s="11"/>
      <c r="AN5" s="11"/>
      <c r="AO5" s="11"/>
      <c r="AP5" s="11"/>
      <c r="AQ5" s="11"/>
    </row>
    <row r="6" spans="2:44" s="9" customFormat="1" ht="17.25" customHeight="1" thickBot="1" x14ac:dyDescent="0.5">
      <c r="B6" s="95"/>
      <c r="C6" s="96"/>
      <c r="D6" s="97"/>
      <c r="E6" s="96"/>
      <c r="F6" s="96"/>
      <c r="G6" s="96"/>
      <c r="H6" s="266" t="s">
        <v>497</v>
      </c>
      <c r="I6" s="267"/>
      <c r="J6" s="268"/>
      <c r="K6" s="29" t="s">
        <v>409</v>
      </c>
      <c r="L6" s="30" t="s">
        <v>410</v>
      </c>
      <c r="M6" s="31" t="s">
        <v>411</v>
      </c>
    </row>
    <row r="7" spans="2:44" ht="33.5" thickBot="1" x14ac:dyDescent="0.5">
      <c r="B7" s="98" t="s">
        <v>508</v>
      </c>
      <c r="C7" s="99" t="s">
        <v>1</v>
      </c>
      <c r="D7" s="100" t="s">
        <v>507</v>
      </c>
      <c r="E7" s="99" t="s">
        <v>10</v>
      </c>
      <c r="F7" s="99" t="s">
        <v>6</v>
      </c>
      <c r="G7" s="99" t="s">
        <v>7</v>
      </c>
      <c r="H7" s="101" t="s">
        <v>479</v>
      </c>
      <c r="I7" s="101" t="s">
        <v>480</v>
      </c>
      <c r="J7" s="102" t="s">
        <v>478</v>
      </c>
      <c r="K7" s="32">
        <f ca="1">(SUM(K$8:K$163)=SUM(Y$8:Y$163))*1</f>
        <v>1</v>
      </c>
      <c r="L7" s="33">
        <f ca="1">(SUM(L$8:L$163)=SUM(Z$8:Z$163))*1</f>
        <v>1</v>
      </c>
      <c r="M7" s="33">
        <f ca="1">(SUM(M$8:M$163)=SUM(AA$8:AA$163))*1</f>
        <v>1</v>
      </c>
      <c r="O7" s="34"/>
      <c r="P7" s="27"/>
      <c r="X7" s="11"/>
      <c r="Y7" s="224" t="s">
        <v>409</v>
      </c>
      <c r="Z7" s="35" t="s">
        <v>410</v>
      </c>
      <c r="AA7" s="36" t="s">
        <v>411</v>
      </c>
      <c r="AB7" s="11"/>
      <c r="AC7" s="11"/>
      <c r="AD7" s="11"/>
      <c r="AE7" s="11"/>
      <c r="AF7" s="11"/>
      <c r="AG7" s="11"/>
      <c r="AH7" s="11"/>
      <c r="AI7" s="11"/>
      <c r="AJ7" s="11"/>
      <c r="AK7" s="11"/>
      <c r="AL7" s="11"/>
      <c r="AM7" s="11"/>
      <c r="AN7" s="11"/>
      <c r="AO7" s="11"/>
      <c r="AP7" s="11"/>
    </row>
    <row r="8" spans="2:44" x14ac:dyDescent="0.45">
      <c r="B8" s="37">
        <v>10000</v>
      </c>
      <c r="C8" s="38" t="s">
        <v>272</v>
      </c>
      <c r="D8" s="38" t="s">
        <v>441</v>
      </c>
      <c r="E8" s="39" t="str">
        <f t="shared" ref="E8:E39" ca="1" si="0">IF(RANDBETWEEN(1,3)&lt;2,"F","M")</f>
        <v>M</v>
      </c>
      <c r="F8" s="40" t="str">
        <f ca="1">IF(RANDBETWEEN(1,4)=1,"Intern",IF(RANDBETWEEN(1,4)=2,"Business Analyst",IF(RANDBETWEEN(1,4)=3,"Consultant","Manager")))</f>
        <v>Intern</v>
      </c>
      <c r="G8" s="41">
        <f ca="1">IF(F8="Intern",RANDBETWEEN(20000,29999),IF(F8="Business Analyst",RANDBETWEEN(30000,49999),IF(F8="Consultant",RANDBETWEEN(50000,64999),RANDBETWEEN(65000,89999))))</f>
        <v>29570</v>
      </c>
      <c r="H8" s="42">
        <f t="shared" ref="H8:J27" ca="1" si="1">RANDBETWEEN(65,99)</f>
        <v>91</v>
      </c>
      <c r="I8" s="43">
        <f t="shared" ca="1" si="1"/>
        <v>72</v>
      </c>
      <c r="J8" s="44">
        <f t="shared" ca="1" si="1"/>
        <v>94</v>
      </c>
      <c r="K8" s="45">
        <f ca="1">IF(H8&gt;=90,5000,0)</f>
        <v>5000</v>
      </c>
      <c r="L8" s="45">
        <f ca="1">IF(OR(H8&gt;=95,AND(I8&gt;80,J8&gt;=85)),6500,0)</f>
        <v>0</v>
      </c>
      <c r="M8" s="45">
        <f ca="1">IF(OR(H8&gt;=97,I8&gt;=97,J8&gt;=97),8500,0)</f>
        <v>0</v>
      </c>
      <c r="O8" s="46" t="s">
        <v>412</v>
      </c>
      <c r="P8" s="27"/>
      <c r="X8" s="11"/>
      <c r="Y8" s="225">
        <f t="shared" ref="Y8:Y39" ca="1" si="2">IF(IF($H$7=$AD$9,$H8,IF($I$7=$AD$9,$I8,$J8))&gt;=$AG$9,$AI$9,0)</f>
        <v>5000</v>
      </c>
      <c r="Z8" s="47">
        <f t="shared" ref="Z8:Z39" ca="1" si="3">IF(OR(IF($H$7=$AD$13,$H8,IF($I$7=$AD$13,$I8,$J8))&gt;=$AG$13,AND(IF($H$7=$AI$13,$H8,IF($I$7=$AI$13,$I8,$J8))&gt;$AL$13,IF($H$7=$AP$13,$H8,IF($I$7=$AP$13,$I8,$J8))&gt;=$AR$13)),$AN$13,0)</f>
        <v>0</v>
      </c>
      <c r="AA8" s="47">
        <f t="shared" ref="AA8:AA39" ca="1" si="4">IF(OR($H8&gt;=$AG$17,$I8&gt;=$AG$17,$J8&gt;=$AG$17),$AI$17,0)</f>
        <v>0</v>
      </c>
      <c r="AB8" s="11"/>
      <c r="AC8" s="48" t="s">
        <v>412</v>
      </c>
      <c r="AD8" s="48"/>
      <c r="AE8" s="48"/>
      <c r="AF8" s="18"/>
      <c r="AG8" s="18"/>
      <c r="AH8" s="18"/>
      <c r="AI8" s="18"/>
      <c r="AJ8" s="18"/>
      <c r="AK8" s="18"/>
      <c r="AL8" s="18"/>
      <c r="AM8" s="18"/>
      <c r="AN8" s="18"/>
      <c r="AO8" s="18"/>
      <c r="AP8" s="18"/>
      <c r="AQ8" s="49"/>
    </row>
    <row r="9" spans="2:44" x14ac:dyDescent="0.45">
      <c r="B9" s="50">
        <v>10166</v>
      </c>
      <c r="C9" s="51" t="s">
        <v>274</v>
      </c>
      <c r="D9" s="51" t="s">
        <v>442</v>
      </c>
      <c r="E9" s="52" t="str">
        <f t="shared" ca="1" si="0"/>
        <v>F</v>
      </c>
      <c r="F9" s="53" t="str">
        <f t="shared" ref="F9:F72" ca="1" si="5">IF(RANDBETWEEN(1,4)=1,"Intern",IF(RANDBETWEEN(1,4)=2,"Business Analyst",IF(RANDBETWEEN(1,4)=3,"Consultant","Manager")))</f>
        <v>Business Analyst</v>
      </c>
      <c r="G9" s="54">
        <f t="shared" ref="G9:G72" ca="1" si="6">IF(F9="Intern",RANDBETWEEN(20000,29999),IF(F9="Business Analyst",RANDBETWEEN(30000,49999),IF(F9="Consultant",RANDBETWEEN(50000,64999),RANDBETWEEN(65000,89999))))</f>
        <v>34318</v>
      </c>
      <c r="H9" s="55">
        <f t="shared" ca="1" si="1"/>
        <v>72</v>
      </c>
      <c r="I9" s="52">
        <f t="shared" ca="1" si="1"/>
        <v>86</v>
      </c>
      <c r="J9" s="56">
        <f t="shared" ca="1" si="1"/>
        <v>65</v>
      </c>
      <c r="K9" s="45">
        <f t="shared" ref="K9:K72" ca="1" si="7">IF(H9&gt;=90,5000,0)</f>
        <v>0</v>
      </c>
      <c r="L9" s="45">
        <f t="shared" ref="L9:L72" ca="1" si="8">IF(OR(H9&gt;=95,AND(I9&gt;80,J9&gt;=85)),6500,0)</f>
        <v>0</v>
      </c>
      <c r="M9" s="45">
        <f t="shared" ref="M9:M72" ca="1" si="9">IF(OR(H9&gt;=97,I9&gt;=97,J9&gt;=97),8500,0)</f>
        <v>0</v>
      </c>
      <c r="O9" s="57" t="str">
        <f>AC9&amp;AD9&amp;" "&amp;AE9&amp;AF9&amp;AG9&amp;" "&amp;AH9&amp;TEXT(AI9,"$0,000")&amp;"."</f>
        <v>If the rating on Effectiveness is no less than 90 then the employee receives a bonus of $5,000.</v>
      </c>
      <c r="P9" s="27"/>
      <c r="Q9" s="58"/>
      <c r="R9" s="58"/>
      <c r="S9" s="58"/>
      <c r="X9" s="11"/>
      <c r="Y9" s="225">
        <f t="shared" ca="1" si="2"/>
        <v>0</v>
      </c>
      <c r="Z9" s="47">
        <f t="shared" ca="1" si="3"/>
        <v>0</v>
      </c>
      <c r="AA9" s="47">
        <f t="shared" ca="1" si="4"/>
        <v>0</v>
      </c>
      <c r="AB9" s="11"/>
      <c r="AC9" s="59" t="s">
        <v>477</v>
      </c>
      <c r="AD9" s="59" t="s">
        <v>479</v>
      </c>
      <c r="AE9" s="59" t="s">
        <v>485</v>
      </c>
      <c r="AF9" s="18" t="s">
        <v>523</v>
      </c>
      <c r="AG9" s="18">
        <v>90</v>
      </c>
      <c r="AH9" s="18" t="s">
        <v>476</v>
      </c>
      <c r="AI9" s="60">
        <v>5000</v>
      </c>
      <c r="AJ9" s="18"/>
      <c r="AK9" s="18"/>
      <c r="AL9" s="18"/>
      <c r="AM9" s="18"/>
      <c r="AN9" s="18"/>
      <c r="AO9" s="18"/>
      <c r="AP9" s="18"/>
      <c r="AQ9" s="49"/>
    </row>
    <row r="10" spans="2:44" x14ac:dyDescent="0.45">
      <c r="B10" s="50">
        <v>10387</v>
      </c>
      <c r="C10" s="51" t="s">
        <v>276</v>
      </c>
      <c r="D10" s="51" t="s">
        <v>443</v>
      </c>
      <c r="E10" s="52" t="str">
        <f t="shared" ca="1" si="0"/>
        <v>M</v>
      </c>
      <c r="F10" s="53" t="str">
        <f t="shared" ca="1" si="5"/>
        <v>Business Analyst</v>
      </c>
      <c r="G10" s="54">
        <f t="shared" ca="1" si="6"/>
        <v>33229</v>
      </c>
      <c r="H10" s="55">
        <f t="shared" ca="1" si="1"/>
        <v>82</v>
      </c>
      <c r="I10" s="52">
        <f t="shared" ca="1" si="1"/>
        <v>87</v>
      </c>
      <c r="J10" s="56">
        <f t="shared" ca="1" si="1"/>
        <v>73</v>
      </c>
      <c r="K10" s="45">
        <f t="shared" ca="1" si="7"/>
        <v>0</v>
      </c>
      <c r="L10" s="45">
        <f t="shared" ca="1" si="8"/>
        <v>0</v>
      </c>
      <c r="M10" s="45">
        <f t="shared" ca="1" si="9"/>
        <v>0</v>
      </c>
      <c r="O10" s="61" t="str">
        <f>AC10</f>
        <v>Otherwise, the employee does not receive any bonus (zero dollars).</v>
      </c>
      <c r="P10" s="27"/>
      <c r="X10" s="11"/>
      <c r="Y10" s="225">
        <f t="shared" ca="1" si="2"/>
        <v>0</v>
      </c>
      <c r="Z10" s="47">
        <f t="shared" ca="1" si="3"/>
        <v>0</v>
      </c>
      <c r="AA10" s="47">
        <f t="shared" ca="1" si="4"/>
        <v>0</v>
      </c>
      <c r="AB10" s="11"/>
      <c r="AC10" s="62" t="s">
        <v>417</v>
      </c>
      <c r="AD10" s="62"/>
      <c r="AE10" s="62"/>
      <c r="AF10" s="18"/>
      <c r="AG10" s="18"/>
      <c r="AH10" s="18"/>
      <c r="AI10" s="18"/>
      <c r="AJ10" s="18"/>
      <c r="AK10" s="18"/>
      <c r="AL10" s="18"/>
      <c r="AM10" s="18"/>
      <c r="AN10" s="18"/>
      <c r="AO10" s="18"/>
      <c r="AP10" s="18"/>
      <c r="AQ10" s="49"/>
    </row>
    <row r="11" spans="2:44" x14ac:dyDescent="0.45">
      <c r="B11" s="50">
        <v>10398</v>
      </c>
      <c r="C11" s="51" t="s">
        <v>277</v>
      </c>
      <c r="D11" s="51" t="s">
        <v>441</v>
      </c>
      <c r="E11" s="52" t="str">
        <f t="shared" ca="1" si="0"/>
        <v>F</v>
      </c>
      <c r="F11" s="53" t="str">
        <f t="shared" ca="1" si="5"/>
        <v>Manager</v>
      </c>
      <c r="G11" s="54">
        <f t="shared" ca="1" si="6"/>
        <v>86840</v>
      </c>
      <c r="H11" s="55">
        <f t="shared" ca="1" si="1"/>
        <v>75</v>
      </c>
      <c r="I11" s="52">
        <f t="shared" ca="1" si="1"/>
        <v>93</v>
      </c>
      <c r="J11" s="56">
        <f t="shared" ca="1" si="1"/>
        <v>93</v>
      </c>
      <c r="K11" s="45">
        <f t="shared" ca="1" si="7"/>
        <v>0</v>
      </c>
      <c r="L11" s="45">
        <f t="shared" ca="1" si="8"/>
        <v>6500</v>
      </c>
      <c r="M11" s="45">
        <f t="shared" ca="1" si="9"/>
        <v>0</v>
      </c>
      <c r="O11" s="61"/>
      <c r="P11" s="27"/>
      <c r="X11" s="11"/>
      <c r="Y11" s="225">
        <f t="shared" ca="1" si="2"/>
        <v>0</v>
      </c>
      <c r="Z11" s="47">
        <f t="shared" ca="1" si="3"/>
        <v>6500</v>
      </c>
      <c r="AA11" s="47">
        <f t="shared" ca="1" si="4"/>
        <v>0</v>
      </c>
      <c r="AB11" s="11"/>
      <c r="AC11" s="62"/>
      <c r="AD11" s="62"/>
      <c r="AE11" s="62"/>
      <c r="AF11" s="18"/>
      <c r="AG11" s="18"/>
      <c r="AH11" s="18"/>
      <c r="AI11" s="18"/>
      <c r="AJ11" s="18"/>
      <c r="AK11" s="18"/>
      <c r="AL11" s="18"/>
      <c r="AM11" s="18"/>
      <c r="AN11" s="18"/>
      <c r="AO11" s="18"/>
      <c r="AP11" s="18"/>
      <c r="AQ11" s="49"/>
    </row>
    <row r="12" spans="2:44" x14ac:dyDescent="0.45">
      <c r="B12" s="50">
        <v>10552</v>
      </c>
      <c r="C12" s="51" t="s">
        <v>106</v>
      </c>
      <c r="D12" s="51" t="s">
        <v>444</v>
      </c>
      <c r="E12" s="52" t="str">
        <f t="shared" ca="1" si="0"/>
        <v>M</v>
      </c>
      <c r="F12" s="53" t="str">
        <f t="shared" ca="1" si="5"/>
        <v>Manager</v>
      </c>
      <c r="G12" s="54">
        <f t="shared" ca="1" si="6"/>
        <v>74784</v>
      </c>
      <c r="H12" s="55">
        <f t="shared" ca="1" si="1"/>
        <v>88</v>
      </c>
      <c r="I12" s="52">
        <f t="shared" ca="1" si="1"/>
        <v>77</v>
      </c>
      <c r="J12" s="56">
        <f t="shared" ca="1" si="1"/>
        <v>68</v>
      </c>
      <c r="K12" s="45">
        <f t="shared" ca="1" si="7"/>
        <v>0</v>
      </c>
      <c r="L12" s="45">
        <f t="shared" ca="1" si="8"/>
        <v>0</v>
      </c>
      <c r="M12" s="45">
        <f t="shared" ca="1" si="9"/>
        <v>0</v>
      </c>
      <c r="O12" s="63" t="s">
        <v>414</v>
      </c>
      <c r="P12" s="27"/>
      <c r="X12" s="11"/>
      <c r="Y12" s="225">
        <f t="shared" ca="1" si="2"/>
        <v>0</v>
      </c>
      <c r="Z12" s="47">
        <f t="shared" ca="1" si="3"/>
        <v>0</v>
      </c>
      <c r="AA12" s="47">
        <f t="shared" ca="1" si="4"/>
        <v>0</v>
      </c>
      <c r="AB12" s="11"/>
      <c r="AC12" s="48" t="s">
        <v>414</v>
      </c>
      <c r="AD12" s="48"/>
      <c r="AE12" s="48"/>
      <c r="AF12" s="18"/>
      <c r="AG12" s="18"/>
      <c r="AH12" s="18"/>
      <c r="AI12" s="18"/>
      <c r="AJ12" s="18"/>
      <c r="AK12" s="18"/>
      <c r="AL12" s="18"/>
      <c r="AM12" s="18"/>
      <c r="AN12" s="18"/>
      <c r="AO12" s="18"/>
      <c r="AP12" s="18"/>
      <c r="AQ12" s="49"/>
    </row>
    <row r="13" spans="2:44" x14ac:dyDescent="0.45">
      <c r="B13" s="50">
        <v>10640</v>
      </c>
      <c r="C13" s="51" t="s">
        <v>278</v>
      </c>
      <c r="D13" s="51" t="s">
        <v>443</v>
      </c>
      <c r="E13" s="52" t="str">
        <f t="shared" ca="1" si="0"/>
        <v>F</v>
      </c>
      <c r="F13" s="53" t="str">
        <f t="shared" ca="1" si="5"/>
        <v>Manager</v>
      </c>
      <c r="G13" s="54">
        <f t="shared" ca="1" si="6"/>
        <v>69937</v>
      </c>
      <c r="H13" s="55">
        <f t="shared" ca="1" si="1"/>
        <v>76</v>
      </c>
      <c r="I13" s="52">
        <f t="shared" ca="1" si="1"/>
        <v>66</v>
      </c>
      <c r="J13" s="56">
        <f t="shared" ca="1" si="1"/>
        <v>79</v>
      </c>
      <c r="K13" s="45">
        <f t="shared" ca="1" si="7"/>
        <v>0</v>
      </c>
      <c r="L13" s="45">
        <f t="shared" ca="1" si="8"/>
        <v>0</v>
      </c>
      <c r="M13" s="45">
        <f t="shared" ca="1" si="9"/>
        <v>0</v>
      </c>
      <c r="O13" s="57" t="str">
        <f>AC13&amp;AD13&amp;" "&amp;AE13&amp;AF13&amp;AG13&amp;AH13&amp;AI13&amp;" "&amp;AJ13&amp;AK13&amp;AL13&amp;AO13&amp;AP13&amp;AQ13&amp;AR13&amp;AM13&amp;TEXT(AN13,"$0,000")&amp;"."</f>
        <v>If the rating on Effectiveness is at least 95, or the rating on Efficiency is above 80 and the rating on Quality is at least 85, then the employee receives a bonus of $6,500.</v>
      </c>
      <c r="P13" s="27"/>
      <c r="X13" s="11"/>
      <c r="Y13" s="225">
        <f t="shared" ca="1" si="2"/>
        <v>0</v>
      </c>
      <c r="Z13" s="47">
        <f t="shared" ca="1" si="3"/>
        <v>0</v>
      </c>
      <c r="AA13" s="47">
        <f t="shared" ca="1" si="4"/>
        <v>0</v>
      </c>
      <c r="AB13" s="11"/>
      <c r="AC13" s="59" t="s">
        <v>477</v>
      </c>
      <c r="AD13" s="59" t="s">
        <v>479</v>
      </c>
      <c r="AE13" s="59" t="s">
        <v>485</v>
      </c>
      <c r="AF13" s="18" t="s">
        <v>524</v>
      </c>
      <c r="AG13" s="18">
        <v>95</v>
      </c>
      <c r="AH13" s="18" t="s">
        <v>539</v>
      </c>
      <c r="AI13" s="18" t="s">
        <v>480</v>
      </c>
      <c r="AJ13" s="18" t="s">
        <v>485</v>
      </c>
      <c r="AK13" s="18" t="s">
        <v>484</v>
      </c>
      <c r="AL13" s="18">
        <v>80</v>
      </c>
      <c r="AM13" s="18" t="s">
        <v>481</v>
      </c>
      <c r="AN13" s="64">
        <v>6500</v>
      </c>
      <c r="AO13" s="18" t="s">
        <v>491</v>
      </c>
      <c r="AP13" s="18" t="s">
        <v>478</v>
      </c>
      <c r="AQ13" s="49" t="s">
        <v>525</v>
      </c>
      <c r="AR13" s="49">
        <v>85</v>
      </c>
    </row>
    <row r="14" spans="2:44" x14ac:dyDescent="0.45">
      <c r="B14" s="50">
        <v>10710</v>
      </c>
      <c r="C14" s="51" t="s">
        <v>147</v>
      </c>
      <c r="D14" s="51" t="s">
        <v>445</v>
      </c>
      <c r="E14" s="52" t="str">
        <f t="shared" ca="1" si="0"/>
        <v>F</v>
      </c>
      <c r="F14" s="53" t="str">
        <f t="shared" ca="1" si="5"/>
        <v>Intern</v>
      </c>
      <c r="G14" s="54">
        <f t="shared" ca="1" si="6"/>
        <v>28203</v>
      </c>
      <c r="H14" s="55">
        <f t="shared" ca="1" si="1"/>
        <v>93</v>
      </c>
      <c r="I14" s="52">
        <f t="shared" ca="1" si="1"/>
        <v>96</v>
      </c>
      <c r="J14" s="56">
        <f t="shared" ca="1" si="1"/>
        <v>73</v>
      </c>
      <c r="K14" s="45">
        <f t="shared" ca="1" si="7"/>
        <v>5000</v>
      </c>
      <c r="L14" s="45">
        <f t="shared" ca="1" si="8"/>
        <v>0</v>
      </c>
      <c r="M14" s="45">
        <f t="shared" ca="1" si="9"/>
        <v>0</v>
      </c>
      <c r="O14" s="61" t="str">
        <f>AC14</f>
        <v>Otherwise, the employee does not receive any bonus (zero dollars).</v>
      </c>
      <c r="P14" s="27"/>
      <c r="X14" s="11"/>
      <c r="Y14" s="225">
        <f t="shared" ca="1" si="2"/>
        <v>5000</v>
      </c>
      <c r="Z14" s="47">
        <f t="shared" ca="1" si="3"/>
        <v>0</v>
      </c>
      <c r="AA14" s="47">
        <f t="shared" ca="1" si="4"/>
        <v>0</v>
      </c>
      <c r="AB14" s="11"/>
      <c r="AC14" s="62" t="s">
        <v>417</v>
      </c>
      <c r="AD14" s="62"/>
      <c r="AE14" s="62"/>
      <c r="AF14" s="18"/>
      <c r="AG14" s="18"/>
      <c r="AH14" s="18"/>
      <c r="AI14" s="18"/>
      <c r="AJ14" s="18"/>
      <c r="AK14" s="18"/>
      <c r="AL14" s="18"/>
      <c r="AM14" s="18"/>
      <c r="AN14" s="18"/>
      <c r="AO14" s="18"/>
      <c r="AP14" s="18"/>
      <c r="AQ14" s="49"/>
    </row>
    <row r="15" spans="2:44" x14ac:dyDescent="0.45">
      <c r="B15" s="50">
        <v>10785</v>
      </c>
      <c r="C15" s="51" t="s">
        <v>280</v>
      </c>
      <c r="D15" s="51" t="s">
        <v>446</v>
      </c>
      <c r="E15" s="52" t="str">
        <f t="shared" ca="1" si="0"/>
        <v>M</v>
      </c>
      <c r="F15" s="53" t="str">
        <f t="shared" ca="1" si="5"/>
        <v>Consultant</v>
      </c>
      <c r="G15" s="54">
        <f t="shared" ca="1" si="6"/>
        <v>62662</v>
      </c>
      <c r="H15" s="55">
        <f t="shared" ca="1" si="1"/>
        <v>85</v>
      </c>
      <c r="I15" s="52">
        <f t="shared" ca="1" si="1"/>
        <v>76</v>
      </c>
      <c r="J15" s="56">
        <f t="shared" ca="1" si="1"/>
        <v>96</v>
      </c>
      <c r="K15" s="45">
        <f t="shared" ca="1" si="7"/>
        <v>0</v>
      </c>
      <c r="L15" s="45">
        <f t="shared" ca="1" si="8"/>
        <v>0</v>
      </c>
      <c r="M15" s="45">
        <f t="shared" ca="1" si="9"/>
        <v>0</v>
      </c>
      <c r="O15" s="65"/>
      <c r="P15" s="58"/>
      <c r="Q15" s="58"/>
      <c r="R15" s="58"/>
      <c r="S15" s="58"/>
      <c r="X15" s="11"/>
      <c r="Y15" s="225">
        <f t="shared" ca="1" si="2"/>
        <v>0</v>
      </c>
      <c r="Z15" s="47">
        <f t="shared" ca="1" si="3"/>
        <v>0</v>
      </c>
      <c r="AA15" s="47">
        <f t="shared" ca="1" si="4"/>
        <v>0</v>
      </c>
      <c r="AB15" s="11"/>
      <c r="AC15" s="18"/>
      <c r="AD15" s="18"/>
      <c r="AE15" s="18"/>
      <c r="AF15" s="18"/>
      <c r="AG15" s="18"/>
      <c r="AH15" s="18"/>
      <c r="AI15" s="18"/>
      <c r="AJ15" s="18"/>
      <c r="AK15" s="18"/>
      <c r="AL15" s="18"/>
      <c r="AM15" s="18"/>
      <c r="AN15" s="18"/>
      <c r="AO15" s="18"/>
      <c r="AP15" s="18"/>
      <c r="AQ15" s="49"/>
    </row>
    <row r="16" spans="2:44" x14ac:dyDescent="0.45">
      <c r="B16" s="50">
        <v>10936</v>
      </c>
      <c r="C16" s="51" t="s">
        <v>281</v>
      </c>
      <c r="D16" s="51" t="s">
        <v>447</v>
      </c>
      <c r="E16" s="52" t="str">
        <f t="shared" ca="1" si="0"/>
        <v>M</v>
      </c>
      <c r="F16" s="53" t="str">
        <f t="shared" ca="1" si="5"/>
        <v>Intern</v>
      </c>
      <c r="G16" s="54">
        <f t="shared" ca="1" si="6"/>
        <v>22907</v>
      </c>
      <c r="H16" s="55">
        <f t="shared" ca="1" si="1"/>
        <v>80</v>
      </c>
      <c r="I16" s="52">
        <f t="shared" ca="1" si="1"/>
        <v>84</v>
      </c>
      <c r="J16" s="56">
        <f t="shared" ca="1" si="1"/>
        <v>97</v>
      </c>
      <c r="K16" s="45">
        <f t="shared" ca="1" si="7"/>
        <v>0</v>
      </c>
      <c r="L16" s="45">
        <f t="shared" ca="1" si="8"/>
        <v>6500</v>
      </c>
      <c r="M16" s="45">
        <f t="shared" ca="1" si="9"/>
        <v>8500</v>
      </c>
      <c r="O16" s="63" t="s">
        <v>413</v>
      </c>
      <c r="P16" s="58"/>
      <c r="R16" s="58"/>
      <c r="S16" s="58"/>
      <c r="X16" s="11"/>
      <c r="Y16" s="225">
        <f t="shared" ca="1" si="2"/>
        <v>0</v>
      </c>
      <c r="Z16" s="47">
        <f t="shared" ca="1" si="3"/>
        <v>6500</v>
      </c>
      <c r="AA16" s="47">
        <f t="shared" ca="1" si="4"/>
        <v>8500</v>
      </c>
      <c r="AB16" s="11"/>
      <c r="AC16" s="48" t="s">
        <v>413</v>
      </c>
      <c r="AD16" s="48"/>
      <c r="AE16" s="48"/>
      <c r="AF16" s="18"/>
      <c r="AG16" s="18"/>
      <c r="AH16" s="18"/>
      <c r="AI16" s="18"/>
      <c r="AJ16" s="18"/>
      <c r="AK16" s="18"/>
      <c r="AL16" s="18"/>
      <c r="AM16" s="18"/>
      <c r="AN16" s="18"/>
      <c r="AO16" s="18"/>
      <c r="AP16" s="18"/>
      <c r="AQ16" s="49"/>
    </row>
    <row r="17" spans="2:43" x14ac:dyDescent="0.45">
      <c r="B17" s="50">
        <v>11048</v>
      </c>
      <c r="C17" s="51" t="s">
        <v>282</v>
      </c>
      <c r="D17" s="51" t="s">
        <v>448</v>
      </c>
      <c r="E17" s="52" t="str">
        <f t="shared" ca="1" si="0"/>
        <v>M</v>
      </c>
      <c r="F17" s="53" t="str">
        <f t="shared" ca="1" si="5"/>
        <v>Manager</v>
      </c>
      <c r="G17" s="54">
        <f t="shared" ca="1" si="6"/>
        <v>83489</v>
      </c>
      <c r="H17" s="55">
        <f t="shared" ca="1" si="1"/>
        <v>96</v>
      </c>
      <c r="I17" s="52">
        <f t="shared" ca="1" si="1"/>
        <v>89</v>
      </c>
      <c r="J17" s="56">
        <f t="shared" ca="1" si="1"/>
        <v>96</v>
      </c>
      <c r="K17" s="45">
        <f t="shared" ca="1" si="7"/>
        <v>5000</v>
      </c>
      <c r="L17" s="45">
        <f t="shared" ca="1" si="8"/>
        <v>6500</v>
      </c>
      <c r="M17" s="45">
        <f t="shared" ca="1" si="9"/>
        <v>0</v>
      </c>
      <c r="N17" s="66"/>
      <c r="O17" s="57" t="str">
        <f>AC17&amp;AD17&amp;AE17&amp;AF17&amp;AG17&amp;AH17&amp;TEXT(AI17,"$0,000")&amp;"."</f>
        <v>If at least one of the three ratings are no less than 97, then the employee receives a bonus of $8,500.</v>
      </c>
      <c r="P17" s="58"/>
      <c r="R17" s="58"/>
      <c r="S17" s="58"/>
      <c r="X17" s="11"/>
      <c r="Y17" s="225">
        <f t="shared" ca="1" si="2"/>
        <v>5000</v>
      </c>
      <c r="Z17" s="47">
        <f t="shared" ca="1" si="3"/>
        <v>6500</v>
      </c>
      <c r="AA17" s="47">
        <f t="shared" ca="1" si="4"/>
        <v>0</v>
      </c>
      <c r="AB17" s="11"/>
      <c r="AC17" s="59" t="s">
        <v>488</v>
      </c>
      <c r="AD17" s="59" t="s">
        <v>482</v>
      </c>
      <c r="AE17" s="59" t="s">
        <v>527</v>
      </c>
      <c r="AF17" s="18" t="s">
        <v>526</v>
      </c>
      <c r="AG17" s="18">
        <v>97</v>
      </c>
      <c r="AH17" s="18" t="s">
        <v>481</v>
      </c>
      <c r="AI17" s="64">
        <v>8500</v>
      </c>
      <c r="AJ17" s="18"/>
      <c r="AK17" s="18"/>
      <c r="AL17" s="18"/>
      <c r="AM17" s="18"/>
      <c r="AN17" s="18"/>
      <c r="AO17" s="18"/>
      <c r="AP17" s="18"/>
      <c r="AQ17" s="49"/>
    </row>
    <row r="18" spans="2:43" x14ac:dyDescent="0.45">
      <c r="B18" s="50">
        <v>11290</v>
      </c>
      <c r="C18" s="51" t="s">
        <v>284</v>
      </c>
      <c r="D18" s="51" t="s">
        <v>449</v>
      </c>
      <c r="E18" s="52" t="str">
        <f t="shared" ca="1" si="0"/>
        <v>M</v>
      </c>
      <c r="F18" s="53" t="str">
        <f t="shared" ca="1" si="5"/>
        <v>Manager</v>
      </c>
      <c r="G18" s="54">
        <f t="shared" ca="1" si="6"/>
        <v>78773</v>
      </c>
      <c r="H18" s="55">
        <f t="shared" ca="1" si="1"/>
        <v>89</v>
      </c>
      <c r="I18" s="52">
        <f t="shared" ca="1" si="1"/>
        <v>92</v>
      </c>
      <c r="J18" s="56">
        <f t="shared" ca="1" si="1"/>
        <v>80</v>
      </c>
      <c r="K18" s="45">
        <f t="shared" ca="1" si="7"/>
        <v>0</v>
      </c>
      <c r="L18" s="45">
        <f t="shared" ca="1" si="8"/>
        <v>0</v>
      </c>
      <c r="M18" s="45">
        <f t="shared" ca="1" si="9"/>
        <v>0</v>
      </c>
      <c r="O18" s="61" t="str">
        <f>AC18</f>
        <v>Otherwise, the employee does not receive any bonus (zero dollars).</v>
      </c>
      <c r="P18" s="58"/>
      <c r="R18" s="58"/>
      <c r="S18" s="58"/>
      <c r="X18" s="11"/>
      <c r="Y18" s="225">
        <f t="shared" ca="1" si="2"/>
        <v>0</v>
      </c>
      <c r="Z18" s="47">
        <f t="shared" ca="1" si="3"/>
        <v>0</v>
      </c>
      <c r="AA18" s="47">
        <f t="shared" ca="1" si="4"/>
        <v>0</v>
      </c>
      <c r="AB18" s="11"/>
      <c r="AC18" s="62" t="s">
        <v>417</v>
      </c>
      <c r="AD18" s="62"/>
      <c r="AE18" s="62"/>
      <c r="AF18" s="18"/>
      <c r="AG18" s="18"/>
      <c r="AH18" s="18"/>
      <c r="AI18" s="18"/>
      <c r="AJ18" s="18"/>
      <c r="AK18" s="18"/>
      <c r="AL18" s="18"/>
      <c r="AM18" s="18"/>
      <c r="AN18" s="18"/>
      <c r="AO18" s="18"/>
      <c r="AP18" s="18"/>
      <c r="AQ18" s="49"/>
    </row>
    <row r="19" spans="2:43" x14ac:dyDescent="0.45">
      <c r="B19" s="50">
        <v>11309</v>
      </c>
      <c r="C19" s="51" t="s">
        <v>285</v>
      </c>
      <c r="D19" s="51" t="s">
        <v>450</v>
      </c>
      <c r="E19" s="52" t="str">
        <f t="shared" ca="1" si="0"/>
        <v>M</v>
      </c>
      <c r="F19" s="53" t="str">
        <f t="shared" ca="1" si="5"/>
        <v>Intern</v>
      </c>
      <c r="G19" s="54">
        <f t="shared" ca="1" si="6"/>
        <v>21501</v>
      </c>
      <c r="H19" s="55">
        <f t="shared" ca="1" si="1"/>
        <v>74</v>
      </c>
      <c r="I19" s="52">
        <f t="shared" ca="1" si="1"/>
        <v>68</v>
      </c>
      <c r="J19" s="56">
        <f t="shared" ca="1" si="1"/>
        <v>86</v>
      </c>
      <c r="K19" s="45">
        <f t="shared" ca="1" si="7"/>
        <v>0</v>
      </c>
      <c r="L19" s="45">
        <f t="shared" ca="1" si="8"/>
        <v>0</v>
      </c>
      <c r="M19" s="45">
        <f t="shared" ca="1" si="9"/>
        <v>0</v>
      </c>
      <c r="O19" s="11"/>
      <c r="P19" s="27"/>
      <c r="X19" s="11"/>
      <c r="Y19" s="225">
        <f t="shared" ca="1" si="2"/>
        <v>0</v>
      </c>
      <c r="Z19" s="47">
        <f t="shared" ca="1" si="3"/>
        <v>0</v>
      </c>
      <c r="AA19" s="47">
        <f t="shared" ca="1" si="4"/>
        <v>0</v>
      </c>
      <c r="AB19" s="11"/>
      <c r="AC19" s="18"/>
      <c r="AD19" s="18"/>
      <c r="AE19" s="18"/>
      <c r="AF19" s="18"/>
      <c r="AG19" s="18"/>
      <c r="AH19" s="18"/>
      <c r="AI19" s="18"/>
      <c r="AJ19" s="18"/>
      <c r="AK19" s="18"/>
      <c r="AL19" s="18"/>
      <c r="AM19" s="18"/>
      <c r="AN19" s="18"/>
      <c r="AO19" s="18"/>
      <c r="AP19" s="18"/>
      <c r="AQ19" s="49"/>
    </row>
    <row r="20" spans="2:43" x14ac:dyDescent="0.45">
      <c r="B20" s="50">
        <v>11390</v>
      </c>
      <c r="C20" s="51" t="s">
        <v>286</v>
      </c>
      <c r="D20" s="51" t="s">
        <v>443</v>
      </c>
      <c r="E20" s="52" t="str">
        <f t="shared" ca="1" si="0"/>
        <v>F</v>
      </c>
      <c r="F20" s="53" t="str">
        <f t="shared" ca="1" si="5"/>
        <v>Consultant</v>
      </c>
      <c r="G20" s="54">
        <f t="shared" ca="1" si="6"/>
        <v>56122</v>
      </c>
      <c r="H20" s="55">
        <f t="shared" ca="1" si="1"/>
        <v>96</v>
      </c>
      <c r="I20" s="52">
        <f t="shared" ca="1" si="1"/>
        <v>66</v>
      </c>
      <c r="J20" s="56">
        <f t="shared" ca="1" si="1"/>
        <v>75</v>
      </c>
      <c r="K20" s="45">
        <f t="shared" ca="1" si="7"/>
        <v>5000</v>
      </c>
      <c r="L20" s="45">
        <f t="shared" ca="1" si="8"/>
        <v>6500</v>
      </c>
      <c r="M20" s="45">
        <f t="shared" ca="1" si="9"/>
        <v>0</v>
      </c>
      <c r="N20" s="66"/>
      <c r="P20" s="70" t="s">
        <v>547</v>
      </c>
      <c r="X20" s="11"/>
      <c r="Y20" s="225">
        <f t="shared" ca="1" si="2"/>
        <v>5000</v>
      </c>
      <c r="Z20" s="47">
        <f t="shared" ca="1" si="3"/>
        <v>6500</v>
      </c>
      <c r="AA20" s="47">
        <f t="shared" ca="1" si="4"/>
        <v>0</v>
      </c>
      <c r="AB20" s="11"/>
      <c r="AC20" s="48" t="s">
        <v>415</v>
      </c>
      <c r="AD20" s="48"/>
      <c r="AE20" s="48"/>
      <c r="AF20" s="18"/>
      <c r="AG20" s="18"/>
      <c r="AH20" s="18"/>
      <c r="AI20" s="18"/>
      <c r="AJ20" s="18"/>
      <c r="AK20" s="18"/>
      <c r="AL20" s="18"/>
      <c r="AM20" s="18"/>
      <c r="AN20" s="18"/>
      <c r="AO20" s="18"/>
      <c r="AP20" s="18"/>
      <c r="AQ20" s="49"/>
    </row>
    <row r="21" spans="2:43" ht="17" thickBot="1" x14ac:dyDescent="0.5">
      <c r="B21" s="50">
        <v>11447</v>
      </c>
      <c r="C21" s="51" t="s">
        <v>287</v>
      </c>
      <c r="D21" s="51" t="s">
        <v>449</v>
      </c>
      <c r="E21" s="52" t="str">
        <f t="shared" ca="1" si="0"/>
        <v>M</v>
      </c>
      <c r="F21" s="53" t="str">
        <f t="shared" ca="1" si="5"/>
        <v>Manager</v>
      </c>
      <c r="G21" s="54">
        <f t="shared" ca="1" si="6"/>
        <v>68476</v>
      </c>
      <c r="H21" s="55">
        <f t="shared" ca="1" si="1"/>
        <v>71</v>
      </c>
      <c r="I21" s="52">
        <f t="shared" ca="1" si="1"/>
        <v>96</v>
      </c>
      <c r="J21" s="56">
        <f t="shared" ca="1" si="1"/>
        <v>75</v>
      </c>
      <c r="K21" s="45">
        <f t="shared" ca="1" si="7"/>
        <v>0</v>
      </c>
      <c r="L21" s="45">
        <f t="shared" ca="1" si="8"/>
        <v>0</v>
      </c>
      <c r="M21" s="45">
        <f t="shared" ca="1" si="9"/>
        <v>0</v>
      </c>
      <c r="N21" s="67"/>
      <c r="O21" s="11"/>
      <c r="P21" s="27"/>
      <c r="X21" s="11"/>
      <c r="Y21" s="225">
        <f t="shared" ca="1" si="2"/>
        <v>0</v>
      </c>
      <c r="Z21" s="47">
        <f t="shared" ca="1" si="3"/>
        <v>0</v>
      </c>
      <c r="AA21" s="47">
        <f t="shared" ca="1" si="4"/>
        <v>0</v>
      </c>
      <c r="AB21" s="11"/>
      <c r="AC21" s="59" t="s">
        <v>528</v>
      </c>
      <c r="AD21" s="59"/>
      <c r="AE21" s="59" t="s">
        <v>492</v>
      </c>
      <c r="AF21" s="18" t="s">
        <v>524</v>
      </c>
      <c r="AG21" s="18">
        <v>87</v>
      </c>
      <c r="AH21" s="18" t="s">
        <v>481</v>
      </c>
      <c r="AI21" s="64">
        <v>5000</v>
      </c>
      <c r="AJ21" s="18"/>
      <c r="AK21" s="18"/>
      <c r="AL21" s="18"/>
      <c r="AM21" s="18"/>
      <c r="AN21" s="18"/>
      <c r="AO21" s="18"/>
      <c r="AP21" s="18"/>
      <c r="AQ21" s="49"/>
    </row>
    <row r="22" spans="2:43" ht="17" thickBot="1" x14ac:dyDescent="0.5">
      <c r="B22" s="50">
        <v>11493</v>
      </c>
      <c r="C22" s="51" t="s">
        <v>288</v>
      </c>
      <c r="D22" s="51" t="s">
        <v>451</v>
      </c>
      <c r="E22" s="52" t="str">
        <f t="shared" ca="1" si="0"/>
        <v>M</v>
      </c>
      <c r="F22" s="53" t="str">
        <f t="shared" ca="1" si="5"/>
        <v>Manager</v>
      </c>
      <c r="G22" s="54">
        <f t="shared" ca="1" si="6"/>
        <v>74389</v>
      </c>
      <c r="H22" s="55">
        <f t="shared" ca="1" si="1"/>
        <v>67</v>
      </c>
      <c r="I22" s="52">
        <f t="shared" ca="1" si="1"/>
        <v>65</v>
      </c>
      <c r="J22" s="56">
        <f t="shared" ca="1" si="1"/>
        <v>86</v>
      </c>
      <c r="K22" s="45">
        <f t="shared" ca="1" si="7"/>
        <v>0</v>
      </c>
      <c r="L22" s="45">
        <f t="shared" ca="1" si="8"/>
        <v>0</v>
      </c>
      <c r="M22" s="45">
        <f t="shared" ca="1" si="9"/>
        <v>0</v>
      </c>
      <c r="N22" s="66"/>
      <c r="P22" s="260" t="s">
        <v>419</v>
      </c>
      <c r="Q22" s="261"/>
      <c r="R22" s="74" t="s">
        <v>432</v>
      </c>
      <c r="X22" s="11"/>
      <c r="Y22" s="225">
        <f t="shared" ca="1" si="2"/>
        <v>0</v>
      </c>
      <c r="Z22" s="47">
        <f t="shared" ca="1" si="3"/>
        <v>0</v>
      </c>
      <c r="AA22" s="47">
        <f t="shared" ca="1" si="4"/>
        <v>0</v>
      </c>
      <c r="AB22" s="11"/>
      <c r="AC22" s="59" t="s">
        <v>529</v>
      </c>
      <c r="AD22" s="59"/>
      <c r="AE22" s="59" t="s">
        <v>485</v>
      </c>
      <c r="AF22" s="18" t="s">
        <v>523</v>
      </c>
      <c r="AG22" s="18">
        <v>82</v>
      </c>
      <c r="AH22" s="18" t="s">
        <v>491</v>
      </c>
      <c r="AI22" s="18" t="s">
        <v>478</v>
      </c>
      <c r="AJ22" s="18" t="s">
        <v>485</v>
      </c>
      <c r="AK22" s="18" t="s">
        <v>484</v>
      </c>
      <c r="AL22" s="18">
        <v>90</v>
      </c>
      <c r="AM22" s="18" t="s">
        <v>481</v>
      </c>
      <c r="AN22" s="64">
        <v>2500</v>
      </c>
      <c r="AO22" s="18"/>
      <c r="AP22" s="18"/>
      <c r="AQ22" s="49"/>
    </row>
    <row r="23" spans="2:43" x14ac:dyDescent="0.45">
      <c r="B23" s="50">
        <v>11674</v>
      </c>
      <c r="C23" s="51" t="s">
        <v>289</v>
      </c>
      <c r="D23" s="51" t="s">
        <v>448</v>
      </c>
      <c r="E23" s="52" t="str">
        <f t="shared" ca="1" si="0"/>
        <v>M</v>
      </c>
      <c r="F23" s="53" t="str">
        <f t="shared" ca="1" si="5"/>
        <v>Manager</v>
      </c>
      <c r="G23" s="54">
        <f t="shared" ca="1" si="6"/>
        <v>85693</v>
      </c>
      <c r="H23" s="55">
        <f t="shared" ca="1" si="1"/>
        <v>97</v>
      </c>
      <c r="I23" s="52">
        <f t="shared" ca="1" si="1"/>
        <v>97</v>
      </c>
      <c r="J23" s="56">
        <f t="shared" ca="1" si="1"/>
        <v>69</v>
      </c>
      <c r="K23" s="45">
        <f t="shared" ca="1" si="7"/>
        <v>5000</v>
      </c>
      <c r="L23" s="45">
        <f t="shared" ca="1" si="8"/>
        <v>6500</v>
      </c>
      <c r="M23" s="45">
        <f t="shared" ca="1" si="9"/>
        <v>8500</v>
      </c>
      <c r="N23" s="66"/>
      <c r="P23" s="75" t="s">
        <v>412</v>
      </c>
      <c r="Q23" s="76">
        <f ca="1">SUM(K8:K163)</f>
        <v>225000</v>
      </c>
      <c r="R23" s="77">
        <f ca="1">SUM(Y$8:Y$163)</f>
        <v>225000</v>
      </c>
      <c r="S23" s="78">
        <f t="shared" ref="S23:S25" ca="1" si="10">(Q23=R23)*1</f>
        <v>1</v>
      </c>
      <c r="X23" s="11"/>
      <c r="Y23" s="225">
        <f t="shared" ca="1" si="2"/>
        <v>5000</v>
      </c>
      <c r="Z23" s="47">
        <f t="shared" ca="1" si="3"/>
        <v>6500</v>
      </c>
      <c r="AA23" s="47">
        <f t="shared" ca="1" si="4"/>
        <v>8500</v>
      </c>
      <c r="AB23" s="11"/>
      <c r="AC23" s="62" t="s">
        <v>417</v>
      </c>
      <c r="AD23" s="62"/>
      <c r="AE23" s="62"/>
      <c r="AF23" s="18"/>
      <c r="AG23" s="18"/>
      <c r="AH23" s="18"/>
      <c r="AI23" s="18"/>
      <c r="AJ23" s="18"/>
      <c r="AK23" s="18"/>
      <c r="AL23" s="18"/>
      <c r="AM23" s="18"/>
      <c r="AN23" s="18"/>
      <c r="AO23" s="18"/>
      <c r="AP23" s="18"/>
      <c r="AQ23" s="49"/>
    </row>
    <row r="24" spans="2:43" x14ac:dyDescent="0.45">
      <c r="B24" s="50">
        <v>11828</v>
      </c>
      <c r="C24" s="51" t="s">
        <v>290</v>
      </c>
      <c r="D24" s="51" t="s">
        <v>445</v>
      </c>
      <c r="E24" s="52" t="str">
        <f t="shared" ca="1" si="0"/>
        <v>F</v>
      </c>
      <c r="F24" s="53" t="str">
        <f t="shared" ca="1" si="5"/>
        <v>Business Analyst</v>
      </c>
      <c r="G24" s="54">
        <f t="shared" ca="1" si="6"/>
        <v>46921</v>
      </c>
      <c r="H24" s="55">
        <f t="shared" ca="1" si="1"/>
        <v>74</v>
      </c>
      <c r="I24" s="52">
        <f t="shared" ca="1" si="1"/>
        <v>91</v>
      </c>
      <c r="J24" s="56">
        <f t="shared" ca="1" si="1"/>
        <v>80</v>
      </c>
      <c r="K24" s="45">
        <f t="shared" ca="1" si="7"/>
        <v>0</v>
      </c>
      <c r="L24" s="45">
        <f t="shared" ca="1" si="8"/>
        <v>0</v>
      </c>
      <c r="M24" s="45">
        <f t="shared" ca="1" si="9"/>
        <v>0</v>
      </c>
      <c r="N24" s="66"/>
      <c r="P24" s="72" t="s">
        <v>414</v>
      </c>
      <c r="Q24" s="79">
        <f ca="1">SUM(L8:L163)</f>
        <v>344500</v>
      </c>
      <c r="R24" s="80">
        <f ca="1">SUM(Z$8:Z$163)</f>
        <v>344500</v>
      </c>
      <c r="S24" s="78">
        <f t="shared" ca="1" si="10"/>
        <v>1</v>
      </c>
      <c r="X24" s="11"/>
      <c r="Y24" s="225">
        <f t="shared" ca="1" si="2"/>
        <v>0</v>
      </c>
      <c r="Z24" s="47">
        <f t="shared" ca="1" si="3"/>
        <v>0</v>
      </c>
      <c r="AA24" s="47">
        <f t="shared" ca="1" si="4"/>
        <v>0</v>
      </c>
      <c r="AB24" s="11"/>
      <c r="AC24" s="18"/>
      <c r="AD24" s="18"/>
      <c r="AE24" s="18"/>
      <c r="AF24" s="18"/>
      <c r="AG24" s="18"/>
      <c r="AH24" s="18"/>
      <c r="AI24" s="18"/>
      <c r="AJ24" s="18"/>
      <c r="AK24" s="18"/>
      <c r="AL24" s="18"/>
      <c r="AM24" s="18"/>
      <c r="AN24" s="18"/>
      <c r="AO24" s="18"/>
      <c r="AP24" s="18"/>
      <c r="AQ24" s="49"/>
    </row>
    <row r="25" spans="2:43" ht="17" thickBot="1" x14ac:dyDescent="0.5">
      <c r="B25" s="50">
        <v>11935</v>
      </c>
      <c r="C25" s="51" t="s">
        <v>291</v>
      </c>
      <c r="D25" s="51" t="s">
        <v>452</v>
      </c>
      <c r="E25" s="52" t="str">
        <f t="shared" ca="1" si="0"/>
        <v>F</v>
      </c>
      <c r="F25" s="53" t="str">
        <f t="shared" ca="1" si="5"/>
        <v>Business Analyst</v>
      </c>
      <c r="G25" s="54">
        <f t="shared" ca="1" si="6"/>
        <v>39481</v>
      </c>
      <c r="H25" s="55">
        <f t="shared" ca="1" si="1"/>
        <v>76</v>
      </c>
      <c r="I25" s="52">
        <f t="shared" ca="1" si="1"/>
        <v>70</v>
      </c>
      <c r="J25" s="56">
        <f t="shared" ca="1" si="1"/>
        <v>77</v>
      </c>
      <c r="K25" s="45">
        <f t="shared" ca="1" si="7"/>
        <v>0</v>
      </c>
      <c r="L25" s="45">
        <f t="shared" ca="1" si="8"/>
        <v>0</v>
      </c>
      <c r="M25" s="45">
        <f t="shared" ca="1" si="9"/>
        <v>0</v>
      </c>
      <c r="N25" s="67"/>
      <c r="P25" s="73" t="s">
        <v>413</v>
      </c>
      <c r="Q25" s="81">
        <f ca="1">SUM(M8:M163)</f>
        <v>263500</v>
      </c>
      <c r="R25" s="82">
        <f ca="1">SUM(AA$8:AA$163)</f>
        <v>263500</v>
      </c>
      <c r="S25" s="78">
        <f t="shared" ca="1" si="10"/>
        <v>1</v>
      </c>
      <c r="X25" s="11"/>
      <c r="Y25" s="225">
        <f t="shared" ca="1" si="2"/>
        <v>0</v>
      </c>
      <c r="Z25" s="47">
        <f t="shared" ca="1" si="3"/>
        <v>0</v>
      </c>
      <c r="AA25" s="47">
        <f t="shared" ca="1" si="4"/>
        <v>0</v>
      </c>
      <c r="AB25" s="11"/>
      <c r="AC25" s="48" t="s">
        <v>416</v>
      </c>
      <c r="AD25" s="48"/>
      <c r="AE25" s="48"/>
      <c r="AF25" s="18"/>
      <c r="AG25" s="18"/>
      <c r="AH25" s="18"/>
      <c r="AI25" s="18"/>
      <c r="AJ25" s="18"/>
      <c r="AK25" s="18"/>
      <c r="AL25" s="18"/>
      <c r="AM25" s="18"/>
      <c r="AN25" s="18"/>
      <c r="AO25" s="18"/>
      <c r="AP25" s="18"/>
      <c r="AQ25" s="49"/>
    </row>
    <row r="26" spans="2:43" x14ac:dyDescent="0.45">
      <c r="B26" s="50">
        <v>12080</v>
      </c>
      <c r="C26" s="51" t="s">
        <v>292</v>
      </c>
      <c r="D26" s="51" t="s">
        <v>445</v>
      </c>
      <c r="E26" s="52" t="str">
        <f t="shared" ca="1" si="0"/>
        <v>M</v>
      </c>
      <c r="F26" s="53" t="str">
        <f t="shared" ca="1" si="5"/>
        <v>Manager</v>
      </c>
      <c r="G26" s="54">
        <f t="shared" ca="1" si="6"/>
        <v>73840</v>
      </c>
      <c r="H26" s="55">
        <f t="shared" ca="1" si="1"/>
        <v>83</v>
      </c>
      <c r="I26" s="52">
        <f t="shared" ca="1" si="1"/>
        <v>76</v>
      </c>
      <c r="J26" s="56">
        <f t="shared" ca="1" si="1"/>
        <v>67</v>
      </c>
      <c r="K26" s="45">
        <f t="shared" ca="1" si="7"/>
        <v>0</v>
      </c>
      <c r="L26" s="45">
        <f t="shared" ca="1" si="8"/>
        <v>0</v>
      </c>
      <c r="M26" s="45">
        <f t="shared" ca="1" si="9"/>
        <v>0</v>
      </c>
      <c r="N26" s="66"/>
      <c r="P26" s="27"/>
      <c r="R26" s="71" t="e">
        <f>ROUND(COUNTIF(#REF!,"&gt;0")/COUNT($B$8:$B$163),4)</f>
        <v>#REF!</v>
      </c>
      <c r="X26" s="11"/>
      <c r="Y26" s="225">
        <f t="shared" ca="1" si="2"/>
        <v>0</v>
      </c>
      <c r="Z26" s="47">
        <f t="shared" ca="1" si="3"/>
        <v>0</v>
      </c>
      <c r="AA26" s="47">
        <f t="shared" ca="1" si="4"/>
        <v>0</v>
      </c>
      <c r="AB26" s="11"/>
      <c r="AC26" s="62" t="s">
        <v>488</v>
      </c>
      <c r="AD26" s="62" t="s">
        <v>486</v>
      </c>
      <c r="AE26" s="62" t="s">
        <v>483</v>
      </c>
      <c r="AF26" s="18"/>
      <c r="AG26" s="18">
        <v>94</v>
      </c>
      <c r="AH26" s="18" t="s">
        <v>493</v>
      </c>
      <c r="AI26" s="68">
        <v>7.7499999999999999E-2</v>
      </c>
      <c r="AJ26" s="18"/>
      <c r="AK26" s="18"/>
      <c r="AL26" s="18"/>
      <c r="AM26" s="18" t="s">
        <v>530</v>
      </c>
      <c r="AN26" s="18"/>
      <c r="AO26" s="18"/>
      <c r="AP26" s="18"/>
      <c r="AQ26" s="49"/>
    </row>
    <row r="27" spans="2:43" x14ac:dyDescent="0.45">
      <c r="B27" s="50">
        <v>12182</v>
      </c>
      <c r="C27" s="51" t="s">
        <v>293</v>
      </c>
      <c r="D27" s="51" t="s">
        <v>442</v>
      </c>
      <c r="E27" s="52" t="str">
        <f t="shared" ca="1" si="0"/>
        <v>F</v>
      </c>
      <c r="F27" s="53" t="str">
        <f t="shared" ca="1" si="5"/>
        <v>Consultant</v>
      </c>
      <c r="G27" s="54">
        <f t="shared" ca="1" si="6"/>
        <v>64436</v>
      </c>
      <c r="H27" s="55">
        <f t="shared" ca="1" si="1"/>
        <v>68</v>
      </c>
      <c r="I27" s="52">
        <f t="shared" ca="1" si="1"/>
        <v>98</v>
      </c>
      <c r="J27" s="56">
        <f t="shared" ca="1" si="1"/>
        <v>88</v>
      </c>
      <c r="K27" s="45">
        <f t="shared" ca="1" si="7"/>
        <v>0</v>
      </c>
      <c r="L27" s="45">
        <f t="shared" ca="1" si="8"/>
        <v>6500</v>
      </c>
      <c r="M27" s="45">
        <f t="shared" ca="1" si="9"/>
        <v>8500</v>
      </c>
      <c r="N27" s="66"/>
      <c r="P27" s="27"/>
      <c r="X27" s="11"/>
      <c r="Y27" s="225">
        <f t="shared" ca="1" si="2"/>
        <v>0</v>
      </c>
      <c r="Z27" s="47">
        <f t="shared" ca="1" si="3"/>
        <v>6500</v>
      </c>
      <c r="AA27" s="47">
        <f t="shared" ca="1" si="4"/>
        <v>8500</v>
      </c>
      <c r="AB27" s="11"/>
      <c r="AC27" s="62" t="s">
        <v>489</v>
      </c>
      <c r="AD27" s="62" t="s">
        <v>486</v>
      </c>
      <c r="AE27" s="62" t="s">
        <v>483</v>
      </c>
      <c r="AF27" s="18" t="s">
        <v>523</v>
      </c>
      <c r="AG27" s="18">
        <v>85</v>
      </c>
      <c r="AH27" s="18" t="s">
        <v>487</v>
      </c>
      <c r="AI27" s="68">
        <v>3.2500000000000001E-2</v>
      </c>
      <c r="AJ27" s="18"/>
      <c r="AK27" s="18"/>
      <c r="AL27" s="18"/>
      <c r="AM27" s="18" t="s">
        <v>530</v>
      </c>
      <c r="AN27" s="18"/>
      <c r="AO27" s="18"/>
      <c r="AP27" s="18"/>
      <c r="AQ27" s="49"/>
    </row>
    <row r="28" spans="2:43" x14ac:dyDescent="0.45">
      <c r="B28" s="50">
        <v>12276</v>
      </c>
      <c r="C28" s="51" t="s">
        <v>292</v>
      </c>
      <c r="D28" s="51" t="s">
        <v>443</v>
      </c>
      <c r="E28" s="52" t="str">
        <f t="shared" ca="1" si="0"/>
        <v>M</v>
      </c>
      <c r="F28" s="53" t="str">
        <f t="shared" ca="1" si="5"/>
        <v>Consultant</v>
      </c>
      <c r="G28" s="54">
        <f t="shared" ca="1" si="6"/>
        <v>64912</v>
      </c>
      <c r="H28" s="55">
        <f t="shared" ref="H28:J47" ca="1" si="11">RANDBETWEEN(65,99)</f>
        <v>91</v>
      </c>
      <c r="I28" s="52">
        <f t="shared" ca="1" si="11"/>
        <v>93</v>
      </c>
      <c r="J28" s="56">
        <f t="shared" ca="1" si="11"/>
        <v>96</v>
      </c>
      <c r="K28" s="45">
        <f t="shared" ca="1" si="7"/>
        <v>5000</v>
      </c>
      <c r="L28" s="45">
        <f t="shared" ca="1" si="8"/>
        <v>6500</v>
      </c>
      <c r="M28" s="45">
        <f t="shared" ca="1" si="9"/>
        <v>0</v>
      </c>
      <c r="N28" s="66"/>
      <c r="P28" s="27"/>
      <c r="X28" s="11"/>
      <c r="Y28" s="225">
        <f t="shared" ca="1" si="2"/>
        <v>5000</v>
      </c>
      <c r="Z28" s="47">
        <f t="shared" ca="1" si="3"/>
        <v>6500</v>
      </c>
      <c r="AA28" s="47">
        <f t="shared" ca="1" si="4"/>
        <v>0</v>
      </c>
      <c r="AB28" s="11"/>
      <c r="AC28" s="62" t="s">
        <v>417</v>
      </c>
      <c r="AD28" s="62"/>
      <c r="AE28" s="62"/>
      <c r="AF28" s="18"/>
      <c r="AG28" s="18"/>
      <c r="AH28" s="18"/>
      <c r="AI28" s="18"/>
      <c r="AJ28" s="18"/>
      <c r="AK28" s="18"/>
      <c r="AL28" s="18"/>
      <c r="AM28" s="18"/>
      <c r="AN28" s="18"/>
      <c r="AO28" s="18"/>
      <c r="AP28" s="18"/>
      <c r="AQ28" s="49"/>
    </row>
    <row r="29" spans="2:43" x14ac:dyDescent="0.45">
      <c r="B29" s="50">
        <v>12378</v>
      </c>
      <c r="C29" s="51" t="s">
        <v>420</v>
      </c>
      <c r="D29" s="51" t="s">
        <v>451</v>
      </c>
      <c r="E29" s="52" t="str">
        <f t="shared" ca="1" si="0"/>
        <v>M</v>
      </c>
      <c r="F29" s="53" t="str">
        <f t="shared" ca="1" si="5"/>
        <v>Manager</v>
      </c>
      <c r="G29" s="54">
        <f t="shared" ca="1" si="6"/>
        <v>77771</v>
      </c>
      <c r="H29" s="55">
        <f t="shared" ca="1" si="11"/>
        <v>73</v>
      </c>
      <c r="I29" s="52">
        <f t="shared" ca="1" si="11"/>
        <v>94</v>
      </c>
      <c r="J29" s="56">
        <f t="shared" ca="1" si="11"/>
        <v>71</v>
      </c>
      <c r="K29" s="45">
        <f t="shared" ca="1" si="7"/>
        <v>0</v>
      </c>
      <c r="L29" s="45">
        <f t="shared" ca="1" si="8"/>
        <v>0</v>
      </c>
      <c r="M29" s="45">
        <f t="shared" ca="1" si="9"/>
        <v>0</v>
      </c>
      <c r="P29" s="27"/>
      <c r="X29" s="11"/>
      <c r="Y29" s="225">
        <f t="shared" ca="1" si="2"/>
        <v>0</v>
      </c>
      <c r="Z29" s="47">
        <f t="shared" ca="1" si="3"/>
        <v>0</v>
      </c>
      <c r="AA29" s="47">
        <f t="shared" ca="1" si="4"/>
        <v>0</v>
      </c>
      <c r="AB29" s="11"/>
      <c r="AC29" s="62"/>
      <c r="AD29" s="62"/>
      <c r="AE29" s="62"/>
      <c r="AF29" s="18"/>
      <c r="AG29" s="18"/>
      <c r="AH29" s="18"/>
      <c r="AI29" s="18"/>
      <c r="AJ29" s="18"/>
      <c r="AK29" s="18"/>
      <c r="AL29" s="18"/>
      <c r="AM29" s="18"/>
      <c r="AN29" s="18"/>
      <c r="AO29" s="18"/>
      <c r="AP29" s="18"/>
      <c r="AQ29" s="49"/>
    </row>
    <row r="30" spans="2:43" x14ac:dyDescent="0.45">
      <c r="B30" s="50">
        <v>12392</v>
      </c>
      <c r="C30" s="51" t="s">
        <v>294</v>
      </c>
      <c r="D30" s="51" t="s">
        <v>447</v>
      </c>
      <c r="E30" s="52" t="str">
        <f t="shared" ca="1" si="0"/>
        <v>M</v>
      </c>
      <c r="F30" s="53" t="str">
        <f t="shared" ca="1" si="5"/>
        <v>Business Analyst</v>
      </c>
      <c r="G30" s="54">
        <f t="shared" ca="1" si="6"/>
        <v>33300</v>
      </c>
      <c r="H30" s="55">
        <f t="shared" ca="1" si="11"/>
        <v>70</v>
      </c>
      <c r="I30" s="52">
        <f t="shared" ca="1" si="11"/>
        <v>82</v>
      </c>
      <c r="J30" s="56">
        <f t="shared" ca="1" si="11"/>
        <v>79</v>
      </c>
      <c r="K30" s="45">
        <f t="shared" ca="1" si="7"/>
        <v>0</v>
      </c>
      <c r="L30" s="45">
        <f t="shared" ca="1" si="8"/>
        <v>0</v>
      </c>
      <c r="M30" s="45">
        <f t="shared" ca="1" si="9"/>
        <v>0</v>
      </c>
      <c r="O30" s="11"/>
      <c r="P30" s="27"/>
      <c r="X30" s="11"/>
      <c r="Y30" s="225">
        <f t="shared" ca="1" si="2"/>
        <v>0</v>
      </c>
      <c r="Z30" s="47">
        <f t="shared" ca="1" si="3"/>
        <v>0</v>
      </c>
      <c r="AA30" s="47">
        <f t="shared" ca="1" si="4"/>
        <v>0</v>
      </c>
      <c r="AB30" s="11"/>
      <c r="AC30" s="48" t="s">
        <v>418</v>
      </c>
      <c r="AD30" s="48"/>
      <c r="AE30" s="48"/>
      <c r="AF30" s="18"/>
      <c r="AG30" s="18"/>
      <c r="AH30" s="18"/>
      <c r="AI30" s="18"/>
      <c r="AJ30" s="18"/>
      <c r="AK30" s="18"/>
      <c r="AL30" s="18"/>
      <c r="AM30" s="18"/>
      <c r="AN30" s="18"/>
      <c r="AO30" s="18"/>
      <c r="AP30" s="18"/>
      <c r="AQ30" s="49"/>
    </row>
    <row r="31" spans="2:43" x14ac:dyDescent="0.45">
      <c r="B31" s="50">
        <v>12524</v>
      </c>
      <c r="C31" s="51" t="s">
        <v>295</v>
      </c>
      <c r="D31" s="51" t="s">
        <v>451</v>
      </c>
      <c r="E31" s="52" t="str">
        <f t="shared" ca="1" si="0"/>
        <v>F</v>
      </c>
      <c r="F31" s="53" t="str">
        <f t="shared" ca="1" si="5"/>
        <v>Manager</v>
      </c>
      <c r="G31" s="54">
        <f t="shared" ca="1" si="6"/>
        <v>84198</v>
      </c>
      <c r="H31" s="55">
        <f t="shared" ca="1" si="11"/>
        <v>98</v>
      </c>
      <c r="I31" s="52">
        <f t="shared" ca="1" si="11"/>
        <v>91</v>
      </c>
      <c r="J31" s="56">
        <f t="shared" ca="1" si="11"/>
        <v>96</v>
      </c>
      <c r="K31" s="45">
        <f t="shared" ca="1" si="7"/>
        <v>5000</v>
      </c>
      <c r="L31" s="45">
        <f t="shared" ca="1" si="8"/>
        <v>6500</v>
      </c>
      <c r="M31" s="45">
        <f t="shared" ca="1" si="9"/>
        <v>8500</v>
      </c>
      <c r="N31" s="66"/>
      <c r="X31" s="11"/>
      <c r="Y31" s="225">
        <f t="shared" ca="1" si="2"/>
        <v>5000</v>
      </c>
      <c r="Z31" s="47">
        <f t="shared" ca="1" si="3"/>
        <v>6500</v>
      </c>
      <c r="AA31" s="47">
        <f t="shared" ca="1" si="4"/>
        <v>8500</v>
      </c>
      <c r="AB31" s="11"/>
      <c r="AC31" s="62" t="s">
        <v>488</v>
      </c>
      <c r="AD31" s="62" t="s">
        <v>486</v>
      </c>
      <c r="AE31" s="62" t="s">
        <v>483</v>
      </c>
      <c r="AF31" s="18" t="s">
        <v>484</v>
      </c>
      <c r="AG31" s="18">
        <v>88</v>
      </c>
      <c r="AH31" s="18" t="s">
        <v>487</v>
      </c>
      <c r="AI31" s="69">
        <v>0.1825</v>
      </c>
      <c r="AJ31" s="18"/>
      <c r="AK31" s="18"/>
      <c r="AL31" s="18"/>
      <c r="AM31" s="18" t="s">
        <v>494</v>
      </c>
      <c r="AN31" s="18"/>
      <c r="AO31" s="18"/>
      <c r="AP31" s="18"/>
      <c r="AQ31" s="49"/>
    </row>
    <row r="32" spans="2:43" x14ac:dyDescent="0.45">
      <c r="B32" s="50">
        <v>12548</v>
      </c>
      <c r="C32" s="51" t="s">
        <v>116</v>
      </c>
      <c r="D32" s="51" t="s">
        <v>453</v>
      </c>
      <c r="E32" s="52" t="str">
        <f t="shared" ca="1" si="0"/>
        <v>M</v>
      </c>
      <c r="F32" s="53" t="str">
        <f t="shared" ca="1" si="5"/>
        <v>Business Analyst</v>
      </c>
      <c r="G32" s="54">
        <f t="shared" ca="1" si="6"/>
        <v>46084</v>
      </c>
      <c r="H32" s="55">
        <f t="shared" ca="1" si="11"/>
        <v>74</v>
      </c>
      <c r="I32" s="52">
        <f t="shared" ca="1" si="11"/>
        <v>80</v>
      </c>
      <c r="J32" s="56">
        <f t="shared" ca="1" si="11"/>
        <v>80</v>
      </c>
      <c r="K32" s="45">
        <f t="shared" ca="1" si="7"/>
        <v>0</v>
      </c>
      <c r="L32" s="45">
        <f t="shared" ca="1" si="8"/>
        <v>0</v>
      </c>
      <c r="M32" s="45">
        <f t="shared" ca="1" si="9"/>
        <v>0</v>
      </c>
      <c r="O32" s="11"/>
      <c r="X32" s="11"/>
      <c r="Y32" s="225">
        <f t="shared" ca="1" si="2"/>
        <v>0</v>
      </c>
      <c r="Z32" s="47">
        <f t="shared" ca="1" si="3"/>
        <v>0</v>
      </c>
      <c r="AA32" s="47">
        <f t="shared" ca="1" si="4"/>
        <v>0</v>
      </c>
      <c r="AB32" s="11"/>
      <c r="AC32" s="62" t="s">
        <v>490</v>
      </c>
      <c r="AD32" s="62" t="s">
        <v>495</v>
      </c>
      <c r="AE32" s="62" t="s">
        <v>485</v>
      </c>
      <c r="AF32" s="18" t="s">
        <v>484</v>
      </c>
      <c r="AG32" s="18">
        <v>90</v>
      </c>
      <c r="AH32" s="18" t="s">
        <v>496</v>
      </c>
      <c r="AI32" s="18">
        <v>80</v>
      </c>
      <c r="AJ32" s="18"/>
      <c r="AK32" s="18"/>
      <c r="AL32" s="18"/>
      <c r="AM32" s="18" t="s">
        <v>487</v>
      </c>
      <c r="AN32" s="69">
        <v>9.7500000000000003E-2</v>
      </c>
      <c r="AO32" s="18" t="s">
        <v>494</v>
      </c>
      <c r="AP32" s="18"/>
      <c r="AQ32" s="49"/>
    </row>
    <row r="33" spans="2:43" x14ac:dyDescent="0.45">
      <c r="B33" s="50">
        <v>12593</v>
      </c>
      <c r="C33" s="51" t="s">
        <v>296</v>
      </c>
      <c r="D33" s="51" t="s">
        <v>448</v>
      </c>
      <c r="E33" s="52" t="str">
        <f t="shared" ca="1" si="0"/>
        <v>M</v>
      </c>
      <c r="F33" s="53" t="str">
        <f t="shared" ca="1" si="5"/>
        <v>Intern</v>
      </c>
      <c r="G33" s="54">
        <f t="shared" ca="1" si="6"/>
        <v>26128</v>
      </c>
      <c r="H33" s="55">
        <f t="shared" ca="1" si="11"/>
        <v>69</v>
      </c>
      <c r="I33" s="52">
        <f t="shared" ca="1" si="11"/>
        <v>76</v>
      </c>
      <c r="J33" s="56">
        <f t="shared" ca="1" si="11"/>
        <v>88</v>
      </c>
      <c r="K33" s="45">
        <f t="shared" ca="1" si="7"/>
        <v>0</v>
      </c>
      <c r="L33" s="45">
        <f t="shared" ca="1" si="8"/>
        <v>0</v>
      </c>
      <c r="M33" s="45">
        <f t="shared" ca="1" si="9"/>
        <v>0</v>
      </c>
      <c r="X33" s="11"/>
      <c r="Y33" s="225">
        <f t="shared" ca="1" si="2"/>
        <v>0</v>
      </c>
      <c r="Z33" s="47">
        <f t="shared" ca="1" si="3"/>
        <v>0</v>
      </c>
      <c r="AA33" s="47">
        <f t="shared" ca="1" si="4"/>
        <v>0</v>
      </c>
      <c r="AB33" s="11"/>
      <c r="AC33" s="62" t="s">
        <v>489</v>
      </c>
      <c r="AD33" s="62" t="s">
        <v>486</v>
      </c>
      <c r="AE33" s="62" t="s">
        <v>483</v>
      </c>
      <c r="AF33" s="18"/>
      <c r="AG33" s="18">
        <v>85</v>
      </c>
      <c r="AH33" s="18" t="s">
        <v>493</v>
      </c>
      <c r="AI33" s="69">
        <v>4.4999999999999998E-2</v>
      </c>
      <c r="AJ33" s="18"/>
      <c r="AK33" s="18"/>
      <c r="AL33" s="18"/>
      <c r="AM33" s="18" t="s">
        <v>494</v>
      </c>
      <c r="AN33" s="18"/>
      <c r="AO33" s="18"/>
      <c r="AP33" s="18"/>
      <c r="AQ33" s="49"/>
    </row>
    <row r="34" spans="2:43" x14ac:dyDescent="0.45">
      <c r="B34" s="50">
        <v>12797</v>
      </c>
      <c r="C34" s="51" t="s">
        <v>297</v>
      </c>
      <c r="D34" s="51" t="s">
        <v>446</v>
      </c>
      <c r="E34" s="52" t="str">
        <f t="shared" ca="1" si="0"/>
        <v>M</v>
      </c>
      <c r="F34" s="53" t="str">
        <f t="shared" ca="1" si="5"/>
        <v>Manager</v>
      </c>
      <c r="G34" s="54">
        <f t="shared" ca="1" si="6"/>
        <v>79913</v>
      </c>
      <c r="H34" s="55">
        <f t="shared" ca="1" si="11"/>
        <v>90</v>
      </c>
      <c r="I34" s="52">
        <f t="shared" ca="1" si="11"/>
        <v>94</v>
      </c>
      <c r="J34" s="56">
        <f t="shared" ca="1" si="11"/>
        <v>86</v>
      </c>
      <c r="K34" s="45">
        <f t="shared" ca="1" si="7"/>
        <v>5000</v>
      </c>
      <c r="L34" s="45">
        <f t="shared" ca="1" si="8"/>
        <v>6500</v>
      </c>
      <c r="M34" s="45">
        <f t="shared" ca="1" si="9"/>
        <v>0</v>
      </c>
      <c r="V34" s="11"/>
      <c r="X34" s="11"/>
      <c r="Y34" s="225">
        <f t="shared" ca="1" si="2"/>
        <v>5000</v>
      </c>
      <c r="Z34" s="47">
        <f t="shared" ca="1" si="3"/>
        <v>6500</v>
      </c>
      <c r="AA34" s="47">
        <f t="shared" ca="1" si="4"/>
        <v>0</v>
      </c>
      <c r="AB34" s="11"/>
      <c r="AC34" s="62" t="s">
        <v>489</v>
      </c>
      <c r="AD34" s="62" t="s">
        <v>495</v>
      </c>
      <c r="AE34" s="62" t="s">
        <v>485</v>
      </c>
      <c r="AF34" s="18" t="s">
        <v>484</v>
      </c>
      <c r="AG34" s="18">
        <v>80</v>
      </c>
      <c r="AH34" s="18" t="s">
        <v>487</v>
      </c>
      <c r="AI34" s="69">
        <v>1.7500000000000002E-2</v>
      </c>
      <c r="AJ34" s="18"/>
      <c r="AK34" s="18"/>
      <c r="AL34" s="18"/>
      <c r="AM34" s="18" t="s">
        <v>494</v>
      </c>
      <c r="AN34" s="18"/>
      <c r="AO34" s="18"/>
      <c r="AP34" s="18"/>
      <c r="AQ34" s="49"/>
    </row>
    <row r="35" spans="2:43" x14ac:dyDescent="0.45">
      <c r="B35" s="50">
        <v>12955</v>
      </c>
      <c r="C35" s="51" t="s">
        <v>298</v>
      </c>
      <c r="D35" s="51" t="s">
        <v>444</v>
      </c>
      <c r="E35" s="52" t="str">
        <f t="shared" ca="1" si="0"/>
        <v>M</v>
      </c>
      <c r="F35" s="53" t="str">
        <f t="shared" ca="1" si="5"/>
        <v>Business Analyst</v>
      </c>
      <c r="G35" s="54">
        <f t="shared" ca="1" si="6"/>
        <v>31501</v>
      </c>
      <c r="H35" s="55">
        <f t="shared" ca="1" si="11"/>
        <v>90</v>
      </c>
      <c r="I35" s="52">
        <f t="shared" ca="1" si="11"/>
        <v>80</v>
      </c>
      <c r="J35" s="56">
        <f t="shared" ca="1" si="11"/>
        <v>87</v>
      </c>
      <c r="K35" s="45">
        <f t="shared" ca="1" si="7"/>
        <v>5000</v>
      </c>
      <c r="L35" s="45">
        <f t="shared" ca="1" si="8"/>
        <v>0</v>
      </c>
      <c r="M35" s="45">
        <f t="shared" ca="1" si="9"/>
        <v>0</v>
      </c>
      <c r="V35" s="11"/>
      <c r="X35" s="11"/>
      <c r="Y35" s="225">
        <f t="shared" ca="1" si="2"/>
        <v>5000</v>
      </c>
      <c r="Z35" s="47">
        <f t="shared" ca="1" si="3"/>
        <v>0</v>
      </c>
      <c r="AA35" s="47">
        <f t="shared" ca="1" si="4"/>
        <v>0</v>
      </c>
      <c r="AB35" s="11"/>
      <c r="AC35" s="62" t="s">
        <v>417</v>
      </c>
      <c r="AD35" s="62"/>
      <c r="AE35" s="62"/>
      <c r="AF35" s="18"/>
      <c r="AG35" s="18"/>
      <c r="AH35" s="18"/>
      <c r="AI35" s="18"/>
      <c r="AJ35" s="18"/>
      <c r="AK35" s="18"/>
      <c r="AL35" s="18"/>
      <c r="AM35" s="18"/>
      <c r="AN35" s="18"/>
      <c r="AO35" s="18"/>
      <c r="AP35" s="18"/>
      <c r="AQ35" s="49"/>
    </row>
    <row r="36" spans="2:43" x14ac:dyDescent="0.45">
      <c r="B36" s="50">
        <v>12961</v>
      </c>
      <c r="C36" s="51" t="s">
        <v>299</v>
      </c>
      <c r="D36" s="51" t="s">
        <v>454</v>
      </c>
      <c r="E36" s="52" t="str">
        <f t="shared" ca="1" si="0"/>
        <v>F</v>
      </c>
      <c r="F36" s="53" t="str">
        <f t="shared" ca="1" si="5"/>
        <v>Manager</v>
      </c>
      <c r="G36" s="54">
        <f t="shared" ca="1" si="6"/>
        <v>88172</v>
      </c>
      <c r="H36" s="55">
        <f t="shared" ca="1" si="11"/>
        <v>80</v>
      </c>
      <c r="I36" s="52">
        <f t="shared" ca="1" si="11"/>
        <v>93</v>
      </c>
      <c r="J36" s="56">
        <f t="shared" ca="1" si="11"/>
        <v>79</v>
      </c>
      <c r="K36" s="45">
        <f t="shared" ca="1" si="7"/>
        <v>0</v>
      </c>
      <c r="L36" s="45">
        <f t="shared" ca="1" si="8"/>
        <v>0</v>
      </c>
      <c r="M36" s="45">
        <f t="shared" ca="1" si="9"/>
        <v>0</v>
      </c>
      <c r="V36" s="11"/>
      <c r="X36" s="11"/>
      <c r="Y36" s="225">
        <f t="shared" ca="1" si="2"/>
        <v>0</v>
      </c>
      <c r="Z36" s="47">
        <f t="shared" ca="1" si="3"/>
        <v>0</v>
      </c>
      <c r="AA36" s="47">
        <f t="shared" ca="1" si="4"/>
        <v>0</v>
      </c>
      <c r="AB36" s="11"/>
      <c r="AC36" s="11"/>
      <c r="AD36" s="11"/>
      <c r="AE36" s="11"/>
      <c r="AF36" s="11"/>
      <c r="AG36" s="11"/>
      <c r="AH36" s="11"/>
      <c r="AI36" s="11"/>
      <c r="AJ36" s="11"/>
      <c r="AK36" s="11"/>
      <c r="AL36" s="11"/>
      <c r="AM36" s="11"/>
      <c r="AN36" s="11"/>
      <c r="AO36" s="11"/>
      <c r="AP36" s="11"/>
    </row>
    <row r="37" spans="2:43" x14ac:dyDescent="0.45">
      <c r="B37" s="50">
        <v>13153</v>
      </c>
      <c r="C37" s="51" t="s">
        <v>300</v>
      </c>
      <c r="D37" s="51" t="s">
        <v>448</v>
      </c>
      <c r="E37" s="52" t="str">
        <f t="shared" ca="1" si="0"/>
        <v>F</v>
      </c>
      <c r="F37" s="53" t="str">
        <f t="shared" ca="1" si="5"/>
        <v>Business Analyst</v>
      </c>
      <c r="G37" s="54">
        <f t="shared" ca="1" si="6"/>
        <v>33406</v>
      </c>
      <c r="H37" s="55">
        <f t="shared" ca="1" si="11"/>
        <v>67</v>
      </c>
      <c r="I37" s="52">
        <f t="shared" ca="1" si="11"/>
        <v>80</v>
      </c>
      <c r="J37" s="56">
        <f t="shared" ca="1" si="11"/>
        <v>77</v>
      </c>
      <c r="K37" s="45">
        <f t="shared" ca="1" si="7"/>
        <v>0</v>
      </c>
      <c r="L37" s="45">
        <f t="shared" ca="1" si="8"/>
        <v>0</v>
      </c>
      <c r="M37" s="45">
        <f t="shared" ca="1" si="9"/>
        <v>0</v>
      </c>
      <c r="V37" s="11"/>
      <c r="X37" s="11"/>
      <c r="Y37" s="225">
        <f t="shared" ca="1" si="2"/>
        <v>0</v>
      </c>
      <c r="Z37" s="47">
        <f t="shared" ca="1" si="3"/>
        <v>0</v>
      </c>
      <c r="AA37" s="47">
        <f t="shared" ca="1" si="4"/>
        <v>0</v>
      </c>
      <c r="AB37" s="11"/>
      <c r="AC37" s="11"/>
      <c r="AD37" s="11"/>
      <c r="AE37" s="11"/>
      <c r="AF37" s="11"/>
      <c r="AG37" s="11"/>
      <c r="AH37" s="11"/>
      <c r="AI37" s="11"/>
      <c r="AJ37" s="11"/>
      <c r="AK37" s="11"/>
      <c r="AL37" s="11"/>
      <c r="AM37" s="11"/>
      <c r="AN37" s="11"/>
      <c r="AO37" s="11"/>
      <c r="AP37" s="11"/>
    </row>
    <row r="38" spans="2:43" x14ac:dyDescent="0.45">
      <c r="B38" s="50">
        <v>13183</v>
      </c>
      <c r="C38" s="51" t="s">
        <v>301</v>
      </c>
      <c r="D38" s="51" t="s">
        <v>455</v>
      </c>
      <c r="E38" s="52" t="str">
        <f t="shared" ca="1" si="0"/>
        <v>M</v>
      </c>
      <c r="F38" s="53" t="str">
        <f t="shared" ca="1" si="5"/>
        <v>Business Analyst</v>
      </c>
      <c r="G38" s="54">
        <f t="shared" ca="1" si="6"/>
        <v>40004</v>
      </c>
      <c r="H38" s="55">
        <f t="shared" ca="1" si="11"/>
        <v>89</v>
      </c>
      <c r="I38" s="52">
        <f t="shared" ca="1" si="11"/>
        <v>98</v>
      </c>
      <c r="J38" s="56">
        <f t="shared" ca="1" si="11"/>
        <v>91</v>
      </c>
      <c r="K38" s="45">
        <f t="shared" ca="1" si="7"/>
        <v>0</v>
      </c>
      <c r="L38" s="45">
        <f t="shared" ca="1" si="8"/>
        <v>6500</v>
      </c>
      <c r="M38" s="45">
        <f t="shared" ca="1" si="9"/>
        <v>8500</v>
      </c>
      <c r="V38" s="11"/>
      <c r="X38" s="11"/>
      <c r="Y38" s="225">
        <f t="shared" ca="1" si="2"/>
        <v>0</v>
      </c>
      <c r="Z38" s="47">
        <f t="shared" ca="1" si="3"/>
        <v>6500</v>
      </c>
      <c r="AA38" s="47">
        <f t="shared" ca="1" si="4"/>
        <v>8500</v>
      </c>
      <c r="AB38" s="11"/>
      <c r="AC38" s="11"/>
      <c r="AD38" s="11"/>
      <c r="AE38" s="11"/>
      <c r="AF38" s="11"/>
      <c r="AG38" s="11"/>
      <c r="AH38" s="11"/>
      <c r="AI38" s="11"/>
      <c r="AJ38" s="11"/>
      <c r="AK38" s="11"/>
      <c r="AL38" s="11"/>
      <c r="AM38" s="11"/>
      <c r="AN38" s="11"/>
      <c r="AO38" s="11"/>
      <c r="AP38" s="11"/>
    </row>
    <row r="39" spans="2:43" x14ac:dyDescent="0.45">
      <c r="B39" s="50">
        <v>13423</v>
      </c>
      <c r="C39" s="51" t="s">
        <v>302</v>
      </c>
      <c r="D39" s="51" t="s">
        <v>451</v>
      </c>
      <c r="E39" s="52" t="str">
        <f t="shared" ca="1" si="0"/>
        <v>M</v>
      </c>
      <c r="F39" s="53" t="str">
        <f t="shared" ca="1" si="5"/>
        <v>Business Analyst</v>
      </c>
      <c r="G39" s="54">
        <f t="shared" ca="1" si="6"/>
        <v>49372</v>
      </c>
      <c r="H39" s="55">
        <f t="shared" ca="1" si="11"/>
        <v>89</v>
      </c>
      <c r="I39" s="52">
        <f t="shared" ca="1" si="11"/>
        <v>72</v>
      </c>
      <c r="J39" s="56">
        <f t="shared" ca="1" si="11"/>
        <v>74</v>
      </c>
      <c r="K39" s="45">
        <f t="shared" ca="1" si="7"/>
        <v>0</v>
      </c>
      <c r="L39" s="45">
        <f t="shared" ca="1" si="8"/>
        <v>0</v>
      </c>
      <c r="M39" s="45">
        <f t="shared" ca="1" si="9"/>
        <v>0</v>
      </c>
      <c r="V39" s="11"/>
      <c r="X39" s="11"/>
      <c r="Y39" s="225">
        <f t="shared" ca="1" si="2"/>
        <v>0</v>
      </c>
      <c r="Z39" s="47">
        <f t="shared" ca="1" si="3"/>
        <v>0</v>
      </c>
      <c r="AA39" s="47">
        <f t="shared" ca="1" si="4"/>
        <v>0</v>
      </c>
      <c r="AB39" s="11"/>
      <c r="AC39" s="11"/>
      <c r="AD39" s="11"/>
      <c r="AE39" s="11"/>
      <c r="AF39" s="11"/>
      <c r="AG39" s="11"/>
      <c r="AH39" s="11"/>
      <c r="AI39" s="11"/>
      <c r="AJ39" s="11"/>
      <c r="AK39" s="11"/>
      <c r="AL39" s="11"/>
      <c r="AM39" s="11"/>
      <c r="AN39" s="11"/>
      <c r="AO39" s="11"/>
      <c r="AP39" s="11"/>
    </row>
    <row r="40" spans="2:43" x14ac:dyDescent="0.45">
      <c r="B40" s="50">
        <v>13638</v>
      </c>
      <c r="C40" s="51" t="s">
        <v>303</v>
      </c>
      <c r="D40" s="51" t="s">
        <v>449</v>
      </c>
      <c r="E40" s="52" t="str">
        <f t="shared" ref="E40:E71" ca="1" si="12">IF(RANDBETWEEN(1,3)&lt;2,"F","M")</f>
        <v>M</v>
      </c>
      <c r="F40" s="53" t="str">
        <f t="shared" ca="1" si="5"/>
        <v>Consultant</v>
      </c>
      <c r="G40" s="54">
        <f t="shared" ca="1" si="6"/>
        <v>52265</v>
      </c>
      <c r="H40" s="55">
        <f t="shared" ca="1" si="11"/>
        <v>75</v>
      </c>
      <c r="I40" s="52">
        <f t="shared" ca="1" si="11"/>
        <v>76</v>
      </c>
      <c r="J40" s="56">
        <f t="shared" ca="1" si="11"/>
        <v>72</v>
      </c>
      <c r="K40" s="45">
        <f t="shared" ca="1" si="7"/>
        <v>0</v>
      </c>
      <c r="L40" s="45">
        <f t="shared" ca="1" si="8"/>
        <v>0</v>
      </c>
      <c r="M40" s="45">
        <f t="shared" ca="1" si="9"/>
        <v>0</v>
      </c>
      <c r="O40" s="83"/>
      <c r="X40" s="11"/>
      <c r="Y40" s="225">
        <f t="shared" ref="Y40:Y71" ca="1" si="13">IF(IF($H$7=$AD$9,$H40,IF($I$7=$AD$9,$I40,$J40))&gt;=$AG$9,$AI$9,0)</f>
        <v>0</v>
      </c>
      <c r="Z40" s="47">
        <f t="shared" ref="Z40:Z71" ca="1" si="14">IF(OR(IF($H$7=$AD$13,$H40,IF($I$7=$AD$13,$I40,$J40))&gt;=$AG$13,AND(IF($H$7=$AI$13,$H40,IF($I$7=$AI$13,$I40,$J40))&gt;$AL$13,IF($H$7=$AP$13,$H40,IF($I$7=$AP$13,$I40,$J40))&gt;=$AR$13)),$AN$13,0)</f>
        <v>0</v>
      </c>
      <c r="AA40" s="47">
        <f t="shared" ref="AA40:AA71" ca="1" si="15">IF(OR($H40&gt;=$AG$17,$I40&gt;=$AG$17,$J40&gt;=$AG$17),$AI$17,0)</f>
        <v>0</v>
      </c>
      <c r="AB40" s="11"/>
      <c r="AC40" s="11"/>
      <c r="AD40" s="11"/>
      <c r="AE40" s="11"/>
      <c r="AF40" s="11"/>
      <c r="AG40" s="11"/>
      <c r="AH40" s="11"/>
      <c r="AI40" s="11"/>
      <c r="AJ40" s="11"/>
      <c r="AK40" s="11"/>
      <c r="AL40" s="11"/>
      <c r="AM40" s="11"/>
      <c r="AN40" s="11"/>
      <c r="AO40" s="11"/>
      <c r="AP40" s="11"/>
    </row>
    <row r="41" spans="2:43" x14ac:dyDescent="0.45">
      <c r="B41" s="50">
        <v>13694</v>
      </c>
      <c r="C41" s="51" t="s">
        <v>304</v>
      </c>
      <c r="D41" s="51" t="s">
        <v>444</v>
      </c>
      <c r="E41" s="52" t="str">
        <f t="shared" ca="1" si="12"/>
        <v>M</v>
      </c>
      <c r="F41" s="53" t="str">
        <f t="shared" ca="1" si="5"/>
        <v>Consultant</v>
      </c>
      <c r="G41" s="54">
        <f t="shared" ca="1" si="6"/>
        <v>56894</v>
      </c>
      <c r="H41" s="55">
        <f t="shared" ca="1" si="11"/>
        <v>71</v>
      </c>
      <c r="I41" s="52">
        <f t="shared" ca="1" si="11"/>
        <v>81</v>
      </c>
      <c r="J41" s="56">
        <f t="shared" ca="1" si="11"/>
        <v>74</v>
      </c>
      <c r="K41" s="45">
        <f t="shared" ca="1" si="7"/>
        <v>0</v>
      </c>
      <c r="L41" s="45">
        <f t="shared" ca="1" si="8"/>
        <v>0</v>
      </c>
      <c r="M41" s="45">
        <f t="shared" ca="1" si="9"/>
        <v>0</v>
      </c>
      <c r="O41" s="83"/>
      <c r="X41" s="3"/>
      <c r="Y41" s="225">
        <f t="shared" ca="1" si="13"/>
        <v>0</v>
      </c>
      <c r="Z41" s="47">
        <f t="shared" ca="1" si="14"/>
        <v>0</v>
      </c>
      <c r="AA41" s="47">
        <f t="shared" ca="1" si="15"/>
        <v>0</v>
      </c>
      <c r="AB41" s="11"/>
      <c r="AC41" s="11"/>
      <c r="AD41" s="11"/>
      <c r="AE41" s="11"/>
      <c r="AF41" s="11"/>
      <c r="AG41" s="11"/>
      <c r="AH41" s="11"/>
      <c r="AI41" s="11"/>
      <c r="AJ41" s="11"/>
      <c r="AK41" s="11"/>
      <c r="AL41" s="11"/>
      <c r="AM41" s="11"/>
      <c r="AN41" s="11"/>
      <c r="AO41" s="11"/>
      <c r="AP41" s="11"/>
    </row>
    <row r="42" spans="2:43" x14ac:dyDescent="0.45">
      <c r="B42" s="50">
        <v>13703</v>
      </c>
      <c r="C42" s="51" t="s">
        <v>305</v>
      </c>
      <c r="D42" s="51" t="s">
        <v>449</v>
      </c>
      <c r="E42" s="52" t="str">
        <f t="shared" ca="1" si="12"/>
        <v>F</v>
      </c>
      <c r="F42" s="53" t="str">
        <f t="shared" ca="1" si="5"/>
        <v>Intern</v>
      </c>
      <c r="G42" s="54">
        <f t="shared" ca="1" si="6"/>
        <v>26572</v>
      </c>
      <c r="H42" s="55">
        <f t="shared" ca="1" si="11"/>
        <v>75</v>
      </c>
      <c r="I42" s="52">
        <f t="shared" ca="1" si="11"/>
        <v>99</v>
      </c>
      <c r="J42" s="56">
        <f t="shared" ca="1" si="11"/>
        <v>80</v>
      </c>
      <c r="K42" s="45">
        <f t="shared" ca="1" si="7"/>
        <v>0</v>
      </c>
      <c r="L42" s="45">
        <f t="shared" ca="1" si="8"/>
        <v>0</v>
      </c>
      <c r="M42" s="45">
        <f t="shared" ca="1" si="9"/>
        <v>8500</v>
      </c>
      <c r="O42" s="27"/>
      <c r="P42" s="27"/>
      <c r="X42" s="3"/>
      <c r="Y42" s="225">
        <f t="shared" ca="1" si="13"/>
        <v>0</v>
      </c>
      <c r="Z42" s="47">
        <f t="shared" ca="1" si="14"/>
        <v>0</v>
      </c>
      <c r="AA42" s="47">
        <f t="shared" ca="1" si="15"/>
        <v>8500</v>
      </c>
      <c r="AB42" s="11"/>
      <c r="AC42" s="11"/>
      <c r="AD42" s="11"/>
      <c r="AE42" s="11"/>
      <c r="AF42" s="11"/>
      <c r="AG42" s="11"/>
      <c r="AH42" s="11"/>
      <c r="AI42" s="11"/>
      <c r="AJ42" s="11"/>
      <c r="AK42" s="11"/>
      <c r="AL42" s="11"/>
      <c r="AM42" s="11"/>
      <c r="AN42" s="11"/>
      <c r="AO42" s="11"/>
      <c r="AP42" s="11"/>
    </row>
    <row r="43" spans="2:43" x14ac:dyDescent="0.45">
      <c r="B43" s="50">
        <v>13823</v>
      </c>
      <c r="C43" s="51" t="s">
        <v>306</v>
      </c>
      <c r="D43" s="51" t="s">
        <v>446</v>
      </c>
      <c r="E43" s="52" t="str">
        <f t="shared" ca="1" si="12"/>
        <v>M</v>
      </c>
      <c r="F43" s="53" t="str">
        <f t="shared" ca="1" si="5"/>
        <v>Business Analyst</v>
      </c>
      <c r="G43" s="54">
        <f t="shared" ca="1" si="6"/>
        <v>40810</v>
      </c>
      <c r="H43" s="55">
        <f t="shared" ca="1" si="11"/>
        <v>76</v>
      </c>
      <c r="I43" s="52">
        <f t="shared" ca="1" si="11"/>
        <v>95</v>
      </c>
      <c r="J43" s="56">
        <f t="shared" ca="1" si="11"/>
        <v>88</v>
      </c>
      <c r="K43" s="45">
        <f t="shared" ca="1" si="7"/>
        <v>0</v>
      </c>
      <c r="L43" s="45">
        <f t="shared" ca="1" si="8"/>
        <v>6500</v>
      </c>
      <c r="M43" s="45">
        <f t="shared" ca="1" si="9"/>
        <v>0</v>
      </c>
      <c r="O43" s="84"/>
      <c r="P43" s="27"/>
      <c r="X43" s="3"/>
      <c r="Y43" s="225">
        <f t="shared" ca="1" si="13"/>
        <v>0</v>
      </c>
      <c r="Z43" s="47">
        <f t="shared" ca="1" si="14"/>
        <v>6500</v>
      </c>
      <c r="AA43" s="47">
        <f t="shared" ca="1" si="15"/>
        <v>0</v>
      </c>
      <c r="AB43" s="11"/>
      <c r="AC43" s="11"/>
      <c r="AD43" s="11"/>
      <c r="AE43" s="11"/>
      <c r="AF43" s="11"/>
      <c r="AG43" s="11"/>
      <c r="AH43" s="11"/>
      <c r="AI43" s="11"/>
      <c r="AJ43" s="11"/>
      <c r="AK43" s="11"/>
      <c r="AL43" s="11"/>
      <c r="AM43" s="11"/>
      <c r="AN43" s="11"/>
      <c r="AO43" s="11"/>
      <c r="AP43" s="11"/>
    </row>
    <row r="44" spans="2:43" x14ac:dyDescent="0.45">
      <c r="B44" s="50">
        <v>13949</v>
      </c>
      <c r="C44" s="51" t="s">
        <v>177</v>
      </c>
      <c r="D44" s="51" t="s">
        <v>451</v>
      </c>
      <c r="E44" s="52" t="str">
        <f t="shared" ca="1" si="12"/>
        <v>M</v>
      </c>
      <c r="F44" s="53" t="str">
        <f t="shared" ca="1" si="5"/>
        <v>Manager</v>
      </c>
      <c r="G44" s="54">
        <f t="shared" ca="1" si="6"/>
        <v>79330</v>
      </c>
      <c r="H44" s="55">
        <f t="shared" ca="1" si="11"/>
        <v>65</v>
      </c>
      <c r="I44" s="52">
        <f t="shared" ca="1" si="11"/>
        <v>75</v>
      </c>
      <c r="J44" s="56">
        <f t="shared" ca="1" si="11"/>
        <v>78</v>
      </c>
      <c r="K44" s="45">
        <f t="shared" ca="1" si="7"/>
        <v>0</v>
      </c>
      <c r="L44" s="45">
        <f t="shared" ca="1" si="8"/>
        <v>0</v>
      </c>
      <c r="M44" s="45">
        <f t="shared" ca="1" si="9"/>
        <v>0</v>
      </c>
      <c r="O44" s="27"/>
      <c r="P44" s="27"/>
      <c r="X44" s="3"/>
      <c r="Y44" s="225">
        <f t="shared" ca="1" si="13"/>
        <v>0</v>
      </c>
      <c r="Z44" s="47">
        <f t="shared" ca="1" si="14"/>
        <v>0</v>
      </c>
      <c r="AA44" s="47">
        <f t="shared" ca="1" si="15"/>
        <v>0</v>
      </c>
      <c r="AB44" s="11"/>
      <c r="AC44" s="11"/>
      <c r="AD44" s="11"/>
      <c r="AE44" s="11"/>
      <c r="AF44" s="11"/>
      <c r="AG44" s="11"/>
      <c r="AH44" s="11"/>
      <c r="AI44" s="11"/>
      <c r="AJ44" s="11"/>
      <c r="AK44" s="11"/>
      <c r="AL44" s="11"/>
      <c r="AM44" s="11"/>
      <c r="AN44" s="11"/>
      <c r="AO44" s="11"/>
      <c r="AP44" s="11"/>
    </row>
    <row r="45" spans="2:43" x14ac:dyDescent="0.45">
      <c r="B45" s="50">
        <v>14196</v>
      </c>
      <c r="C45" s="51" t="s">
        <v>307</v>
      </c>
      <c r="D45" s="51" t="s">
        <v>444</v>
      </c>
      <c r="E45" s="52" t="str">
        <f t="shared" ca="1" si="12"/>
        <v>M</v>
      </c>
      <c r="F45" s="53" t="str">
        <f t="shared" ca="1" si="5"/>
        <v>Business Analyst</v>
      </c>
      <c r="G45" s="54">
        <f t="shared" ca="1" si="6"/>
        <v>30670</v>
      </c>
      <c r="H45" s="55">
        <f t="shared" ca="1" si="11"/>
        <v>78</v>
      </c>
      <c r="I45" s="52">
        <f t="shared" ca="1" si="11"/>
        <v>75</v>
      </c>
      <c r="J45" s="56">
        <f t="shared" ca="1" si="11"/>
        <v>71</v>
      </c>
      <c r="K45" s="45">
        <f t="shared" ca="1" si="7"/>
        <v>0</v>
      </c>
      <c r="L45" s="45">
        <f t="shared" ca="1" si="8"/>
        <v>0</v>
      </c>
      <c r="M45" s="45">
        <f t="shared" ca="1" si="9"/>
        <v>0</v>
      </c>
      <c r="O45" s="11"/>
      <c r="P45" s="27"/>
      <c r="X45" s="3"/>
      <c r="Y45" s="225">
        <f t="shared" ca="1" si="13"/>
        <v>0</v>
      </c>
      <c r="Z45" s="47">
        <f t="shared" ca="1" si="14"/>
        <v>0</v>
      </c>
      <c r="AA45" s="47">
        <f t="shared" ca="1" si="15"/>
        <v>0</v>
      </c>
      <c r="AB45" s="11"/>
      <c r="AC45" s="11"/>
      <c r="AD45" s="11"/>
      <c r="AE45" s="11"/>
      <c r="AF45" s="11"/>
      <c r="AG45" s="11"/>
      <c r="AH45" s="11"/>
      <c r="AI45" s="11"/>
      <c r="AJ45" s="11"/>
      <c r="AK45" s="11"/>
      <c r="AL45" s="11"/>
      <c r="AM45" s="11"/>
      <c r="AN45" s="11"/>
      <c r="AO45" s="11"/>
      <c r="AP45" s="11"/>
    </row>
    <row r="46" spans="2:43" x14ac:dyDescent="0.45">
      <c r="B46" s="50">
        <v>14426</v>
      </c>
      <c r="C46" s="51" t="s">
        <v>308</v>
      </c>
      <c r="D46" s="51" t="s">
        <v>448</v>
      </c>
      <c r="E46" s="52" t="str">
        <f t="shared" ca="1" si="12"/>
        <v>F</v>
      </c>
      <c r="F46" s="53" t="str">
        <f t="shared" ca="1" si="5"/>
        <v>Manager</v>
      </c>
      <c r="G46" s="54">
        <f t="shared" ca="1" si="6"/>
        <v>84769</v>
      </c>
      <c r="H46" s="55">
        <f t="shared" ca="1" si="11"/>
        <v>70</v>
      </c>
      <c r="I46" s="52">
        <f t="shared" ca="1" si="11"/>
        <v>73</v>
      </c>
      <c r="J46" s="56">
        <f t="shared" ca="1" si="11"/>
        <v>80</v>
      </c>
      <c r="K46" s="45">
        <f t="shared" ca="1" si="7"/>
        <v>0</v>
      </c>
      <c r="L46" s="45">
        <f t="shared" ca="1" si="8"/>
        <v>0</v>
      </c>
      <c r="M46" s="45">
        <f t="shared" ca="1" si="9"/>
        <v>0</v>
      </c>
      <c r="O46" s="11"/>
      <c r="P46" s="27"/>
      <c r="X46" s="3"/>
      <c r="Y46" s="225">
        <f t="shared" ca="1" si="13"/>
        <v>0</v>
      </c>
      <c r="Z46" s="47">
        <f t="shared" ca="1" si="14"/>
        <v>0</v>
      </c>
      <c r="AA46" s="47">
        <f t="shared" ca="1" si="15"/>
        <v>0</v>
      </c>
      <c r="AB46" s="11"/>
      <c r="AC46" s="11"/>
      <c r="AD46" s="11"/>
      <c r="AE46" s="11"/>
      <c r="AF46" s="11"/>
      <c r="AG46" s="11"/>
      <c r="AH46" s="11"/>
      <c r="AI46" s="11"/>
      <c r="AJ46" s="11"/>
      <c r="AK46" s="11"/>
      <c r="AL46" s="11"/>
      <c r="AM46" s="11"/>
      <c r="AN46" s="11"/>
      <c r="AO46" s="11"/>
      <c r="AP46" s="11"/>
    </row>
    <row r="47" spans="2:43" x14ac:dyDescent="0.45">
      <c r="B47" s="50">
        <v>14518</v>
      </c>
      <c r="C47" s="51" t="s">
        <v>309</v>
      </c>
      <c r="D47" s="51" t="s">
        <v>456</v>
      </c>
      <c r="E47" s="52" t="str">
        <f t="shared" ca="1" si="12"/>
        <v>F</v>
      </c>
      <c r="F47" s="53" t="str">
        <f t="shared" ca="1" si="5"/>
        <v>Manager</v>
      </c>
      <c r="G47" s="54">
        <f t="shared" ca="1" si="6"/>
        <v>81584</v>
      </c>
      <c r="H47" s="55">
        <f t="shared" ca="1" si="11"/>
        <v>74</v>
      </c>
      <c r="I47" s="52">
        <f t="shared" ca="1" si="11"/>
        <v>93</v>
      </c>
      <c r="J47" s="56">
        <f t="shared" ca="1" si="11"/>
        <v>73</v>
      </c>
      <c r="K47" s="45">
        <f t="shared" ca="1" si="7"/>
        <v>0</v>
      </c>
      <c r="L47" s="45">
        <f t="shared" ca="1" si="8"/>
        <v>0</v>
      </c>
      <c r="M47" s="45">
        <f t="shared" ca="1" si="9"/>
        <v>0</v>
      </c>
      <c r="O47" s="11"/>
      <c r="P47" s="27"/>
      <c r="X47" s="3"/>
      <c r="Y47" s="225">
        <f t="shared" ca="1" si="13"/>
        <v>0</v>
      </c>
      <c r="Z47" s="47">
        <f t="shared" ca="1" si="14"/>
        <v>0</v>
      </c>
      <c r="AA47" s="47">
        <f t="shared" ca="1" si="15"/>
        <v>0</v>
      </c>
      <c r="AB47" s="11"/>
      <c r="AC47" s="11"/>
      <c r="AD47" s="11"/>
      <c r="AE47" s="11"/>
      <c r="AF47" s="11"/>
      <c r="AG47" s="11"/>
      <c r="AH47" s="11"/>
      <c r="AI47" s="11"/>
      <c r="AJ47" s="11"/>
      <c r="AK47" s="11"/>
      <c r="AL47" s="11"/>
      <c r="AM47" s="11"/>
      <c r="AN47" s="11"/>
      <c r="AO47" s="11"/>
      <c r="AP47" s="11"/>
    </row>
    <row r="48" spans="2:43" x14ac:dyDescent="0.45">
      <c r="B48" s="50">
        <v>14547</v>
      </c>
      <c r="C48" s="51" t="s">
        <v>310</v>
      </c>
      <c r="D48" s="51" t="s">
        <v>444</v>
      </c>
      <c r="E48" s="52" t="str">
        <f t="shared" ca="1" si="12"/>
        <v>M</v>
      </c>
      <c r="F48" s="53" t="str">
        <f t="shared" ca="1" si="5"/>
        <v>Business Analyst</v>
      </c>
      <c r="G48" s="54">
        <f t="shared" ca="1" si="6"/>
        <v>49052</v>
      </c>
      <c r="H48" s="55">
        <f t="shared" ref="H48:J67" ca="1" si="16">RANDBETWEEN(65,99)</f>
        <v>94</v>
      </c>
      <c r="I48" s="52">
        <f t="shared" ca="1" si="16"/>
        <v>97</v>
      </c>
      <c r="J48" s="56">
        <f t="shared" ca="1" si="16"/>
        <v>68</v>
      </c>
      <c r="K48" s="45">
        <f t="shared" ca="1" si="7"/>
        <v>5000</v>
      </c>
      <c r="L48" s="45">
        <f t="shared" ca="1" si="8"/>
        <v>0</v>
      </c>
      <c r="M48" s="45">
        <f t="shared" ca="1" si="9"/>
        <v>8500</v>
      </c>
      <c r="O48" s="11"/>
      <c r="P48" s="27"/>
      <c r="X48" s="3"/>
      <c r="Y48" s="225">
        <f t="shared" ca="1" si="13"/>
        <v>5000</v>
      </c>
      <c r="Z48" s="47">
        <f t="shared" ca="1" si="14"/>
        <v>0</v>
      </c>
      <c r="AA48" s="47">
        <f t="shared" ca="1" si="15"/>
        <v>8500</v>
      </c>
      <c r="AJ48" s="11"/>
      <c r="AK48" s="11"/>
      <c r="AL48" s="11"/>
      <c r="AM48" s="11"/>
      <c r="AN48" s="11"/>
      <c r="AO48" s="11"/>
      <c r="AP48" s="11"/>
    </row>
    <row r="49" spans="2:42" x14ac:dyDescent="0.45">
      <c r="B49" s="50">
        <v>14548</v>
      </c>
      <c r="C49" s="51" t="s">
        <v>311</v>
      </c>
      <c r="D49" s="51" t="s">
        <v>443</v>
      </c>
      <c r="E49" s="52" t="str">
        <f t="shared" ca="1" si="12"/>
        <v>M</v>
      </c>
      <c r="F49" s="53" t="str">
        <f t="shared" ca="1" si="5"/>
        <v>Consultant</v>
      </c>
      <c r="G49" s="54">
        <f t="shared" ca="1" si="6"/>
        <v>59341</v>
      </c>
      <c r="H49" s="55">
        <f t="shared" ca="1" si="16"/>
        <v>68</v>
      </c>
      <c r="I49" s="52">
        <f t="shared" ca="1" si="16"/>
        <v>75</v>
      </c>
      <c r="J49" s="56">
        <f t="shared" ca="1" si="16"/>
        <v>66</v>
      </c>
      <c r="K49" s="45">
        <f t="shared" ca="1" si="7"/>
        <v>0</v>
      </c>
      <c r="L49" s="45">
        <f t="shared" ca="1" si="8"/>
        <v>0</v>
      </c>
      <c r="M49" s="45">
        <f t="shared" ca="1" si="9"/>
        <v>0</v>
      </c>
      <c r="O49" s="11"/>
      <c r="P49" s="27"/>
      <c r="X49" s="3"/>
      <c r="Y49" s="225">
        <f t="shared" ca="1" si="13"/>
        <v>0</v>
      </c>
      <c r="Z49" s="47">
        <f t="shared" ca="1" si="14"/>
        <v>0</v>
      </c>
      <c r="AA49" s="47">
        <f t="shared" ca="1" si="15"/>
        <v>0</v>
      </c>
      <c r="AJ49" s="11"/>
      <c r="AK49" s="11"/>
      <c r="AL49" s="11"/>
      <c r="AM49" s="11"/>
      <c r="AN49" s="11"/>
      <c r="AO49" s="11"/>
      <c r="AP49" s="11"/>
    </row>
    <row r="50" spans="2:42" x14ac:dyDescent="0.45">
      <c r="B50" s="50">
        <v>14696</v>
      </c>
      <c r="C50" s="51" t="s">
        <v>312</v>
      </c>
      <c r="D50" s="51" t="s">
        <v>452</v>
      </c>
      <c r="E50" s="52" t="str">
        <f t="shared" ca="1" si="12"/>
        <v>M</v>
      </c>
      <c r="F50" s="53" t="str">
        <f t="shared" ca="1" si="5"/>
        <v>Business Analyst</v>
      </c>
      <c r="G50" s="54">
        <f t="shared" ca="1" si="6"/>
        <v>43135</v>
      </c>
      <c r="H50" s="55">
        <f t="shared" ca="1" si="16"/>
        <v>92</v>
      </c>
      <c r="I50" s="52">
        <f t="shared" ca="1" si="16"/>
        <v>78</v>
      </c>
      <c r="J50" s="56">
        <f t="shared" ca="1" si="16"/>
        <v>82</v>
      </c>
      <c r="K50" s="45">
        <f t="shared" ca="1" si="7"/>
        <v>5000</v>
      </c>
      <c r="L50" s="45">
        <f t="shared" ca="1" si="8"/>
        <v>0</v>
      </c>
      <c r="M50" s="45">
        <f t="shared" ca="1" si="9"/>
        <v>0</v>
      </c>
      <c r="O50" s="11"/>
      <c r="P50" s="27"/>
      <c r="X50" s="3"/>
      <c r="Y50" s="225">
        <f t="shared" ca="1" si="13"/>
        <v>5000</v>
      </c>
      <c r="Z50" s="47">
        <f t="shared" ca="1" si="14"/>
        <v>0</v>
      </c>
      <c r="AA50" s="47">
        <f t="shared" ca="1" si="15"/>
        <v>0</v>
      </c>
      <c r="AJ50" s="11"/>
      <c r="AK50" s="11"/>
      <c r="AL50" s="11"/>
      <c r="AM50" s="11"/>
      <c r="AN50" s="11"/>
      <c r="AO50" s="11"/>
      <c r="AP50" s="11"/>
    </row>
    <row r="51" spans="2:42" x14ac:dyDescent="0.45">
      <c r="B51" s="50">
        <v>14752</v>
      </c>
      <c r="C51" s="51" t="s">
        <v>313</v>
      </c>
      <c r="D51" s="51" t="s">
        <v>456</v>
      </c>
      <c r="E51" s="52" t="str">
        <f t="shared" ca="1" si="12"/>
        <v>M</v>
      </c>
      <c r="F51" s="53" t="str">
        <f t="shared" ca="1" si="5"/>
        <v>Manager</v>
      </c>
      <c r="G51" s="54">
        <f t="shared" ca="1" si="6"/>
        <v>80394</v>
      </c>
      <c r="H51" s="55">
        <f t="shared" ca="1" si="16"/>
        <v>80</v>
      </c>
      <c r="I51" s="52">
        <f t="shared" ca="1" si="16"/>
        <v>83</v>
      </c>
      <c r="J51" s="56">
        <f t="shared" ca="1" si="16"/>
        <v>88</v>
      </c>
      <c r="K51" s="45">
        <f t="shared" ca="1" si="7"/>
        <v>0</v>
      </c>
      <c r="L51" s="45">
        <f t="shared" ca="1" si="8"/>
        <v>6500</v>
      </c>
      <c r="M51" s="45">
        <f t="shared" ca="1" si="9"/>
        <v>0</v>
      </c>
      <c r="O51" s="11"/>
      <c r="P51" s="27"/>
      <c r="X51" s="3"/>
      <c r="Y51" s="225">
        <f t="shared" ca="1" si="13"/>
        <v>0</v>
      </c>
      <c r="Z51" s="47">
        <f t="shared" ca="1" si="14"/>
        <v>6500</v>
      </c>
      <c r="AA51" s="47">
        <f t="shared" ca="1" si="15"/>
        <v>0</v>
      </c>
      <c r="AJ51" s="11"/>
      <c r="AK51" s="11"/>
      <c r="AL51" s="11"/>
      <c r="AM51" s="11"/>
      <c r="AN51" s="11"/>
      <c r="AO51" s="11"/>
      <c r="AP51" s="11"/>
    </row>
    <row r="52" spans="2:42" x14ac:dyDescent="0.45">
      <c r="B52" s="50">
        <v>14997</v>
      </c>
      <c r="C52" s="51" t="s">
        <v>164</v>
      </c>
      <c r="D52" s="51" t="s">
        <v>446</v>
      </c>
      <c r="E52" s="52" t="str">
        <f t="shared" ca="1" si="12"/>
        <v>M</v>
      </c>
      <c r="F52" s="53" t="str">
        <f t="shared" ca="1" si="5"/>
        <v>Intern</v>
      </c>
      <c r="G52" s="54">
        <f t="shared" ca="1" si="6"/>
        <v>20390</v>
      </c>
      <c r="H52" s="55">
        <f t="shared" ca="1" si="16"/>
        <v>70</v>
      </c>
      <c r="I52" s="52">
        <f t="shared" ca="1" si="16"/>
        <v>98</v>
      </c>
      <c r="J52" s="56">
        <f t="shared" ca="1" si="16"/>
        <v>77</v>
      </c>
      <c r="K52" s="45">
        <f t="shared" ca="1" si="7"/>
        <v>0</v>
      </c>
      <c r="L52" s="45">
        <f t="shared" ca="1" si="8"/>
        <v>0</v>
      </c>
      <c r="M52" s="45">
        <f t="shared" ca="1" si="9"/>
        <v>8500</v>
      </c>
      <c r="O52" s="11"/>
      <c r="P52" s="27"/>
      <c r="X52" s="3"/>
      <c r="Y52" s="225">
        <f t="shared" ca="1" si="13"/>
        <v>0</v>
      </c>
      <c r="Z52" s="47">
        <f t="shared" ca="1" si="14"/>
        <v>0</v>
      </c>
      <c r="AA52" s="47">
        <f t="shared" ca="1" si="15"/>
        <v>8500</v>
      </c>
      <c r="AJ52" s="11"/>
      <c r="AK52" s="11"/>
      <c r="AL52" s="11"/>
      <c r="AM52" s="11"/>
      <c r="AN52" s="11"/>
      <c r="AO52" s="11"/>
      <c r="AP52" s="11"/>
    </row>
    <row r="53" spans="2:42" x14ac:dyDescent="0.45">
      <c r="B53" s="50">
        <v>15245</v>
      </c>
      <c r="C53" s="51" t="s">
        <v>314</v>
      </c>
      <c r="D53" s="51" t="s">
        <v>450</v>
      </c>
      <c r="E53" s="52" t="str">
        <f t="shared" ca="1" si="12"/>
        <v>F</v>
      </c>
      <c r="F53" s="53" t="str">
        <f t="shared" ca="1" si="5"/>
        <v>Manager</v>
      </c>
      <c r="G53" s="54">
        <f t="shared" ca="1" si="6"/>
        <v>86501</v>
      </c>
      <c r="H53" s="55">
        <f t="shared" ca="1" si="16"/>
        <v>66</v>
      </c>
      <c r="I53" s="52">
        <f t="shared" ca="1" si="16"/>
        <v>87</v>
      </c>
      <c r="J53" s="56">
        <f t="shared" ca="1" si="16"/>
        <v>99</v>
      </c>
      <c r="K53" s="45">
        <f t="shared" ca="1" si="7"/>
        <v>0</v>
      </c>
      <c r="L53" s="45">
        <f t="shared" ca="1" si="8"/>
        <v>6500</v>
      </c>
      <c r="M53" s="45">
        <f t="shared" ca="1" si="9"/>
        <v>8500</v>
      </c>
      <c r="O53" s="11"/>
      <c r="P53" s="27"/>
      <c r="X53" s="3"/>
      <c r="Y53" s="225">
        <f t="shared" ca="1" si="13"/>
        <v>0</v>
      </c>
      <c r="Z53" s="47">
        <f t="shared" ca="1" si="14"/>
        <v>6500</v>
      </c>
      <c r="AA53" s="47">
        <f t="shared" ca="1" si="15"/>
        <v>8500</v>
      </c>
      <c r="AJ53" s="11"/>
      <c r="AK53" s="11"/>
      <c r="AL53" s="11"/>
      <c r="AM53" s="11"/>
      <c r="AN53" s="11"/>
      <c r="AO53" s="11"/>
      <c r="AP53" s="11"/>
    </row>
    <row r="54" spans="2:42" x14ac:dyDescent="0.45">
      <c r="B54" s="50">
        <v>15271</v>
      </c>
      <c r="C54" s="51" t="s">
        <v>315</v>
      </c>
      <c r="D54" s="51" t="s">
        <v>443</v>
      </c>
      <c r="E54" s="52" t="str">
        <f t="shared" ca="1" si="12"/>
        <v>M</v>
      </c>
      <c r="F54" s="53" t="str">
        <f t="shared" ca="1" si="5"/>
        <v>Business Analyst</v>
      </c>
      <c r="G54" s="54">
        <f t="shared" ca="1" si="6"/>
        <v>35461</v>
      </c>
      <c r="H54" s="55">
        <f t="shared" ca="1" si="16"/>
        <v>92</v>
      </c>
      <c r="I54" s="52">
        <f t="shared" ca="1" si="16"/>
        <v>68</v>
      </c>
      <c r="J54" s="56">
        <f t="shared" ca="1" si="16"/>
        <v>69</v>
      </c>
      <c r="K54" s="45">
        <f t="shared" ca="1" si="7"/>
        <v>5000</v>
      </c>
      <c r="L54" s="45">
        <f t="shared" ca="1" si="8"/>
        <v>0</v>
      </c>
      <c r="M54" s="45">
        <f t="shared" ca="1" si="9"/>
        <v>0</v>
      </c>
      <c r="O54" s="11"/>
      <c r="P54" s="27"/>
      <c r="X54" s="3"/>
      <c r="Y54" s="225">
        <f t="shared" ca="1" si="13"/>
        <v>5000</v>
      </c>
      <c r="Z54" s="47">
        <f t="shared" ca="1" si="14"/>
        <v>0</v>
      </c>
      <c r="AA54" s="47">
        <f t="shared" ca="1" si="15"/>
        <v>0</v>
      </c>
      <c r="AJ54" s="11"/>
      <c r="AK54" s="11"/>
      <c r="AL54" s="11"/>
      <c r="AM54" s="11"/>
      <c r="AN54" s="11"/>
      <c r="AO54" s="11"/>
      <c r="AP54" s="11"/>
    </row>
    <row r="55" spans="2:42" x14ac:dyDescent="0.45">
      <c r="B55" s="50">
        <v>15374</v>
      </c>
      <c r="C55" s="51" t="s">
        <v>316</v>
      </c>
      <c r="D55" s="51" t="s">
        <v>443</v>
      </c>
      <c r="E55" s="52" t="str">
        <f t="shared" ca="1" si="12"/>
        <v>F</v>
      </c>
      <c r="F55" s="53" t="str">
        <f t="shared" ca="1" si="5"/>
        <v>Manager</v>
      </c>
      <c r="G55" s="54">
        <f t="shared" ca="1" si="6"/>
        <v>84599</v>
      </c>
      <c r="H55" s="55">
        <f t="shared" ca="1" si="16"/>
        <v>75</v>
      </c>
      <c r="I55" s="52">
        <f t="shared" ca="1" si="16"/>
        <v>86</v>
      </c>
      <c r="J55" s="56">
        <f t="shared" ca="1" si="16"/>
        <v>69</v>
      </c>
      <c r="K55" s="45">
        <f t="shared" ca="1" si="7"/>
        <v>0</v>
      </c>
      <c r="L55" s="45">
        <f t="shared" ca="1" si="8"/>
        <v>0</v>
      </c>
      <c r="M55" s="45">
        <f t="shared" ca="1" si="9"/>
        <v>0</v>
      </c>
      <c r="O55" s="11"/>
      <c r="P55" s="27"/>
      <c r="X55" s="3"/>
      <c r="Y55" s="225">
        <f t="shared" ca="1" si="13"/>
        <v>0</v>
      </c>
      <c r="Z55" s="47">
        <f t="shared" ca="1" si="14"/>
        <v>0</v>
      </c>
      <c r="AA55" s="47">
        <f t="shared" ca="1" si="15"/>
        <v>0</v>
      </c>
      <c r="AJ55" s="11"/>
      <c r="AK55" s="11"/>
      <c r="AL55" s="11"/>
      <c r="AM55" s="11"/>
      <c r="AN55" s="11"/>
      <c r="AO55" s="11"/>
      <c r="AP55" s="11"/>
    </row>
    <row r="56" spans="2:42" x14ac:dyDescent="0.45">
      <c r="B56" s="50">
        <v>15594</v>
      </c>
      <c r="C56" s="51" t="s">
        <v>317</v>
      </c>
      <c r="D56" s="51" t="s">
        <v>454</v>
      </c>
      <c r="E56" s="52" t="str">
        <f t="shared" ca="1" si="12"/>
        <v>M</v>
      </c>
      <c r="F56" s="53" t="str">
        <f t="shared" ca="1" si="5"/>
        <v>Manager</v>
      </c>
      <c r="G56" s="54">
        <f t="shared" ca="1" si="6"/>
        <v>88496</v>
      </c>
      <c r="H56" s="55">
        <f t="shared" ca="1" si="16"/>
        <v>85</v>
      </c>
      <c r="I56" s="52">
        <f t="shared" ca="1" si="16"/>
        <v>87</v>
      </c>
      <c r="J56" s="56">
        <f t="shared" ca="1" si="16"/>
        <v>66</v>
      </c>
      <c r="K56" s="45">
        <f t="shared" ca="1" si="7"/>
        <v>0</v>
      </c>
      <c r="L56" s="45">
        <f t="shared" ca="1" si="8"/>
        <v>0</v>
      </c>
      <c r="M56" s="45">
        <f t="shared" ca="1" si="9"/>
        <v>0</v>
      </c>
      <c r="O56" s="27"/>
      <c r="P56" s="27"/>
      <c r="X56" s="3"/>
      <c r="Y56" s="225">
        <f t="shared" ca="1" si="13"/>
        <v>0</v>
      </c>
      <c r="Z56" s="47">
        <f t="shared" ca="1" si="14"/>
        <v>0</v>
      </c>
      <c r="AA56" s="47">
        <f t="shared" ca="1" si="15"/>
        <v>0</v>
      </c>
      <c r="AJ56" s="11"/>
      <c r="AK56" s="11"/>
      <c r="AL56" s="11"/>
      <c r="AM56" s="11"/>
      <c r="AN56" s="11"/>
      <c r="AO56" s="11"/>
      <c r="AP56" s="11"/>
    </row>
    <row r="57" spans="2:42" x14ac:dyDescent="0.45">
      <c r="B57" s="50">
        <v>15696</v>
      </c>
      <c r="C57" s="51" t="s">
        <v>36</v>
      </c>
      <c r="D57" s="51" t="s">
        <v>457</v>
      </c>
      <c r="E57" s="52" t="str">
        <f t="shared" ca="1" si="12"/>
        <v>M</v>
      </c>
      <c r="F57" s="53" t="str">
        <f t="shared" ca="1" si="5"/>
        <v>Consultant</v>
      </c>
      <c r="G57" s="54">
        <f t="shared" ca="1" si="6"/>
        <v>59480</v>
      </c>
      <c r="H57" s="55">
        <f t="shared" ca="1" si="16"/>
        <v>66</v>
      </c>
      <c r="I57" s="52">
        <f t="shared" ca="1" si="16"/>
        <v>70</v>
      </c>
      <c r="J57" s="56">
        <f t="shared" ca="1" si="16"/>
        <v>67</v>
      </c>
      <c r="K57" s="45">
        <f t="shared" ca="1" si="7"/>
        <v>0</v>
      </c>
      <c r="L57" s="45">
        <f t="shared" ca="1" si="8"/>
        <v>0</v>
      </c>
      <c r="M57" s="45">
        <f t="shared" ca="1" si="9"/>
        <v>0</v>
      </c>
      <c r="O57" s="27"/>
      <c r="P57" s="27"/>
      <c r="X57" s="3"/>
      <c r="Y57" s="225">
        <f t="shared" ca="1" si="13"/>
        <v>0</v>
      </c>
      <c r="Z57" s="47">
        <f t="shared" ca="1" si="14"/>
        <v>0</v>
      </c>
      <c r="AA57" s="47">
        <f t="shared" ca="1" si="15"/>
        <v>0</v>
      </c>
      <c r="AJ57" s="11"/>
      <c r="AK57" s="11"/>
      <c r="AL57" s="11"/>
      <c r="AM57" s="11"/>
      <c r="AN57" s="11"/>
      <c r="AO57" s="11"/>
      <c r="AP57" s="11"/>
    </row>
    <row r="58" spans="2:42" x14ac:dyDescent="0.45">
      <c r="B58" s="50">
        <v>15881</v>
      </c>
      <c r="C58" s="51" t="s">
        <v>318</v>
      </c>
      <c r="D58" s="51" t="s">
        <v>448</v>
      </c>
      <c r="E58" s="52" t="str">
        <f t="shared" ca="1" si="12"/>
        <v>M</v>
      </c>
      <c r="F58" s="53" t="str">
        <f t="shared" ca="1" si="5"/>
        <v>Consultant</v>
      </c>
      <c r="G58" s="54">
        <f t="shared" ca="1" si="6"/>
        <v>62368</v>
      </c>
      <c r="H58" s="55">
        <f t="shared" ca="1" si="16"/>
        <v>98</v>
      </c>
      <c r="I58" s="52">
        <f t="shared" ca="1" si="16"/>
        <v>83</v>
      </c>
      <c r="J58" s="56">
        <f t="shared" ca="1" si="16"/>
        <v>86</v>
      </c>
      <c r="K58" s="45">
        <f t="shared" ca="1" si="7"/>
        <v>5000</v>
      </c>
      <c r="L58" s="45">
        <f t="shared" ca="1" si="8"/>
        <v>6500</v>
      </c>
      <c r="M58" s="45">
        <f t="shared" ca="1" si="9"/>
        <v>8500</v>
      </c>
      <c r="O58" s="27"/>
      <c r="P58" s="27"/>
      <c r="X58" s="3"/>
      <c r="Y58" s="225">
        <f t="shared" ca="1" si="13"/>
        <v>5000</v>
      </c>
      <c r="Z58" s="47">
        <f t="shared" ca="1" si="14"/>
        <v>6500</v>
      </c>
      <c r="AA58" s="47">
        <f t="shared" ca="1" si="15"/>
        <v>8500</v>
      </c>
      <c r="AJ58" s="11"/>
      <c r="AK58" s="11"/>
      <c r="AL58" s="11"/>
      <c r="AM58" s="11"/>
      <c r="AN58" s="11"/>
      <c r="AO58" s="11"/>
      <c r="AP58" s="11"/>
    </row>
    <row r="59" spans="2:42" x14ac:dyDescent="0.45">
      <c r="B59" s="50">
        <v>15903</v>
      </c>
      <c r="C59" s="51" t="s">
        <v>319</v>
      </c>
      <c r="D59" s="51" t="s">
        <v>458</v>
      </c>
      <c r="E59" s="52" t="str">
        <f t="shared" ca="1" si="12"/>
        <v>M</v>
      </c>
      <c r="F59" s="53" t="str">
        <f t="shared" ca="1" si="5"/>
        <v>Manager</v>
      </c>
      <c r="G59" s="54">
        <f t="shared" ca="1" si="6"/>
        <v>81445</v>
      </c>
      <c r="H59" s="55">
        <f t="shared" ca="1" si="16"/>
        <v>92</v>
      </c>
      <c r="I59" s="52">
        <f t="shared" ca="1" si="16"/>
        <v>66</v>
      </c>
      <c r="J59" s="56">
        <f t="shared" ca="1" si="16"/>
        <v>78</v>
      </c>
      <c r="K59" s="45">
        <f t="shared" ca="1" si="7"/>
        <v>5000</v>
      </c>
      <c r="L59" s="45">
        <f t="shared" ca="1" si="8"/>
        <v>0</v>
      </c>
      <c r="M59" s="45">
        <f t="shared" ca="1" si="9"/>
        <v>0</v>
      </c>
      <c r="O59" s="27"/>
      <c r="P59" s="27"/>
      <c r="X59" s="11"/>
      <c r="Y59" s="225">
        <f t="shared" ca="1" si="13"/>
        <v>5000</v>
      </c>
      <c r="Z59" s="47">
        <f t="shared" ca="1" si="14"/>
        <v>0</v>
      </c>
      <c r="AA59" s="47">
        <f t="shared" ca="1" si="15"/>
        <v>0</v>
      </c>
      <c r="AJ59" s="11"/>
      <c r="AK59" s="11"/>
      <c r="AL59" s="11"/>
      <c r="AM59" s="11"/>
      <c r="AN59" s="11"/>
      <c r="AO59" s="11"/>
      <c r="AP59" s="11"/>
    </row>
    <row r="60" spans="2:42" x14ac:dyDescent="0.45">
      <c r="B60" s="50">
        <v>16018</v>
      </c>
      <c r="C60" s="51" t="s">
        <v>320</v>
      </c>
      <c r="D60" s="51" t="s">
        <v>442</v>
      </c>
      <c r="E60" s="52" t="str">
        <f t="shared" ca="1" si="12"/>
        <v>M</v>
      </c>
      <c r="F60" s="53" t="str">
        <f t="shared" ca="1" si="5"/>
        <v>Manager</v>
      </c>
      <c r="G60" s="54">
        <f t="shared" ca="1" si="6"/>
        <v>75953</v>
      </c>
      <c r="H60" s="55">
        <f t="shared" ca="1" si="16"/>
        <v>83</v>
      </c>
      <c r="I60" s="52">
        <f t="shared" ca="1" si="16"/>
        <v>67</v>
      </c>
      <c r="J60" s="56">
        <f t="shared" ca="1" si="16"/>
        <v>68</v>
      </c>
      <c r="K60" s="45">
        <f t="shared" ca="1" si="7"/>
        <v>0</v>
      </c>
      <c r="L60" s="45">
        <f t="shared" ca="1" si="8"/>
        <v>0</v>
      </c>
      <c r="M60" s="45">
        <f t="shared" ca="1" si="9"/>
        <v>0</v>
      </c>
      <c r="O60" s="27"/>
      <c r="P60" s="27"/>
      <c r="X60" s="11"/>
      <c r="Y60" s="225">
        <f t="shared" ca="1" si="13"/>
        <v>0</v>
      </c>
      <c r="Z60" s="47">
        <f t="shared" ca="1" si="14"/>
        <v>0</v>
      </c>
      <c r="AA60" s="47">
        <f t="shared" ca="1" si="15"/>
        <v>0</v>
      </c>
      <c r="AJ60" s="11"/>
      <c r="AK60" s="11"/>
      <c r="AL60" s="11"/>
      <c r="AM60" s="11"/>
      <c r="AN60" s="11"/>
      <c r="AO60" s="11"/>
      <c r="AP60" s="11"/>
    </row>
    <row r="61" spans="2:42" x14ac:dyDescent="0.45">
      <c r="B61" s="50">
        <v>16213</v>
      </c>
      <c r="C61" s="51" t="s">
        <v>322</v>
      </c>
      <c r="D61" s="51" t="s">
        <v>459</v>
      </c>
      <c r="E61" s="52" t="str">
        <f t="shared" ca="1" si="12"/>
        <v>M</v>
      </c>
      <c r="F61" s="53" t="str">
        <f t="shared" ca="1" si="5"/>
        <v>Manager</v>
      </c>
      <c r="G61" s="54">
        <f t="shared" ca="1" si="6"/>
        <v>85938</v>
      </c>
      <c r="H61" s="55">
        <f t="shared" ca="1" si="16"/>
        <v>78</v>
      </c>
      <c r="I61" s="52">
        <f t="shared" ca="1" si="16"/>
        <v>92</v>
      </c>
      <c r="J61" s="56">
        <f t="shared" ca="1" si="16"/>
        <v>84</v>
      </c>
      <c r="K61" s="45">
        <f t="shared" ca="1" si="7"/>
        <v>0</v>
      </c>
      <c r="L61" s="45">
        <f t="shared" ca="1" si="8"/>
        <v>0</v>
      </c>
      <c r="M61" s="45">
        <f t="shared" ca="1" si="9"/>
        <v>0</v>
      </c>
      <c r="O61" s="27"/>
      <c r="P61" s="27"/>
      <c r="X61" s="11"/>
      <c r="Y61" s="225">
        <f t="shared" ca="1" si="13"/>
        <v>0</v>
      </c>
      <c r="Z61" s="47">
        <f t="shared" ca="1" si="14"/>
        <v>0</v>
      </c>
      <c r="AA61" s="47">
        <f t="shared" ca="1" si="15"/>
        <v>0</v>
      </c>
      <c r="AJ61" s="11"/>
      <c r="AK61" s="11"/>
      <c r="AL61" s="11"/>
      <c r="AM61" s="11"/>
      <c r="AN61" s="11"/>
      <c r="AO61" s="11"/>
      <c r="AP61" s="11"/>
    </row>
    <row r="62" spans="2:42" x14ac:dyDescent="0.45">
      <c r="B62" s="50">
        <v>16401</v>
      </c>
      <c r="C62" s="51" t="s">
        <v>323</v>
      </c>
      <c r="D62" s="51" t="s">
        <v>446</v>
      </c>
      <c r="E62" s="52" t="str">
        <f t="shared" ca="1" si="12"/>
        <v>F</v>
      </c>
      <c r="F62" s="53" t="str">
        <f t="shared" ca="1" si="5"/>
        <v>Manager</v>
      </c>
      <c r="G62" s="54">
        <f t="shared" ca="1" si="6"/>
        <v>79941</v>
      </c>
      <c r="H62" s="55">
        <f t="shared" ca="1" si="16"/>
        <v>76</v>
      </c>
      <c r="I62" s="52">
        <f t="shared" ca="1" si="16"/>
        <v>91</v>
      </c>
      <c r="J62" s="56">
        <f t="shared" ca="1" si="16"/>
        <v>81</v>
      </c>
      <c r="K62" s="45">
        <f t="shared" ca="1" si="7"/>
        <v>0</v>
      </c>
      <c r="L62" s="45">
        <f t="shared" ca="1" si="8"/>
        <v>0</v>
      </c>
      <c r="M62" s="45">
        <f t="shared" ca="1" si="9"/>
        <v>0</v>
      </c>
      <c r="O62" s="27"/>
      <c r="P62" s="27"/>
      <c r="X62" s="11"/>
      <c r="Y62" s="225">
        <f t="shared" ca="1" si="13"/>
        <v>0</v>
      </c>
      <c r="Z62" s="47">
        <f t="shared" ca="1" si="14"/>
        <v>0</v>
      </c>
      <c r="AA62" s="47">
        <f t="shared" ca="1" si="15"/>
        <v>0</v>
      </c>
      <c r="AJ62" s="11"/>
      <c r="AK62" s="11"/>
      <c r="AL62" s="11"/>
      <c r="AM62" s="11"/>
      <c r="AN62" s="11"/>
      <c r="AO62" s="11"/>
      <c r="AP62" s="11"/>
    </row>
    <row r="63" spans="2:42" x14ac:dyDescent="0.45">
      <c r="B63" s="50">
        <v>16424</v>
      </c>
      <c r="C63" s="51" t="s">
        <v>324</v>
      </c>
      <c r="D63" s="51" t="s">
        <v>447</v>
      </c>
      <c r="E63" s="52" t="str">
        <f t="shared" ca="1" si="12"/>
        <v>M</v>
      </c>
      <c r="F63" s="53" t="str">
        <f t="shared" ca="1" si="5"/>
        <v>Manager</v>
      </c>
      <c r="G63" s="54">
        <f t="shared" ca="1" si="6"/>
        <v>85396</v>
      </c>
      <c r="H63" s="55">
        <f t="shared" ca="1" si="16"/>
        <v>84</v>
      </c>
      <c r="I63" s="52">
        <f t="shared" ca="1" si="16"/>
        <v>94</v>
      </c>
      <c r="J63" s="56">
        <f t="shared" ca="1" si="16"/>
        <v>87</v>
      </c>
      <c r="K63" s="45">
        <f t="shared" ca="1" si="7"/>
        <v>0</v>
      </c>
      <c r="L63" s="45">
        <f t="shared" ca="1" si="8"/>
        <v>6500</v>
      </c>
      <c r="M63" s="45">
        <f t="shared" ca="1" si="9"/>
        <v>0</v>
      </c>
      <c r="O63" s="27"/>
      <c r="P63" s="27"/>
      <c r="X63" s="11"/>
      <c r="Y63" s="225">
        <f t="shared" ca="1" si="13"/>
        <v>0</v>
      </c>
      <c r="Z63" s="47">
        <f t="shared" ca="1" si="14"/>
        <v>6500</v>
      </c>
      <c r="AA63" s="47">
        <f t="shared" ca="1" si="15"/>
        <v>0</v>
      </c>
      <c r="AJ63" s="11"/>
      <c r="AK63" s="11"/>
      <c r="AL63" s="11"/>
      <c r="AM63" s="11"/>
      <c r="AN63" s="11"/>
      <c r="AO63" s="11"/>
      <c r="AP63" s="11"/>
    </row>
    <row r="64" spans="2:42" x14ac:dyDescent="0.45">
      <c r="B64" s="50">
        <v>16654</v>
      </c>
      <c r="C64" s="51" t="s">
        <v>325</v>
      </c>
      <c r="D64" s="51" t="s">
        <v>454</v>
      </c>
      <c r="E64" s="52" t="str">
        <f t="shared" ca="1" si="12"/>
        <v>F</v>
      </c>
      <c r="F64" s="53" t="str">
        <f t="shared" ca="1" si="5"/>
        <v>Business Analyst</v>
      </c>
      <c r="G64" s="54">
        <f t="shared" ca="1" si="6"/>
        <v>32860</v>
      </c>
      <c r="H64" s="55">
        <f t="shared" ca="1" si="16"/>
        <v>89</v>
      </c>
      <c r="I64" s="52">
        <f t="shared" ca="1" si="16"/>
        <v>96</v>
      </c>
      <c r="J64" s="56">
        <f t="shared" ca="1" si="16"/>
        <v>69</v>
      </c>
      <c r="K64" s="45">
        <f t="shared" ca="1" si="7"/>
        <v>0</v>
      </c>
      <c r="L64" s="45">
        <f t="shared" ca="1" si="8"/>
        <v>0</v>
      </c>
      <c r="M64" s="45">
        <f t="shared" ca="1" si="9"/>
        <v>0</v>
      </c>
      <c r="O64" s="27"/>
      <c r="P64" s="27"/>
      <c r="X64" s="11"/>
      <c r="Y64" s="225">
        <f t="shared" ca="1" si="13"/>
        <v>0</v>
      </c>
      <c r="Z64" s="47">
        <f t="shared" ca="1" si="14"/>
        <v>0</v>
      </c>
      <c r="AA64" s="47">
        <f t="shared" ca="1" si="15"/>
        <v>0</v>
      </c>
      <c r="AJ64" s="11"/>
      <c r="AK64" s="11"/>
      <c r="AL64" s="11"/>
      <c r="AM64" s="11"/>
      <c r="AN64" s="11"/>
      <c r="AO64" s="11"/>
      <c r="AP64" s="11"/>
    </row>
    <row r="65" spans="2:42" x14ac:dyDescent="0.45">
      <c r="B65" s="50">
        <v>16760</v>
      </c>
      <c r="C65" s="51" t="s">
        <v>116</v>
      </c>
      <c r="D65" s="51" t="s">
        <v>444</v>
      </c>
      <c r="E65" s="52" t="str">
        <f t="shared" ca="1" si="12"/>
        <v>F</v>
      </c>
      <c r="F65" s="53" t="str">
        <f t="shared" ca="1" si="5"/>
        <v>Consultant</v>
      </c>
      <c r="G65" s="54">
        <f t="shared" ca="1" si="6"/>
        <v>64655</v>
      </c>
      <c r="H65" s="55">
        <f t="shared" ca="1" si="16"/>
        <v>88</v>
      </c>
      <c r="I65" s="52">
        <f t="shared" ca="1" si="16"/>
        <v>90</v>
      </c>
      <c r="J65" s="56">
        <f t="shared" ca="1" si="16"/>
        <v>99</v>
      </c>
      <c r="K65" s="45">
        <f t="shared" ca="1" si="7"/>
        <v>0</v>
      </c>
      <c r="L65" s="45">
        <f t="shared" ca="1" si="8"/>
        <v>6500</v>
      </c>
      <c r="M65" s="45">
        <f t="shared" ca="1" si="9"/>
        <v>8500</v>
      </c>
      <c r="O65" s="27"/>
      <c r="P65" s="27"/>
      <c r="X65" s="11"/>
      <c r="Y65" s="225">
        <f t="shared" ca="1" si="13"/>
        <v>0</v>
      </c>
      <c r="Z65" s="47">
        <f t="shared" ca="1" si="14"/>
        <v>6500</v>
      </c>
      <c r="AA65" s="47">
        <f t="shared" ca="1" si="15"/>
        <v>8500</v>
      </c>
      <c r="AJ65" s="11"/>
      <c r="AK65" s="11"/>
      <c r="AL65" s="11"/>
      <c r="AM65" s="11"/>
      <c r="AN65" s="11"/>
      <c r="AO65" s="11"/>
      <c r="AP65" s="11"/>
    </row>
    <row r="66" spans="2:42" x14ac:dyDescent="0.45">
      <c r="B66" s="50">
        <v>16850</v>
      </c>
      <c r="C66" s="51" t="s">
        <v>327</v>
      </c>
      <c r="D66" s="51" t="s">
        <v>449</v>
      </c>
      <c r="E66" s="52" t="str">
        <f t="shared" ca="1" si="12"/>
        <v>M</v>
      </c>
      <c r="F66" s="53" t="str">
        <f t="shared" ca="1" si="5"/>
        <v>Manager</v>
      </c>
      <c r="G66" s="54">
        <f t="shared" ca="1" si="6"/>
        <v>81605</v>
      </c>
      <c r="H66" s="55">
        <f t="shared" ca="1" si="16"/>
        <v>79</v>
      </c>
      <c r="I66" s="52">
        <f t="shared" ca="1" si="16"/>
        <v>78</v>
      </c>
      <c r="J66" s="56">
        <f t="shared" ca="1" si="16"/>
        <v>87</v>
      </c>
      <c r="K66" s="45">
        <f t="shared" ca="1" si="7"/>
        <v>0</v>
      </c>
      <c r="L66" s="45">
        <f t="shared" ca="1" si="8"/>
        <v>0</v>
      </c>
      <c r="M66" s="45">
        <f t="shared" ca="1" si="9"/>
        <v>0</v>
      </c>
      <c r="O66" s="27"/>
      <c r="P66" s="27"/>
      <c r="X66" s="11"/>
      <c r="Y66" s="225">
        <f t="shared" ca="1" si="13"/>
        <v>0</v>
      </c>
      <c r="Z66" s="47">
        <f t="shared" ca="1" si="14"/>
        <v>0</v>
      </c>
      <c r="AA66" s="47">
        <f t="shared" ca="1" si="15"/>
        <v>0</v>
      </c>
      <c r="AB66" s="11"/>
      <c r="AC66" s="11"/>
      <c r="AD66" s="11"/>
      <c r="AE66" s="11"/>
      <c r="AF66" s="11"/>
      <c r="AG66" s="11"/>
      <c r="AH66" s="11"/>
      <c r="AI66" s="11"/>
      <c r="AJ66" s="11"/>
      <c r="AK66" s="11"/>
      <c r="AL66" s="11"/>
      <c r="AM66" s="11"/>
      <c r="AN66" s="11"/>
      <c r="AO66" s="11"/>
      <c r="AP66" s="11"/>
    </row>
    <row r="67" spans="2:42" x14ac:dyDescent="0.45">
      <c r="B67" s="50">
        <v>16890</v>
      </c>
      <c r="C67" s="51" t="s">
        <v>328</v>
      </c>
      <c r="D67" s="51" t="s">
        <v>444</v>
      </c>
      <c r="E67" s="52" t="str">
        <f t="shared" ca="1" si="12"/>
        <v>M</v>
      </c>
      <c r="F67" s="53" t="str">
        <f t="shared" ca="1" si="5"/>
        <v>Consultant</v>
      </c>
      <c r="G67" s="54">
        <f t="shared" ca="1" si="6"/>
        <v>61835</v>
      </c>
      <c r="H67" s="55">
        <f t="shared" ca="1" si="16"/>
        <v>68</v>
      </c>
      <c r="I67" s="52">
        <f t="shared" ca="1" si="16"/>
        <v>70</v>
      </c>
      <c r="J67" s="56">
        <f t="shared" ca="1" si="16"/>
        <v>75</v>
      </c>
      <c r="K67" s="45">
        <f t="shared" ca="1" si="7"/>
        <v>0</v>
      </c>
      <c r="L67" s="45">
        <f t="shared" ca="1" si="8"/>
        <v>0</v>
      </c>
      <c r="M67" s="45">
        <f t="shared" ca="1" si="9"/>
        <v>0</v>
      </c>
      <c r="O67" s="27"/>
      <c r="P67" s="27"/>
      <c r="X67" s="11"/>
      <c r="Y67" s="225">
        <f t="shared" ca="1" si="13"/>
        <v>0</v>
      </c>
      <c r="Z67" s="47">
        <f t="shared" ca="1" si="14"/>
        <v>0</v>
      </c>
      <c r="AA67" s="47">
        <f t="shared" ca="1" si="15"/>
        <v>0</v>
      </c>
      <c r="AB67" s="11"/>
      <c r="AC67" s="11"/>
      <c r="AD67" s="11"/>
      <c r="AE67" s="11"/>
      <c r="AF67" s="11"/>
      <c r="AG67" s="11"/>
      <c r="AH67" s="11"/>
      <c r="AI67" s="11"/>
      <c r="AJ67" s="11"/>
      <c r="AK67" s="11"/>
      <c r="AL67" s="11"/>
      <c r="AM67" s="11"/>
      <c r="AN67" s="11"/>
      <c r="AO67" s="11"/>
      <c r="AP67" s="11"/>
    </row>
    <row r="68" spans="2:42" x14ac:dyDescent="0.45">
      <c r="B68" s="50">
        <v>17008</v>
      </c>
      <c r="C68" s="51" t="s">
        <v>329</v>
      </c>
      <c r="D68" s="51" t="s">
        <v>456</v>
      </c>
      <c r="E68" s="52" t="str">
        <f t="shared" ca="1" si="12"/>
        <v>F</v>
      </c>
      <c r="F68" s="53" t="str">
        <f t="shared" ca="1" si="5"/>
        <v>Manager</v>
      </c>
      <c r="G68" s="54">
        <f t="shared" ca="1" si="6"/>
        <v>74597</v>
      </c>
      <c r="H68" s="55">
        <f t="shared" ref="H68:J87" ca="1" si="17">RANDBETWEEN(65,99)</f>
        <v>73</v>
      </c>
      <c r="I68" s="52">
        <f t="shared" ca="1" si="17"/>
        <v>95</v>
      </c>
      <c r="J68" s="56">
        <f t="shared" ca="1" si="17"/>
        <v>71</v>
      </c>
      <c r="K68" s="45">
        <f t="shared" ca="1" si="7"/>
        <v>0</v>
      </c>
      <c r="L68" s="45">
        <f t="shared" ca="1" si="8"/>
        <v>0</v>
      </c>
      <c r="M68" s="45">
        <f t="shared" ca="1" si="9"/>
        <v>0</v>
      </c>
      <c r="O68" s="27"/>
      <c r="P68" s="27"/>
      <c r="X68" s="11"/>
      <c r="Y68" s="225">
        <f t="shared" ca="1" si="13"/>
        <v>0</v>
      </c>
      <c r="Z68" s="47">
        <f t="shared" ca="1" si="14"/>
        <v>0</v>
      </c>
      <c r="AA68" s="47">
        <f t="shared" ca="1" si="15"/>
        <v>0</v>
      </c>
      <c r="AB68" s="11"/>
      <c r="AC68" s="11"/>
      <c r="AD68" s="11"/>
      <c r="AE68" s="11"/>
      <c r="AF68" s="11"/>
      <c r="AG68" s="11"/>
      <c r="AH68" s="11"/>
      <c r="AI68" s="11"/>
      <c r="AJ68" s="11"/>
      <c r="AK68" s="11"/>
      <c r="AL68" s="11"/>
      <c r="AM68" s="11"/>
      <c r="AN68" s="11"/>
      <c r="AO68" s="11"/>
      <c r="AP68" s="11"/>
    </row>
    <row r="69" spans="2:42" x14ac:dyDescent="0.45">
      <c r="B69" s="50">
        <v>17226</v>
      </c>
      <c r="C69" s="51" t="s">
        <v>15</v>
      </c>
      <c r="D69" s="51" t="s">
        <v>445</v>
      </c>
      <c r="E69" s="52" t="str">
        <f t="shared" ca="1" si="12"/>
        <v>M</v>
      </c>
      <c r="F69" s="53" t="str">
        <f t="shared" ca="1" si="5"/>
        <v>Business Analyst</v>
      </c>
      <c r="G69" s="54">
        <f t="shared" ca="1" si="6"/>
        <v>45777</v>
      </c>
      <c r="H69" s="55">
        <f t="shared" ca="1" si="17"/>
        <v>72</v>
      </c>
      <c r="I69" s="52">
        <f t="shared" ca="1" si="17"/>
        <v>73</v>
      </c>
      <c r="J69" s="56">
        <f t="shared" ca="1" si="17"/>
        <v>95</v>
      </c>
      <c r="K69" s="45">
        <f t="shared" ca="1" si="7"/>
        <v>0</v>
      </c>
      <c r="L69" s="45">
        <f t="shared" ca="1" si="8"/>
        <v>0</v>
      </c>
      <c r="M69" s="45">
        <f t="shared" ca="1" si="9"/>
        <v>0</v>
      </c>
      <c r="O69" s="27"/>
      <c r="P69" s="27"/>
      <c r="X69" s="11"/>
      <c r="Y69" s="225">
        <f t="shared" ca="1" si="13"/>
        <v>0</v>
      </c>
      <c r="Z69" s="47">
        <f t="shared" ca="1" si="14"/>
        <v>0</v>
      </c>
      <c r="AA69" s="47">
        <f t="shared" ca="1" si="15"/>
        <v>0</v>
      </c>
      <c r="AB69" s="11"/>
      <c r="AC69" s="11"/>
      <c r="AD69" s="11"/>
      <c r="AE69" s="11"/>
      <c r="AF69" s="11"/>
      <c r="AG69" s="11"/>
      <c r="AH69" s="11"/>
      <c r="AI69" s="11"/>
      <c r="AJ69" s="11"/>
      <c r="AK69" s="11"/>
      <c r="AL69" s="11"/>
      <c r="AM69" s="11"/>
      <c r="AN69" s="11"/>
      <c r="AO69" s="11"/>
      <c r="AP69" s="11"/>
    </row>
    <row r="70" spans="2:42" x14ac:dyDescent="0.45">
      <c r="B70" s="50">
        <v>17466</v>
      </c>
      <c r="C70" s="51" t="s">
        <v>330</v>
      </c>
      <c r="D70" s="51" t="s">
        <v>446</v>
      </c>
      <c r="E70" s="52" t="str">
        <f t="shared" ca="1" si="12"/>
        <v>F</v>
      </c>
      <c r="F70" s="53" t="str">
        <f t="shared" ca="1" si="5"/>
        <v>Manager</v>
      </c>
      <c r="G70" s="54">
        <f t="shared" ca="1" si="6"/>
        <v>77370</v>
      </c>
      <c r="H70" s="55">
        <f t="shared" ca="1" si="17"/>
        <v>97</v>
      </c>
      <c r="I70" s="52">
        <f t="shared" ca="1" si="17"/>
        <v>94</v>
      </c>
      <c r="J70" s="56">
        <f t="shared" ca="1" si="17"/>
        <v>97</v>
      </c>
      <c r="K70" s="45">
        <f t="shared" ca="1" si="7"/>
        <v>5000</v>
      </c>
      <c r="L70" s="45">
        <f t="shared" ca="1" si="8"/>
        <v>6500</v>
      </c>
      <c r="M70" s="45">
        <f t="shared" ca="1" si="9"/>
        <v>8500</v>
      </c>
      <c r="O70" s="27"/>
      <c r="P70" s="27"/>
      <c r="X70" s="11"/>
      <c r="Y70" s="225">
        <f t="shared" ca="1" si="13"/>
        <v>5000</v>
      </c>
      <c r="Z70" s="47">
        <f t="shared" ca="1" si="14"/>
        <v>6500</v>
      </c>
      <c r="AA70" s="47">
        <f t="shared" ca="1" si="15"/>
        <v>8500</v>
      </c>
      <c r="AB70" s="11"/>
      <c r="AC70" s="11"/>
      <c r="AD70" s="11"/>
      <c r="AE70" s="11"/>
      <c r="AF70" s="11"/>
      <c r="AG70" s="11"/>
      <c r="AH70" s="11"/>
      <c r="AI70" s="11"/>
      <c r="AJ70" s="11"/>
      <c r="AK70" s="11"/>
      <c r="AL70" s="11"/>
      <c r="AM70" s="11"/>
      <c r="AN70" s="11"/>
      <c r="AO70" s="11"/>
      <c r="AP70" s="11"/>
    </row>
    <row r="71" spans="2:42" x14ac:dyDescent="0.45">
      <c r="B71" s="50">
        <v>17604</v>
      </c>
      <c r="C71" s="51" t="s">
        <v>331</v>
      </c>
      <c r="D71" s="51" t="s">
        <v>449</v>
      </c>
      <c r="E71" s="52" t="str">
        <f t="shared" ca="1" si="12"/>
        <v>F</v>
      </c>
      <c r="F71" s="53" t="str">
        <f t="shared" ca="1" si="5"/>
        <v>Manager</v>
      </c>
      <c r="G71" s="54">
        <f t="shared" ca="1" si="6"/>
        <v>84897</v>
      </c>
      <c r="H71" s="55">
        <f t="shared" ca="1" si="17"/>
        <v>96</v>
      </c>
      <c r="I71" s="52">
        <f t="shared" ca="1" si="17"/>
        <v>73</v>
      </c>
      <c r="J71" s="56">
        <f t="shared" ca="1" si="17"/>
        <v>71</v>
      </c>
      <c r="K71" s="45">
        <f t="shared" ca="1" si="7"/>
        <v>5000</v>
      </c>
      <c r="L71" s="45">
        <f t="shared" ca="1" si="8"/>
        <v>6500</v>
      </c>
      <c r="M71" s="45">
        <f t="shared" ca="1" si="9"/>
        <v>0</v>
      </c>
      <c r="O71" s="27"/>
      <c r="P71" s="27"/>
      <c r="X71" s="11"/>
      <c r="Y71" s="225">
        <f t="shared" ca="1" si="13"/>
        <v>5000</v>
      </c>
      <c r="Z71" s="47">
        <f t="shared" ca="1" si="14"/>
        <v>6500</v>
      </c>
      <c r="AA71" s="47">
        <f t="shared" ca="1" si="15"/>
        <v>0</v>
      </c>
      <c r="AB71" s="11"/>
      <c r="AC71" s="11"/>
      <c r="AD71" s="11"/>
      <c r="AE71" s="11"/>
      <c r="AF71" s="11"/>
      <c r="AG71" s="11"/>
      <c r="AH71" s="11"/>
      <c r="AI71" s="11"/>
      <c r="AJ71" s="11"/>
      <c r="AK71" s="11"/>
      <c r="AL71" s="11"/>
      <c r="AM71" s="11"/>
      <c r="AN71" s="11"/>
      <c r="AO71" s="11"/>
      <c r="AP71" s="11"/>
    </row>
    <row r="72" spans="2:42" x14ac:dyDescent="0.45">
      <c r="B72" s="50">
        <v>17673</v>
      </c>
      <c r="C72" s="51" t="s">
        <v>332</v>
      </c>
      <c r="D72" s="51" t="s">
        <v>446</v>
      </c>
      <c r="E72" s="52" t="str">
        <f t="shared" ref="E72:E103" ca="1" si="18">IF(RANDBETWEEN(1,3)&lt;2,"F","M")</f>
        <v>F</v>
      </c>
      <c r="F72" s="53" t="str">
        <f t="shared" ca="1" si="5"/>
        <v>Business Analyst</v>
      </c>
      <c r="G72" s="54">
        <f t="shared" ca="1" si="6"/>
        <v>45920</v>
      </c>
      <c r="H72" s="55">
        <f t="shared" ca="1" si="17"/>
        <v>92</v>
      </c>
      <c r="I72" s="52">
        <f t="shared" ca="1" si="17"/>
        <v>69</v>
      </c>
      <c r="J72" s="56">
        <f t="shared" ca="1" si="17"/>
        <v>95</v>
      </c>
      <c r="K72" s="45">
        <f t="shared" ca="1" si="7"/>
        <v>5000</v>
      </c>
      <c r="L72" s="45">
        <f t="shared" ca="1" si="8"/>
        <v>0</v>
      </c>
      <c r="M72" s="45">
        <f t="shared" ca="1" si="9"/>
        <v>0</v>
      </c>
      <c r="O72" s="27"/>
      <c r="P72" s="27"/>
      <c r="X72" s="3"/>
      <c r="Y72" s="225">
        <f t="shared" ref="Y72:Y103" ca="1" si="19">IF(IF($H$7=$AD$9,$H72,IF($I$7=$AD$9,$I72,$J72))&gt;=$AG$9,$AI$9,0)</f>
        <v>5000</v>
      </c>
      <c r="Z72" s="47">
        <f t="shared" ref="Z72:Z103" ca="1" si="20">IF(OR(IF($H$7=$AD$13,$H72,IF($I$7=$AD$13,$I72,$J72))&gt;=$AG$13,AND(IF($H$7=$AI$13,$H72,IF($I$7=$AI$13,$I72,$J72))&gt;$AL$13,IF($H$7=$AP$13,$H72,IF($I$7=$AP$13,$I72,$J72))&gt;=$AR$13)),$AN$13,0)</f>
        <v>0</v>
      </c>
      <c r="AA72" s="47">
        <f t="shared" ref="AA72:AA103" ca="1" si="21">IF(OR($H72&gt;=$AG$17,$I72&gt;=$AG$17,$J72&gt;=$AG$17),$AI$17,0)</f>
        <v>0</v>
      </c>
      <c r="AB72" s="11"/>
      <c r="AC72" s="11"/>
      <c r="AD72" s="11"/>
      <c r="AE72" s="11"/>
      <c r="AF72" s="11"/>
      <c r="AG72" s="11"/>
      <c r="AH72" s="11"/>
      <c r="AI72" s="11"/>
      <c r="AJ72" s="11"/>
      <c r="AK72" s="11"/>
      <c r="AL72" s="11"/>
      <c r="AM72" s="11"/>
      <c r="AN72" s="11"/>
      <c r="AO72" s="11"/>
      <c r="AP72" s="11"/>
    </row>
    <row r="73" spans="2:42" x14ac:dyDescent="0.45">
      <c r="B73" s="50">
        <v>17699</v>
      </c>
      <c r="C73" s="51" t="s">
        <v>333</v>
      </c>
      <c r="D73" s="51" t="s">
        <v>458</v>
      </c>
      <c r="E73" s="52" t="str">
        <f t="shared" ca="1" si="18"/>
        <v>M</v>
      </c>
      <c r="F73" s="53" t="str">
        <f t="shared" ref="F73:F136" ca="1" si="22">IF(RANDBETWEEN(1,4)=1,"Intern",IF(RANDBETWEEN(1,4)=2,"Business Analyst",IF(RANDBETWEEN(1,4)=3,"Consultant","Manager")))</f>
        <v>Consultant</v>
      </c>
      <c r="G73" s="54">
        <f t="shared" ref="G73:G136" ca="1" si="23">IF(F73="Intern",RANDBETWEEN(20000,29999),IF(F73="Business Analyst",RANDBETWEEN(30000,49999),IF(F73="Consultant",RANDBETWEEN(50000,64999),RANDBETWEEN(65000,89999))))</f>
        <v>50863</v>
      </c>
      <c r="H73" s="55">
        <f t="shared" ca="1" si="17"/>
        <v>71</v>
      </c>
      <c r="I73" s="52">
        <f t="shared" ca="1" si="17"/>
        <v>85</v>
      </c>
      <c r="J73" s="56">
        <f t="shared" ca="1" si="17"/>
        <v>90</v>
      </c>
      <c r="K73" s="45">
        <f t="shared" ref="K73:K136" ca="1" si="24">IF(H73&gt;=90,5000,0)</f>
        <v>0</v>
      </c>
      <c r="L73" s="45">
        <f t="shared" ref="L73:L136" ca="1" si="25">IF(OR(H73&gt;=95,AND(I73&gt;80,J73&gt;=85)),6500,0)</f>
        <v>6500</v>
      </c>
      <c r="M73" s="45">
        <f t="shared" ref="M73:M136" ca="1" si="26">IF(OR(H73&gt;=97,I73&gt;=97,J73&gt;=97),8500,0)</f>
        <v>0</v>
      </c>
      <c r="O73" s="27"/>
      <c r="P73" s="27"/>
      <c r="X73" s="3"/>
      <c r="Y73" s="225">
        <f t="shared" ca="1" si="19"/>
        <v>0</v>
      </c>
      <c r="Z73" s="47">
        <f t="shared" ca="1" si="20"/>
        <v>6500</v>
      </c>
      <c r="AA73" s="47">
        <f t="shared" ca="1" si="21"/>
        <v>0</v>
      </c>
      <c r="AB73" s="11"/>
      <c r="AC73" s="11"/>
      <c r="AD73" s="11"/>
      <c r="AE73" s="11"/>
      <c r="AF73" s="11"/>
      <c r="AG73" s="11"/>
      <c r="AH73" s="11"/>
      <c r="AI73" s="11"/>
      <c r="AJ73" s="11"/>
      <c r="AK73" s="11"/>
      <c r="AL73" s="11"/>
      <c r="AM73" s="11"/>
      <c r="AN73" s="11"/>
      <c r="AO73" s="11"/>
      <c r="AP73" s="11"/>
    </row>
    <row r="74" spans="2:42" x14ac:dyDescent="0.45">
      <c r="B74" s="50">
        <v>17762</v>
      </c>
      <c r="C74" s="51" t="s">
        <v>334</v>
      </c>
      <c r="D74" s="51" t="s">
        <v>448</v>
      </c>
      <c r="E74" s="52" t="str">
        <f t="shared" ca="1" si="18"/>
        <v>M</v>
      </c>
      <c r="F74" s="53" t="str">
        <f t="shared" ca="1" si="22"/>
        <v>Consultant</v>
      </c>
      <c r="G74" s="54">
        <f t="shared" ca="1" si="23"/>
        <v>56830</v>
      </c>
      <c r="H74" s="55">
        <f t="shared" ca="1" si="17"/>
        <v>89</v>
      </c>
      <c r="I74" s="52">
        <f t="shared" ca="1" si="17"/>
        <v>90</v>
      </c>
      <c r="J74" s="56">
        <f t="shared" ca="1" si="17"/>
        <v>73</v>
      </c>
      <c r="K74" s="45">
        <f t="shared" ca="1" si="24"/>
        <v>0</v>
      </c>
      <c r="L74" s="45">
        <f t="shared" ca="1" si="25"/>
        <v>0</v>
      </c>
      <c r="M74" s="45">
        <f t="shared" ca="1" si="26"/>
        <v>0</v>
      </c>
      <c r="O74" s="27"/>
      <c r="P74" s="27"/>
      <c r="X74" s="3"/>
      <c r="Y74" s="225">
        <f t="shared" ca="1" si="19"/>
        <v>0</v>
      </c>
      <c r="Z74" s="47">
        <f t="shared" ca="1" si="20"/>
        <v>0</v>
      </c>
      <c r="AA74" s="47">
        <f t="shared" ca="1" si="21"/>
        <v>0</v>
      </c>
      <c r="AB74" s="11"/>
      <c r="AC74" s="11"/>
      <c r="AD74" s="11"/>
      <c r="AE74" s="11"/>
      <c r="AF74" s="11"/>
      <c r="AG74" s="11"/>
      <c r="AH74" s="11"/>
      <c r="AI74" s="11"/>
      <c r="AJ74" s="11"/>
      <c r="AK74" s="11"/>
      <c r="AL74" s="11"/>
      <c r="AM74" s="11"/>
      <c r="AN74" s="11"/>
      <c r="AO74" s="11"/>
      <c r="AP74" s="11"/>
    </row>
    <row r="75" spans="2:42" x14ac:dyDescent="0.45">
      <c r="B75" s="50">
        <v>17845</v>
      </c>
      <c r="C75" s="51" t="s">
        <v>335</v>
      </c>
      <c r="D75" s="51" t="s">
        <v>458</v>
      </c>
      <c r="E75" s="52" t="str">
        <f t="shared" ca="1" si="18"/>
        <v>F</v>
      </c>
      <c r="F75" s="53" t="str">
        <f t="shared" ca="1" si="22"/>
        <v>Consultant</v>
      </c>
      <c r="G75" s="54">
        <f t="shared" ca="1" si="23"/>
        <v>57762</v>
      </c>
      <c r="H75" s="55">
        <f t="shared" ca="1" si="17"/>
        <v>88</v>
      </c>
      <c r="I75" s="52">
        <f t="shared" ca="1" si="17"/>
        <v>69</v>
      </c>
      <c r="J75" s="56">
        <f t="shared" ca="1" si="17"/>
        <v>67</v>
      </c>
      <c r="K75" s="45">
        <f t="shared" ca="1" si="24"/>
        <v>0</v>
      </c>
      <c r="L75" s="45">
        <f t="shared" ca="1" si="25"/>
        <v>0</v>
      </c>
      <c r="M75" s="45">
        <f t="shared" ca="1" si="26"/>
        <v>0</v>
      </c>
      <c r="O75" s="27"/>
      <c r="P75" s="27"/>
      <c r="X75" s="3"/>
      <c r="Y75" s="225">
        <f t="shared" ca="1" si="19"/>
        <v>0</v>
      </c>
      <c r="Z75" s="47">
        <f t="shared" ca="1" si="20"/>
        <v>0</v>
      </c>
      <c r="AA75" s="47">
        <f t="shared" ca="1" si="21"/>
        <v>0</v>
      </c>
      <c r="AB75" s="11"/>
      <c r="AC75" s="11"/>
      <c r="AD75" s="11"/>
      <c r="AE75" s="11"/>
      <c r="AF75" s="11"/>
      <c r="AG75" s="11"/>
      <c r="AH75" s="11"/>
      <c r="AI75" s="11"/>
      <c r="AJ75" s="11"/>
      <c r="AK75" s="11"/>
      <c r="AL75" s="11"/>
      <c r="AM75" s="11"/>
      <c r="AN75" s="11"/>
      <c r="AO75" s="11"/>
      <c r="AP75" s="11"/>
    </row>
    <row r="76" spans="2:42" x14ac:dyDescent="0.45">
      <c r="B76" s="50">
        <v>18016</v>
      </c>
      <c r="C76" s="51" t="s">
        <v>291</v>
      </c>
      <c r="D76" s="51" t="s">
        <v>449</v>
      </c>
      <c r="E76" s="52" t="str">
        <f t="shared" ca="1" si="18"/>
        <v>M</v>
      </c>
      <c r="F76" s="53" t="str">
        <f t="shared" ca="1" si="22"/>
        <v>Manager</v>
      </c>
      <c r="G76" s="54">
        <f t="shared" ca="1" si="23"/>
        <v>71528</v>
      </c>
      <c r="H76" s="55">
        <f t="shared" ca="1" si="17"/>
        <v>76</v>
      </c>
      <c r="I76" s="52">
        <f t="shared" ca="1" si="17"/>
        <v>81</v>
      </c>
      <c r="J76" s="56">
        <f t="shared" ca="1" si="17"/>
        <v>84</v>
      </c>
      <c r="K76" s="45">
        <f t="shared" ca="1" si="24"/>
        <v>0</v>
      </c>
      <c r="L76" s="45">
        <f t="shared" ca="1" si="25"/>
        <v>0</v>
      </c>
      <c r="M76" s="45">
        <f t="shared" ca="1" si="26"/>
        <v>0</v>
      </c>
      <c r="O76" s="27"/>
      <c r="P76" s="27"/>
      <c r="X76" s="3"/>
      <c r="Y76" s="225">
        <f t="shared" ca="1" si="19"/>
        <v>0</v>
      </c>
      <c r="Z76" s="47">
        <f t="shared" ca="1" si="20"/>
        <v>0</v>
      </c>
      <c r="AA76" s="47">
        <f t="shared" ca="1" si="21"/>
        <v>0</v>
      </c>
      <c r="AB76" s="11"/>
      <c r="AC76" s="11"/>
      <c r="AD76" s="11"/>
      <c r="AE76" s="11"/>
      <c r="AF76" s="11"/>
      <c r="AG76" s="11"/>
      <c r="AH76" s="11"/>
      <c r="AI76" s="11"/>
      <c r="AJ76" s="11"/>
      <c r="AK76" s="11"/>
      <c r="AL76" s="11"/>
      <c r="AM76" s="11"/>
      <c r="AN76" s="11"/>
      <c r="AO76" s="11"/>
      <c r="AP76" s="11"/>
    </row>
    <row r="77" spans="2:42" x14ac:dyDescent="0.45">
      <c r="B77" s="50">
        <v>18133</v>
      </c>
      <c r="C77" s="51" t="s">
        <v>336</v>
      </c>
      <c r="D77" s="51" t="s">
        <v>449</v>
      </c>
      <c r="E77" s="52" t="str">
        <f t="shared" ca="1" si="18"/>
        <v>F</v>
      </c>
      <c r="F77" s="53" t="str">
        <f t="shared" ca="1" si="22"/>
        <v>Intern</v>
      </c>
      <c r="G77" s="54">
        <f t="shared" ca="1" si="23"/>
        <v>20003</v>
      </c>
      <c r="H77" s="55">
        <f t="shared" ca="1" si="17"/>
        <v>86</v>
      </c>
      <c r="I77" s="52">
        <f t="shared" ca="1" si="17"/>
        <v>88</v>
      </c>
      <c r="J77" s="56">
        <f t="shared" ca="1" si="17"/>
        <v>88</v>
      </c>
      <c r="K77" s="45">
        <f t="shared" ca="1" si="24"/>
        <v>0</v>
      </c>
      <c r="L77" s="45">
        <f t="shared" ca="1" si="25"/>
        <v>6500</v>
      </c>
      <c r="M77" s="45">
        <f t="shared" ca="1" si="26"/>
        <v>0</v>
      </c>
      <c r="O77" s="27"/>
      <c r="P77" s="27"/>
      <c r="X77" s="3"/>
      <c r="Y77" s="225">
        <f t="shared" ca="1" si="19"/>
        <v>0</v>
      </c>
      <c r="Z77" s="47">
        <f t="shared" ca="1" si="20"/>
        <v>6500</v>
      </c>
      <c r="AA77" s="47">
        <f t="shared" ca="1" si="21"/>
        <v>0</v>
      </c>
      <c r="AB77" s="11"/>
      <c r="AC77" s="11"/>
      <c r="AD77" s="11"/>
      <c r="AE77" s="11"/>
      <c r="AF77" s="11"/>
      <c r="AG77" s="11"/>
      <c r="AH77" s="11"/>
      <c r="AI77" s="11"/>
      <c r="AJ77" s="11"/>
      <c r="AK77" s="11"/>
      <c r="AL77" s="11"/>
      <c r="AM77" s="11"/>
      <c r="AN77" s="11"/>
      <c r="AO77" s="11"/>
      <c r="AP77" s="11"/>
    </row>
    <row r="78" spans="2:42" x14ac:dyDescent="0.45">
      <c r="B78" s="50">
        <v>18154</v>
      </c>
      <c r="C78" s="51" t="s">
        <v>337</v>
      </c>
      <c r="D78" s="51" t="s">
        <v>448</v>
      </c>
      <c r="E78" s="52" t="str">
        <f t="shared" ca="1" si="18"/>
        <v>M</v>
      </c>
      <c r="F78" s="53" t="str">
        <f t="shared" ca="1" si="22"/>
        <v>Manager</v>
      </c>
      <c r="G78" s="54">
        <f t="shared" ca="1" si="23"/>
        <v>79295</v>
      </c>
      <c r="H78" s="55">
        <f t="shared" ca="1" si="17"/>
        <v>69</v>
      </c>
      <c r="I78" s="52">
        <f t="shared" ca="1" si="17"/>
        <v>97</v>
      </c>
      <c r="J78" s="56">
        <f t="shared" ca="1" si="17"/>
        <v>91</v>
      </c>
      <c r="K78" s="45">
        <f t="shared" ca="1" si="24"/>
        <v>0</v>
      </c>
      <c r="L78" s="45">
        <f t="shared" ca="1" si="25"/>
        <v>6500</v>
      </c>
      <c r="M78" s="45">
        <f t="shared" ca="1" si="26"/>
        <v>8500</v>
      </c>
      <c r="O78" s="27"/>
      <c r="P78" s="27"/>
      <c r="X78" s="3"/>
      <c r="Y78" s="225">
        <f t="shared" ca="1" si="19"/>
        <v>0</v>
      </c>
      <c r="Z78" s="47">
        <f t="shared" ca="1" si="20"/>
        <v>6500</v>
      </c>
      <c r="AA78" s="47">
        <f t="shared" ca="1" si="21"/>
        <v>8500</v>
      </c>
      <c r="AB78" s="11"/>
      <c r="AC78" s="11"/>
      <c r="AD78" s="11"/>
      <c r="AE78" s="11"/>
      <c r="AF78" s="11"/>
      <c r="AG78" s="11"/>
      <c r="AH78" s="11"/>
      <c r="AI78" s="11"/>
      <c r="AJ78" s="11"/>
      <c r="AK78" s="11"/>
      <c r="AL78" s="11"/>
      <c r="AM78" s="11"/>
      <c r="AN78" s="11"/>
      <c r="AO78" s="11"/>
      <c r="AP78" s="11"/>
    </row>
    <row r="79" spans="2:42" x14ac:dyDescent="0.45">
      <c r="B79" s="50">
        <v>18223</v>
      </c>
      <c r="C79" s="51" t="s">
        <v>338</v>
      </c>
      <c r="D79" s="51" t="s">
        <v>445</v>
      </c>
      <c r="E79" s="52" t="str">
        <f t="shared" ca="1" si="18"/>
        <v>M</v>
      </c>
      <c r="F79" s="53" t="str">
        <f t="shared" ca="1" si="22"/>
        <v>Business Analyst</v>
      </c>
      <c r="G79" s="54">
        <f t="shared" ca="1" si="23"/>
        <v>42369</v>
      </c>
      <c r="H79" s="55">
        <f t="shared" ca="1" si="17"/>
        <v>66</v>
      </c>
      <c r="I79" s="52">
        <f t="shared" ca="1" si="17"/>
        <v>73</v>
      </c>
      <c r="J79" s="56">
        <f t="shared" ca="1" si="17"/>
        <v>88</v>
      </c>
      <c r="K79" s="45">
        <f t="shared" ca="1" si="24"/>
        <v>0</v>
      </c>
      <c r="L79" s="45">
        <f t="shared" ca="1" si="25"/>
        <v>0</v>
      </c>
      <c r="M79" s="45">
        <f t="shared" ca="1" si="26"/>
        <v>0</v>
      </c>
      <c r="O79" s="27"/>
      <c r="P79" s="27"/>
      <c r="X79" s="3"/>
      <c r="Y79" s="225">
        <f t="shared" ca="1" si="19"/>
        <v>0</v>
      </c>
      <c r="Z79" s="47">
        <f t="shared" ca="1" si="20"/>
        <v>0</v>
      </c>
      <c r="AA79" s="47">
        <f t="shared" ca="1" si="21"/>
        <v>0</v>
      </c>
    </row>
    <row r="80" spans="2:42" x14ac:dyDescent="0.45">
      <c r="B80" s="50">
        <v>18351</v>
      </c>
      <c r="C80" s="51" t="s">
        <v>339</v>
      </c>
      <c r="D80" s="51" t="s">
        <v>448</v>
      </c>
      <c r="E80" s="52" t="str">
        <f t="shared" ca="1" si="18"/>
        <v>M</v>
      </c>
      <c r="F80" s="53" t="str">
        <f t="shared" ca="1" si="22"/>
        <v>Business Analyst</v>
      </c>
      <c r="G80" s="54">
        <f t="shared" ca="1" si="23"/>
        <v>42171</v>
      </c>
      <c r="H80" s="55">
        <f t="shared" ca="1" si="17"/>
        <v>84</v>
      </c>
      <c r="I80" s="52">
        <f t="shared" ca="1" si="17"/>
        <v>93</v>
      </c>
      <c r="J80" s="56">
        <f t="shared" ca="1" si="17"/>
        <v>73</v>
      </c>
      <c r="K80" s="45">
        <f t="shared" ca="1" si="24"/>
        <v>0</v>
      </c>
      <c r="L80" s="45">
        <f t="shared" ca="1" si="25"/>
        <v>0</v>
      </c>
      <c r="M80" s="45">
        <f t="shared" ca="1" si="26"/>
        <v>0</v>
      </c>
      <c r="O80" s="27"/>
      <c r="P80" s="27"/>
      <c r="X80" s="3"/>
      <c r="Y80" s="225">
        <f t="shared" ca="1" si="19"/>
        <v>0</v>
      </c>
      <c r="Z80" s="47">
        <f t="shared" ca="1" si="20"/>
        <v>0</v>
      </c>
      <c r="AA80" s="47">
        <f t="shared" ca="1" si="21"/>
        <v>0</v>
      </c>
    </row>
    <row r="81" spans="2:27" x14ac:dyDescent="0.45">
      <c r="B81" s="50">
        <v>18414</v>
      </c>
      <c r="C81" s="51" t="s">
        <v>340</v>
      </c>
      <c r="D81" s="51" t="s">
        <v>448</v>
      </c>
      <c r="E81" s="52" t="str">
        <f t="shared" ca="1" si="18"/>
        <v>M</v>
      </c>
      <c r="F81" s="53" t="str">
        <f t="shared" ca="1" si="22"/>
        <v>Business Analyst</v>
      </c>
      <c r="G81" s="54">
        <f t="shared" ca="1" si="23"/>
        <v>30866</v>
      </c>
      <c r="H81" s="55">
        <f t="shared" ca="1" si="17"/>
        <v>99</v>
      </c>
      <c r="I81" s="52">
        <f t="shared" ca="1" si="17"/>
        <v>93</v>
      </c>
      <c r="J81" s="56">
        <f t="shared" ca="1" si="17"/>
        <v>98</v>
      </c>
      <c r="K81" s="45">
        <f t="shared" ca="1" si="24"/>
        <v>5000</v>
      </c>
      <c r="L81" s="45">
        <f t="shared" ca="1" si="25"/>
        <v>6500</v>
      </c>
      <c r="M81" s="45">
        <f t="shared" ca="1" si="26"/>
        <v>8500</v>
      </c>
      <c r="O81" s="27"/>
      <c r="P81" s="27"/>
      <c r="X81" s="3"/>
      <c r="Y81" s="225">
        <f t="shared" ca="1" si="19"/>
        <v>5000</v>
      </c>
      <c r="Z81" s="47">
        <f t="shared" ca="1" si="20"/>
        <v>6500</v>
      </c>
      <c r="AA81" s="47">
        <f t="shared" ca="1" si="21"/>
        <v>8500</v>
      </c>
    </row>
    <row r="82" spans="2:27" x14ac:dyDescent="0.45">
      <c r="B82" s="50">
        <v>18489</v>
      </c>
      <c r="C82" s="51" t="s">
        <v>341</v>
      </c>
      <c r="D82" s="51" t="s">
        <v>449</v>
      </c>
      <c r="E82" s="52" t="str">
        <f t="shared" ca="1" si="18"/>
        <v>M</v>
      </c>
      <c r="F82" s="53" t="str">
        <f t="shared" ca="1" si="22"/>
        <v>Manager</v>
      </c>
      <c r="G82" s="54">
        <f t="shared" ca="1" si="23"/>
        <v>80523</v>
      </c>
      <c r="H82" s="55">
        <f t="shared" ca="1" si="17"/>
        <v>77</v>
      </c>
      <c r="I82" s="52">
        <f t="shared" ca="1" si="17"/>
        <v>68</v>
      </c>
      <c r="J82" s="56">
        <f t="shared" ca="1" si="17"/>
        <v>77</v>
      </c>
      <c r="K82" s="45">
        <f t="shared" ca="1" si="24"/>
        <v>0</v>
      </c>
      <c r="L82" s="45">
        <f t="shared" ca="1" si="25"/>
        <v>0</v>
      </c>
      <c r="M82" s="45">
        <f t="shared" ca="1" si="26"/>
        <v>0</v>
      </c>
      <c r="O82" s="27"/>
      <c r="P82" s="27"/>
      <c r="X82" s="3"/>
      <c r="Y82" s="225">
        <f t="shared" ca="1" si="19"/>
        <v>0</v>
      </c>
      <c r="Z82" s="47">
        <f t="shared" ca="1" si="20"/>
        <v>0</v>
      </c>
      <c r="AA82" s="47">
        <f t="shared" ca="1" si="21"/>
        <v>0</v>
      </c>
    </row>
    <row r="83" spans="2:27" x14ac:dyDescent="0.45">
      <c r="B83" s="50">
        <v>18501</v>
      </c>
      <c r="C83" s="51" t="s">
        <v>342</v>
      </c>
      <c r="D83" s="51" t="s">
        <v>447</v>
      </c>
      <c r="E83" s="52" t="str">
        <f t="shared" ca="1" si="18"/>
        <v>M</v>
      </c>
      <c r="F83" s="53" t="str">
        <f t="shared" ca="1" si="22"/>
        <v>Business Analyst</v>
      </c>
      <c r="G83" s="54">
        <f t="shared" ca="1" si="23"/>
        <v>40247</v>
      </c>
      <c r="H83" s="55">
        <f t="shared" ca="1" si="17"/>
        <v>93</v>
      </c>
      <c r="I83" s="52">
        <f t="shared" ca="1" si="17"/>
        <v>80</v>
      </c>
      <c r="J83" s="56">
        <f t="shared" ca="1" si="17"/>
        <v>97</v>
      </c>
      <c r="K83" s="45">
        <f t="shared" ca="1" si="24"/>
        <v>5000</v>
      </c>
      <c r="L83" s="45">
        <f t="shared" ca="1" si="25"/>
        <v>0</v>
      </c>
      <c r="M83" s="45">
        <f t="shared" ca="1" si="26"/>
        <v>8500</v>
      </c>
      <c r="O83" s="27"/>
      <c r="P83" s="27"/>
      <c r="X83" s="3"/>
      <c r="Y83" s="225">
        <f t="shared" ca="1" si="19"/>
        <v>5000</v>
      </c>
      <c r="Z83" s="47">
        <f t="shared" ca="1" si="20"/>
        <v>0</v>
      </c>
      <c r="AA83" s="47">
        <f t="shared" ca="1" si="21"/>
        <v>8500</v>
      </c>
    </row>
    <row r="84" spans="2:27" x14ac:dyDescent="0.45">
      <c r="B84" s="50">
        <v>18680</v>
      </c>
      <c r="C84" s="51" t="s">
        <v>343</v>
      </c>
      <c r="D84" s="51" t="s">
        <v>444</v>
      </c>
      <c r="E84" s="52" t="str">
        <f t="shared" ca="1" si="18"/>
        <v>F</v>
      </c>
      <c r="F84" s="53" t="str">
        <f t="shared" ca="1" si="22"/>
        <v>Manager</v>
      </c>
      <c r="G84" s="54">
        <f t="shared" ca="1" si="23"/>
        <v>84239</v>
      </c>
      <c r="H84" s="55">
        <f t="shared" ca="1" si="17"/>
        <v>91</v>
      </c>
      <c r="I84" s="52">
        <f t="shared" ca="1" si="17"/>
        <v>96</v>
      </c>
      <c r="J84" s="56">
        <f t="shared" ca="1" si="17"/>
        <v>67</v>
      </c>
      <c r="K84" s="45">
        <f t="shared" ca="1" si="24"/>
        <v>5000</v>
      </c>
      <c r="L84" s="45">
        <f t="shared" ca="1" si="25"/>
        <v>0</v>
      </c>
      <c r="M84" s="45">
        <f t="shared" ca="1" si="26"/>
        <v>0</v>
      </c>
      <c r="O84" s="27"/>
      <c r="P84" s="27"/>
      <c r="X84" s="3"/>
      <c r="Y84" s="225">
        <f t="shared" ca="1" si="19"/>
        <v>5000</v>
      </c>
      <c r="Z84" s="47">
        <f t="shared" ca="1" si="20"/>
        <v>0</v>
      </c>
      <c r="AA84" s="47">
        <f t="shared" ca="1" si="21"/>
        <v>0</v>
      </c>
    </row>
    <row r="85" spans="2:27" x14ac:dyDescent="0.45">
      <c r="B85" s="50">
        <v>18845</v>
      </c>
      <c r="C85" s="51" t="s">
        <v>344</v>
      </c>
      <c r="D85" s="51" t="s">
        <v>457</v>
      </c>
      <c r="E85" s="52" t="str">
        <f t="shared" ca="1" si="18"/>
        <v>M</v>
      </c>
      <c r="F85" s="53" t="str">
        <f t="shared" ca="1" si="22"/>
        <v>Manager</v>
      </c>
      <c r="G85" s="54">
        <f t="shared" ca="1" si="23"/>
        <v>69523</v>
      </c>
      <c r="H85" s="55">
        <f t="shared" ca="1" si="17"/>
        <v>73</v>
      </c>
      <c r="I85" s="52">
        <f t="shared" ca="1" si="17"/>
        <v>71</v>
      </c>
      <c r="J85" s="56">
        <f t="shared" ca="1" si="17"/>
        <v>77</v>
      </c>
      <c r="K85" s="45">
        <f t="shared" ca="1" si="24"/>
        <v>0</v>
      </c>
      <c r="L85" s="45">
        <f t="shared" ca="1" si="25"/>
        <v>0</v>
      </c>
      <c r="M85" s="45">
        <f t="shared" ca="1" si="26"/>
        <v>0</v>
      </c>
      <c r="O85" s="27"/>
      <c r="P85" s="27"/>
      <c r="X85" s="3"/>
      <c r="Y85" s="225">
        <f t="shared" ca="1" si="19"/>
        <v>0</v>
      </c>
      <c r="Z85" s="47">
        <f t="shared" ca="1" si="20"/>
        <v>0</v>
      </c>
      <c r="AA85" s="47">
        <f t="shared" ca="1" si="21"/>
        <v>0</v>
      </c>
    </row>
    <row r="86" spans="2:27" x14ac:dyDescent="0.45">
      <c r="B86" s="50">
        <v>19080</v>
      </c>
      <c r="C86" s="51" t="s">
        <v>345</v>
      </c>
      <c r="D86" s="51" t="s">
        <v>444</v>
      </c>
      <c r="E86" s="52" t="str">
        <f t="shared" ca="1" si="18"/>
        <v>M</v>
      </c>
      <c r="F86" s="53" t="str">
        <f t="shared" ca="1" si="22"/>
        <v>Manager</v>
      </c>
      <c r="G86" s="54">
        <f t="shared" ca="1" si="23"/>
        <v>67940</v>
      </c>
      <c r="H86" s="55">
        <f t="shared" ca="1" si="17"/>
        <v>71</v>
      </c>
      <c r="I86" s="52">
        <f t="shared" ca="1" si="17"/>
        <v>67</v>
      </c>
      <c r="J86" s="56">
        <f t="shared" ca="1" si="17"/>
        <v>68</v>
      </c>
      <c r="K86" s="45">
        <f t="shared" ca="1" si="24"/>
        <v>0</v>
      </c>
      <c r="L86" s="45">
        <f t="shared" ca="1" si="25"/>
        <v>0</v>
      </c>
      <c r="M86" s="45">
        <f t="shared" ca="1" si="26"/>
        <v>0</v>
      </c>
      <c r="O86" s="27"/>
      <c r="P86" s="27"/>
      <c r="X86" s="3"/>
      <c r="Y86" s="225">
        <f t="shared" ca="1" si="19"/>
        <v>0</v>
      </c>
      <c r="Z86" s="47">
        <f t="shared" ca="1" si="20"/>
        <v>0</v>
      </c>
      <c r="AA86" s="47">
        <f t="shared" ca="1" si="21"/>
        <v>0</v>
      </c>
    </row>
    <row r="87" spans="2:27" x14ac:dyDescent="0.45">
      <c r="B87" s="50">
        <v>19203</v>
      </c>
      <c r="C87" s="51" t="s">
        <v>346</v>
      </c>
      <c r="D87" s="51" t="s">
        <v>452</v>
      </c>
      <c r="E87" s="52" t="str">
        <f t="shared" ca="1" si="18"/>
        <v>M</v>
      </c>
      <c r="F87" s="53" t="str">
        <f t="shared" ca="1" si="22"/>
        <v>Manager</v>
      </c>
      <c r="G87" s="54">
        <f t="shared" ca="1" si="23"/>
        <v>75771</v>
      </c>
      <c r="H87" s="55">
        <f t="shared" ca="1" si="17"/>
        <v>69</v>
      </c>
      <c r="I87" s="52">
        <f t="shared" ca="1" si="17"/>
        <v>71</v>
      </c>
      <c r="J87" s="56">
        <f t="shared" ca="1" si="17"/>
        <v>85</v>
      </c>
      <c r="K87" s="45">
        <f t="shared" ca="1" si="24"/>
        <v>0</v>
      </c>
      <c r="L87" s="45">
        <f t="shared" ca="1" si="25"/>
        <v>0</v>
      </c>
      <c r="M87" s="45">
        <f t="shared" ca="1" si="26"/>
        <v>0</v>
      </c>
      <c r="O87" s="27"/>
      <c r="P87" s="27"/>
      <c r="X87" s="3"/>
      <c r="Y87" s="225">
        <f t="shared" ca="1" si="19"/>
        <v>0</v>
      </c>
      <c r="Z87" s="47">
        <f t="shared" ca="1" si="20"/>
        <v>0</v>
      </c>
      <c r="AA87" s="47">
        <f t="shared" ca="1" si="21"/>
        <v>0</v>
      </c>
    </row>
    <row r="88" spans="2:27" x14ac:dyDescent="0.45">
      <c r="B88" s="50">
        <v>19340</v>
      </c>
      <c r="C88" s="51" t="s">
        <v>347</v>
      </c>
      <c r="D88" s="51" t="s">
        <v>456</v>
      </c>
      <c r="E88" s="52" t="str">
        <f t="shared" ca="1" si="18"/>
        <v>M</v>
      </c>
      <c r="F88" s="53" t="str">
        <f t="shared" ca="1" si="22"/>
        <v>Consultant</v>
      </c>
      <c r="G88" s="54">
        <f t="shared" ca="1" si="23"/>
        <v>52505</v>
      </c>
      <c r="H88" s="55">
        <f t="shared" ref="H88:J107" ca="1" si="27">RANDBETWEEN(65,99)</f>
        <v>74</v>
      </c>
      <c r="I88" s="52">
        <f t="shared" ca="1" si="27"/>
        <v>67</v>
      </c>
      <c r="J88" s="56">
        <f t="shared" ca="1" si="27"/>
        <v>98</v>
      </c>
      <c r="K88" s="45">
        <f t="shared" ca="1" si="24"/>
        <v>0</v>
      </c>
      <c r="L88" s="45">
        <f t="shared" ca="1" si="25"/>
        <v>0</v>
      </c>
      <c r="M88" s="45">
        <f t="shared" ca="1" si="26"/>
        <v>8500</v>
      </c>
      <c r="O88" s="27"/>
      <c r="P88" s="27"/>
      <c r="X88" s="3"/>
      <c r="Y88" s="225">
        <f t="shared" ca="1" si="19"/>
        <v>0</v>
      </c>
      <c r="Z88" s="47">
        <f t="shared" ca="1" si="20"/>
        <v>0</v>
      </c>
      <c r="AA88" s="47">
        <f t="shared" ca="1" si="21"/>
        <v>8500</v>
      </c>
    </row>
    <row r="89" spans="2:27" x14ac:dyDescent="0.45">
      <c r="B89" s="50">
        <v>19469</v>
      </c>
      <c r="C89" s="51" t="s">
        <v>49</v>
      </c>
      <c r="D89" s="51" t="s">
        <v>443</v>
      </c>
      <c r="E89" s="52" t="str">
        <f t="shared" ca="1" si="18"/>
        <v>M</v>
      </c>
      <c r="F89" s="53" t="str">
        <f t="shared" ca="1" si="22"/>
        <v>Consultant</v>
      </c>
      <c r="G89" s="54">
        <f t="shared" ca="1" si="23"/>
        <v>64050</v>
      </c>
      <c r="H89" s="55">
        <f t="shared" ca="1" si="27"/>
        <v>77</v>
      </c>
      <c r="I89" s="52">
        <f t="shared" ca="1" si="27"/>
        <v>66</v>
      </c>
      <c r="J89" s="56">
        <f t="shared" ca="1" si="27"/>
        <v>89</v>
      </c>
      <c r="K89" s="45">
        <f t="shared" ca="1" si="24"/>
        <v>0</v>
      </c>
      <c r="L89" s="45">
        <f t="shared" ca="1" si="25"/>
        <v>0</v>
      </c>
      <c r="M89" s="45">
        <f t="shared" ca="1" si="26"/>
        <v>0</v>
      </c>
      <c r="O89" s="27"/>
      <c r="P89" s="27"/>
      <c r="X89" s="3"/>
      <c r="Y89" s="225">
        <f t="shared" ca="1" si="19"/>
        <v>0</v>
      </c>
      <c r="Z89" s="47">
        <f t="shared" ca="1" si="20"/>
        <v>0</v>
      </c>
      <c r="AA89" s="47">
        <f t="shared" ca="1" si="21"/>
        <v>0</v>
      </c>
    </row>
    <row r="90" spans="2:27" x14ac:dyDescent="0.45">
      <c r="B90" s="50">
        <v>19559</v>
      </c>
      <c r="C90" s="51" t="s">
        <v>348</v>
      </c>
      <c r="D90" s="51" t="s">
        <v>442</v>
      </c>
      <c r="E90" s="52" t="str">
        <f t="shared" ca="1" si="18"/>
        <v>F</v>
      </c>
      <c r="F90" s="53" t="str">
        <f t="shared" ca="1" si="22"/>
        <v>Manager</v>
      </c>
      <c r="G90" s="54">
        <f t="shared" ca="1" si="23"/>
        <v>86160</v>
      </c>
      <c r="H90" s="55">
        <f t="shared" ca="1" si="27"/>
        <v>81</v>
      </c>
      <c r="I90" s="52">
        <f t="shared" ca="1" si="27"/>
        <v>84</v>
      </c>
      <c r="J90" s="56">
        <f t="shared" ca="1" si="27"/>
        <v>82</v>
      </c>
      <c r="K90" s="45">
        <f t="shared" ca="1" si="24"/>
        <v>0</v>
      </c>
      <c r="L90" s="45">
        <f t="shared" ca="1" si="25"/>
        <v>0</v>
      </c>
      <c r="M90" s="45">
        <f t="shared" ca="1" si="26"/>
        <v>0</v>
      </c>
      <c r="O90" s="27"/>
      <c r="P90" s="27"/>
      <c r="X90" s="3"/>
      <c r="Y90" s="225">
        <f t="shared" ca="1" si="19"/>
        <v>0</v>
      </c>
      <c r="Z90" s="47">
        <f t="shared" ca="1" si="20"/>
        <v>0</v>
      </c>
      <c r="AA90" s="47">
        <f t="shared" ca="1" si="21"/>
        <v>0</v>
      </c>
    </row>
    <row r="91" spans="2:27" x14ac:dyDescent="0.45">
      <c r="B91" s="50">
        <v>19757</v>
      </c>
      <c r="C91" s="51" t="s">
        <v>349</v>
      </c>
      <c r="D91" s="51" t="s">
        <v>444</v>
      </c>
      <c r="E91" s="52" t="str">
        <f t="shared" ca="1" si="18"/>
        <v>F</v>
      </c>
      <c r="F91" s="53" t="str">
        <f t="shared" ca="1" si="22"/>
        <v>Intern</v>
      </c>
      <c r="G91" s="54">
        <f t="shared" ca="1" si="23"/>
        <v>28050</v>
      </c>
      <c r="H91" s="55">
        <f t="shared" ca="1" si="27"/>
        <v>92</v>
      </c>
      <c r="I91" s="52">
        <f t="shared" ca="1" si="27"/>
        <v>96</v>
      </c>
      <c r="J91" s="56">
        <f t="shared" ca="1" si="27"/>
        <v>86</v>
      </c>
      <c r="K91" s="45">
        <f t="shared" ca="1" si="24"/>
        <v>5000</v>
      </c>
      <c r="L91" s="45">
        <f t="shared" ca="1" si="25"/>
        <v>6500</v>
      </c>
      <c r="M91" s="45">
        <f t="shared" ca="1" si="26"/>
        <v>0</v>
      </c>
      <c r="O91" s="27"/>
      <c r="P91" s="27"/>
      <c r="X91" s="3"/>
      <c r="Y91" s="225">
        <f t="shared" ca="1" si="19"/>
        <v>5000</v>
      </c>
      <c r="Z91" s="47">
        <f t="shared" ca="1" si="20"/>
        <v>6500</v>
      </c>
      <c r="AA91" s="47">
        <f t="shared" ca="1" si="21"/>
        <v>0</v>
      </c>
    </row>
    <row r="92" spans="2:27" x14ac:dyDescent="0.45">
      <c r="B92" s="50">
        <v>19916</v>
      </c>
      <c r="C92" s="51" t="s">
        <v>350</v>
      </c>
      <c r="D92" s="51" t="s">
        <v>457</v>
      </c>
      <c r="E92" s="52" t="str">
        <f t="shared" ca="1" si="18"/>
        <v>F</v>
      </c>
      <c r="F92" s="53" t="str">
        <f t="shared" ca="1" si="22"/>
        <v>Intern</v>
      </c>
      <c r="G92" s="54">
        <f t="shared" ca="1" si="23"/>
        <v>28403</v>
      </c>
      <c r="H92" s="55">
        <f t="shared" ca="1" si="27"/>
        <v>80</v>
      </c>
      <c r="I92" s="52">
        <f t="shared" ca="1" si="27"/>
        <v>99</v>
      </c>
      <c r="J92" s="56">
        <f t="shared" ca="1" si="27"/>
        <v>87</v>
      </c>
      <c r="K92" s="45">
        <f t="shared" ca="1" si="24"/>
        <v>0</v>
      </c>
      <c r="L92" s="45">
        <f t="shared" ca="1" si="25"/>
        <v>6500</v>
      </c>
      <c r="M92" s="45">
        <f t="shared" ca="1" si="26"/>
        <v>8500</v>
      </c>
      <c r="O92" s="27"/>
      <c r="P92" s="27"/>
      <c r="X92" s="3"/>
      <c r="Y92" s="225">
        <f t="shared" ca="1" si="19"/>
        <v>0</v>
      </c>
      <c r="Z92" s="47">
        <f t="shared" ca="1" si="20"/>
        <v>6500</v>
      </c>
      <c r="AA92" s="47">
        <f t="shared" ca="1" si="21"/>
        <v>8500</v>
      </c>
    </row>
    <row r="93" spans="2:27" x14ac:dyDescent="0.45">
      <c r="B93" s="50">
        <v>19968</v>
      </c>
      <c r="C93" s="51" t="s">
        <v>351</v>
      </c>
      <c r="D93" s="51" t="s">
        <v>458</v>
      </c>
      <c r="E93" s="52" t="str">
        <f t="shared" ca="1" si="18"/>
        <v>F</v>
      </c>
      <c r="F93" s="53" t="str">
        <f t="shared" ca="1" si="22"/>
        <v>Manager</v>
      </c>
      <c r="G93" s="54">
        <f t="shared" ca="1" si="23"/>
        <v>88444</v>
      </c>
      <c r="H93" s="55">
        <f t="shared" ca="1" si="27"/>
        <v>85</v>
      </c>
      <c r="I93" s="52">
        <f t="shared" ca="1" si="27"/>
        <v>75</v>
      </c>
      <c r="J93" s="56">
        <f t="shared" ca="1" si="27"/>
        <v>85</v>
      </c>
      <c r="K93" s="45">
        <f t="shared" ca="1" si="24"/>
        <v>0</v>
      </c>
      <c r="L93" s="45">
        <f t="shared" ca="1" si="25"/>
        <v>0</v>
      </c>
      <c r="M93" s="45">
        <f t="shared" ca="1" si="26"/>
        <v>0</v>
      </c>
      <c r="O93" s="27"/>
      <c r="P93" s="27"/>
      <c r="X93" s="3"/>
      <c r="Y93" s="225">
        <f t="shared" ca="1" si="19"/>
        <v>0</v>
      </c>
      <c r="Z93" s="47">
        <f t="shared" ca="1" si="20"/>
        <v>0</v>
      </c>
      <c r="AA93" s="47">
        <f t="shared" ca="1" si="21"/>
        <v>0</v>
      </c>
    </row>
    <row r="94" spans="2:27" x14ac:dyDescent="0.45">
      <c r="B94" s="50">
        <v>20014</v>
      </c>
      <c r="C94" s="51" t="s">
        <v>352</v>
      </c>
      <c r="D94" s="51" t="s">
        <v>444</v>
      </c>
      <c r="E94" s="52" t="str">
        <f t="shared" ca="1" si="18"/>
        <v>M</v>
      </c>
      <c r="F94" s="53" t="str">
        <f t="shared" ca="1" si="22"/>
        <v>Business Analyst</v>
      </c>
      <c r="G94" s="54">
        <f t="shared" ca="1" si="23"/>
        <v>31116</v>
      </c>
      <c r="H94" s="55">
        <f t="shared" ca="1" si="27"/>
        <v>84</v>
      </c>
      <c r="I94" s="52">
        <f t="shared" ca="1" si="27"/>
        <v>96</v>
      </c>
      <c r="J94" s="56">
        <f t="shared" ca="1" si="27"/>
        <v>77</v>
      </c>
      <c r="K94" s="45">
        <f t="shared" ca="1" si="24"/>
        <v>0</v>
      </c>
      <c r="L94" s="45">
        <f t="shared" ca="1" si="25"/>
        <v>0</v>
      </c>
      <c r="M94" s="45">
        <f t="shared" ca="1" si="26"/>
        <v>0</v>
      </c>
      <c r="O94" s="27"/>
      <c r="P94" s="27"/>
      <c r="X94" s="3"/>
      <c r="Y94" s="225">
        <f t="shared" ca="1" si="19"/>
        <v>0</v>
      </c>
      <c r="Z94" s="47">
        <f t="shared" ca="1" si="20"/>
        <v>0</v>
      </c>
      <c r="AA94" s="47">
        <f t="shared" ca="1" si="21"/>
        <v>0</v>
      </c>
    </row>
    <row r="95" spans="2:27" x14ac:dyDescent="0.45">
      <c r="B95" s="50">
        <v>20151</v>
      </c>
      <c r="C95" s="51" t="s">
        <v>353</v>
      </c>
      <c r="D95" s="51" t="s">
        <v>446</v>
      </c>
      <c r="E95" s="52" t="str">
        <f t="shared" ca="1" si="18"/>
        <v>F</v>
      </c>
      <c r="F95" s="53" t="str">
        <f t="shared" ca="1" si="22"/>
        <v>Intern</v>
      </c>
      <c r="G95" s="54">
        <f t="shared" ca="1" si="23"/>
        <v>29565</v>
      </c>
      <c r="H95" s="55">
        <f t="shared" ca="1" si="27"/>
        <v>98</v>
      </c>
      <c r="I95" s="52">
        <f t="shared" ca="1" si="27"/>
        <v>65</v>
      </c>
      <c r="J95" s="56">
        <f t="shared" ca="1" si="27"/>
        <v>93</v>
      </c>
      <c r="K95" s="45">
        <f t="shared" ca="1" si="24"/>
        <v>5000</v>
      </c>
      <c r="L95" s="45">
        <f t="shared" ca="1" si="25"/>
        <v>6500</v>
      </c>
      <c r="M95" s="45">
        <f t="shared" ca="1" si="26"/>
        <v>8500</v>
      </c>
      <c r="O95" s="27"/>
      <c r="P95" s="27"/>
      <c r="X95" s="3"/>
      <c r="Y95" s="225">
        <f t="shared" ca="1" si="19"/>
        <v>5000</v>
      </c>
      <c r="Z95" s="47">
        <f t="shared" ca="1" si="20"/>
        <v>6500</v>
      </c>
      <c r="AA95" s="47">
        <f t="shared" ca="1" si="21"/>
        <v>8500</v>
      </c>
    </row>
    <row r="96" spans="2:27" x14ac:dyDescent="0.45">
      <c r="B96" s="50">
        <v>20228</v>
      </c>
      <c r="C96" s="51" t="s">
        <v>342</v>
      </c>
      <c r="D96" s="51" t="s">
        <v>456</v>
      </c>
      <c r="E96" s="52" t="str">
        <f t="shared" ca="1" si="18"/>
        <v>F</v>
      </c>
      <c r="F96" s="53" t="str">
        <f t="shared" ca="1" si="22"/>
        <v>Consultant</v>
      </c>
      <c r="G96" s="54">
        <f t="shared" ca="1" si="23"/>
        <v>64229</v>
      </c>
      <c r="H96" s="55">
        <f t="shared" ca="1" si="27"/>
        <v>97</v>
      </c>
      <c r="I96" s="52">
        <f t="shared" ca="1" si="27"/>
        <v>89</v>
      </c>
      <c r="J96" s="56">
        <f t="shared" ca="1" si="27"/>
        <v>94</v>
      </c>
      <c r="K96" s="45">
        <f t="shared" ca="1" si="24"/>
        <v>5000</v>
      </c>
      <c r="L96" s="45">
        <f t="shared" ca="1" si="25"/>
        <v>6500</v>
      </c>
      <c r="M96" s="45">
        <f t="shared" ca="1" si="26"/>
        <v>8500</v>
      </c>
      <c r="O96" s="27"/>
      <c r="P96" s="27"/>
      <c r="X96" s="3"/>
      <c r="Y96" s="225">
        <f t="shared" ca="1" si="19"/>
        <v>5000</v>
      </c>
      <c r="Z96" s="47">
        <f t="shared" ca="1" si="20"/>
        <v>6500</v>
      </c>
      <c r="AA96" s="47">
        <f t="shared" ca="1" si="21"/>
        <v>8500</v>
      </c>
    </row>
    <row r="97" spans="2:27" x14ac:dyDescent="0.45">
      <c r="B97" s="50">
        <v>20246</v>
      </c>
      <c r="C97" s="51" t="s">
        <v>320</v>
      </c>
      <c r="D97" s="51" t="s">
        <v>445</v>
      </c>
      <c r="E97" s="52" t="str">
        <f t="shared" ca="1" si="18"/>
        <v>M</v>
      </c>
      <c r="F97" s="53" t="str">
        <f t="shared" ca="1" si="22"/>
        <v>Manager</v>
      </c>
      <c r="G97" s="54">
        <f t="shared" ca="1" si="23"/>
        <v>84863</v>
      </c>
      <c r="H97" s="55">
        <f t="shared" ca="1" si="27"/>
        <v>76</v>
      </c>
      <c r="I97" s="52">
        <f t="shared" ca="1" si="27"/>
        <v>73</v>
      </c>
      <c r="J97" s="56">
        <f t="shared" ca="1" si="27"/>
        <v>72</v>
      </c>
      <c r="K97" s="45">
        <f t="shared" ca="1" si="24"/>
        <v>0</v>
      </c>
      <c r="L97" s="45">
        <f t="shared" ca="1" si="25"/>
        <v>0</v>
      </c>
      <c r="M97" s="45">
        <f t="shared" ca="1" si="26"/>
        <v>0</v>
      </c>
      <c r="O97" s="27"/>
      <c r="P97" s="27"/>
      <c r="X97" s="3"/>
      <c r="Y97" s="225">
        <f t="shared" ca="1" si="19"/>
        <v>0</v>
      </c>
      <c r="Z97" s="47">
        <f t="shared" ca="1" si="20"/>
        <v>0</v>
      </c>
      <c r="AA97" s="47">
        <f t="shared" ca="1" si="21"/>
        <v>0</v>
      </c>
    </row>
    <row r="98" spans="2:27" x14ac:dyDescent="0.45">
      <c r="B98" s="50">
        <v>20477</v>
      </c>
      <c r="C98" s="51" t="s">
        <v>354</v>
      </c>
      <c r="D98" s="51" t="s">
        <v>443</v>
      </c>
      <c r="E98" s="52" t="str">
        <f t="shared" ca="1" si="18"/>
        <v>M</v>
      </c>
      <c r="F98" s="53" t="str">
        <f t="shared" ca="1" si="22"/>
        <v>Business Analyst</v>
      </c>
      <c r="G98" s="54">
        <f t="shared" ca="1" si="23"/>
        <v>47294</v>
      </c>
      <c r="H98" s="55">
        <f t="shared" ca="1" si="27"/>
        <v>96</v>
      </c>
      <c r="I98" s="52">
        <f t="shared" ca="1" si="27"/>
        <v>82</v>
      </c>
      <c r="J98" s="56">
        <f t="shared" ca="1" si="27"/>
        <v>91</v>
      </c>
      <c r="K98" s="45">
        <f t="shared" ca="1" si="24"/>
        <v>5000</v>
      </c>
      <c r="L98" s="45">
        <f t="shared" ca="1" si="25"/>
        <v>6500</v>
      </c>
      <c r="M98" s="45">
        <f t="shared" ca="1" si="26"/>
        <v>0</v>
      </c>
      <c r="O98" s="27"/>
      <c r="P98" s="27"/>
      <c r="X98" s="3"/>
      <c r="Y98" s="225">
        <f t="shared" ca="1" si="19"/>
        <v>5000</v>
      </c>
      <c r="Z98" s="47">
        <f t="shared" ca="1" si="20"/>
        <v>6500</v>
      </c>
      <c r="AA98" s="47">
        <f t="shared" ca="1" si="21"/>
        <v>0</v>
      </c>
    </row>
    <row r="99" spans="2:27" x14ac:dyDescent="0.45">
      <c r="B99" s="50">
        <v>20607</v>
      </c>
      <c r="C99" s="51" t="s">
        <v>355</v>
      </c>
      <c r="D99" s="51" t="s">
        <v>443</v>
      </c>
      <c r="E99" s="52" t="str">
        <f t="shared" ca="1" si="18"/>
        <v>F</v>
      </c>
      <c r="F99" s="53" t="str">
        <f t="shared" ca="1" si="22"/>
        <v>Manager</v>
      </c>
      <c r="G99" s="54">
        <f t="shared" ca="1" si="23"/>
        <v>71113</v>
      </c>
      <c r="H99" s="55">
        <f t="shared" ca="1" si="27"/>
        <v>85</v>
      </c>
      <c r="I99" s="52">
        <f t="shared" ca="1" si="27"/>
        <v>73</v>
      </c>
      <c r="J99" s="56">
        <f t="shared" ca="1" si="27"/>
        <v>82</v>
      </c>
      <c r="K99" s="45">
        <f t="shared" ca="1" si="24"/>
        <v>0</v>
      </c>
      <c r="L99" s="45">
        <f t="shared" ca="1" si="25"/>
        <v>0</v>
      </c>
      <c r="M99" s="45">
        <f t="shared" ca="1" si="26"/>
        <v>0</v>
      </c>
      <c r="O99" s="27"/>
      <c r="P99" s="27"/>
      <c r="X99" s="3"/>
      <c r="Y99" s="225">
        <f t="shared" ca="1" si="19"/>
        <v>0</v>
      </c>
      <c r="Z99" s="47">
        <f t="shared" ca="1" si="20"/>
        <v>0</v>
      </c>
      <c r="AA99" s="47">
        <f t="shared" ca="1" si="21"/>
        <v>0</v>
      </c>
    </row>
    <row r="100" spans="2:27" x14ac:dyDescent="0.45">
      <c r="B100" s="50">
        <v>20662</v>
      </c>
      <c r="C100" s="51" t="s">
        <v>356</v>
      </c>
      <c r="D100" s="51" t="s">
        <v>445</v>
      </c>
      <c r="E100" s="52" t="str">
        <f t="shared" ca="1" si="18"/>
        <v>F</v>
      </c>
      <c r="F100" s="53" t="str">
        <f t="shared" ca="1" si="22"/>
        <v>Manager</v>
      </c>
      <c r="G100" s="54">
        <f t="shared" ca="1" si="23"/>
        <v>69453</v>
      </c>
      <c r="H100" s="55">
        <f t="shared" ca="1" si="27"/>
        <v>78</v>
      </c>
      <c r="I100" s="52">
        <f t="shared" ca="1" si="27"/>
        <v>86</v>
      </c>
      <c r="J100" s="56">
        <f t="shared" ca="1" si="27"/>
        <v>94</v>
      </c>
      <c r="K100" s="45">
        <f t="shared" ca="1" si="24"/>
        <v>0</v>
      </c>
      <c r="L100" s="45">
        <f t="shared" ca="1" si="25"/>
        <v>6500</v>
      </c>
      <c r="M100" s="45">
        <f t="shared" ca="1" si="26"/>
        <v>0</v>
      </c>
      <c r="O100" s="27"/>
      <c r="P100" s="27"/>
      <c r="X100" s="3"/>
      <c r="Y100" s="225">
        <f t="shared" ca="1" si="19"/>
        <v>0</v>
      </c>
      <c r="Z100" s="47">
        <f t="shared" ca="1" si="20"/>
        <v>6500</v>
      </c>
      <c r="AA100" s="47">
        <f t="shared" ca="1" si="21"/>
        <v>0</v>
      </c>
    </row>
    <row r="101" spans="2:27" x14ac:dyDescent="0.45">
      <c r="B101" s="50">
        <v>20719</v>
      </c>
      <c r="C101" s="51" t="s">
        <v>357</v>
      </c>
      <c r="D101" s="51" t="s">
        <v>457</v>
      </c>
      <c r="E101" s="52" t="str">
        <f t="shared" ca="1" si="18"/>
        <v>F</v>
      </c>
      <c r="F101" s="53" t="str">
        <f t="shared" ca="1" si="22"/>
        <v>Manager</v>
      </c>
      <c r="G101" s="54">
        <f t="shared" ca="1" si="23"/>
        <v>65975</v>
      </c>
      <c r="H101" s="55">
        <f t="shared" ca="1" si="27"/>
        <v>86</v>
      </c>
      <c r="I101" s="52">
        <f t="shared" ca="1" si="27"/>
        <v>95</v>
      </c>
      <c r="J101" s="56">
        <f t="shared" ca="1" si="27"/>
        <v>72</v>
      </c>
      <c r="K101" s="45">
        <f t="shared" ca="1" si="24"/>
        <v>0</v>
      </c>
      <c r="L101" s="45">
        <f t="shared" ca="1" si="25"/>
        <v>0</v>
      </c>
      <c r="M101" s="45">
        <f t="shared" ca="1" si="26"/>
        <v>0</v>
      </c>
      <c r="O101" s="27"/>
      <c r="P101" s="27"/>
      <c r="X101" s="3"/>
      <c r="Y101" s="225">
        <f t="shared" ca="1" si="19"/>
        <v>0</v>
      </c>
      <c r="Z101" s="47">
        <f t="shared" ca="1" si="20"/>
        <v>0</v>
      </c>
      <c r="AA101" s="47">
        <f t="shared" ca="1" si="21"/>
        <v>0</v>
      </c>
    </row>
    <row r="102" spans="2:27" x14ac:dyDescent="0.45">
      <c r="B102" s="50">
        <v>20966</v>
      </c>
      <c r="C102" s="51" t="s">
        <v>358</v>
      </c>
      <c r="D102" s="51" t="s">
        <v>456</v>
      </c>
      <c r="E102" s="52" t="str">
        <f t="shared" ca="1" si="18"/>
        <v>M</v>
      </c>
      <c r="F102" s="53" t="str">
        <f t="shared" ca="1" si="22"/>
        <v>Intern</v>
      </c>
      <c r="G102" s="54">
        <f t="shared" ca="1" si="23"/>
        <v>24434</v>
      </c>
      <c r="H102" s="55">
        <f t="shared" ca="1" si="27"/>
        <v>83</v>
      </c>
      <c r="I102" s="52">
        <f t="shared" ca="1" si="27"/>
        <v>76</v>
      </c>
      <c r="J102" s="56">
        <f t="shared" ca="1" si="27"/>
        <v>81</v>
      </c>
      <c r="K102" s="45">
        <f t="shared" ca="1" si="24"/>
        <v>0</v>
      </c>
      <c r="L102" s="45">
        <f t="shared" ca="1" si="25"/>
        <v>0</v>
      </c>
      <c r="M102" s="45">
        <f t="shared" ca="1" si="26"/>
        <v>0</v>
      </c>
      <c r="O102" s="27"/>
      <c r="P102" s="27"/>
      <c r="X102" s="3"/>
      <c r="Y102" s="225">
        <f t="shared" ca="1" si="19"/>
        <v>0</v>
      </c>
      <c r="Z102" s="47">
        <f t="shared" ca="1" si="20"/>
        <v>0</v>
      </c>
      <c r="AA102" s="47">
        <f t="shared" ca="1" si="21"/>
        <v>0</v>
      </c>
    </row>
    <row r="103" spans="2:27" x14ac:dyDescent="0.45">
      <c r="B103" s="50">
        <v>21094</v>
      </c>
      <c r="C103" s="51" t="s">
        <v>359</v>
      </c>
      <c r="D103" s="51" t="s">
        <v>449</v>
      </c>
      <c r="E103" s="52" t="str">
        <f t="shared" ca="1" si="18"/>
        <v>M</v>
      </c>
      <c r="F103" s="53" t="str">
        <f t="shared" ca="1" si="22"/>
        <v>Manager</v>
      </c>
      <c r="G103" s="54">
        <f t="shared" ca="1" si="23"/>
        <v>86443</v>
      </c>
      <c r="H103" s="55">
        <f t="shared" ca="1" si="27"/>
        <v>68</v>
      </c>
      <c r="I103" s="52">
        <f t="shared" ca="1" si="27"/>
        <v>82</v>
      </c>
      <c r="J103" s="56">
        <f t="shared" ca="1" si="27"/>
        <v>92</v>
      </c>
      <c r="K103" s="45">
        <f t="shared" ca="1" si="24"/>
        <v>0</v>
      </c>
      <c r="L103" s="45">
        <f t="shared" ca="1" si="25"/>
        <v>6500</v>
      </c>
      <c r="M103" s="45">
        <f t="shared" ca="1" si="26"/>
        <v>0</v>
      </c>
      <c r="O103" s="27"/>
      <c r="P103" s="27"/>
      <c r="X103" s="3"/>
      <c r="Y103" s="225">
        <f t="shared" ca="1" si="19"/>
        <v>0</v>
      </c>
      <c r="Z103" s="47">
        <f t="shared" ca="1" si="20"/>
        <v>6500</v>
      </c>
      <c r="AA103" s="47">
        <f t="shared" ca="1" si="21"/>
        <v>0</v>
      </c>
    </row>
    <row r="104" spans="2:27" x14ac:dyDescent="0.45">
      <c r="B104" s="50">
        <v>21301</v>
      </c>
      <c r="C104" s="51" t="s">
        <v>360</v>
      </c>
      <c r="D104" s="51" t="s">
        <v>444</v>
      </c>
      <c r="E104" s="52" t="str">
        <f t="shared" ref="E104:E135" ca="1" si="28">IF(RANDBETWEEN(1,3)&lt;2,"F","M")</f>
        <v>M</v>
      </c>
      <c r="F104" s="53" t="str">
        <f t="shared" ca="1" si="22"/>
        <v>Manager</v>
      </c>
      <c r="G104" s="54">
        <f t="shared" ca="1" si="23"/>
        <v>69030</v>
      </c>
      <c r="H104" s="55">
        <f t="shared" ca="1" si="27"/>
        <v>89</v>
      </c>
      <c r="I104" s="52">
        <f t="shared" ca="1" si="27"/>
        <v>88</v>
      </c>
      <c r="J104" s="56">
        <f t="shared" ca="1" si="27"/>
        <v>66</v>
      </c>
      <c r="K104" s="45">
        <f t="shared" ca="1" si="24"/>
        <v>0</v>
      </c>
      <c r="L104" s="45">
        <f t="shared" ca="1" si="25"/>
        <v>0</v>
      </c>
      <c r="M104" s="45">
        <f t="shared" ca="1" si="26"/>
        <v>0</v>
      </c>
      <c r="O104" s="27"/>
      <c r="P104" s="27"/>
      <c r="X104" s="3"/>
      <c r="Y104" s="225">
        <f t="shared" ref="Y104:Y135" ca="1" si="29">IF(IF($H$7=$AD$9,$H104,IF($I$7=$AD$9,$I104,$J104))&gt;=$AG$9,$AI$9,0)</f>
        <v>0</v>
      </c>
      <c r="Z104" s="47">
        <f t="shared" ref="Z104:Z135" ca="1" si="30">IF(OR(IF($H$7=$AD$13,$H104,IF($I$7=$AD$13,$I104,$J104))&gt;=$AG$13,AND(IF($H$7=$AI$13,$H104,IF($I$7=$AI$13,$I104,$J104))&gt;$AL$13,IF($H$7=$AP$13,$H104,IF($I$7=$AP$13,$I104,$J104))&gt;=$AR$13)),$AN$13,0)</f>
        <v>0</v>
      </c>
      <c r="AA104" s="47">
        <f t="shared" ref="AA104:AA135" ca="1" si="31">IF(OR($H104&gt;=$AG$17,$I104&gt;=$AG$17,$J104&gt;=$AG$17),$AI$17,0)</f>
        <v>0</v>
      </c>
    </row>
    <row r="105" spans="2:27" x14ac:dyDescent="0.45">
      <c r="B105" s="50">
        <v>21528</v>
      </c>
      <c r="C105" s="51" t="s">
        <v>361</v>
      </c>
      <c r="D105" s="51" t="s">
        <v>449</v>
      </c>
      <c r="E105" s="52" t="str">
        <f t="shared" ca="1" si="28"/>
        <v>M</v>
      </c>
      <c r="F105" s="53" t="str">
        <f t="shared" ca="1" si="22"/>
        <v>Consultant</v>
      </c>
      <c r="G105" s="54">
        <f t="shared" ca="1" si="23"/>
        <v>53829</v>
      </c>
      <c r="H105" s="55">
        <f t="shared" ca="1" si="27"/>
        <v>91</v>
      </c>
      <c r="I105" s="52">
        <f t="shared" ca="1" si="27"/>
        <v>84</v>
      </c>
      <c r="J105" s="56">
        <f t="shared" ca="1" si="27"/>
        <v>67</v>
      </c>
      <c r="K105" s="45">
        <f t="shared" ca="1" si="24"/>
        <v>5000</v>
      </c>
      <c r="L105" s="45">
        <f t="shared" ca="1" si="25"/>
        <v>0</v>
      </c>
      <c r="M105" s="45">
        <f t="shared" ca="1" si="26"/>
        <v>0</v>
      </c>
      <c r="O105" s="27"/>
      <c r="P105" s="27"/>
      <c r="X105" s="3"/>
      <c r="Y105" s="225">
        <f t="shared" ca="1" si="29"/>
        <v>5000</v>
      </c>
      <c r="Z105" s="47">
        <f t="shared" ca="1" si="30"/>
        <v>0</v>
      </c>
      <c r="AA105" s="47">
        <f t="shared" ca="1" si="31"/>
        <v>0</v>
      </c>
    </row>
    <row r="106" spans="2:27" x14ac:dyDescent="0.45">
      <c r="B106" s="50">
        <v>21743</v>
      </c>
      <c r="C106" s="51" t="s">
        <v>362</v>
      </c>
      <c r="D106" s="51" t="s">
        <v>449</v>
      </c>
      <c r="E106" s="52" t="str">
        <f t="shared" ca="1" si="28"/>
        <v>M</v>
      </c>
      <c r="F106" s="53" t="str">
        <f t="shared" ca="1" si="22"/>
        <v>Intern</v>
      </c>
      <c r="G106" s="54">
        <f t="shared" ca="1" si="23"/>
        <v>29384</v>
      </c>
      <c r="H106" s="55">
        <f t="shared" ca="1" si="27"/>
        <v>79</v>
      </c>
      <c r="I106" s="52">
        <f t="shared" ca="1" si="27"/>
        <v>77</v>
      </c>
      <c r="J106" s="56">
        <f t="shared" ca="1" si="27"/>
        <v>73</v>
      </c>
      <c r="K106" s="45">
        <f t="shared" ca="1" si="24"/>
        <v>0</v>
      </c>
      <c r="L106" s="45">
        <f t="shared" ca="1" si="25"/>
        <v>0</v>
      </c>
      <c r="M106" s="45">
        <f t="shared" ca="1" si="26"/>
        <v>0</v>
      </c>
      <c r="O106" s="27"/>
      <c r="P106" s="27"/>
      <c r="X106" s="3"/>
      <c r="Y106" s="225">
        <f t="shared" ca="1" si="29"/>
        <v>0</v>
      </c>
      <c r="Z106" s="47">
        <f t="shared" ca="1" si="30"/>
        <v>0</v>
      </c>
      <c r="AA106" s="47">
        <f t="shared" ca="1" si="31"/>
        <v>0</v>
      </c>
    </row>
    <row r="107" spans="2:27" x14ac:dyDescent="0.45">
      <c r="B107" s="50">
        <v>21766</v>
      </c>
      <c r="C107" s="51" t="s">
        <v>319</v>
      </c>
      <c r="D107" s="51" t="s">
        <v>460</v>
      </c>
      <c r="E107" s="52" t="str">
        <f t="shared" ca="1" si="28"/>
        <v>M</v>
      </c>
      <c r="F107" s="53" t="str">
        <f t="shared" ca="1" si="22"/>
        <v>Intern</v>
      </c>
      <c r="G107" s="54">
        <f t="shared" ca="1" si="23"/>
        <v>28276</v>
      </c>
      <c r="H107" s="55">
        <f t="shared" ca="1" si="27"/>
        <v>98</v>
      </c>
      <c r="I107" s="52">
        <f t="shared" ca="1" si="27"/>
        <v>94</v>
      </c>
      <c r="J107" s="56">
        <f t="shared" ca="1" si="27"/>
        <v>69</v>
      </c>
      <c r="K107" s="45">
        <f t="shared" ca="1" si="24"/>
        <v>5000</v>
      </c>
      <c r="L107" s="45">
        <f t="shared" ca="1" si="25"/>
        <v>6500</v>
      </c>
      <c r="M107" s="45">
        <f t="shared" ca="1" si="26"/>
        <v>8500</v>
      </c>
      <c r="O107" s="27"/>
      <c r="P107" s="27"/>
      <c r="X107" s="3"/>
      <c r="Y107" s="225">
        <f t="shared" ca="1" si="29"/>
        <v>5000</v>
      </c>
      <c r="Z107" s="47">
        <f t="shared" ca="1" si="30"/>
        <v>6500</v>
      </c>
      <c r="AA107" s="47">
        <f t="shared" ca="1" si="31"/>
        <v>8500</v>
      </c>
    </row>
    <row r="108" spans="2:27" x14ac:dyDescent="0.45">
      <c r="B108" s="50">
        <v>21965</v>
      </c>
      <c r="C108" s="51" t="s">
        <v>363</v>
      </c>
      <c r="D108" s="51" t="s">
        <v>446</v>
      </c>
      <c r="E108" s="52" t="str">
        <f t="shared" ca="1" si="28"/>
        <v>F</v>
      </c>
      <c r="F108" s="53" t="str">
        <f t="shared" ca="1" si="22"/>
        <v>Manager</v>
      </c>
      <c r="G108" s="54">
        <f t="shared" ca="1" si="23"/>
        <v>87945</v>
      </c>
      <c r="H108" s="55">
        <f t="shared" ref="H108:J127" ca="1" si="32">RANDBETWEEN(65,99)</f>
        <v>83</v>
      </c>
      <c r="I108" s="52">
        <f t="shared" ca="1" si="32"/>
        <v>91</v>
      </c>
      <c r="J108" s="56">
        <f t="shared" ca="1" si="32"/>
        <v>82</v>
      </c>
      <c r="K108" s="45">
        <f t="shared" ca="1" si="24"/>
        <v>0</v>
      </c>
      <c r="L108" s="45">
        <f t="shared" ca="1" si="25"/>
        <v>0</v>
      </c>
      <c r="M108" s="45">
        <f t="shared" ca="1" si="26"/>
        <v>0</v>
      </c>
      <c r="O108" s="27"/>
      <c r="P108" s="27"/>
      <c r="X108" s="3"/>
      <c r="Y108" s="225">
        <f t="shared" ca="1" si="29"/>
        <v>0</v>
      </c>
      <c r="Z108" s="47">
        <f t="shared" ca="1" si="30"/>
        <v>0</v>
      </c>
      <c r="AA108" s="47">
        <f t="shared" ca="1" si="31"/>
        <v>0</v>
      </c>
    </row>
    <row r="109" spans="2:27" x14ac:dyDescent="0.45">
      <c r="B109" s="50">
        <v>22084</v>
      </c>
      <c r="C109" s="51" t="s">
        <v>364</v>
      </c>
      <c r="D109" s="51" t="s">
        <v>449</v>
      </c>
      <c r="E109" s="52" t="str">
        <f t="shared" ca="1" si="28"/>
        <v>M</v>
      </c>
      <c r="F109" s="53" t="str">
        <f t="shared" ca="1" si="22"/>
        <v>Intern</v>
      </c>
      <c r="G109" s="54">
        <f t="shared" ca="1" si="23"/>
        <v>20302</v>
      </c>
      <c r="H109" s="55">
        <f t="shared" ca="1" si="32"/>
        <v>68</v>
      </c>
      <c r="I109" s="52">
        <f t="shared" ca="1" si="32"/>
        <v>83</v>
      </c>
      <c r="J109" s="56">
        <f t="shared" ca="1" si="32"/>
        <v>90</v>
      </c>
      <c r="K109" s="45">
        <f t="shared" ca="1" si="24"/>
        <v>0</v>
      </c>
      <c r="L109" s="45">
        <f t="shared" ca="1" si="25"/>
        <v>6500</v>
      </c>
      <c r="M109" s="45">
        <f t="shared" ca="1" si="26"/>
        <v>0</v>
      </c>
      <c r="O109" s="27"/>
      <c r="P109" s="27"/>
      <c r="X109" s="3"/>
      <c r="Y109" s="225">
        <f t="shared" ca="1" si="29"/>
        <v>0</v>
      </c>
      <c r="Z109" s="47">
        <f t="shared" ca="1" si="30"/>
        <v>6500</v>
      </c>
      <c r="AA109" s="47">
        <f t="shared" ca="1" si="31"/>
        <v>0</v>
      </c>
    </row>
    <row r="110" spans="2:27" x14ac:dyDescent="0.45">
      <c r="B110" s="50">
        <v>22284</v>
      </c>
      <c r="C110" s="51" t="s">
        <v>365</v>
      </c>
      <c r="D110" s="51" t="s">
        <v>449</v>
      </c>
      <c r="E110" s="52" t="str">
        <f t="shared" ca="1" si="28"/>
        <v>M</v>
      </c>
      <c r="F110" s="53" t="str">
        <f t="shared" ca="1" si="22"/>
        <v>Manager</v>
      </c>
      <c r="G110" s="54">
        <f t="shared" ca="1" si="23"/>
        <v>70877</v>
      </c>
      <c r="H110" s="55">
        <f t="shared" ca="1" si="32"/>
        <v>70</v>
      </c>
      <c r="I110" s="52">
        <f t="shared" ca="1" si="32"/>
        <v>81</v>
      </c>
      <c r="J110" s="56">
        <f t="shared" ca="1" si="32"/>
        <v>78</v>
      </c>
      <c r="K110" s="45">
        <f t="shared" ca="1" si="24"/>
        <v>0</v>
      </c>
      <c r="L110" s="45">
        <f t="shared" ca="1" si="25"/>
        <v>0</v>
      </c>
      <c r="M110" s="45">
        <f t="shared" ca="1" si="26"/>
        <v>0</v>
      </c>
      <c r="O110" s="27"/>
      <c r="P110" s="27"/>
      <c r="X110" s="3"/>
      <c r="Y110" s="225">
        <f t="shared" ca="1" si="29"/>
        <v>0</v>
      </c>
      <c r="Z110" s="47">
        <f t="shared" ca="1" si="30"/>
        <v>0</v>
      </c>
      <c r="AA110" s="47">
        <f t="shared" ca="1" si="31"/>
        <v>0</v>
      </c>
    </row>
    <row r="111" spans="2:27" x14ac:dyDescent="0.45">
      <c r="B111" s="50">
        <v>22449</v>
      </c>
      <c r="C111" s="51" t="s">
        <v>366</v>
      </c>
      <c r="D111" s="51" t="s">
        <v>456</v>
      </c>
      <c r="E111" s="52" t="str">
        <f t="shared" ca="1" si="28"/>
        <v>F</v>
      </c>
      <c r="F111" s="53" t="str">
        <f t="shared" ca="1" si="22"/>
        <v>Manager</v>
      </c>
      <c r="G111" s="54">
        <f t="shared" ca="1" si="23"/>
        <v>76606</v>
      </c>
      <c r="H111" s="55">
        <f t="shared" ca="1" si="32"/>
        <v>75</v>
      </c>
      <c r="I111" s="52">
        <f t="shared" ca="1" si="32"/>
        <v>78</v>
      </c>
      <c r="J111" s="56">
        <f t="shared" ca="1" si="32"/>
        <v>75</v>
      </c>
      <c r="K111" s="45">
        <f t="shared" ca="1" si="24"/>
        <v>0</v>
      </c>
      <c r="L111" s="45">
        <f t="shared" ca="1" si="25"/>
        <v>0</v>
      </c>
      <c r="M111" s="45">
        <f t="shared" ca="1" si="26"/>
        <v>0</v>
      </c>
      <c r="O111" s="27"/>
      <c r="P111" s="27"/>
      <c r="X111" s="3"/>
      <c r="Y111" s="225">
        <f t="shared" ca="1" si="29"/>
        <v>0</v>
      </c>
      <c r="Z111" s="47">
        <f t="shared" ca="1" si="30"/>
        <v>0</v>
      </c>
      <c r="AA111" s="47">
        <f t="shared" ca="1" si="31"/>
        <v>0</v>
      </c>
    </row>
    <row r="112" spans="2:27" x14ac:dyDescent="0.45">
      <c r="B112" s="50">
        <v>22454</v>
      </c>
      <c r="C112" s="51" t="s">
        <v>367</v>
      </c>
      <c r="D112" s="51" t="s">
        <v>448</v>
      </c>
      <c r="E112" s="52" t="str">
        <f t="shared" ca="1" si="28"/>
        <v>F</v>
      </c>
      <c r="F112" s="53" t="str">
        <f t="shared" ca="1" si="22"/>
        <v>Manager</v>
      </c>
      <c r="G112" s="54">
        <f t="shared" ca="1" si="23"/>
        <v>81344</v>
      </c>
      <c r="H112" s="55">
        <f t="shared" ca="1" si="32"/>
        <v>83</v>
      </c>
      <c r="I112" s="52">
        <f t="shared" ca="1" si="32"/>
        <v>74</v>
      </c>
      <c r="J112" s="56">
        <f t="shared" ca="1" si="32"/>
        <v>69</v>
      </c>
      <c r="K112" s="45">
        <f t="shared" ca="1" si="24"/>
        <v>0</v>
      </c>
      <c r="L112" s="45">
        <f t="shared" ca="1" si="25"/>
        <v>0</v>
      </c>
      <c r="M112" s="45">
        <f t="shared" ca="1" si="26"/>
        <v>0</v>
      </c>
      <c r="O112" s="27"/>
      <c r="P112" s="27"/>
      <c r="X112" s="3"/>
      <c r="Y112" s="225">
        <f t="shared" ca="1" si="29"/>
        <v>0</v>
      </c>
      <c r="Z112" s="47">
        <f t="shared" ca="1" si="30"/>
        <v>0</v>
      </c>
      <c r="AA112" s="47">
        <f t="shared" ca="1" si="31"/>
        <v>0</v>
      </c>
    </row>
    <row r="113" spans="2:27" x14ac:dyDescent="0.45">
      <c r="B113" s="50">
        <v>22595</v>
      </c>
      <c r="C113" s="51" t="s">
        <v>368</v>
      </c>
      <c r="D113" s="51" t="s">
        <v>447</v>
      </c>
      <c r="E113" s="52" t="str">
        <f t="shared" ca="1" si="28"/>
        <v>M</v>
      </c>
      <c r="F113" s="53" t="str">
        <f t="shared" ca="1" si="22"/>
        <v>Intern</v>
      </c>
      <c r="G113" s="54">
        <f t="shared" ca="1" si="23"/>
        <v>28200</v>
      </c>
      <c r="H113" s="55">
        <f t="shared" ca="1" si="32"/>
        <v>95</v>
      </c>
      <c r="I113" s="52">
        <f t="shared" ca="1" si="32"/>
        <v>65</v>
      </c>
      <c r="J113" s="56">
        <f t="shared" ca="1" si="32"/>
        <v>91</v>
      </c>
      <c r="K113" s="45">
        <f t="shared" ca="1" si="24"/>
        <v>5000</v>
      </c>
      <c r="L113" s="45">
        <f t="shared" ca="1" si="25"/>
        <v>6500</v>
      </c>
      <c r="M113" s="45">
        <f t="shared" ca="1" si="26"/>
        <v>0</v>
      </c>
      <c r="O113" s="27"/>
      <c r="P113" s="27"/>
      <c r="X113" s="3"/>
      <c r="Y113" s="225">
        <f t="shared" ca="1" si="29"/>
        <v>5000</v>
      </c>
      <c r="Z113" s="47">
        <f t="shared" ca="1" si="30"/>
        <v>6500</v>
      </c>
      <c r="AA113" s="47">
        <f t="shared" ca="1" si="31"/>
        <v>0</v>
      </c>
    </row>
    <row r="114" spans="2:27" x14ac:dyDescent="0.45">
      <c r="B114" s="50">
        <v>22689</v>
      </c>
      <c r="C114" s="51" t="s">
        <v>369</v>
      </c>
      <c r="D114" s="51" t="s">
        <v>441</v>
      </c>
      <c r="E114" s="52" t="str">
        <f t="shared" ca="1" si="28"/>
        <v>M</v>
      </c>
      <c r="F114" s="53" t="str">
        <f t="shared" ca="1" si="22"/>
        <v>Intern</v>
      </c>
      <c r="G114" s="54">
        <f t="shared" ca="1" si="23"/>
        <v>20903</v>
      </c>
      <c r="H114" s="55">
        <f t="shared" ca="1" si="32"/>
        <v>81</v>
      </c>
      <c r="I114" s="52">
        <f t="shared" ca="1" si="32"/>
        <v>67</v>
      </c>
      <c r="J114" s="56">
        <f t="shared" ca="1" si="32"/>
        <v>85</v>
      </c>
      <c r="K114" s="45">
        <f t="shared" ca="1" si="24"/>
        <v>0</v>
      </c>
      <c r="L114" s="45">
        <f t="shared" ca="1" si="25"/>
        <v>0</v>
      </c>
      <c r="M114" s="45">
        <f t="shared" ca="1" si="26"/>
        <v>0</v>
      </c>
      <c r="O114" s="27"/>
      <c r="P114" s="27"/>
      <c r="X114" s="3"/>
      <c r="Y114" s="225">
        <f t="shared" ca="1" si="29"/>
        <v>0</v>
      </c>
      <c r="Z114" s="47">
        <f t="shared" ca="1" si="30"/>
        <v>0</v>
      </c>
      <c r="AA114" s="47">
        <f t="shared" ca="1" si="31"/>
        <v>0</v>
      </c>
    </row>
    <row r="115" spans="2:27" x14ac:dyDescent="0.45">
      <c r="B115" s="50">
        <v>22793</v>
      </c>
      <c r="C115" s="51" t="s">
        <v>370</v>
      </c>
      <c r="D115" s="51" t="s">
        <v>444</v>
      </c>
      <c r="E115" s="52" t="str">
        <f t="shared" ca="1" si="28"/>
        <v>M</v>
      </c>
      <c r="F115" s="53" t="str">
        <f t="shared" ca="1" si="22"/>
        <v>Manager</v>
      </c>
      <c r="G115" s="54">
        <f t="shared" ca="1" si="23"/>
        <v>89228</v>
      </c>
      <c r="H115" s="55">
        <f t="shared" ca="1" si="32"/>
        <v>95</v>
      </c>
      <c r="I115" s="52">
        <f t="shared" ca="1" si="32"/>
        <v>76</v>
      </c>
      <c r="J115" s="56">
        <f t="shared" ca="1" si="32"/>
        <v>88</v>
      </c>
      <c r="K115" s="45">
        <f t="shared" ca="1" si="24"/>
        <v>5000</v>
      </c>
      <c r="L115" s="45">
        <f t="shared" ca="1" si="25"/>
        <v>6500</v>
      </c>
      <c r="M115" s="45">
        <f t="shared" ca="1" si="26"/>
        <v>0</v>
      </c>
      <c r="O115" s="27"/>
      <c r="P115" s="27"/>
      <c r="X115" s="3"/>
      <c r="Y115" s="225">
        <f t="shared" ca="1" si="29"/>
        <v>5000</v>
      </c>
      <c r="Z115" s="47">
        <f t="shared" ca="1" si="30"/>
        <v>6500</v>
      </c>
      <c r="AA115" s="47">
        <f t="shared" ca="1" si="31"/>
        <v>0</v>
      </c>
    </row>
    <row r="116" spans="2:27" x14ac:dyDescent="0.45">
      <c r="B116" s="50">
        <v>22920</v>
      </c>
      <c r="C116" s="51" t="s">
        <v>31</v>
      </c>
      <c r="D116" s="51" t="s">
        <v>444</v>
      </c>
      <c r="E116" s="52" t="str">
        <f t="shared" ca="1" si="28"/>
        <v>F</v>
      </c>
      <c r="F116" s="53" t="str">
        <f t="shared" ca="1" si="22"/>
        <v>Manager</v>
      </c>
      <c r="G116" s="54">
        <f t="shared" ca="1" si="23"/>
        <v>80808</v>
      </c>
      <c r="H116" s="55">
        <f t="shared" ca="1" si="32"/>
        <v>97</v>
      </c>
      <c r="I116" s="52">
        <f t="shared" ca="1" si="32"/>
        <v>90</v>
      </c>
      <c r="J116" s="56">
        <f t="shared" ca="1" si="32"/>
        <v>65</v>
      </c>
      <c r="K116" s="45">
        <f t="shared" ca="1" si="24"/>
        <v>5000</v>
      </c>
      <c r="L116" s="45">
        <f t="shared" ca="1" si="25"/>
        <v>6500</v>
      </c>
      <c r="M116" s="45">
        <f t="shared" ca="1" si="26"/>
        <v>8500</v>
      </c>
      <c r="O116" s="27"/>
      <c r="P116" s="27"/>
      <c r="X116" s="3"/>
      <c r="Y116" s="225">
        <f t="shared" ca="1" si="29"/>
        <v>5000</v>
      </c>
      <c r="Z116" s="47">
        <f t="shared" ca="1" si="30"/>
        <v>6500</v>
      </c>
      <c r="AA116" s="47">
        <f t="shared" ca="1" si="31"/>
        <v>8500</v>
      </c>
    </row>
    <row r="117" spans="2:27" x14ac:dyDescent="0.45">
      <c r="B117" s="50">
        <v>23123</v>
      </c>
      <c r="C117" s="51" t="s">
        <v>371</v>
      </c>
      <c r="D117" s="51" t="s">
        <v>460</v>
      </c>
      <c r="E117" s="52" t="str">
        <f t="shared" ca="1" si="28"/>
        <v>M</v>
      </c>
      <c r="F117" s="53" t="str">
        <f t="shared" ca="1" si="22"/>
        <v>Manager</v>
      </c>
      <c r="G117" s="54">
        <f t="shared" ca="1" si="23"/>
        <v>84779</v>
      </c>
      <c r="H117" s="55">
        <f t="shared" ca="1" si="32"/>
        <v>66</v>
      </c>
      <c r="I117" s="52">
        <f t="shared" ca="1" si="32"/>
        <v>85</v>
      </c>
      <c r="J117" s="56">
        <f t="shared" ca="1" si="32"/>
        <v>71</v>
      </c>
      <c r="K117" s="45">
        <f t="shared" ca="1" si="24"/>
        <v>0</v>
      </c>
      <c r="L117" s="45">
        <f t="shared" ca="1" si="25"/>
        <v>0</v>
      </c>
      <c r="M117" s="45">
        <f t="shared" ca="1" si="26"/>
        <v>0</v>
      </c>
      <c r="O117" s="27"/>
      <c r="P117" s="27"/>
      <c r="X117" s="3"/>
      <c r="Y117" s="225">
        <f t="shared" ca="1" si="29"/>
        <v>0</v>
      </c>
      <c r="Z117" s="47">
        <f t="shared" ca="1" si="30"/>
        <v>0</v>
      </c>
      <c r="AA117" s="47">
        <f t="shared" ca="1" si="31"/>
        <v>0</v>
      </c>
    </row>
    <row r="118" spans="2:27" x14ac:dyDescent="0.45">
      <c r="B118" s="50">
        <v>23164</v>
      </c>
      <c r="C118" s="51" t="s">
        <v>372</v>
      </c>
      <c r="D118" s="51" t="s">
        <v>447</v>
      </c>
      <c r="E118" s="52" t="str">
        <f t="shared" ca="1" si="28"/>
        <v>F</v>
      </c>
      <c r="F118" s="53" t="str">
        <f t="shared" ca="1" si="22"/>
        <v>Intern</v>
      </c>
      <c r="G118" s="54">
        <f t="shared" ca="1" si="23"/>
        <v>26519</v>
      </c>
      <c r="H118" s="55">
        <f t="shared" ca="1" si="32"/>
        <v>75</v>
      </c>
      <c r="I118" s="52">
        <f t="shared" ca="1" si="32"/>
        <v>72</v>
      </c>
      <c r="J118" s="56">
        <f t="shared" ca="1" si="32"/>
        <v>65</v>
      </c>
      <c r="K118" s="45">
        <f t="shared" ca="1" si="24"/>
        <v>0</v>
      </c>
      <c r="L118" s="45">
        <f t="shared" ca="1" si="25"/>
        <v>0</v>
      </c>
      <c r="M118" s="45">
        <f t="shared" ca="1" si="26"/>
        <v>0</v>
      </c>
      <c r="O118" s="27"/>
      <c r="P118" s="27"/>
      <c r="X118" s="3"/>
      <c r="Y118" s="225">
        <f t="shared" ca="1" si="29"/>
        <v>0</v>
      </c>
      <c r="Z118" s="47">
        <f t="shared" ca="1" si="30"/>
        <v>0</v>
      </c>
      <c r="AA118" s="47">
        <f t="shared" ca="1" si="31"/>
        <v>0</v>
      </c>
    </row>
    <row r="119" spans="2:27" x14ac:dyDescent="0.45">
      <c r="B119" s="50">
        <v>23303</v>
      </c>
      <c r="C119" s="51" t="s">
        <v>153</v>
      </c>
      <c r="D119" s="51" t="s">
        <v>454</v>
      </c>
      <c r="E119" s="52" t="str">
        <f t="shared" ca="1" si="28"/>
        <v>M</v>
      </c>
      <c r="F119" s="53" t="str">
        <f t="shared" ca="1" si="22"/>
        <v>Intern</v>
      </c>
      <c r="G119" s="54">
        <f t="shared" ca="1" si="23"/>
        <v>26670</v>
      </c>
      <c r="H119" s="55">
        <f t="shared" ca="1" si="32"/>
        <v>95</v>
      </c>
      <c r="I119" s="52">
        <f t="shared" ca="1" si="32"/>
        <v>74</v>
      </c>
      <c r="J119" s="56">
        <f t="shared" ca="1" si="32"/>
        <v>66</v>
      </c>
      <c r="K119" s="45">
        <f t="shared" ca="1" si="24"/>
        <v>5000</v>
      </c>
      <c r="L119" s="45">
        <f t="shared" ca="1" si="25"/>
        <v>6500</v>
      </c>
      <c r="M119" s="45">
        <f t="shared" ca="1" si="26"/>
        <v>0</v>
      </c>
      <c r="O119" s="27"/>
      <c r="P119" s="27"/>
      <c r="X119" s="3"/>
      <c r="Y119" s="225">
        <f t="shared" ca="1" si="29"/>
        <v>5000</v>
      </c>
      <c r="Z119" s="47">
        <f t="shared" ca="1" si="30"/>
        <v>6500</v>
      </c>
      <c r="AA119" s="47">
        <f t="shared" ca="1" si="31"/>
        <v>0</v>
      </c>
    </row>
    <row r="120" spans="2:27" x14ac:dyDescent="0.45">
      <c r="B120" s="50">
        <v>23411</v>
      </c>
      <c r="C120" s="51" t="s">
        <v>373</v>
      </c>
      <c r="D120" s="51" t="s">
        <v>448</v>
      </c>
      <c r="E120" s="52" t="str">
        <f t="shared" ca="1" si="28"/>
        <v>M</v>
      </c>
      <c r="F120" s="53" t="str">
        <f t="shared" ca="1" si="22"/>
        <v>Intern</v>
      </c>
      <c r="G120" s="54">
        <f t="shared" ca="1" si="23"/>
        <v>23190</v>
      </c>
      <c r="H120" s="55">
        <f t="shared" ca="1" si="32"/>
        <v>88</v>
      </c>
      <c r="I120" s="52">
        <f t="shared" ca="1" si="32"/>
        <v>95</v>
      </c>
      <c r="J120" s="56">
        <f t="shared" ca="1" si="32"/>
        <v>92</v>
      </c>
      <c r="K120" s="45">
        <f t="shared" ca="1" si="24"/>
        <v>0</v>
      </c>
      <c r="L120" s="45">
        <f t="shared" ca="1" si="25"/>
        <v>6500</v>
      </c>
      <c r="M120" s="45">
        <f t="shared" ca="1" si="26"/>
        <v>0</v>
      </c>
      <c r="O120" s="27"/>
      <c r="P120" s="27"/>
      <c r="X120" s="3"/>
      <c r="Y120" s="225">
        <f t="shared" ca="1" si="29"/>
        <v>0</v>
      </c>
      <c r="Z120" s="47">
        <f t="shared" ca="1" si="30"/>
        <v>6500</v>
      </c>
      <c r="AA120" s="47">
        <f t="shared" ca="1" si="31"/>
        <v>0</v>
      </c>
    </row>
    <row r="121" spans="2:27" x14ac:dyDescent="0.45">
      <c r="B121" s="50">
        <v>23422</v>
      </c>
      <c r="C121" s="51" t="s">
        <v>374</v>
      </c>
      <c r="D121" s="51" t="s">
        <v>458</v>
      </c>
      <c r="E121" s="52" t="str">
        <f t="shared" ca="1" si="28"/>
        <v>F</v>
      </c>
      <c r="F121" s="53" t="str">
        <f t="shared" ca="1" si="22"/>
        <v>Manager</v>
      </c>
      <c r="G121" s="54">
        <f t="shared" ca="1" si="23"/>
        <v>86375</v>
      </c>
      <c r="H121" s="55">
        <f t="shared" ca="1" si="32"/>
        <v>94</v>
      </c>
      <c r="I121" s="52">
        <f t="shared" ca="1" si="32"/>
        <v>75</v>
      </c>
      <c r="J121" s="56">
        <f t="shared" ca="1" si="32"/>
        <v>95</v>
      </c>
      <c r="K121" s="45">
        <f t="shared" ca="1" si="24"/>
        <v>5000</v>
      </c>
      <c r="L121" s="45">
        <f t="shared" ca="1" si="25"/>
        <v>0</v>
      </c>
      <c r="M121" s="45">
        <f t="shared" ca="1" si="26"/>
        <v>0</v>
      </c>
      <c r="O121" s="27"/>
      <c r="P121" s="27"/>
      <c r="X121" s="3"/>
      <c r="Y121" s="225">
        <f t="shared" ca="1" si="29"/>
        <v>5000</v>
      </c>
      <c r="Z121" s="47">
        <f t="shared" ca="1" si="30"/>
        <v>0</v>
      </c>
      <c r="AA121" s="47">
        <f t="shared" ca="1" si="31"/>
        <v>0</v>
      </c>
    </row>
    <row r="122" spans="2:27" x14ac:dyDescent="0.45">
      <c r="B122" s="50">
        <v>23480</v>
      </c>
      <c r="C122" s="51" t="s">
        <v>100</v>
      </c>
      <c r="D122" s="51" t="s">
        <v>457</v>
      </c>
      <c r="E122" s="52" t="str">
        <f t="shared" ca="1" si="28"/>
        <v>F</v>
      </c>
      <c r="F122" s="53" t="str">
        <f t="shared" ca="1" si="22"/>
        <v>Consultant</v>
      </c>
      <c r="G122" s="54">
        <f t="shared" ca="1" si="23"/>
        <v>61666</v>
      </c>
      <c r="H122" s="55">
        <f t="shared" ca="1" si="32"/>
        <v>91</v>
      </c>
      <c r="I122" s="52">
        <f t="shared" ca="1" si="32"/>
        <v>75</v>
      </c>
      <c r="J122" s="56">
        <f t="shared" ca="1" si="32"/>
        <v>93</v>
      </c>
      <c r="K122" s="45">
        <f t="shared" ca="1" si="24"/>
        <v>5000</v>
      </c>
      <c r="L122" s="45">
        <f t="shared" ca="1" si="25"/>
        <v>0</v>
      </c>
      <c r="M122" s="45">
        <f t="shared" ca="1" si="26"/>
        <v>0</v>
      </c>
      <c r="O122" s="27"/>
      <c r="P122" s="27"/>
      <c r="X122" s="3"/>
      <c r="Y122" s="225">
        <f t="shared" ca="1" si="29"/>
        <v>5000</v>
      </c>
      <c r="Z122" s="47">
        <f t="shared" ca="1" si="30"/>
        <v>0</v>
      </c>
      <c r="AA122" s="47">
        <f t="shared" ca="1" si="31"/>
        <v>0</v>
      </c>
    </row>
    <row r="123" spans="2:27" x14ac:dyDescent="0.45">
      <c r="B123" s="50">
        <v>23484</v>
      </c>
      <c r="C123" s="51" t="s">
        <v>375</v>
      </c>
      <c r="D123" s="51" t="s">
        <v>447</v>
      </c>
      <c r="E123" s="52" t="str">
        <f t="shared" ca="1" si="28"/>
        <v>M</v>
      </c>
      <c r="F123" s="53" t="str">
        <f t="shared" ca="1" si="22"/>
        <v>Business Analyst</v>
      </c>
      <c r="G123" s="54">
        <f t="shared" ca="1" si="23"/>
        <v>32742</v>
      </c>
      <c r="H123" s="55">
        <f t="shared" ca="1" si="32"/>
        <v>95</v>
      </c>
      <c r="I123" s="52">
        <f t="shared" ca="1" si="32"/>
        <v>73</v>
      </c>
      <c r="J123" s="56">
        <f t="shared" ca="1" si="32"/>
        <v>68</v>
      </c>
      <c r="K123" s="45">
        <f t="shared" ca="1" si="24"/>
        <v>5000</v>
      </c>
      <c r="L123" s="45">
        <f t="shared" ca="1" si="25"/>
        <v>6500</v>
      </c>
      <c r="M123" s="45">
        <f t="shared" ca="1" si="26"/>
        <v>0</v>
      </c>
      <c r="O123" s="27"/>
      <c r="P123" s="27"/>
      <c r="X123" s="3"/>
      <c r="Y123" s="225">
        <f t="shared" ca="1" si="29"/>
        <v>5000</v>
      </c>
      <c r="Z123" s="47">
        <f t="shared" ca="1" si="30"/>
        <v>6500</v>
      </c>
      <c r="AA123" s="47">
        <f t="shared" ca="1" si="31"/>
        <v>0</v>
      </c>
    </row>
    <row r="124" spans="2:27" x14ac:dyDescent="0.45">
      <c r="B124" s="50">
        <v>23522</v>
      </c>
      <c r="C124" s="51" t="s">
        <v>376</v>
      </c>
      <c r="D124" s="51" t="s">
        <v>444</v>
      </c>
      <c r="E124" s="52" t="str">
        <f t="shared" ca="1" si="28"/>
        <v>M</v>
      </c>
      <c r="F124" s="53" t="str">
        <f t="shared" ca="1" si="22"/>
        <v>Manager</v>
      </c>
      <c r="G124" s="54">
        <f t="shared" ca="1" si="23"/>
        <v>87682</v>
      </c>
      <c r="H124" s="55">
        <f t="shared" ca="1" si="32"/>
        <v>99</v>
      </c>
      <c r="I124" s="52">
        <f t="shared" ca="1" si="32"/>
        <v>84</v>
      </c>
      <c r="J124" s="56">
        <f t="shared" ca="1" si="32"/>
        <v>76</v>
      </c>
      <c r="K124" s="45">
        <f t="shared" ca="1" si="24"/>
        <v>5000</v>
      </c>
      <c r="L124" s="45">
        <f t="shared" ca="1" si="25"/>
        <v>6500</v>
      </c>
      <c r="M124" s="45">
        <f t="shared" ca="1" si="26"/>
        <v>8500</v>
      </c>
      <c r="O124" s="27"/>
      <c r="P124" s="27"/>
      <c r="X124" s="3"/>
      <c r="Y124" s="225">
        <f t="shared" ca="1" si="29"/>
        <v>5000</v>
      </c>
      <c r="Z124" s="47">
        <f t="shared" ca="1" si="30"/>
        <v>6500</v>
      </c>
      <c r="AA124" s="47">
        <f t="shared" ca="1" si="31"/>
        <v>8500</v>
      </c>
    </row>
    <row r="125" spans="2:27" x14ac:dyDescent="0.45">
      <c r="B125" s="50">
        <v>23757</v>
      </c>
      <c r="C125" s="51" t="s">
        <v>377</v>
      </c>
      <c r="D125" s="51" t="s">
        <v>448</v>
      </c>
      <c r="E125" s="52" t="str">
        <f t="shared" ca="1" si="28"/>
        <v>M</v>
      </c>
      <c r="F125" s="53" t="str">
        <f t="shared" ca="1" si="22"/>
        <v>Intern</v>
      </c>
      <c r="G125" s="54">
        <f t="shared" ca="1" si="23"/>
        <v>23704</v>
      </c>
      <c r="H125" s="55">
        <f t="shared" ca="1" si="32"/>
        <v>94</v>
      </c>
      <c r="I125" s="52">
        <f t="shared" ca="1" si="32"/>
        <v>90</v>
      </c>
      <c r="J125" s="56">
        <f t="shared" ca="1" si="32"/>
        <v>92</v>
      </c>
      <c r="K125" s="45">
        <f t="shared" ca="1" si="24"/>
        <v>5000</v>
      </c>
      <c r="L125" s="45">
        <f t="shared" ca="1" si="25"/>
        <v>6500</v>
      </c>
      <c r="M125" s="45">
        <f t="shared" ca="1" si="26"/>
        <v>0</v>
      </c>
      <c r="O125" s="27"/>
      <c r="P125" s="27"/>
      <c r="X125" s="3"/>
      <c r="Y125" s="225">
        <f t="shared" ca="1" si="29"/>
        <v>5000</v>
      </c>
      <c r="Z125" s="47">
        <f t="shared" ca="1" si="30"/>
        <v>6500</v>
      </c>
      <c r="AA125" s="47">
        <f t="shared" ca="1" si="31"/>
        <v>0</v>
      </c>
    </row>
    <row r="126" spans="2:27" x14ac:dyDescent="0.45">
      <c r="B126" s="50">
        <v>23837</v>
      </c>
      <c r="C126" s="51" t="s">
        <v>378</v>
      </c>
      <c r="D126" s="51" t="s">
        <v>460</v>
      </c>
      <c r="E126" s="52" t="str">
        <f t="shared" ca="1" si="28"/>
        <v>M</v>
      </c>
      <c r="F126" s="53" t="str">
        <f t="shared" ca="1" si="22"/>
        <v>Manager</v>
      </c>
      <c r="G126" s="54">
        <f t="shared" ca="1" si="23"/>
        <v>71973</v>
      </c>
      <c r="H126" s="55">
        <f t="shared" ca="1" si="32"/>
        <v>82</v>
      </c>
      <c r="I126" s="52">
        <f t="shared" ca="1" si="32"/>
        <v>68</v>
      </c>
      <c r="J126" s="56">
        <f t="shared" ca="1" si="32"/>
        <v>88</v>
      </c>
      <c r="K126" s="45">
        <f t="shared" ca="1" si="24"/>
        <v>0</v>
      </c>
      <c r="L126" s="45">
        <f t="shared" ca="1" si="25"/>
        <v>0</v>
      </c>
      <c r="M126" s="45">
        <f t="shared" ca="1" si="26"/>
        <v>0</v>
      </c>
      <c r="O126" s="27"/>
      <c r="P126" s="27"/>
      <c r="X126" s="3"/>
      <c r="Y126" s="225">
        <f t="shared" ca="1" si="29"/>
        <v>0</v>
      </c>
      <c r="Z126" s="47">
        <f t="shared" ca="1" si="30"/>
        <v>0</v>
      </c>
      <c r="AA126" s="47">
        <f t="shared" ca="1" si="31"/>
        <v>0</v>
      </c>
    </row>
    <row r="127" spans="2:27" x14ac:dyDescent="0.45">
      <c r="B127" s="50">
        <v>24063</v>
      </c>
      <c r="C127" s="51" t="s">
        <v>49</v>
      </c>
      <c r="D127" s="51" t="s">
        <v>449</v>
      </c>
      <c r="E127" s="52" t="str">
        <f t="shared" ca="1" si="28"/>
        <v>M</v>
      </c>
      <c r="F127" s="53" t="str">
        <f t="shared" ca="1" si="22"/>
        <v>Consultant</v>
      </c>
      <c r="G127" s="54">
        <f t="shared" ca="1" si="23"/>
        <v>50042</v>
      </c>
      <c r="H127" s="55">
        <f t="shared" ca="1" si="32"/>
        <v>70</v>
      </c>
      <c r="I127" s="52">
        <f t="shared" ca="1" si="32"/>
        <v>84</v>
      </c>
      <c r="J127" s="56">
        <f t="shared" ca="1" si="32"/>
        <v>96</v>
      </c>
      <c r="K127" s="45">
        <f t="shared" ca="1" si="24"/>
        <v>0</v>
      </c>
      <c r="L127" s="45">
        <f t="shared" ca="1" si="25"/>
        <v>6500</v>
      </c>
      <c r="M127" s="45">
        <f t="shared" ca="1" si="26"/>
        <v>0</v>
      </c>
      <c r="O127" s="27"/>
      <c r="P127" s="27"/>
      <c r="X127" s="3"/>
      <c r="Y127" s="225">
        <f t="shared" ca="1" si="29"/>
        <v>0</v>
      </c>
      <c r="Z127" s="47">
        <f t="shared" ca="1" si="30"/>
        <v>6500</v>
      </c>
      <c r="AA127" s="47">
        <f t="shared" ca="1" si="31"/>
        <v>0</v>
      </c>
    </row>
    <row r="128" spans="2:27" x14ac:dyDescent="0.45">
      <c r="B128" s="50">
        <v>24098</v>
      </c>
      <c r="C128" s="51" t="s">
        <v>379</v>
      </c>
      <c r="D128" s="51" t="s">
        <v>458</v>
      </c>
      <c r="E128" s="52" t="str">
        <f t="shared" ca="1" si="28"/>
        <v>M</v>
      </c>
      <c r="F128" s="53" t="str">
        <f t="shared" ca="1" si="22"/>
        <v>Manager</v>
      </c>
      <c r="G128" s="54">
        <f t="shared" ca="1" si="23"/>
        <v>77964</v>
      </c>
      <c r="H128" s="55">
        <f t="shared" ref="H128:J147" ca="1" si="33">RANDBETWEEN(65,99)</f>
        <v>93</v>
      </c>
      <c r="I128" s="52">
        <f t="shared" ca="1" si="33"/>
        <v>67</v>
      </c>
      <c r="J128" s="56">
        <f t="shared" ca="1" si="33"/>
        <v>97</v>
      </c>
      <c r="K128" s="45">
        <f t="shared" ca="1" si="24"/>
        <v>5000</v>
      </c>
      <c r="L128" s="45">
        <f t="shared" ca="1" si="25"/>
        <v>0</v>
      </c>
      <c r="M128" s="45">
        <f t="shared" ca="1" si="26"/>
        <v>8500</v>
      </c>
      <c r="O128" s="27"/>
      <c r="P128" s="27"/>
      <c r="X128" s="3"/>
      <c r="Y128" s="225">
        <f t="shared" ca="1" si="29"/>
        <v>5000</v>
      </c>
      <c r="Z128" s="47">
        <f t="shared" ca="1" si="30"/>
        <v>0</v>
      </c>
      <c r="AA128" s="47">
        <f t="shared" ca="1" si="31"/>
        <v>8500</v>
      </c>
    </row>
    <row r="129" spans="2:27" x14ac:dyDescent="0.45">
      <c r="B129" s="50">
        <v>24334</v>
      </c>
      <c r="C129" s="51" t="s">
        <v>380</v>
      </c>
      <c r="D129" s="51" t="s">
        <v>444</v>
      </c>
      <c r="E129" s="52" t="str">
        <f t="shared" ca="1" si="28"/>
        <v>F</v>
      </c>
      <c r="F129" s="53" t="str">
        <f t="shared" ca="1" si="22"/>
        <v>Manager</v>
      </c>
      <c r="G129" s="54">
        <f t="shared" ca="1" si="23"/>
        <v>79468</v>
      </c>
      <c r="H129" s="55">
        <f t="shared" ca="1" si="33"/>
        <v>94</v>
      </c>
      <c r="I129" s="52">
        <f t="shared" ca="1" si="33"/>
        <v>65</v>
      </c>
      <c r="J129" s="56">
        <f t="shared" ca="1" si="33"/>
        <v>97</v>
      </c>
      <c r="K129" s="45">
        <f t="shared" ca="1" si="24"/>
        <v>5000</v>
      </c>
      <c r="L129" s="45">
        <f t="shared" ca="1" si="25"/>
        <v>0</v>
      </c>
      <c r="M129" s="45">
        <f t="shared" ca="1" si="26"/>
        <v>8500</v>
      </c>
      <c r="O129" s="27"/>
      <c r="P129" s="27"/>
      <c r="X129" s="3"/>
      <c r="Y129" s="225">
        <f t="shared" ca="1" si="29"/>
        <v>5000</v>
      </c>
      <c r="Z129" s="47">
        <f t="shared" ca="1" si="30"/>
        <v>0</v>
      </c>
      <c r="AA129" s="47">
        <f t="shared" ca="1" si="31"/>
        <v>8500</v>
      </c>
    </row>
    <row r="130" spans="2:27" x14ac:dyDescent="0.45">
      <c r="B130" s="50">
        <v>24459</v>
      </c>
      <c r="C130" s="51" t="s">
        <v>381</v>
      </c>
      <c r="D130" s="51" t="s">
        <v>449</v>
      </c>
      <c r="E130" s="52" t="str">
        <f t="shared" ca="1" si="28"/>
        <v>M</v>
      </c>
      <c r="F130" s="53" t="str">
        <f t="shared" ca="1" si="22"/>
        <v>Manager</v>
      </c>
      <c r="G130" s="54">
        <f t="shared" ca="1" si="23"/>
        <v>89124</v>
      </c>
      <c r="H130" s="55">
        <f t="shared" ca="1" si="33"/>
        <v>92</v>
      </c>
      <c r="I130" s="52">
        <f t="shared" ca="1" si="33"/>
        <v>91</v>
      </c>
      <c r="J130" s="56">
        <f t="shared" ca="1" si="33"/>
        <v>89</v>
      </c>
      <c r="K130" s="45">
        <f t="shared" ca="1" si="24"/>
        <v>5000</v>
      </c>
      <c r="L130" s="45">
        <f t="shared" ca="1" si="25"/>
        <v>6500</v>
      </c>
      <c r="M130" s="45">
        <f t="shared" ca="1" si="26"/>
        <v>0</v>
      </c>
      <c r="O130" s="27"/>
      <c r="X130" s="3"/>
      <c r="Y130" s="225">
        <f t="shared" ca="1" si="29"/>
        <v>5000</v>
      </c>
      <c r="Z130" s="47">
        <f t="shared" ca="1" si="30"/>
        <v>6500</v>
      </c>
      <c r="AA130" s="47">
        <f t="shared" ca="1" si="31"/>
        <v>0</v>
      </c>
    </row>
    <row r="131" spans="2:27" x14ac:dyDescent="0.45">
      <c r="B131" s="50">
        <v>24627</v>
      </c>
      <c r="C131" s="51" t="s">
        <v>162</v>
      </c>
      <c r="D131" s="51" t="s">
        <v>444</v>
      </c>
      <c r="E131" s="52" t="str">
        <f t="shared" ca="1" si="28"/>
        <v>M</v>
      </c>
      <c r="F131" s="53" t="str">
        <f t="shared" ca="1" si="22"/>
        <v>Intern</v>
      </c>
      <c r="G131" s="54">
        <f t="shared" ca="1" si="23"/>
        <v>21679</v>
      </c>
      <c r="H131" s="55">
        <f t="shared" ca="1" si="33"/>
        <v>98</v>
      </c>
      <c r="I131" s="52">
        <f t="shared" ca="1" si="33"/>
        <v>75</v>
      </c>
      <c r="J131" s="56">
        <f t="shared" ca="1" si="33"/>
        <v>72</v>
      </c>
      <c r="K131" s="45">
        <f t="shared" ca="1" si="24"/>
        <v>5000</v>
      </c>
      <c r="L131" s="45">
        <f t="shared" ca="1" si="25"/>
        <v>6500</v>
      </c>
      <c r="M131" s="45">
        <f t="shared" ca="1" si="26"/>
        <v>8500</v>
      </c>
      <c r="O131" s="27"/>
      <c r="X131" s="3"/>
      <c r="Y131" s="225">
        <f t="shared" ca="1" si="29"/>
        <v>5000</v>
      </c>
      <c r="Z131" s="47">
        <f t="shared" ca="1" si="30"/>
        <v>6500</v>
      </c>
      <c r="AA131" s="47">
        <f t="shared" ca="1" si="31"/>
        <v>8500</v>
      </c>
    </row>
    <row r="132" spans="2:27" x14ac:dyDescent="0.45">
      <c r="B132" s="50">
        <v>24736</v>
      </c>
      <c r="C132" s="51" t="s">
        <v>247</v>
      </c>
      <c r="D132" s="51" t="s">
        <v>441</v>
      </c>
      <c r="E132" s="52" t="str">
        <f t="shared" ca="1" si="28"/>
        <v>M</v>
      </c>
      <c r="F132" s="53" t="str">
        <f t="shared" ca="1" si="22"/>
        <v>Business Analyst</v>
      </c>
      <c r="G132" s="54">
        <f t="shared" ca="1" si="23"/>
        <v>31283</v>
      </c>
      <c r="H132" s="55">
        <f t="shared" ca="1" si="33"/>
        <v>77</v>
      </c>
      <c r="I132" s="52">
        <f t="shared" ca="1" si="33"/>
        <v>68</v>
      </c>
      <c r="J132" s="56">
        <f t="shared" ca="1" si="33"/>
        <v>76</v>
      </c>
      <c r="K132" s="45">
        <f t="shared" ca="1" si="24"/>
        <v>0</v>
      </c>
      <c r="L132" s="45">
        <f t="shared" ca="1" si="25"/>
        <v>0</v>
      </c>
      <c r="M132" s="45">
        <f t="shared" ca="1" si="26"/>
        <v>0</v>
      </c>
      <c r="O132" s="27"/>
      <c r="X132" s="3"/>
      <c r="Y132" s="225">
        <f t="shared" ca="1" si="29"/>
        <v>0</v>
      </c>
      <c r="Z132" s="47">
        <f t="shared" ca="1" si="30"/>
        <v>0</v>
      </c>
      <c r="AA132" s="47">
        <f t="shared" ca="1" si="31"/>
        <v>0</v>
      </c>
    </row>
    <row r="133" spans="2:27" x14ac:dyDescent="0.45">
      <c r="B133" s="50">
        <v>24774</v>
      </c>
      <c r="C133" s="51" t="s">
        <v>382</v>
      </c>
      <c r="D133" s="51" t="s">
        <v>442</v>
      </c>
      <c r="E133" s="52" t="str">
        <f t="shared" ca="1" si="28"/>
        <v>M</v>
      </c>
      <c r="F133" s="53" t="str">
        <f t="shared" ca="1" si="22"/>
        <v>Consultant</v>
      </c>
      <c r="G133" s="54">
        <f t="shared" ca="1" si="23"/>
        <v>64948</v>
      </c>
      <c r="H133" s="55">
        <f t="shared" ca="1" si="33"/>
        <v>66</v>
      </c>
      <c r="I133" s="52">
        <f t="shared" ca="1" si="33"/>
        <v>89</v>
      </c>
      <c r="J133" s="56">
        <f t="shared" ca="1" si="33"/>
        <v>79</v>
      </c>
      <c r="K133" s="45">
        <f t="shared" ca="1" si="24"/>
        <v>0</v>
      </c>
      <c r="L133" s="45">
        <f t="shared" ca="1" si="25"/>
        <v>0</v>
      </c>
      <c r="M133" s="45">
        <f t="shared" ca="1" si="26"/>
        <v>0</v>
      </c>
      <c r="O133" s="27"/>
      <c r="X133" s="3"/>
      <c r="Y133" s="225">
        <f t="shared" ca="1" si="29"/>
        <v>0</v>
      </c>
      <c r="Z133" s="47">
        <f t="shared" ca="1" si="30"/>
        <v>0</v>
      </c>
      <c r="AA133" s="47">
        <f t="shared" ca="1" si="31"/>
        <v>0</v>
      </c>
    </row>
    <row r="134" spans="2:27" x14ac:dyDescent="0.45">
      <c r="B134" s="50">
        <v>24868</v>
      </c>
      <c r="C134" s="51" t="s">
        <v>383</v>
      </c>
      <c r="D134" s="51" t="s">
        <v>447</v>
      </c>
      <c r="E134" s="52" t="str">
        <f t="shared" ca="1" si="28"/>
        <v>M</v>
      </c>
      <c r="F134" s="53" t="str">
        <f t="shared" ca="1" si="22"/>
        <v>Manager</v>
      </c>
      <c r="G134" s="54">
        <f t="shared" ca="1" si="23"/>
        <v>85177</v>
      </c>
      <c r="H134" s="55">
        <f t="shared" ca="1" si="33"/>
        <v>65</v>
      </c>
      <c r="I134" s="52">
        <f t="shared" ca="1" si="33"/>
        <v>67</v>
      </c>
      <c r="J134" s="56">
        <f t="shared" ca="1" si="33"/>
        <v>91</v>
      </c>
      <c r="K134" s="45">
        <f t="shared" ca="1" si="24"/>
        <v>0</v>
      </c>
      <c r="L134" s="45">
        <f t="shared" ca="1" si="25"/>
        <v>0</v>
      </c>
      <c r="M134" s="45">
        <f t="shared" ca="1" si="26"/>
        <v>0</v>
      </c>
      <c r="O134" s="27"/>
      <c r="X134" s="3"/>
      <c r="Y134" s="225">
        <f t="shared" ca="1" si="29"/>
        <v>0</v>
      </c>
      <c r="Z134" s="47">
        <f t="shared" ca="1" si="30"/>
        <v>0</v>
      </c>
      <c r="AA134" s="47">
        <f t="shared" ca="1" si="31"/>
        <v>0</v>
      </c>
    </row>
    <row r="135" spans="2:27" x14ac:dyDescent="0.45">
      <c r="B135" s="50">
        <v>24997</v>
      </c>
      <c r="C135" s="51" t="s">
        <v>384</v>
      </c>
      <c r="D135" s="51" t="s">
        <v>449</v>
      </c>
      <c r="E135" s="52" t="str">
        <f t="shared" ca="1" si="28"/>
        <v>F</v>
      </c>
      <c r="F135" s="53" t="str">
        <f t="shared" ca="1" si="22"/>
        <v>Manager</v>
      </c>
      <c r="G135" s="54">
        <f t="shared" ca="1" si="23"/>
        <v>65206</v>
      </c>
      <c r="H135" s="55">
        <f t="shared" ca="1" si="33"/>
        <v>90</v>
      </c>
      <c r="I135" s="52">
        <f t="shared" ca="1" si="33"/>
        <v>65</v>
      </c>
      <c r="J135" s="56">
        <f t="shared" ca="1" si="33"/>
        <v>93</v>
      </c>
      <c r="K135" s="45">
        <f t="shared" ca="1" si="24"/>
        <v>5000</v>
      </c>
      <c r="L135" s="45">
        <f t="shared" ca="1" si="25"/>
        <v>0</v>
      </c>
      <c r="M135" s="45">
        <f t="shared" ca="1" si="26"/>
        <v>0</v>
      </c>
      <c r="O135" s="27"/>
      <c r="X135" s="3"/>
      <c r="Y135" s="225">
        <f t="shared" ca="1" si="29"/>
        <v>5000</v>
      </c>
      <c r="Z135" s="47">
        <f t="shared" ca="1" si="30"/>
        <v>0</v>
      </c>
      <c r="AA135" s="47">
        <f t="shared" ca="1" si="31"/>
        <v>0</v>
      </c>
    </row>
    <row r="136" spans="2:27" x14ac:dyDescent="0.45">
      <c r="B136" s="50">
        <v>25190</v>
      </c>
      <c r="C136" s="51" t="s">
        <v>385</v>
      </c>
      <c r="D136" s="51" t="s">
        <v>443</v>
      </c>
      <c r="E136" s="52" t="str">
        <f t="shared" ref="E136:E163" ca="1" si="34">IF(RANDBETWEEN(1,3)&lt;2,"F","M")</f>
        <v>F</v>
      </c>
      <c r="F136" s="53" t="str">
        <f t="shared" ca="1" si="22"/>
        <v>Intern</v>
      </c>
      <c r="G136" s="54">
        <f t="shared" ca="1" si="23"/>
        <v>29913</v>
      </c>
      <c r="H136" s="55">
        <f t="shared" ca="1" si="33"/>
        <v>72</v>
      </c>
      <c r="I136" s="52">
        <f t="shared" ca="1" si="33"/>
        <v>82</v>
      </c>
      <c r="J136" s="56">
        <f t="shared" ca="1" si="33"/>
        <v>75</v>
      </c>
      <c r="K136" s="45">
        <f t="shared" ca="1" si="24"/>
        <v>0</v>
      </c>
      <c r="L136" s="45">
        <f t="shared" ca="1" si="25"/>
        <v>0</v>
      </c>
      <c r="M136" s="45">
        <f t="shared" ca="1" si="26"/>
        <v>0</v>
      </c>
      <c r="O136" s="27"/>
      <c r="X136" s="3"/>
      <c r="Y136" s="225">
        <f t="shared" ref="Y136:Y163" ca="1" si="35">IF(IF($H$7=$AD$9,$H136,IF($I$7=$AD$9,$I136,$J136))&gt;=$AG$9,$AI$9,0)</f>
        <v>0</v>
      </c>
      <c r="Z136" s="47">
        <f t="shared" ref="Z136:Z163" ca="1" si="36">IF(OR(IF($H$7=$AD$13,$H136,IF($I$7=$AD$13,$I136,$J136))&gt;=$AG$13,AND(IF($H$7=$AI$13,$H136,IF($I$7=$AI$13,$I136,$J136))&gt;$AL$13,IF($H$7=$AP$13,$H136,IF($I$7=$AP$13,$I136,$J136))&gt;=$AR$13)),$AN$13,0)</f>
        <v>0</v>
      </c>
      <c r="AA136" s="47">
        <f t="shared" ref="AA136:AA163" ca="1" si="37">IF(OR($H136&gt;=$AG$17,$I136&gt;=$AG$17,$J136&gt;=$AG$17),$AI$17,0)</f>
        <v>0</v>
      </c>
    </row>
    <row r="137" spans="2:27" x14ac:dyDescent="0.45">
      <c r="B137" s="50">
        <v>25398</v>
      </c>
      <c r="C137" s="51" t="s">
        <v>386</v>
      </c>
      <c r="D137" s="51" t="s">
        <v>449</v>
      </c>
      <c r="E137" s="52" t="str">
        <f t="shared" ca="1" si="34"/>
        <v>F</v>
      </c>
      <c r="F137" s="53" t="str">
        <f t="shared" ref="F137:F163" ca="1" si="38">IF(RANDBETWEEN(1,4)=1,"Intern",IF(RANDBETWEEN(1,4)=2,"Business Analyst",IF(RANDBETWEEN(1,4)=3,"Consultant","Manager")))</f>
        <v>Consultant</v>
      </c>
      <c r="G137" s="54">
        <f t="shared" ref="G137:G163" ca="1" si="39">IF(F137="Intern",RANDBETWEEN(20000,29999),IF(F137="Business Analyst",RANDBETWEEN(30000,49999),IF(F137="Consultant",RANDBETWEEN(50000,64999),RANDBETWEEN(65000,89999))))</f>
        <v>50989</v>
      </c>
      <c r="H137" s="55">
        <f t="shared" ca="1" si="33"/>
        <v>84</v>
      </c>
      <c r="I137" s="52">
        <f t="shared" ca="1" si="33"/>
        <v>84</v>
      </c>
      <c r="J137" s="56">
        <f t="shared" ca="1" si="33"/>
        <v>90</v>
      </c>
      <c r="K137" s="45">
        <f t="shared" ref="K137:K163" ca="1" si="40">IF(H137&gt;=90,5000,0)</f>
        <v>0</v>
      </c>
      <c r="L137" s="45">
        <f t="shared" ref="L137:L163" ca="1" si="41">IF(OR(H137&gt;=95,AND(I137&gt;80,J137&gt;=85)),6500,0)</f>
        <v>6500</v>
      </c>
      <c r="M137" s="45">
        <f t="shared" ref="M137:M163" ca="1" si="42">IF(OR(H137&gt;=97,I137&gt;=97,J137&gt;=97),8500,0)</f>
        <v>0</v>
      </c>
      <c r="O137" s="27"/>
      <c r="X137" s="3"/>
      <c r="Y137" s="225">
        <f t="shared" ca="1" si="35"/>
        <v>0</v>
      </c>
      <c r="Z137" s="47">
        <f t="shared" ca="1" si="36"/>
        <v>6500</v>
      </c>
      <c r="AA137" s="47">
        <f t="shared" ca="1" si="37"/>
        <v>0</v>
      </c>
    </row>
    <row r="138" spans="2:27" x14ac:dyDescent="0.45">
      <c r="B138" s="50">
        <v>25496</v>
      </c>
      <c r="C138" s="51" t="s">
        <v>387</v>
      </c>
      <c r="D138" s="51" t="s">
        <v>444</v>
      </c>
      <c r="E138" s="52" t="str">
        <f t="shared" ca="1" si="34"/>
        <v>M</v>
      </c>
      <c r="F138" s="53" t="str">
        <f t="shared" ca="1" si="38"/>
        <v>Business Analyst</v>
      </c>
      <c r="G138" s="54">
        <f t="shared" ca="1" si="39"/>
        <v>30746</v>
      </c>
      <c r="H138" s="55">
        <f t="shared" ca="1" si="33"/>
        <v>76</v>
      </c>
      <c r="I138" s="52">
        <f t="shared" ca="1" si="33"/>
        <v>92</v>
      </c>
      <c r="J138" s="56">
        <f t="shared" ca="1" si="33"/>
        <v>89</v>
      </c>
      <c r="K138" s="45">
        <f t="shared" ca="1" si="40"/>
        <v>0</v>
      </c>
      <c r="L138" s="45">
        <f t="shared" ca="1" si="41"/>
        <v>6500</v>
      </c>
      <c r="M138" s="45">
        <f t="shared" ca="1" si="42"/>
        <v>0</v>
      </c>
      <c r="O138" s="27"/>
      <c r="X138" s="3"/>
      <c r="Y138" s="225">
        <f t="shared" ca="1" si="35"/>
        <v>0</v>
      </c>
      <c r="Z138" s="47">
        <f t="shared" ca="1" si="36"/>
        <v>6500</v>
      </c>
      <c r="AA138" s="47">
        <f t="shared" ca="1" si="37"/>
        <v>0</v>
      </c>
    </row>
    <row r="139" spans="2:27" x14ac:dyDescent="0.45">
      <c r="B139" s="50">
        <v>25640</v>
      </c>
      <c r="C139" s="51" t="s">
        <v>388</v>
      </c>
      <c r="D139" s="51" t="s">
        <v>453</v>
      </c>
      <c r="E139" s="52" t="str">
        <f t="shared" ca="1" si="34"/>
        <v>M</v>
      </c>
      <c r="F139" s="53" t="str">
        <f t="shared" ca="1" si="38"/>
        <v>Manager</v>
      </c>
      <c r="G139" s="54">
        <f t="shared" ca="1" si="39"/>
        <v>83784</v>
      </c>
      <c r="H139" s="55">
        <f t="shared" ca="1" si="33"/>
        <v>71</v>
      </c>
      <c r="I139" s="52">
        <f t="shared" ca="1" si="33"/>
        <v>96</v>
      </c>
      <c r="J139" s="56">
        <f t="shared" ca="1" si="33"/>
        <v>68</v>
      </c>
      <c r="K139" s="45">
        <f t="shared" ca="1" si="40"/>
        <v>0</v>
      </c>
      <c r="L139" s="45">
        <f t="shared" ca="1" si="41"/>
        <v>0</v>
      </c>
      <c r="M139" s="45">
        <f t="shared" ca="1" si="42"/>
        <v>0</v>
      </c>
      <c r="O139" s="27"/>
      <c r="X139" s="3"/>
      <c r="Y139" s="225">
        <f t="shared" ca="1" si="35"/>
        <v>0</v>
      </c>
      <c r="Z139" s="47">
        <f t="shared" ca="1" si="36"/>
        <v>0</v>
      </c>
      <c r="AA139" s="47">
        <f t="shared" ca="1" si="37"/>
        <v>0</v>
      </c>
    </row>
    <row r="140" spans="2:27" x14ac:dyDescent="0.45">
      <c r="B140" s="50">
        <v>25711</v>
      </c>
      <c r="C140" s="51" t="s">
        <v>389</v>
      </c>
      <c r="D140" s="51" t="s">
        <v>443</v>
      </c>
      <c r="E140" s="52" t="str">
        <f t="shared" ca="1" si="34"/>
        <v>M</v>
      </c>
      <c r="F140" s="53" t="str">
        <f t="shared" ca="1" si="38"/>
        <v>Manager</v>
      </c>
      <c r="G140" s="54">
        <f t="shared" ca="1" si="39"/>
        <v>85633</v>
      </c>
      <c r="H140" s="55">
        <f t="shared" ca="1" si="33"/>
        <v>87</v>
      </c>
      <c r="I140" s="52">
        <f t="shared" ca="1" si="33"/>
        <v>68</v>
      </c>
      <c r="J140" s="56">
        <f t="shared" ca="1" si="33"/>
        <v>74</v>
      </c>
      <c r="K140" s="45">
        <f t="shared" ca="1" si="40"/>
        <v>0</v>
      </c>
      <c r="L140" s="45">
        <f t="shared" ca="1" si="41"/>
        <v>0</v>
      </c>
      <c r="M140" s="45">
        <f t="shared" ca="1" si="42"/>
        <v>0</v>
      </c>
      <c r="X140" s="3"/>
      <c r="Y140" s="225">
        <f t="shared" ca="1" si="35"/>
        <v>0</v>
      </c>
      <c r="Z140" s="47">
        <f t="shared" ca="1" si="36"/>
        <v>0</v>
      </c>
      <c r="AA140" s="47">
        <f t="shared" ca="1" si="37"/>
        <v>0</v>
      </c>
    </row>
    <row r="141" spans="2:27" x14ac:dyDescent="0.45">
      <c r="B141" s="50">
        <v>25940</v>
      </c>
      <c r="C141" s="51" t="s">
        <v>390</v>
      </c>
      <c r="D141" s="51" t="s">
        <v>444</v>
      </c>
      <c r="E141" s="52" t="str">
        <f t="shared" ca="1" si="34"/>
        <v>M</v>
      </c>
      <c r="F141" s="53" t="str">
        <f t="shared" ca="1" si="38"/>
        <v>Manager</v>
      </c>
      <c r="G141" s="54">
        <f t="shared" ca="1" si="39"/>
        <v>65897</v>
      </c>
      <c r="H141" s="55">
        <f t="shared" ca="1" si="33"/>
        <v>71</v>
      </c>
      <c r="I141" s="52">
        <f t="shared" ca="1" si="33"/>
        <v>93</v>
      </c>
      <c r="J141" s="56">
        <f t="shared" ca="1" si="33"/>
        <v>92</v>
      </c>
      <c r="K141" s="45">
        <f t="shared" ca="1" si="40"/>
        <v>0</v>
      </c>
      <c r="L141" s="45">
        <f t="shared" ca="1" si="41"/>
        <v>6500</v>
      </c>
      <c r="M141" s="45">
        <f t="shared" ca="1" si="42"/>
        <v>0</v>
      </c>
      <c r="X141" s="3"/>
      <c r="Y141" s="225">
        <f t="shared" ca="1" si="35"/>
        <v>0</v>
      </c>
      <c r="Z141" s="47">
        <f t="shared" ca="1" si="36"/>
        <v>6500</v>
      </c>
      <c r="AA141" s="47">
        <f t="shared" ca="1" si="37"/>
        <v>0</v>
      </c>
    </row>
    <row r="142" spans="2:27" x14ac:dyDescent="0.45">
      <c r="B142" s="50">
        <v>26148</v>
      </c>
      <c r="C142" s="51" t="s">
        <v>335</v>
      </c>
      <c r="D142" s="51" t="s">
        <v>453</v>
      </c>
      <c r="E142" s="52" t="str">
        <f t="shared" ca="1" si="34"/>
        <v>M</v>
      </c>
      <c r="F142" s="53" t="str">
        <f t="shared" ca="1" si="38"/>
        <v>Manager</v>
      </c>
      <c r="G142" s="54">
        <f t="shared" ca="1" si="39"/>
        <v>71437</v>
      </c>
      <c r="H142" s="55">
        <f t="shared" ca="1" si="33"/>
        <v>82</v>
      </c>
      <c r="I142" s="52">
        <f t="shared" ca="1" si="33"/>
        <v>85</v>
      </c>
      <c r="J142" s="56">
        <f t="shared" ca="1" si="33"/>
        <v>83</v>
      </c>
      <c r="K142" s="45">
        <f t="shared" ca="1" si="40"/>
        <v>0</v>
      </c>
      <c r="L142" s="45">
        <f t="shared" ca="1" si="41"/>
        <v>0</v>
      </c>
      <c r="M142" s="45">
        <f t="shared" ca="1" si="42"/>
        <v>0</v>
      </c>
      <c r="X142" s="3"/>
      <c r="Y142" s="225">
        <f t="shared" ca="1" si="35"/>
        <v>0</v>
      </c>
      <c r="Z142" s="47">
        <f t="shared" ca="1" si="36"/>
        <v>0</v>
      </c>
      <c r="AA142" s="47">
        <f t="shared" ca="1" si="37"/>
        <v>0</v>
      </c>
    </row>
    <row r="143" spans="2:27" x14ac:dyDescent="0.45">
      <c r="B143" s="50">
        <v>26341</v>
      </c>
      <c r="C143" s="51" t="s">
        <v>391</v>
      </c>
      <c r="D143" s="51" t="s">
        <v>446</v>
      </c>
      <c r="E143" s="52" t="str">
        <f t="shared" ca="1" si="34"/>
        <v>F</v>
      </c>
      <c r="F143" s="53" t="str">
        <f t="shared" ca="1" si="38"/>
        <v>Intern</v>
      </c>
      <c r="G143" s="54">
        <f t="shared" ca="1" si="39"/>
        <v>21212</v>
      </c>
      <c r="H143" s="55">
        <f t="shared" ca="1" si="33"/>
        <v>88</v>
      </c>
      <c r="I143" s="52">
        <f t="shared" ca="1" si="33"/>
        <v>80</v>
      </c>
      <c r="J143" s="56">
        <f t="shared" ca="1" si="33"/>
        <v>78</v>
      </c>
      <c r="K143" s="45">
        <f t="shared" ca="1" si="40"/>
        <v>0</v>
      </c>
      <c r="L143" s="45">
        <f t="shared" ca="1" si="41"/>
        <v>0</v>
      </c>
      <c r="M143" s="45">
        <f t="shared" ca="1" si="42"/>
        <v>0</v>
      </c>
      <c r="X143" s="3"/>
      <c r="Y143" s="225">
        <f t="shared" ca="1" si="35"/>
        <v>0</v>
      </c>
      <c r="Z143" s="47">
        <f t="shared" ca="1" si="36"/>
        <v>0</v>
      </c>
      <c r="AA143" s="47">
        <f t="shared" ca="1" si="37"/>
        <v>0</v>
      </c>
    </row>
    <row r="144" spans="2:27" x14ac:dyDescent="0.45">
      <c r="B144" s="50">
        <v>26517</v>
      </c>
      <c r="C144" s="51" t="s">
        <v>392</v>
      </c>
      <c r="D144" s="51" t="s">
        <v>442</v>
      </c>
      <c r="E144" s="52" t="str">
        <f t="shared" ca="1" si="34"/>
        <v>M</v>
      </c>
      <c r="F144" s="53" t="str">
        <f t="shared" ca="1" si="38"/>
        <v>Business Analyst</v>
      </c>
      <c r="G144" s="54">
        <f t="shared" ca="1" si="39"/>
        <v>48873</v>
      </c>
      <c r="H144" s="55">
        <f t="shared" ca="1" si="33"/>
        <v>88</v>
      </c>
      <c r="I144" s="52">
        <f t="shared" ca="1" si="33"/>
        <v>79</v>
      </c>
      <c r="J144" s="56">
        <f t="shared" ca="1" si="33"/>
        <v>90</v>
      </c>
      <c r="K144" s="45">
        <f t="shared" ca="1" si="40"/>
        <v>0</v>
      </c>
      <c r="L144" s="45">
        <f t="shared" ca="1" si="41"/>
        <v>0</v>
      </c>
      <c r="M144" s="45">
        <f t="shared" ca="1" si="42"/>
        <v>0</v>
      </c>
      <c r="X144" s="3"/>
      <c r="Y144" s="225">
        <f t="shared" ca="1" si="35"/>
        <v>0</v>
      </c>
      <c r="Z144" s="47">
        <f t="shared" ca="1" si="36"/>
        <v>0</v>
      </c>
      <c r="AA144" s="47">
        <f t="shared" ca="1" si="37"/>
        <v>0</v>
      </c>
    </row>
    <row r="145" spans="2:27" x14ac:dyDescent="0.45">
      <c r="B145" s="50">
        <v>26634</v>
      </c>
      <c r="C145" s="51" t="s">
        <v>340</v>
      </c>
      <c r="D145" s="51" t="s">
        <v>442</v>
      </c>
      <c r="E145" s="52" t="str">
        <f t="shared" ca="1" si="34"/>
        <v>F</v>
      </c>
      <c r="F145" s="53" t="str">
        <f t="shared" ca="1" si="38"/>
        <v>Intern</v>
      </c>
      <c r="G145" s="54">
        <f t="shared" ca="1" si="39"/>
        <v>28570</v>
      </c>
      <c r="H145" s="55">
        <f t="shared" ca="1" si="33"/>
        <v>66</v>
      </c>
      <c r="I145" s="52">
        <f t="shared" ca="1" si="33"/>
        <v>99</v>
      </c>
      <c r="J145" s="56">
        <f t="shared" ca="1" si="33"/>
        <v>96</v>
      </c>
      <c r="K145" s="45">
        <f t="shared" ca="1" si="40"/>
        <v>0</v>
      </c>
      <c r="L145" s="45">
        <f t="shared" ca="1" si="41"/>
        <v>6500</v>
      </c>
      <c r="M145" s="45">
        <f t="shared" ca="1" si="42"/>
        <v>8500</v>
      </c>
      <c r="X145" s="3"/>
      <c r="Y145" s="225">
        <f t="shared" ca="1" si="35"/>
        <v>0</v>
      </c>
      <c r="Z145" s="47">
        <f t="shared" ca="1" si="36"/>
        <v>6500</v>
      </c>
      <c r="AA145" s="47">
        <f t="shared" ca="1" si="37"/>
        <v>8500</v>
      </c>
    </row>
    <row r="146" spans="2:27" x14ac:dyDescent="0.45">
      <c r="B146" s="50">
        <v>26679</v>
      </c>
      <c r="C146" s="51" t="s">
        <v>393</v>
      </c>
      <c r="D146" s="51" t="s">
        <v>442</v>
      </c>
      <c r="E146" s="52" t="str">
        <f t="shared" ca="1" si="34"/>
        <v>M</v>
      </c>
      <c r="F146" s="53" t="str">
        <f t="shared" ca="1" si="38"/>
        <v>Consultant</v>
      </c>
      <c r="G146" s="54">
        <f t="shared" ca="1" si="39"/>
        <v>51886</v>
      </c>
      <c r="H146" s="55">
        <f t="shared" ca="1" si="33"/>
        <v>76</v>
      </c>
      <c r="I146" s="52">
        <f t="shared" ca="1" si="33"/>
        <v>88</v>
      </c>
      <c r="J146" s="56">
        <f t="shared" ca="1" si="33"/>
        <v>87</v>
      </c>
      <c r="K146" s="45">
        <f t="shared" ca="1" si="40"/>
        <v>0</v>
      </c>
      <c r="L146" s="45">
        <f t="shared" ca="1" si="41"/>
        <v>6500</v>
      </c>
      <c r="M146" s="45">
        <f t="shared" ca="1" si="42"/>
        <v>0</v>
      </c>
      <c r="X146" s="3"/>
      <c r="Y146" s="225">
        <f t="shared" ca="1" si="35"/>
        <v>0</v>
      </c>
      <c r="Z146" s="47">
        <f t="shared" ca="1" si="36"/>
        <v>6500</v>
      </c>
      <c r="AA146" s="47">
        <f t="shared" ca="1" si="37"/>
        <v>0</v>
      </c>
    </row>
    <row r="147" spans="2:27" x14ac:dyDescent="0.45">
      <c r="B147" s="50">
        <v>26813</v>
      </c>
      <c r="C147" s="51" t="s">
        <v>394</v>
      </c>
      <c r="D147" s="51" t="s">
        <v>444</v>
      </c>
      <c r="E147" s="52" t="str">
        <f t="shared" ca="1" si="34"/>
        <v>M</v>
      </c>
      <c r="F147" s="53" t="str">
        <f t="shared" ca="1" si="38"/>
        <v>Consultant</v>
      </c>
      <c r="G147" s="54">
        <f t="shared" ca="1" si="39"/>
        <v>53057</v>
      </c>
      <c r="H147" s="55">
        <f t="shared" ca="1" si="33"/>
        <v>84</v>
      </c>
      <c r="I147" s="52">
        <f t="shared" ca="1" si="33"/>
        <v>68</v>
      </c>
      <c r="J147" s="56">
        <f t="shared" ca="1" si="33"/>
        <v>85</v>
      </c>
      <c r="K147" s="45">
        <f t="shared" ca="1" si="40"/>
        <v>0</v>
      </c>
      <c r="L147" s="45">
        <f t="shared" ca="1" si="41"/>
        <v>0</v>
      </c>
      <c r="M147" s="45">
        <f t="shared" ca="1" si="42"/>
        <v>0</v>
      </c>
      <c r="X147" s="3"/>
      <c r="Y147" s="225">
        <f t="shared" ca="1" si="35"/>
        <v>0</v>
      </c>
      <c r="Z147" s="47">
        <f t="shared" ca="1" si="36"/>
        <v>0</v>
      </c>
      <c r="AA147" s="47">
        <f t="shared" ca="1" si="37"/>
        <v>0</v>
      </c>
    </row>
    <row r="148" spans="2:27" x14ac:dyDescent="0.45">
      <c r="B148" s="50">
        <v>26896</v>
      </c>
      <c r="C148" s="51" t="s">
        <v>395</v>
      </c>
      <c r="D148" s="51" t="s">
        <v>461</v>
      </c>
      <c r="E148" s="52" t="str">
        <f t="shared" ca="1" si="34"/>
        <v>M</v>
      </c>
      <c r="F148" s="53" t="str">
        <f t="shared" ca="1" si="38"/>
        <v>Intern</v>
      </c>
      <c r="G148" s="54">
        <f t="shared" ca="1" si="39"/>
        <v>20660</v>
      </c>
      <c r="H148" s="55">
        <f t="shared" ref="H148:J163" ca="1" si="43">RANDBETWEEN(65,99)</f>
        <v>96</v>
      </c>
      <c r="I148" s="52">
        <f t="shared" ca="1" si="43"/>
        <v>73</v>
      </c>
      <c r="J148" s="56">
        <f t="shared" ca="1" si="43"/>
        <v>90</v>
      </c>
      <c r="K148" s="45">
        <f t="shared" ca="1" si="40"/>
        <v>5000</v>
      </c>
      <c r="L148" s="45">
        <f t="shared" ca="1" si="41"/>
        <v>6500</v>
      </c>
      <c r="M148" s="45">
        <f t="shared" ca="1" si="42"/>
        <v>0</v>
      </c>
      <c r="X148" s="3"/>
      <c r="Y148" s="225">
        <f t="shared" ca="1" si="35"/>
        <v>5000</v>
      </c>
      <c r="Z148" s="47">
        <f t="shared" ca="1" si="36"/>
        <v>6500</v>
      </c>
      <c r="AA148" s="47">
        <f t="shared" ca="1" si="37"/>
        <v>0</v>
      </c>
    </row>
    <row r="149" spans="2:27" x14ac:dyDescent="0.45">
      <c r="B149" s="50">
        <v>27135</v>
      </c>
      <c r="C149" s="51" t="s">
        <v>396</v>
      </c>
      <c r="D149" s="51" t="s">
        <v>448</v>
      </c>
      <c r="E149" s="52" t="str">
        <f t="shared" ca="1" si="34"/>
        <v>M</v>
      </c>
      <c r="F149" s="53" t="str">
        <f t="shared" ca="1" si="38"/>
        <v>Business Analyst</v>
      </c>
      <c r="G149" s="54">
        <f t="shared" ca="1" si="39"/>
        <v>31983</v>
      </c>
      <c r="H149" s="55">
        <f t="shared" ca="1" si="43"/>
        <v>69</v>
      </c>
      <c r="I149" s="52">
        <f t="shared" ca="1" si="43"/>
        <v>67</v>
      </c>
      <c r="J149" s="56">
        <f t="shared" ca="1" si="43"/>
        <v>67</v>
      </c>
      <c r="K149" s="45">
        <f t="shared" ca="1" si="40"/>
        <v>0</v>
      </c>
      <c r="L149" s="45">
        <f t="shared" ca="1" si="41"/>
        <v>0</v>
      </c>
      <c r="M149" s="45">
        <f t="shared" ca="1" si="42"/>
        <v>0</v>
      </c>
      <c r="X149" s="3"/>
      <c r="Y149" s="225">
        <f t="shared" ca="1" si="35"/>
        <v>0</v>
      </c>
      <c r="Z149" s="47">
        <f t="shared" ca="1" si="36"/>
        <v>0</v>
      </c>
      <c r="AA149" s="47">
        <f t="shared" ca="1" si="37"/>
        <v>0</v>
      </c>
    </row>
    <row r="150" spans="2:27" x14ac:dyDescent="0.45">
      <c r="B150" s="50">
        <v>27244</v>
      </c>
      <c r="C150" s="51" t="s">
        <v>397</v>
      </c>
      <c r="D150" s="51" t="s">
        <v>443</v>
      </c>
      <c r="E150" s="52" t="str">
        <f t="shared" ca="1" si="34"/>
        <v>F</v>
      </c>
      <c r="F150" s="53" t="str">
        <f t="shared" ca="1" si="38"/>
        <v>Manager</v>
      </c>
      <c r="G150" s="54">
        <f t="shared" ca="1" si="39"/>
        <v>65209</v>
      </c>
      <c r="H150" s="55">
        <f t="shared" ca="1" si="43"/>
        <v>71</v>
      </c>
      <c r="I150" s="52">
        <f t="shared" ca="1" si="43"/>
        <v>93</v>
      </c>
      <c r="J150" s="56">
        <f t="shared" ca="1" si="43"/>
        <v>73</v>
      </c>
      <c r="K150" s="45">
        <f t="shared" ca="1" si="40"/>
        <v>0</v>
      </c>
      <c r="L150" s="45">
        <f t="shared" ca="1" si="41"/>
        <v>0</v>
      </c>
      <c r="M150" s="45">
        <f t="shared" ca="1" si="42"/>
        <v>0</v>
      </c>
      <c r="X150" s="3"/>
      <c r="Y150" s="225">
        <f t="shared" ca="1" si="35"/>
        <v>0</v>
      </c>
      <c r="Z150" s="47">
        <f t="shared" ca="1" si="36"/>
        <v>0</v>
      </c>
      <c r="AA150" s="47">
        <f t="shared" ca="1" si="37"/>
        <v>0</v>
      </c>
    </row>
    <row r="151" spans="2:27" x14ac:dyDescent="0.45">
      <c r="B151" s="50">
        <v>27474</v>
      </c>
      <c r="C151" s="51" t="s">
        <v>398</v>
      </c>
      <c r="D151" s="51" t="s">
        <v>452</v>
      </c>
      <c r="E151" s="52" t="str">
        <f t="shared" ca="1" si="34"/>
        <v>F</v>
      </c>
      <c r="F151" s="53" t="str">
        <f t="shared" ca="1" si="38"/>
        <v>Manager</v>
      </c>
      <c r="G151" s="54">
        <f t="shared" ca="1" si="39"/>
        <v>85364</v>
      </c>
      <c r="H151" s="55">
        <f t="shared" ca="1" si="43"/>
        <v>99</v>
      </c>
      <c r="I151" s="52">
        <f t="shared" ca="1" si="43"/>
        <v>66</v>
      </c>
      <c r="J151" s="56">
        <f t="shared" ca="1" si="43"/>
        <v>73</v>
      </c>
      <c r="K151" s="45">
        <f t="shared" ca="1" si="40"/>
        <v>5000</v>
      </c>
      <c r="L151" s="45">
        <f t="shared" ca="1" si="41"/>
        <v>6500</v>
      </c>
      <c r="M151" s="45">
        <f t="shared" ca="1" si="42"/>
        <v>8500</v>
      </c>
      <c r="X151" s="3"/>
      <c r="Y151" s="225">
        <f t="shared" ca="1" si="35"/>
        <v>5000</v>
      </c>
      <c r="Z151" s="47">
        <f t="shared" ca="1" si="36"/>
        <v>6500</v>
      </c>
      <c r="AA151" s="47">
        <f t="shared" ca="1" si="37"/>
        <v>8500</v>
      </c>
    </row>
    <row r="152" spans="2:27" x14ac:dyDescent="0.45">
      <c r="B152" s="50">
        <v>27623</v>
      </c>
      <c r="C152" s="51" t="s">
        <v>399</v>
      </c>
      <c r="D152" s="51" t="s">
        <v>444</v>
      </c>
      <c r="E152" s="52" t="str">
        <f t="shared" ca="1" si="34"/>
        <v>M</v>
      </c>
      <c r="F152" s="53" t="str">
        <f t="shared" ca="1" si="38"/>
        <v>Business Analyst</v>
      </c>
      <c r="G152" s="54">
        <f t="shared" ca="1" si="39"/>
        <v>43782</v>
      </c>
      <c r="H152" s="55">
        <f t="shared" ca="1" si="43"/>
        <v>66</v>
      </c>
      <c r="I152" s="52">
        <f t="shared" ca="1" si="43"/>
        <v>98</v>
      </c>
      <c r="J152" s="56">
        <f t="shared" ca="1" si="43"/>
        <v>94</v>
      </c>
      <c r="K152" s="45">
        <f t="shared" ca="1" si="40"/>
        <v>0</v>
      </c>
      <c r="L152" s="45">
        <f t="shared" ca="1" si="41"/>
        <v>6500</v>
      </c>
      <c r="M152" s="45">
        <f t="shared" ca="1" si="42"/>
        <v>8500</v>
      </c>
      <c r="X152" s="3"/>
      <c r="Y152" s="225">
        <f t="shared" ca="1" si="35"/>
        <v>0</v>
      </c>
      <c r="Z152" s="47">
        <f t="shared" ca="1" si="36"/>
        <v>6500</v>
      </c>
      <c r="AA152" s="47">
        <f t="shared" ca="1" si="37"/>
        <v>8500</v>
      </c>
    </row>
    <row r="153" spans="2:27" x14ac:dyDescent="0.45">
      <c r="B153" s="50">
        <v>27633</v>
      </c>
      <c r="C153" s="51" t="s">
        <v>400</v>
      </c>
      <c r="D153" s="51" t="s">
        <v>444</v>
      </c>
      <c r="E153" s="52" t="str">
        <f t="shared" ca="1" si="34"/>
        <v>M</v>
      </c>
      <c r="F153" s="53" t="str">
        <f t="shared" ca="1" si="38"/>
        <v>Business Analyst</v>
      </c>
      <c r="G153" s="54">
        <f t="shared" ca="1" si="39"/>
        <v>41484</v>
      </c>
      <c r="H153" s="55">
        <f t="shared" ca="1" si="43"/>
        <v>76</v>
      </c>
      <c r="I153" s="52">
        <f t="shared" ca="1" si="43"/>
        <v>70</v>
      </c>
      <c r="J153" s="56">
        <f t="shared" ca="1" si="43"/>
        <v>77</v>
      </c>
      <c r="K153" s="45">
        <f t="shared" ca="1" si="40"/>
        <v>0</v>
      </c>
      <c r="L153" s="45">
        <f t="shared" ca="1" si="41"/>
        <v>0</v>
      </c>
      <c r="M153" s="45">
        <f t="shared" ca="1" si="42"/>
        <v>0</v>
      </c>
      <c r="X153" s="3"/>
      <c r="Y153" s="225">
        <f t="shared" ca="1" si="35"/>
        <v>0</v>
      </c>
      <c r="Z153" s="47">
        <f t="shared" ca="1" si="36"/>
        <v>0</v>
      </c>
      <c r="AA153" s="47">
        <f t="shared" ca="1" si="37"/>
        <v>0</v>
      </c>
    </row>
    <row r="154" spans="2:27" x14ac:dyDescent="0.45">
      <c r="B154" s="50">
        <v>27852</v>
      </c>
      <c r="C154" s="51" t="s">
        <v>401</v>
      </c>
      <c r="D154" s="51" t="s">
        <v>454</v>
      </c>
      <c r="E154" s="52" t="str">
        <f t="shared" ca="1" si="34"/>
        <v>M</v>
      </c>
      <c r="F154" s="53" t="str">
        <f t="shared" ca="1" si="38"/>
        <v>Intern</v>
      </c>
      <c r="G154" s="54">
        <f t="shared" ca="1" si="39"/>
        <v>29799</v>
      </c>
      <c r="H154" s="55">
        <f t="shared" ca="1" si="43"/>
        <v>97</v>
      </c>
      <c r="I154" s="52">
        <f t="shared" ca="1" si="43"/>
        <v>69</v>
      </c>
      <c r="J154" s="56">
        <f t="shared" ca="1" si="43"/>
        <v>84</v>
      </c>
      <c r="K154" s="45">
        <f t="shared" ca="1" si="40"/>
        <v>5000</v>
      </c>
      <c r="L154" s="45">
        <f t="shared" ca="1" si="41"/>
        <v>6500</v>
      </c>
      <c r="M154" s="45">
        <f t="shared" ca="1" si="42"/>
        <v>8500</v>
      </c>
      <c r="X154" s="3"/>
      <c r="Y154" s="225">
        <f t="shared" ca="1" si="35"/>
        <v>5000</v>
      </c>
      <c r="Z154" s="47">
        <f t="shared" ca="1" si="36"/>
        <v>6500</v>
      </c>
      <c r="AA154" s="47">
        <f t="shared" ca="1" si="37"/>
        <v>8500</v>
      </c>
    </row>
    <row r="155" spans="2:27" x14ac:dyDescent="0.45">
      <c r="B155" s="50">
        <v>27956</v>
      </c>
      <c r="C155" s="51" t="s">
        <v>402</v>
      </c>
      <c r="D155" s="51" t="s">
        <v>444</v>
      </c>
      <c r="E155" s="52" t="str">
        <f t="shared" ca="1" si="34"/>
        <v>F</v>
      </c>
      <c r="F155" s="53" t="str">
        <f t="shared" ca="1" si="38"/>
        <v>Intern</v>
      </c>
      <c r="G155" s="54">
        <f t="shared" ca="1" si="39"/>
        <v>20349</v>
      </c>
      <c r="H155" s="55">
        <f t="shared" ca="1" si="43"/>
        <v>81</v>
      </c>
      <c r="I155" s="52">
        <f t="shared" ca="1" si="43"/>
        <v>78</v>
      </c>
      <c r="J155" s="56">
        <f t="shared" ca="1" si="43"/>
        <v>93</v>
      </c>
      <c r="K155" s="45">
        <f t="shared" ca="1" si="40"/>
        <v>0</v>
      </c>
      <c r="L155" s="45">
        <f t="shared" ca="1" si="41"/>
        <v>0</v>
      </c>
      <c r="M155" s="45">
        <f t="shared" ca="1" si="42"/>
        <v>0</v>
      </c>
      <c r="X155" s="3"/>
      <c r="Y155" s="225">
        <f t="shared" ca="1" si="35"/>
        <v>0</v>
      </c>
      <c r="Z155" s="47">
        <f t="shared" ca="1" si="36"/>
        <v>0</v>
      </c>
      <c r="AA155" s="47">
        <f t="shared" ca="1" si="37"/>
        <v>0</v>
      </c>
    </row>
    <row r="156" spans="2:27" x14ac:dyDescent="0.45">
      <c r="B156" s="50">
        <v>27960</v>
      </c>
      <c r="C156" s="51" t="s">
        <v>49</v>
      </c>
      <c r="D156" s="51" t="s">
        <v>456</v>
      </c>
      <c r="E156" s="52" t="str">
        <f t="shared" ca="1" si="34"/>
        <v>M</v>
      </c>
      <c r="F156" s="53" t="str">
        <f t="shared" ca="1" si="38"/>
        <v>Business Analyst</v>
      </c>
      <c r="G156" s="54">
        <f t="shared" ca="1" si="39"/>
        <v>43304</v>
      </c>
      <c r="H156" s="55">
        <f t="shared" ca="1" si="43"/>
        <v>86</v>
      </c>
      <c r="I156" s="52">
        <f t="shared" ca="1" si="43"/>
        <v>80</v>
      </c>
      <c r="J156" s="56">
        <f t="shared" ca="1" si="43"/>
        <v>85</v>
      </c>
      <c r="K156" s="45">
        <f t="shared" ca="1" si="40"/>
        <v>0</v>
      </c>
      <c r="L156" s="45">
        <f t="shared" ca="1" si="41"/>
        <v>0</v>
      </c>
      <c r="M156" s="45">
        <f t="shared" ca="1" si="42"/>
        <v>0</v>
      </c>
      <c r="X156" s="3"/>
      <c r="Y156" s="225">
        <f t="shared" ca="1" si="35"/>
        <v>0</v>
      </c>
      <c r="Z156" s="47">
        <f t="shared" ca="1" si="36"/>
        <v>0</v>
      </c>
      <c r="AA156" s="47">
        <f t="shared" ca="1" si="37"/>
        <v>0</v>
      </c>
    </row>
    <row r="157" spans="2:27" x14ac:dyDescent="0.45">
      <c r="B157" s="50">
        <v>28158</v>
      </c>
      <c r="C157" s="51" t="s">
        <v>403</v>
      </c>
      <c r="D157" s="51" t="s">
        <v>443</v>
      </c>
      <c r="E157" s="52" t="str">
        <f t="shared" ca="1" si="34"/>
        <v>M</v>
      </c>
      <c r="F157" s="53" t="str">
        <f t="shared" ca="1" si="38"/>
        <v>Consultant</v>
      </c>
      <c r="G157" s="54">
        <f t="shared" ca="1" si="39"/>
        <v>64090</v>
      </c>
      <c r="H157" s="55">
        <f t="shared" ca="1" si="43"/>
        <v>85</v>
      </c>
      <c r="I157" s="52">
        <f t="shared" ca="1" si="43"/>
        <v>70</v>
      </c>
      <c r="J157" s="56">
        <f t="shared" ca="1" si="43"/>
        <v>77</v>
      </c>
      <c r="K157" s="45">
        <f t="shared" ca="1" si="40"/>
        <v>0</v>
      </c>
      <c r="L157" s="45">
        <f t="shared" ca="1" si="41"/>
        <v>0</v>
      </c>
      <c r="M157" s="45">
        <f t="shared" ca="1" si="42"/>
        <v>0</v>
      </c>
      <c r="Y157" s="225">
        <f t="shared" ca="1" si="35"/>
        <v>0</v>
      </c>
      <c r="Z157" s="47">
        <f t="shared" ca="1" si="36"/>
        <v>0</v>
      </c>
      <c r="AA157" s="47">
        <f t="shared" ca="1" si="37"/>
        <v>0</v>
      </c>
    </row>
    <row r="158" spans="2:27" x14ac:dyDescent="0.45">
      <c r="B158" s="50">
        <v>28386</v>
      </c>
      <c r="C158" s="51" t="s">
        <v>404</v>
      </c>
      <c r="D158" s="51" t="s">
        <v>447</v>
      </c>
      <c r="E158" s="52" t="str">
        <f t="shared" ca="1" si="34"/>
        <v>M</v>
      </c>
      <c r="F158" s="53" t="str">
        <f t="shared" ca="1" si="38"/>
        <v>Manager</v>
      </c>
      <c r="G158" s="54">
        <f t="shared" ca="1" si="39"/>
        <v>67904</v>
      </c>
      <c r="H158" s="55">
        <f t="shared" ca="1" si="43"/>
        <v>82</v>
      </c>
      <c r="I158" s="52">
        <f t="shared" ca="1" si="43"/>
        <v>77</v>
      </c>
      <c r="J158" s="56">
        <f t="shared" ca="1" si="43"/>
        <v>78</v>
      </c>
      <c r="K158" s="45">
        <f t="shared" ca="1" si="40"/>
        <v>0</v>
      </c>
      <c r="L158" s="45">
        <f t="shared" ca="1" si="41"/>
        <v>0</v>
      </c>
      <c r="M158" s="45">
        <f t="shared" ca="1" si="42"/>
        <v>0</v>
      </c>
      <c r="Y158" s="225">
        <f t="shared" ca="1" si="35"/>
        <v>0</v>
      </c>
      <c r="Z158" s="47">
        <f t="shared" ca="1" si="36"/>
        <v>0</v>
      </c>
      <c r="AA158" s="47">
        <f t="shared" ca="1" si="37"/>
        <v>0</v>
      </c>
    </row>
    <row r="159" spans="2:27" x14ac:dyDescent="0.45">
      <c r="B159" s="50">
        <v>28588</v>
      </c>
      <c r="C159" s="51" t="s">
        <v>405</v>
      </c>
      <c r="D159" s="51" t="s">
        <v>442</v>
      </c>
      <c r="E159" s="52" t="str">
        <f t="shared" ca="1" si="34"/>
        <v>F</v>
      </c>
      <c r="F159" s="53" t="str">
        <f t="shared" ca="1" si="38"/>
        <v>Intern</v>
      </c>
      <c r="G159" s="54">
        <f t="shared" ca="1" si="39"/>
        <v>27519</v>
      </c>
      <c r="H159" s="55">
        <f t="shared" ca="1" si="43"/>
        <v>98</v>
      </c>
      <c r="I159" s="52">
        <f t="shared" ca="1" si="43"/>
        <v>80</v>
      </c>
      <c r="J159" s="56">
        <f t="shared" ca="1" si="43"/>
        <v>93</v>
      </c>
      <c r="K159" s="45">
        <f t="shared" ca="1" si="40"/>
        <v>5000</v>
      </c>
      <c r="L159" s="45">
        <f t="shared" ca="1" si="41"/>
        <v>6500</v>
      </c>
      <c r="M159" s="45">
        <f t="shared" ca="1" si="42"/>
        <v>8500</v>
      </c>
      <c r="Y159" s="225">
        <f t="shared" ca="1" si="35"/>
        <v>5000</v>
      </c>
      <c r="Z159" s="47">
        <f t="shared" ca="1" si="36"/>
        <v>6500</v>
      </c>
      <c r="AA159" s="47">
        <f t="shared" ca="1" si="37"/>
        <v>8500</v>
      </c>
    </row>
    <row r="160" spans="2:27" x14ac:dyDescent="0.45">
      <c r="B160" s="50">
        <v>28790</v>
      </c>
      <c r="C160" s="51" t="s">
        <v>406</v>
      </c>
      <c r="D160" s="51" t="s">
        <v>447</v>
      </c>
      <c r="E160" s="52" t="str">
        <f t="shared" ca="1" si="34"/>
        <v>M</v>
      </c>
      <c r="F160" s="53" t="str">
        <f t="shared" ca="1" si="38"/>
        <v>Business Analyst</v>
      </c>
      <c r="G160" s="54">
        <f t="shared" ca="1" si="39"/>
        <v>37244</v>
      </c>
      <c r="H160" s="55">
        <f t="shared" ca="1" si="43"/>
        <v>74</v>
      </c>
      <c r="I160" s="52">
        <f t="shared" ca="1" si="43"/>
        <v>81</v>
      </c>
      <c r="J160" s="56">
        <f t="shared" ca="1" si="43"/>
        <v>78</v>
      </c>
      <c r="K160" s="45">
        <f t="shared" ca="1" si="40"/>
        <v>0</v>
      </c>
      <c r="L160" s="45">
        <f t="shared" ca="1" si="41"/>
        <v>0</v>
      </c>
      <c r="M160" s="45">
        <f t="shared" ca="1" si="42"/>
        <v>0</v>
      </c>
      <c r="Y160" s="225">
        <f t="shared" ca="1" si="35"/>
        <v>0</v>
      </c>
      <c r="Z160" s="47">
        <f t="shared" ca="1" si="36"/>
        <v>0</v>
      </c>
      <c r="AA160" s="47">
        <f t="shared" ca="1" si="37"/>
        <v>0</v>
      </c>
    </row>
    <row r="161" spans="2:27" x14ac:dyDescent="0.45">
      <c r="B161" s="50">
        <v>28811</v>
      </c>
      <c r="C161" s="51" t="s">
        <v>407</v>
      </c>
      <c r="D161" s="51" t="s">
        <v>447</v>
      </c>
      <c r="E161" s="52" t="str">
        <f t="shared" ca="1" si="34"/>
        <v>F</v>
      </c>
      <c r="F161" s="53" t="str">
        <f t="shared" ca="1" si="38"/>
        <v>Business Analyst</v>
      </c>
      <c r="G161" s="54">
        <f t="shared" ca="1" si="39"/>
        <v>30513</v>
      </c>
      <c r="H161" s="55">
        <f t="shared" ca="1" si="43"/>
        <v>88</v>
      </c>
      <c r="I161" s="52">
        <f t="shared" ca="1" si="43"/>
        <v>77</v>
      </c>
      <c r="J161" s="56">
        <f t="shared" ca="1" si="43"/>
        <v>77</v>
      </c>
      <c r="K161" s="45">
        <f t="shared" ca="1" si="40"/>
        <v>0</v>
      </c>
      <c r="L161" s="45">
        <f t="shared" ca="1" si="41"/>
        <v>0</v>
      </c>
      <c r="M161" s="45">
        <f t="shared" ca="1" si="42"/>
        <v>0</v>
      </c>
      <c r="Y161" s="225">
        <f t="shared" ca="1" si="35"/>
        <v>0</v>
      </c>
      <c r="Z161" s="47">
        <f t="shared" ca="1" si="36"/>
        <v>0</v>
      </c>
      <c r="AA161" s="47">
        <f t="shared" ca="1" si="37"/>
        <v>0</v>
      </c>
    </row>
    <row r="162" spans="2:27" x14ac:dyDescent="0.45">
      <c r="B162" s="50">
        <v>28888</v>
      </c>
      <c r="C162" s="51" t="s">
        <v>0</v>
      </c>
      <c r="D162" s="51" t="s">
        <v>449</v>
      </c>
      <c r="E162" s="52" t="str">
        <f t="shared" ca="1" si="34"/>
        <v>F</v>
      </c>
      <c r="F162" s="53" t="str">
        <f t="shared" ca="1" si="38"/>
        <v>Intern</v>
      </c>
      <c r="G162" s="54">
        <f t="shared" ca="1" si="39"/>
        <v>29745</v>
      </c>
      <c r="H162" s="55">
        <f t="shared" ca="1" si="43"/>
        <v>82</v>
      </c>
      <c r="I162" s="52">
        <f t="shared" ca="1" si="43"/>
        <v>90</v>
      </c>
      <c r="J162" s="56">
        <f t="shared" ca="1" si="43"/>
        <v>67</v>
      </c>
      <c r="K162" s="45">
        <f t="shared" ca="1" si="40"/>
        <v>0</v>
      </c>
      <c r="L162" s="45">
        <f t="shared" ca="1" si="41"/>
        <v>0</v>
      </c>
      <c r="M162" s="45">
        <f t="shared" ca="1" si="42"/>
        <v>0</v>
      </c>
      <c r="Y162" s="225">
        <f t="shared" ca="1" si="35"/>
        <v>0</v>
      </c>
      <c r="Z162" s="47">
        <f t="shared" ca="1" si="36"/>
        <v>0</v>
      </c>
      <c r="AA162" s="47">
        <f t="shared" ca="1" si="37"/>
        <v>0</v>
      </c>
    </row>
    <row r="163" spans="2:27" ht="17" thickBot="1" x14ac:dyDescent="0.5">
      <c r="B163" s="85">
        <v>29034</v>
      </c>
      <c r="C163" s="86" t="s">
        <v>408</v>
      </c>
      <c r="D163" s="86" t="s">
        <v>443</v>
      </c>
      <c r="E163" s="87" t="str">
        <f t="shared" ca="1" si="34"/>
        <v>M</v>
      </c>
      <c r="F163" s="88" t="str">
        <f t="shared" ca="1" si="38"/>
        <v>Intern</v>
      </c>
      <c r="G163" s="89">
        <f t="shared" ca="1" si="39"/>
        <v>27289</v>
      </c>
      <c r="H163" s="90">
        <f t="shared" ca="1" si="43"/>
        <v>99</v>
      </c>
      <c r="I163" s="87">
        <f t="shared" ca="1" si="43"/>
        <v>77</v>
      </c>
      <c r="J163" s="91">
        <f t="shared" ca="1" si="43"/>
        <v>78</v>
      </c>
      <c r="K163" s="45">
        <f t="shared" ca="1" si="40"/>
        <v>5000</v>
      </c>
      <c r="L163" s="45">
        <f t="shared" ca="1" si="41"/>
        <v>6500</v>
      </c>
      <c r="M163" s="45">
        <f t="shared" ca="1" si="42"/>
        <v>8500</v>
      </c>
      <c r="Y163" s="226">
        <f t="shared" ca="1" si="35"/>
        <v>5000</v>
      </c>
      <c r="Z163" s="227">
        <f t="shared" ca="1" si="36"/>
        <v>6500</v>
      </c>
      <c r="AA163" s="227">
        <f t="shared" ca="1" si="37"/>
        <v>8500</v>
      </c>
    </row>
    <row r="164" spans="2:27" x14ac:dyDescent="0.45">
      <c r="B164" s="92"/>
      <c r="C164" s="92"/>
      <c r="D164" s="92"/>
      <c r="E164" s="92"/>
      <c r="F164" s="92"/>
      <c r="G164" s="92"/>
      <c r="H164" s="92"/>
      <c r="I164" s="92"/>
      <c r="J164" s="92"/>
      <c r="K164" s="92"/>
      <c r="L164" s="92"/>
      <c r="M164" s="92"/>
    </row>
    <row r="165" spans="2:27" x14ac:dyDescent="0.45">
      <c r="J165" s="92"/>
      <c r="K165" s="92"/>
      <c r="L165" s="92"/>
      <c r="M165" s="92"/>
    </row>
    <row r="166" spans="2:27" x14ac:dyDescent="0.45">
      <c r="J166" s="92"/>
      <c r="K166" s="92"/>
      <c r="L166" s="92"/>
      <c r="M166" s="92"/>
    </row>
    <row r="167" spans="2:27" x14ac:dyDescent="0.45">
      <c r="G167" s="93">
        <f ca="1">MIN(G8:G163)</f>
        <v>20003</v>
      </c>
      <c r="H167" s="93">
        <f ca="1">MIN(H8:H163)</f>
        <v>65</v>
      </c>
      <c r="I167" s="93">
        <f ca="1">MIN(I8:I163)</f>
        <v>65</v>
      </c>
      <c r="J167" s="93">
        <f ca="1">MIN(J8:J163)</f>
        <v>65</v>
      </c>
      <c r="K167" s="92"/>
      <c r="L167" s="92"/>
      <c r="M167" s="92"/>
    </row>
    <row r="168" spans="2:27" x14ac:dyDescent="0.45">
      <c r="G168" s="93">
        <f ca="1">MAX(G8:G163)</f>
        <v>89228</v>
      </c>
      <c r="H168" s="93">
        <f ca="1">MAX(H8:H163)</f>
        <v>99</v>
      </c>
      <c r="I168" s="93">
        <f ca="1">MAX(I8:I163)</f>
        <v>99</v>
      </c>
      <c r="J168" s="93">
        <f ca="1">MAX(J8:J163)</f>
        <v>99</v>
      </c>
      <c r="K168" s="92"/>
      <c r="L168" s="92"/>
      <c r="M168" s="92"/>
    </row>
    <row r="169" spans="2:27" x14ac:dyDescent="0.45">
      <c r="F169" s="94" t="s">
        <v>279</v>
      </c>
      <c r="G169" s="94" t="s">
        <v>463</v>
      </c>
      <c r="K169" s="92"/>
      <c r="L169" s="92"/>
      <c r="M169" s="92"/>
    </row>
    <row r="170" spans="2:27" x14ac:dyDescent="0.45">
      <c r="F170" s="94" t="s">
        <v>273</v>
      </c>
      <c r="G170" s="94" t="s">
        <v>464</v>
      </c>
      <c r="J170" s="92"/>
      <c r="K170" s="92"/>
    </row>
    <row r="171" spans="2:27" x14ac:dyDescent="0.45">
      <c r="F171" s="94" t="s">
        <v>275</v>
      </c>
      <c r="G171" s="94" t="s">
        <v>465</v>
      </c>
      <c r="J171" s="92"/>
      <c r="K171" s="92"/>
    </row>
    <row r="172" spans="2:27" x14ac:dyDescent="0.45">
      <c r="F172" s="94" t="s">
        <v>26</v>
      </c>
      <c r="G172" s="94" t="s">
        <v>462</v>
      </c>
      <c r="J172" s="92"/>
      <c r="K172" s="92"/>
    </row>
    <row r="173" spans="2:27" x14ac:dyDescent="0.45">
      <c r="J173" s="92"/>
      <c r="K173" s="92"/>
    </row>
    <row r="174" spans="2:27" x14ac:dyDescent="0.45">
      <c r="J174" s="92"/>
      <c r="K174" s="92"/>
    </row>
    <row r="175" spans="2:27" x14ac:dyDescent="0.45">
      <c r="J175" s="92"/>
      <c r="K175" s="92"/>
    </row>
    <row r="176" spans="2:27" x14ac:dyDescent="0.45">
      <c r="J176" s="92"/>
      <c r="K176" s="92"/>
    </row>
  </sheetData>
  <sheetProtection algorithmName="SHA-512" hashValue="fWsGXmVqQAOd2nM787AKTXtu0mn4aJsuySEoFrhsoaYEEP5n5l8MuLy+09uIQyAdwkFjfq0U7HJeCKqJohq47Q==" saltValue="404as7XdCu7axLo7iM3FdQ==" spinCount="100000" sheet="1" objects="1" scenarios="1" formatCells="0" formatColumns="0" formatRows="0"/>
  <customSheetViews>
    <customSheetView guid="{84AEF62F-8005-4283-8213-185907D41E8E}" showGridLines="0">
      <selection activeCell="K8" sqref="K8"/>
      <pageMargins left="0.7" right="0.7" top="0.75" bottom="0.75" header="0.3" footer="0.3"/>
    </customSheetView>
  </customSheetViews>
  <mergeCells count="7">
    <mergeCell ref="P22:Q22"/>
    <mergeCell ref="Y4:AA5"/>
    <mergeCell ref="Y3:AA3"/>
    <mergeCell ref="H6:J6"/>
    <mergeCell ref="B1:M1"/>
    <mergeCell ref="B4:J5"/>
    <mergeCell ref="K4:M5"/>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BF6A3E08-A7BF-4A07-8A4E-B7026BB925B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K7:M7</xm:sqref>
        </x14:conditionalFormatting>
        <x14:conditionalFormatting xmlns:xm="http://schemas.microsoft.com/office/excel/2006/main">
          <x14:cfRule type="iconSet" priority="6" id="{0B50977D-C05D-43FE-970D-9E5BB543F16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S23:S25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V274"/>
  <sheetViews>
    <sheetView showGridLines="0" topLeftCell="A10" zoomScale="60" zoomScaleNormal="60" workbookViewId="0">
      <selection activeCell="S3" sqref="S3:S4"/>
    </sheetView>
  </sheetViews>
  <sheetFormatPr defaultColWidth="9.08984375" defaultRowHeight="16.5" x14ac:dyDescent="0.45"/>
  <cols>
    <col min="1" max="1" width="2.54296875" style="11" customWidth="1"/>
    <col min="2" max="2" width="6.36328125" style="105" customWidth="1"/>
    <col min="3" max="3" width="16" style="11" customWidth="1"/>
    <col min="4" max="4" width="14.54296875" style="11" customWidth="1"/>
    <col min="5" max="5" width="10" style="105" customWidth="1"/>
    <col min="6" max="6" width="13.54296875" style="11" customWidth="1"/>
    <col min="7" max="7" width="10" style="11" customWidth="1"/>
    <col min="8" max="8" width="11.90625" style="106" customWidth="1"/>
    <col min="9" max="9" width="12.6328125" style="106" customWidth="1"/>
    <col min="10" max="10" width="9.54296875" style="11" customWidth="1"/>
    <col min="11" max="11" width="6.54296875" style="11" customWidth="1"/>
    <col min="12" max="12" width="4.6328125" style="11" customWidth="1"/>
    <col min="13" max="13" width="22" style="11" customWidth="1"/>
    <col min="14" max="14" width="13.54296875" style="11" customWidth="1"/>
    <col min="15" max="15" width="14.54296875" style="11" bestFit="1" customWidth="1"/>
    <col min="16" max="20" width="9.08984375" style="11"/>
    <col min="21" max="21" width="34.08984375" style="11" customWidth="1"/>
    <col min="22" max="22" width="16.36328125" style="11" customWidth="1"/>
    <col min="23" max="23" width="10.08984375" style="11" bestFit="1" customWidth="1"/>
    <col min="24" max="16384" width="9.08984375" style="11"/>
  </cols>
  <sheetData>
    <row r="1" spans="2:22" ht="136.9" customHeight="1" thickBot="1" x14ac:dyDescent="0.5">
      <c r="B1" s="269" t="s">
        <v>546</v>
      </c>
      <c r="C1" s="270"/>
      <c r="D1" s="270"/>
      <c r="E1" s="270"/>
      <c r="F1" s="270"/>
      <c r="G1" s="270"/>
      <c r="H1" s="270"/>
      <c r="I1" s="270"/>
      <c r="J1" s="283"/>
    </row>
    <row r="2" spans="2:22" x14ac:dyDescent="0.45">
      <c r="B2" s="103"/>
      <c r="C2" s="103"/>
      <c r="D2" s="103"/>
      <c r="E2" s="103"/>
      <c r="F2" s="103"/>
      <c r="G2" s="103"/>
      <c r="H2" s="103"/>
      <c r="I2" s="103"/>
      <c r="J2" s="103"/>
      <c r="K2" s="104"/>
      <c r="L2" s="104"/>
    </row>
    <row r="3" spans="2:22" ht="17" thickBot="1" x14ac:dyDescent="0.5">
      <c r="B3" s="70"/>
    </row>
    <row r="4" spans="2:22" ht="16.5" customHeight="1" x14ac:dyDescent="0.45">
      <c r="B4" s="284" t="s">
        <v>422</v>
      </c>
      <c r="C4" s="285"/>
      <c r="D4" s="285"/>
      <c r="E4" s="285"/>
      <c r="F4" s="285"/>
      <c r="G4" s="285"/>
      <c r="H4" s="285"/>
      <c r="I4" s="285"/>
      <c r="J4" s="286"/>
      <c r="M4" s="10"/>
    </row>
    <row r="5" spans="2:22" ht="12.75" customHeight="1" thickBot="1" x14ac:dyDescent="0.5">
      <c r="B5" s="287"/>
      <c r="C5" s="288"/>
      <c r="D5" s="288"/>
      <c r="E5" s="288"/>
      <c r="F5" s="288"/>
      <c r="G5" s="288"/>
      <c r="H5" s="288"/>
      <c r="I5" s="288"/>
      <c r="J5" s="289"/>
      <c r="K5" s="294" t="s">
        <v>531</v>
      </c>
      <c r="L5" s="295"/>
      <c r="V5" s="107" t="s">
        <v>432</v>
      </c>
    </row>
    <row r="6" spans="2:22" s="12" customFormat="1" ht="17" thickBot="1" x14ac:dyDescent="0.5">
      <c r="B6" s="108" t="s">
        <v>3</v>
      </c>
      <c r="C6" s="109" t="s">
        <v>1</v>
      </c>
      <c r="D6" s="109" t="s">
        <v>4</v>
      </c>
      <c r="E6" s="109" t="s">
        <v>5</v>
      </c>
      <c r="F6" s="109" t="s">
        <v>6</v>
      </c>
      <c r="G6" s="109" t="s">
        <v>7</v>
      </c>
      <c r="H6" s="109" t="s">
        <v>8</v>
      </c>
      <c r="I6" s="109" t="s">
        <v>9</v>
      </c>
      <c r="J6" s="110" t="s">
        <v>10</v>
      </c>
      <c r="K6" s="13">
        <f t="shared" ref="K6:K18" si="0">(M6=V6)*1</f>
        <v>1</v>
      </c>
      <c r="L6" s="221">
        <v>1</v>
      </c>
      <c r="M6" s="19">
        <f>COUNT(B7:B256)</f>
        <v>250</v>
      </c>
      <c r="N6" s="111" t="s">
        <v>423</v>
      </c>
      <c r="O6" s="111"/>
      <c r="P6" s="111"/>
      <c r="Q6" s="111"/>
      <c r="R6" s="111"/>
      <c r="S6" s="111"/>
      <c r="T6" s="111"/>
      <c r="U6" s="112"/>
      <c r="V6" s="113">
        <f>COUNT(B7:B256)</f>
        <v>250</v>
      </c>
    </row>
    <row r="7" spans="2:22" ht="17" thickBot="1" x14ac:dyDescent="0.5">
      <c r="B7" s="114">
        <v>1001</v>
      </c>
      <c r="C7" s="115" t="s">
        <v>11</v>
      </c>
      <c r="D7" s="116" t="str">
        <f ca="1">IF(RANDBETWEEN(1,4)=1,"Engineering",IF(RANDBETWEEN(1,4)=2,"Finance",IF(RANDBETWEEN(1,4)=3,"Operations","Marketing")))</f>
        <v>Marketing</v>
      </c>
      <c r="E7" s="117" t="str">
        <f ca="1">IF(RANDBETWEEN(1,4)=1,"South",IF(RANDBETWEEN(1,4)=2,"Midwest",IF(RANDBETWEEN(1,4)=3,"North","West")))</f>
        <v>Midwest</v>
      </c>
      <c r="F7" s="118" t="str">
        <f ca="1">IF(RANDBETWEEN(1,4)=1,"Accountant",IF(RANDBETWEEN(1,4)=2,"Manager",IF(RANDBETWEEN(1,4)=3,"Supervisor","Technician")))</f>
        <v>Supervisor</v>
      </c>
      <c r="G7" s="41">
        <f t="shared" ref="G7:G70" ca="1" si="1">RANDBETWEEN(20000,90000)</f>
        <v>38979</v>
      </c>
      <c r="H7" s="119">
        <v>34609</v>
      </c>
      <c r="I7" s="120">
        <v>26939</v>
      </c>
      <c r="J7" s="121" t="str">
        <f t="shared" ref="J7:J70" ca="1" si="2">IF(RANDBETWEEN(1,3)&lt;2,"F","M")</f>
        <v>M</v>
      </c>
      <c r="K7" s="13">
        <f t="shared" ca="1" si="0"/>
        <v>1</v>
      </c>
      <c r="L7" s="221">
        <v>2</v>
      </c>
      <c r="M7" s="122">
        <f ca="1">MIN(G7:G256)</f>
        <v>20085</v>
      </c>
      <c r="N7" s="12" t="s">
        <v>262</v>
      </c>
      <c r="V7" s="123">
        <f ca="1">MIN(G7:G256)</f>
        <v>20085</v>
      </c>
    </row>
    <row r="8" spans="2:22" ht="17" thickBot="1" x14ac:dyDescent="0.5">
      <c r="B8" s="124">
        <v>1002</v>
      </c>
      <c r="C8" s="125" t="s">
        <v>14</v>
      </c>
      <c r="D8" s="116" t="str">
        <f t="shared" ref="D8:D71" ca="1" si="3">IF(RANDBETWEEN(1,4)=1,"Engineering",IF(RANDBETWEEN(1,4)=2,"Finance",IF(RANDBETWEEN(1,4)=3,"Operations","Marketing")))</f>
        <v>Marketing</v>
      </c>
      <c r="E8" s="117" t="str">
        <f t="shared" ref="E8:E71" ca="1" si="4">IF(RANDBETWEEN(1,4)=1,"South",IF(RANDBETWEEN(1,4)=2,"Midwest",IF(RANDBETWEEN(1,4)=3,"North","West")))</f>
        <v>West</v>
      </c>
      <c r="F8" s="118" t="str">
        <f t="shared" ref="F8:F71" ca="1" si="5">IF(RANDBETWEEN(1,4)=1,"Accountant",IF(RANDBETWEEN(1,4)=2,"Manager",IF(RANDBETWEEN(1,4)=3,"Supervisor","Technician")))</f>
        <v>Technician</v>
      </c>
      <c r="G8" s="54">
        <f t="shared" ca="1" si="1"/>
        <v>52201</v>
      </c>
      <c r="H8" s="119">
        <v>36299</v>
      </c>
      <c r="I8" s="120">
        <v>27533</v>
      </c>
      <c r="J8" s="121" t="str">
        <f t="shared" ca="1" si="2"/>
        <v>F</v>
      </c>
      <c r="K8" s="13">
        <f t="shared" ca="1" si="0"/>
        <v>1</v>
      </c>
      <c r="L8" s="221">
        <v>3</v>
      </c>
      <c r="M8" s="122">
        <f ca="1">LARGE(G7:G256,6)</f>
        <v>87444</v>
      </c>
      <c r="N8" s="111" t="s">
        <v>532</v>
      </c>
      <c r="O8" s="126"/>
      <c r="P8" s="126"/>
      <c r="Q8" s="126"/>
      <c r="R8" s="126"/>
      <c r="S8" s="126"/>
      <c r="T8" s="126"/>
      <c r="U8" s="126"/>
      <c r="V8" s="123">
        <f ca="1">LARGE(G7:G256,6)</f>
        <v>87444</v>
      </c>
    </row>
    <row r="9" spans="2:22" ht="17" thickBot="1" x14ac:dyDescent="0.5">
      <c r="B9" s="124">
        <v>1003</v>
      </c>
      <c r="C9" s="115" t="s">
        <v>16</v>
      </c>
      <c r="D9" s="116" t="str">
        <f t="shared" ca="1" si="3"/>
        <v>Finance</v>
      </c>
      <c r="E9" s="117" t="str">
        <f t="shared" ca="1" si="4"/>
        <v>West</v>
      </c>
      <c r="F9" s="127" t="str">
        <f t="shared" ca="1" si="5"/>
        <v>Supervisor</v>
      </c>
      <c r="G9" s="54">
        <f t="shared" ca="1" si="1"/>
        <v>32714</v>
      </c>
      <c r="H9" s="119">
        <v>35124</v>
      </c>
      <c r="I9" s="120">
        <v>27819</v>
      </c>
      <c r="J9" s="128" t="str">
        <f t="shared" ca="1" si="2"/>
        <v>M</v>
      </c>
      <c r="K9" s="13">
        <f t="shared" ca="1" si="0"/>
        <v>1</v>
      </c>
      <c r="L9" s="221">
        <v>4</v>
      </c>
      <c r="M9" s="122">
        <f ca="1">SMALL(G7:G256,2)</f>
        <v>20187</v>
      </c>
      <c r="N9" s="12" t="s">
        <v>533</v>
      </c>
      <c r="V9" s="123">
        <f ca="1">SMALL(G7:G256,2)</f>
        <v>20187</v>
      </c>
    </row>
    <row r="10" spans="2:22" ht="17" thickBot="1" x14ac:dyDescent="0.5">
      <c r="B10" s="124">
        <v>1004</v>
      </c>
      <c r="C10" s="125" t="s">
        <v>19</v>
      </c>
      <c r="D10" s="116" t="str">
        <f t="shared" ca="1" si="3"/>
        <v>Engineering</v>
      </c>
      <c r="E10" s="117" t="str">
        <f t="shared" ca="1" si="4"/>
        <v>Midwest</v>
      </c>
      <c r="F10" s="118" t="str">
        <f t="shared" ca="1" si="5"/>
        <v>Manager</v>
      </c>
      <c r="G10" s="54">
        <f t="shared" ca="1" si="1"/>
        <v>29774</v>
      </c>
      <c r="H10" s="119">
        <v>32947</v>
      </c>
      <c r="I10" s="120">
        <v>26007</v>
      </c>
      <c r="J10" s="128" t="str">
        <f t="shared" ca="1" si="2"/>
        <v>F</v>
      </c>
      <c r="K10" s="13">
        <f t="shared" ca="1" si="0"/>
        <v>1</v>
      </c>
      <c r="L10" s="221">
        <v>5</v>
      </c>
      <c r="M10" s="122">
        <f ca="1">MAX(G7:G256)</f>
        <v>89902</v>
      </c>
      <c r="N10" s="111" t="s">
        <v>263</v>
      </c>
      <c r="O10" s="126"/>
      <c r="P10" s="126"/>
      <c r="Q10" s="126"/>
      <c r="R10" s="126"/>
      <c r="S10" s="126"/>
      <c r="T10" s="126"/>
      <c r="U10" s="126"/>
      <c r="V10" s="123">
        <f ca="1">MAX(G7:G256)</f>
        <v>89902</v>
      </c>
    </row>
    <row r="11" spans="2:22" ht="17" thickBot="1" x14ac:dyDescent="0.5">
      <c r="B11" s="124">
        <v>1005</v>
      </c>
      <c r="C11" s="125" t="s">
        <v>20</v>
      </c>
      <c r="D11" s="116" t="str">
        <f t="shared" ca="1" si="3"/>
        <v>Finance</v>
      </c>
      <c r="E11" s="117" t="str">
        <f t="shared" ca="1" si="4"/>
        <v>West</v>
      </c>
      <c r="F11" s="118" t="str">
        <f t="shared" ca="1" si="5"/>
        <v>Accountant</v>
      </c>
      <c r="G11" s="54">
        <f t="shared" ca="1" si="1"/>
        <v>62654</v>
      </c>
      <c r="H11" s="119">
        <v>31606</v>
      </c>
      <c r="I11" s="120">
        <v>25031</v>
      </c>
      <c r="J11" s="121" t="str">
        <f t="shared" ca="1" si="2"/>
        <v>M</v>
      </c>
      <c r="K11" s="13">
        <f t="shared" ca="1" si="0"/>
        <v>1</v>
      </c>
      <c r="L11" s="221">
        <v>6</v>
      </c>
      <c r="M11" s="122">
        <f ca="1">LARGE(G7:G256,3)</f>
        <v>89112</v>
      </c>
      <c r="N11" s="12" t="s">
        <v>534</v>
      </c>
      <c r="V11" s="123">
        <f ca="1">LARGE(G7:G256,3)</f>
        <v>89112</v>
      </c>
    </row>
    <row r="12" spans="2:22" ht="17" thickBot="1" x14ac:dyDescent="0.5">
      <c r="B12" s="124">
        <v>1006</v>
      </c>
      <c r="C12" s="115" t="s">
        <v>22</v>
      </c>
      <c r="D12" s="116" t="str">
        <f t="shared" ca="1" si="3"/>
        <v>Finance</v>
      </c>
      <c r="E12" s="117" t="str">
        <f t="shared" ca="1" si="4"/>
        <v>Midwest</v>
      </c>
      <c r="F12" s="118" t="str">
        <f t="shared" ca="1" si="5"/>
        <v>Supervisor</v>
      </c>
      <c r="G12" s="54">
        <f t="shared" ca="1" si="1"/>
        <v>85558</v>
      </c>
      <c r="H12" s="119">
        <v>34979</v>
      </c>
      <c r="I12" s="120">
        <v>28404</v>
      </c>
      <c r="J12" s="128" t="str">
        <f t="shared" ca="1" si="2"/>
        <v>M</v>
      </c>
      <c r="K12" s="13">
        <f t="shared" ca="1" si="0"/>
        <v>1</v>
      </c>
      <c r="L12" s="221">
        <v>7</v>
      </c>
      <c r="M12" s="122">
        <f ca="1">LARGE(G7:G256,5)</f>
        <v>87546</v>
      </c>
      <c r="N12" s="111" t="s">
        <v>535</v>
      </c>
      <c r="O12" s="126"/>
      <c r="P12" s="126"/>
      <c r="Q12" s="126"/>
      <c r="R12" s="126"/>
      <c r="S12" s="126"/>
      <c r="T12" s="126"/>
      <c r="U12" s="126"/>
      <c r="V12" s="123">
        <f ca="1">LARGE(G7:G256,5)</f>
        <v>87546</v>
      </c>
    </row>
    <row r="13" spans="2:22" ht="17" thickBot="1" x14ac:dyDescent="0.5">
      <c r="B13" s="124">
        <v>1007</v>
      </c>
      <c r="C13" s="125" t="s">
        <v>24</v>
      </c>
      <c r="D13" s="116" t="str">
        <f t="shared" ca="1" si="3"/>
        <v>Marketing</v>
      </c>
      <c r="E13" s="117" t="str">
        <f t="shared" ca="1" si="4"/>
        <v>West</v>
      </c>
      <c r="F13" s="127" t="str">
        <f t="shared" ca="1" si="5"/>
        <v>Accountant</v>
      </c>
      <c r="G13" s="54">
        <f t="shared" ca="1" si="1"/>
        <v>54454</v>
      </c>
      <c r="H13" s="119">
        <v>28298</v>
      </c>
      <c r="I13" s="120">
        <v>21723</v>
      </c>
      <c r="J13" s="128" t="str">
        <f t="shared" ca="1" si="2"/>
        <v>M</v>
      </c>
      <c r="K13" s="13">
        <f t="shared" ca="1" si="0"/>
        <v>1</v>
      </c>
      <c r="L13" s="221">
        <v>8</v>
      </c>
      <c r="M13" s="122">
        <f ca="1">ROUND(AVERAGE(G7:G256),0)</f>
        <v>53593</v>
      </c>
      <c r="N13" s="12" t="s">
        <v>436</v>
      </c>
      <c r="V13" s="123">
        <f ca="1">ROUND(AVERAGE(G7:G256),0)</f>
        <v>53593</v>
      </c>
    </row>
    <row r="14" spans="2:22" ht="17" thickBot="1" x14ac:dyDescent="0.5">
      <c r="B14" s="124">
        <v>1008</v>
      </c>
      <c r="C14" s="115" t="s">
        <v>25</v>
      </c>
      <c r="D14" s="116" t="str">
        <f t="shared" ca="1" si="3"/>
        <v>Operations</v>
      </c>
      <c r="E14" s="117" t="str">
        <f t="shared" ca="1" si="4"/>
        <v>North</v>
      </c>
      <c r="F14" s="118" t="str">
        <f t="shared" ca="1" si="5"/>
        <v>Supervisor</v>
      </c>
      <c r="G14" s="54">
        <f t="shared" ca="1" si="1"/>
        <v>39084</v>
      </c>
      <c r="H14" s="119">
        <v>34661</v>
      </c>
      <c r="I14" s="120">
        <v>26625</v>
      </c>
      <c r="J14" s="121" t="str">
        <f t="shared" ca="1" si="2"/>
        <v>M</v>
      </c>
      <c r="K14" s="13">
        <f t="shared" ca="1" si="0"/>
        <v>1</v>
      </c>
      <c r="L14" s="221">
        <v>9</v>
      </c>
      <c r="M14" s="122">
        <f ca="1">SUM(G7:G256)</f>
        <v>13398363</v>
      </c>
      <c r="N14" s="111" t="s">
        <v>431</v>
      </c>
      <c r="O14" s="126"/>
      <c r="P14" s="126"/>
      <c r="Q14" s="126"/>
      <c r="R14" s="126"/>
      <c r="S14" s="126"/>
      <c r="T14" s="126"/>
      <c r="U14" s="126"/>
      <c r="V14" s="123">
        <f ca="1">SUM(G7:G256)</f>
        <v>13398363</v>
      </c>
    </row>
    <row r="15" spans="2:22" ht="17" thickBot="1" x14ac:dyDescent="0.5">
      <c r="B15" s="124">
        <v>1009</v>
      </c>
      <c r="C15" s="125" t="s">
        <v>27</v>
      </c>
      <c r="D15" s="116" t="str">
        <f t="shared" ca="1" si="3"/>
        <v>Finance</v>
      </c>
      <c r="E15" s="117" t="str">
        <f t="shared" ca="1" si="4"/>
        <v>Midwest</v>
      </c>
      <c r="F15" s="118" t="str">
        <f t="shared" ca="1" si="5"/>
        <v>Supervisor</v>
      </c>
      <c r="G15" s="54">
        <f t="shared" ca="1" si="1"/>
        <v>63223</v>
      </c>
      <c r="H15" s="119">
        <v>26443</v>
      </c>
      <c r="I15" s="120">
        <v>18773</v>
      </c>
      <c r="J15" s="128" t="str">
        <f t="shared" ca="1" si="2"/>
        <v>F</v>
      </c>
      <c r="K15" s="13">
        <f t="shared" ca="1" si="0"/>
        <v>1</v>
      </c>
      <c r="L15" s="221">
        <v>10</v>
      </c>
      <c r="M15" s="122">
        <f ca="1">MEDIAN(G7:G256)</f>
        <v>52595</v>
      </c>
      <c r="N15" s="12" t="s">
        <v>421</v>
      </c>
      <c r="V15" s="123">
        <f ca="1">MEDIAN(G7:G256)</f>
        <v>52595</v>
      </c>
    </row>
    <row r="16" spans="2:22" ht="17" thickBot="1" x14ac:dyDescent="0.5">
      <c r="B16" s="124">
        <v>1010</v>
      </c>
      <c r="C16" s="125" t="s">
        <v>23</v>
      </c>
      <c r="D16" s="116" t="str">
        <f t="shared" ca="1" si="3"/>
        <v>Finance</v>
      </c>
      <c r="E16" s="117" t="str">
        <f t="shared" ca="1" si="4"/>
        <v>North</v>
      </c>
      <c r="F16" s="118" t="str">
        <f t="shared" ca="1" si="5"/>
        <v>Accountant</v>
      </c>
      <c r="G16" s="54">
        <f t="shared" ca="1" si="1"/>
        <v>64260</v>
      </c>
      <c r="H16" s="119">
        <v>29236</v>
      </c>
      <c r="I16" s="120">
        <v>22296</v>
      </c>
      <c r="J16" s="128" t="str">
        <f t="shared" ca="1" si="2"/>
        <v>M</v>
      </c>
      <c r="K16" s="13">
        <f t="shared" ca="1" si="0"/>
        <v>1</v>
      </c>
      <c r="L16" s="221">
        <v>11</v>
      </c>
      <c r="M16" s="19">
        <f ca="1">COUNTIF(J7:J256,"M")</f>
        <v>148</v>
      </c>
      <c r="N16" s="111" t="s">
        <v>264</v>
      </c>
      <c r="O16" s="126"/>
      <c r="P16" s="126"/>
      <c r="Q16" s="126"/>
      <c r="R16" s="126"/>
      <c r="S16" s="126"/>
      <c r="T16" s="126"/>
      <c r="U16" s="126"/>
      <c r="V16" s="113">
        <f ca="1">COUNTIF(J7:J256,"M")</f>
        <v>148</v>
      </c>
    </row>
    <row r="17" spans="2:22" ht="17" thickBot="1" x14ac:dyDescent="0.5">
      <c r="B17" s="124">
        <v>1011</v>
      </c>
      <c r="C17" s="125" t="s">
        <v>28</v>
      </c>
      <c r="D17" s="116" t="str">
        <f t="shared" ca="1" si="3"/>
        <v>Marketing</v>
      </c>
      <c r="E17" s="117" t="str">
        <f t="shared" ca="1" si="4"/>
        <v>West</v>
      </c>
      <c r="F17" s="118" t="str">
        <f t="shared" ca="1" si="5"/>
        <v>Technician</v>
      </c>
      <c r="G17" s="54">
        <f t="shared" ca="1" si="1"/>
        <v>66084</v>
      </c>
      <c r="H17" s="119">
        <v>29769</v>
      </c>
      <c r="I17" s="120">
        <v>21733</v>
      </c>
      <c r="J17" s="128" t="str">
        <f t="shared" ca="1" si="2"/>
        <v>M</v>
      </c>
      <c r="K17" s="13">
        <f t="shared" ca="1" si="0"/>
        <v>1</v>
      </c>
      <c r="L17" s="221">
        <v>12</v>
      </c>
      <c r="M17" s="19">
        <f ca="1">COUNTIF(J7:J256,"F")</f>
        <v>102</v>
      </c>
      <c r="N17" s="12" t="s">
        <v>437</v>
      </c>
      <c r="V17" s="113">
        <f ca="1">COUNTIF(J7:J256,"F")</f>
        <v>102</v>
      </c>
    </row>
    <row r="18" spans="2:22" ht="17" thickBot="1" x14ac:dyDescent="0.5">
      <c r="B18" s="124">
        <v>1012</v>
      </c>
      <c r="C18" s="125" t="s">
        <v>29</v>
      </c>
      <c r="D18" s="116" t="str">
        <f t="shared" ca="1" si="3"/>
        <v>Marketing</v>
      </c>
      <c r="E18" s="117" t="str">
        <f t="shared" ca="1" si="4"/>
        <v>West</v>
      </c>
      <c r="F18" s="118" t="str">
        <f t="shared" ca="1" si="5"/>
        <v>Technician</v>
      </c>
      <c r="G18" s="54">
        <f t="shared" ca="1" si="1"/>
        <v>85541</v>
      </c>
      <c r="H18" s="119">
        <v>32536</v>
      </c>
      <c r="I18" s="120">
        <v>24866</v>
      </c>
      <c r="J18" s="128" t="str">
        <f t="shared" ca="1" si="2"/>
        <v>M</v>
      </c>
      <c r="K18" s="13">
        <f t="shared" ca="1" si="0"/>
        <v>1</v>
      </c>
      <c r="L18" s="221">
        <v>13</v>
      </c>
      <c r="M18" s="19">
        <f ca="1">COUNTIF(E7:E256,"Midwest")</f>
        <v>61</v>
      </c>
      <c r="N18" s="111" t="s">
        <v>536</v>
      </c>
      <c r="O18" s="126"/>
      <c r="P18" s="126"/>
      <c r="Q18" s="126"/>
      <c r="R18" s="126"/>
      <c r="S18" s="126"/>
      <c r="T18" s="126"/>
      <c r="U18" s="126"/>
      <c r="V18" s="113">
        <f ca="1">COUNTIF(E7:E256,"Midwest")</f>
        <v>61</v>
      </c>
    </row>
    <row r="19" spans="2:22" x14ac:dyDescent="0.45">
      <c r="B19" s="124">
        <v>1013</v>
      </c>
      <c r="C19" s="125" t="s">
        <v>30</v>
      </c>
      <c r="D19" s="116" t="str">
        <f t="shared" ca="1" si="3"/>
        <v>Engineering</v>
      </c>
      <c r="E19" s="117" t="str">
        <f t="shared" ca="1" si="4"/>
        <v>West</v>
      </c>
      <c r="F19" s="118" t="str">
        <f t="shared" ca="1" si="5"/>
        <v>Technician</v>
      </c>
      <c r="G19" s="54">
        <f t="shared" ca="1" si="1"/>
        <v>48111</v>
      </c>
      <c r="H19" s="119">
        <v>31503</v>
      </c>
      <c r="I19" s="120">
        <v>24563</v>
      </c>
      <c r="J19" s="121" t="str">
        <f t="shared" ca="1" si="2"/>
        <v>F</v>
      </c>
      <c r="L19" s="10"/>
    </row>
    <row r="20" spans="2:22" x14ac:dyDescent="0.45">
      <c r="B20" s="124">
        <v>1014</v>
      </c>
      <c r="C20" s="125" t="s">
        <v>31</v>
      </c>
      <c r="D20" s="116" t="str">
        <f t="shared" ca="1" si="3"/>
        <v>Marketing</v>
      </c>
      <c r="E20" s="117" t="str">
        <f t="shared" ca="1" si="4"/>
        <v>Midwest</v>
      </c>
      <c r="F20" s="118" t="str">
        <f t="shared" ca="1" si="5"/>
        <v>Technician</v>
      </c>
      <c r="G20" s="54">
        <f t="shared" ca="1" si="1"/>
        <v>36249</v>
      </c>
      <c r="H20" s="119">
        <v>29689</v>
      </c>
      <c r="I20" s="120">
        <v>22749</v>
      </c>
      <c r="J20" s="121" t="str">
        <f t="shared" ca="1" si="2"/>
        <v>F</v>
      </c>
      <c r="L20" s="10"/>
      <c r="M20" s="70" t="s">
        <v>544</v>
      </c>
      <c r="N20" s="12"/>
    </row>
    <row r="21" spans="2:22" ht="17" thickBot="1" x14ac:dyDescent="0.5">
      <c r="B21" s="124">
        <v>1015</v>
      </c>
      <c r="C21" s="125" t="s">
        <v>32</v>
      </c>
      <c r="D21" s="116" t="str">
        <f t="shared" ca="1" si="3"/>
        <v>Marketing</v>
      </c>
      <c r="E21" s="117" t="str">
        <f t="shared" ca="1" si="4"/>
        <v>North</v>
      </c>
      <c r="F21" s="118" t="str">
        <f t="shared" ca="1" si="5"/>
        <v>Manager</v>
      </c>
      <c r="G21" s="54">
        <f t="shared" ca="1" si="1"/>
        <v>83347</v>
      </c>
      <c r="H21" s="119">
        <v>34119</v>
      </c>
      <c r="I21" s="120">
        <v>26449</v>
      </c>
      <c r="J21" s="128" t="str">
        <f t="shared" ca="1" si="2"/>
        <v>F</v>
      </c>
      <c r="L21" s="10"/>
    </row>
    <row r="22" spans="2:22" x14ac:dyDescent="0.45">
      <c r="B22" s="124">
        <v>1016</v>
      </c>
      <c r="C22" s="125" t="s">
        <v>33</v>
      </c>
      <c r="D22" s="116" t="str">
        <f t="shared" ca="1" si="3"/>
        <v>Finance</v>
      </c>
      <c r="E22" s="117" t="str">
        <f t="shared" ca="1" si="4"/>
        <v>West</v>
      </c>
      <c r="F22" s="118" t="str">
        <f t="shared" ca="1" si="5"/>
        <v>Technician</v>
      </c>
      <c r="G22" s="54">
        <f t="shared" ca="1" si="1"/>
        <v>29119</v>
      </c>
      <c r="H22" s="119">
        <v>22978</v>
      </c>
      <c r="I22" s="120">
        <v>16403</v>
      </c>
      <c r="J22" s="121" t="str">
        <f t="shared" ca="1" si="2"/>
        <v>M</v>
      </c>
      <c r="L22" s="10"/>
      <c r="M22" s="290" t="s">
        <v>260</v>
      </c>
      <c r="N22" s="291"/>
      <c r="O22" s="281" t="s">
        <v>432</v>
      </c>
    </row>
    <row r="23" spans="2:22" ht="17" thickBot="1" x14ac:dyDescent="0.5">
      <c r="B23" s="124">
        <v>1017</v>
      </c>
      <c r="C23" s="115" t="s">
        <v>34</v>
      </c>
      <c r="D23" s="116" t="str">
        <f t="shared" ca="1" si="3"/>
        <v>Marketing</v>
      </c>
      <c r="E23" s="117" t="str">
        <f t="shared" ca="1" si="4"/>
        <v>West</v>
      </c>
      <c r="F23" s="118" t="str">
        <f t="shared" ca="1" si="5"/>
        <v>Accountant</v>
      </c>
      <c r="G23" s="54">
        <f t="shared" ca="1" si="1"/>
        <v>68362</v>
      </c>
      <c r="H23" s="119">
        <v>26852</v>
      </c>
      <c r="I23" s="120">
        <v>19547</v>
      </c>
      <c r="J23" s="128" t="str">
        <f t="shared" ca="1" si="2"/>
        <v>M</v>
      </c>
      <c r="L23" s="10"/>
      <c r="M23" s="292" t="s">
        <v>435</v>
      </c>
      <c r="N23" s="293"/>
      <c r="O23" s="282"/>
    </row>
    <row r="24" spans="2:22" ht="17" thickBot="1" x14ac:dyDescent="0.5">
      <c r="B24" s="124">
        <v>1018</v>
      </c>
      <c r="C24" s="125" t="s">
        <v>35</v>
      </c>
      <c r="D24" s="116" t="str">
        <f t="shared" ca="1" si="3"/>
        <v>Marketing</v>
      </c>
      <c r="E24" s="117" t="str">
        <f t="shared" ca="1" si="4"/>
        <v>South</v>
      </c>
      <c r="F24" s="118" t="str">
        <f t="shared" ca="1" si="5"/>
        <v>Technician</v>
      </c>
      <c r="G24" s="54">
        <f t="shared" ca="1" si="1"/>
        <v>87370</v>
      </c>
      <c r="H24" s="119">
        <v>28461</v>
      </c>
      <c r="I24" s="120">
        <v>21521</v>
      </c>
      <c r="J24" s="128" t="str">
        <f t="shared" ca="1" si="2"/>
        <v>M</v>
      </c>
      <c r="L24" s="222">
        <f>L18+1</f>
        <v>14</v>
      </c>
      <c r="M24" s="132" t="s">
        <v>17</v>
      </c>
      <c r="N24" s="76">
        <f ca="1">ROUND(AVERAGEIF($D$7:$D$256,M24,$G$7:$G$256),0)</f>
        <v>52305</v>
      </c>
      <c r="O24" s="133">
        <f ca="1">ROUND(AVERAGEIF($D$7:$D$256,$M24,$G$7:$G$256),0)</f>
        <v>52305</v>
      </c>
      <c r="P24" s="13">
        <f ca="1">(N24=O24)*1</f>
        <v>1</v>
      </c>
    </row>
    <row r="25" spans="2:22" ht="17" thickBot="1" x14ac:dyDescent="0.5">
      <c r="B25" s="124">
        <v>1019</v>
      </c>
      <c r="C25" s="125" t="s">
        <v>37</v>
      </c>
      <c r="D25" s="116" t="str">
        <f t="shared" ca="1" si="3"/>
        <v>Finance</v>
      </c>
      <c r="E25" s="117" t="str">
        <f t="shared" ca="1" si="4"/>
        <v>Midwest</v>
      </c>
      <c r="F25" s="118" t="str">
        <f t="shared" ca="1" si="5"/>
        <v>Technician</v>
      </c>
      <c r="G25" s="54">
        <f t="shared" ca="1" si="1"/>
        <v>65153</v>
      </c>
      <c r="H25" s="119">
        <v>23524</v>
      </c>
      <c r="I25" s="120">
        <v>16584</v>
      </c>
      <c r="J25" s="128" t="str">
        <f t="shared" ca="1" si="2"/>
        <v>M</v>
      </c>
      <c r="L25" s="222">
        <f>L24+1</f>
        <v>15</v>
      </c>
      <c r="M25" s="135" t="s">
        <v>21</v>
      </c>
      <c r="N25" s="76">
        <f t="shared" ref="N25:N27" ca="1" si="6">ROUND(AVERAGEIF($D$7:$D$256,M25,$G$7:$G$256),0)</f>
        <v>55558</v>
      </c>
      <c r="O25" s="136">
        <f t="shared" ref="O25:O27" ca="1" si="7">ROUND(AVERAGEIF($D$7:$D$256,$M25,$G$7:$G$256),0)</f>
        <v>55558</v>
      </c>
      <c r="P25" s="13">
        <f t="shared" ref="P25:P27" ca="1" si="8">(N25=O25)*1</f>
        <v>1</v>
      </c>
    </row>
    <row r="26" spans="2:22" ht="17" thickBot="1" x14ac:dyDescent="0.5">
      <c r="B26" s="124">
        <v>1020</v>
      </c>
      <c r="C26" s="125" t="s">
        <v>38</v>
      </c>
      <c r="D26" s="116" t="str">
        <f t="shared" ca="1" si="3"/>
        <v>Engineering</v>
      </c>
      <c r="E26" s="117" t="str">
        <f t="shared" ca="1" si="4"/>
        <v>South</v>
      </c>
      <c r="F26" s="118" t="str">
        <f t="shared" ca="1" si="5"/>
        <v>Supervisor</v>
      </c>
      <c r="G26" s="54">
        <f t="shared" ca="1" si="1"/>
        <v>33891</v>
      </c>
      <c r="H26" s="119">
        <v>33567</v>
      </c>
      <c r="I26" s="120">
        <v>25166</v>
      </c>
      <c r="J26" s="128" t="str">
        <f t="shared" ca="1" si="2"/>
        <v>M</v>
      </c>
      <c r="L26" s="222">
        <f t="shared" ref="L26:L27" si="9">L25+1</f>
        <v>16</v>
      </c>
      <c r="M26" s="135" t="s">
        <v>426</v>
      </c>
      <c r="N26" s="76">
        <f t="shared" ca="1" si="6"/>
        <v>57225</v>
      </c>
      <c r="O26" s="136">
        <f t="shared" ca="1" si="7"/>
        <v>57225</v>
      </c>
      <c r="P26" s="13">
        <f t="shared" ca="1" si="8"/>
        <v>1</v>
      </c>
    </row>
    <row r="27" spans="2:22" ht="17" thickBot="1" x14ac:dyDescent="0.5">
      <c r="B27" s="124">
        <v>1021</v>
      </c>
      <c r="C27" s="125" t="s">
        <v>39</v>
      </c>
      <c r="D27" s="116" t="str">
        <f t="shared" ca="1" si="3"/>
        <v>Marketing</v>
      </c>
      <c r="E27" s="117" t="str">
        <f t="shared" ca="1" si="4"/>
        <v>West</v>
      </c>
      <c r="F27" s="127" t="str">
        <f t="shared" ca="1" si="5"/>
        <v>Accountant</v>
      </c>
      <c r="G27" s="54">
        <f t="shared" ca="1" si="1"/>
        <v>30049</v>
      </c>
      <c r="H27" s="119">
        <v>28462</v>
      </c>
      <c r="I27" s="120">
        <v>21157</v>
      </c>
      <c r="J27" s="128" t="str">
        <f t="shared" ca="1" si="2"/>
        <v>M</v>
      </c>
      <c r="L27" s="222">
        <f t="shared" si="9"/>
        <v>17</v>
      </c>
      <c r="M27" s="137" t="s">
        <v>12</v>
      </c>
      <c r="N27" s="76">
        <f t="shared" ca="1" si="6"/>
        <v>52459</v>
      </c>
      <c r="O27" s="138">
        <f t="shared" ca="1" si="7"/>
        <v>52459</v>
      </c>
      <c r="P27" s="13">
        <f t="shared" ca="1" si="8"/>
        <v>1</v>
      </c>
    </row>
    <row r="28" spans="2:22" x14ac:dyDescent="0.45">
      <c r="B28" s="124">
        <v>1022</v>
      </c>
      <c r="C28" s="125" t="s">
        <v>40</v>
      </c>
      <c r="D28" s="116" t="str">
        <f t="shared" ca="1" si="3"/>
        <v>Marketing</v>
      </c>
      <c r="E28" s="117" t="str">
        <f t="shared" ca="1" si="4"/>
        <v>West</v>
      </c>
      <c r="F28" s="118" t="str">
        <f t="shared" ca="1" si="5"/>
        <v>Supervisor</v>
      </c>
      <c r="G28" s="54">
        <f t="shared" ca="1" si="1"/>
        <v>89112</v>
      </c>
      <c r="H28" s="119">
        <v>35107</v>
      </c>
      <c r="I28" s="120">
        <v>26706</v>
      </c>
      <c r="J28" s="128" t="str">
        <f t="shared" ca="1" si="2"/>
        <v>F</v>
      </c>
      <c r="L28" s="143"/>
    </row>
    <row r="29" spans="2:22" x14ac:dyDescent="0.45">
      <c r="B29" s="124">
        <v>1023</v>
      </c>
      <c r="C29" s="125" t="s">
        <v>41</v>
      </c>
      <c r="D29" s="116" t="str">
        <f t="shared" ca="1" si="3"/>
        <v>Marketing</v>
      </c>
      <c r="E29" s="117" t="str">
        <f t="shared" ca="1" si="4"/>
        <v>West</v>
      </c>
      <c r="F29" s="118" t="str">
        <f t="shared" ca="1" si="5"/>
        <v>Technician</v>
      </c>
      <c r="G29" s="54">
        <f t="shared" ca="1" si="1"/>
        <v>21902</v>
      </c>
      <c r="H29" s="119">
        <v>22047</v>
      </c>
      <c r="I29" s="120">
        <v>15107</v>
      </c>
      <c r="J29" s="128" t="str">
        <f t="shared" ca="1" si="2"/>
        <v>M</v>
      </c>
      <c r="L29" s="143"/>
      <c r="M29" s="70" t="s">
        <v>545</v>
      </c>
      <c r="N29" s="12"/>
    </row>
    <row r="30" spans="2:22" ht="17" thickBot="1" x14ac:dyDescent="0.5">
      <c r="B30" s="124">
        <v>1024</v>
      </c>
      <c r="C30" s="125" t="s">
        <v>42</v>
      </c>
      <c r="D30" s="116" t="str">
        <f t="shared" ca="1" si="3"/>
        <v>Engineering</v>
      </c>
      <c r="E30" s="117" t="str">
        <f t="shared" ca="1" si="4"/>
        <v>Midwest</v>
      </c>
      <c r="F30" s="131" t="str">
        <f t="shared" ca="1" si="5"/>
        <v>Accountant</v>
      </c>
      <c r="G30" s="54">
        <f t="shared" ca="1" si="1"/>
        <v>23115</v>
      </c>
      <c r="H30" s="119">
        <v>28664</v>
      </c>
      <c r="I30" s="120">
        <v>21359</v>
      </c>
      <c r="J30" s="121" t="str">
        <f t="shared" ca="1" si="2"/>
        <v>M</v>
      </c>
      <c r="L30" s="143"/>
    </row>
    <row r="31" spans="2:22" x14ac:dyDescent="0.45">
      <c r="B31" s="124">
        <v>1025</v>
      </c>
      <c r="C31" s="125" t="s">
        <v>43</v>
      </c>
      <c r="D31" s="116" t="str">
        <f t="shared" ca="1" si="3"/>
        <v>Finance</v>
      </c>
      <c r="E31" s="117" t="str">
        <f t="shared" ca="1" si="4"/>
        <v>West</v>
      </c>
      <c r="F31" s="118" t="str">
        <f t="shared" ca="1" si="5"/>
        <v>Technician</v>
      </c>
      <c r="G31" s="54">
        <f t="shared" ca="1" si="1"/>
        <v>21558</v>
      </c>
      <c r="H31" s="119">
        <v>35604</v>
      </c>
      <c r="I31" s="120">
        <v>29029</v>
      </c>
      <c r="J31" s="121" t="str">
        <f t="shared" ca="1" si="2"/>
        <v>M</v>
      </c>
      <c r="L31" s="143"/>
      <c r="M31" s="290" t="s">
        <v>261</v>
      </c>
      <c r="N31" s="291"/>
      <c r="O31" s="281" t="s">
        <v>432</v>
      </c>
    </row>
    <row r="32" spans="2:22" ht="17" thickBot="1" x14ac:dyDescent="0.5">
      <c r="B32" s="124">
        <v>1026</v>
      </c>
      <c r="C32" s="125" t="s">
        <v>44</v>
      </c>
      <c r="D32" s="116" t="str">
        <f t="shared" ca="1" si="3"/>
        <v>Marketing</v>
      </c>
      <c r="E32" s="117" t="str">
        <f t="shared" ca="1" si="4"/>
        <v>Midwest</v>
      </c>
      <c r="F32" s="127" t="str">
        <f t="shared" ca="1" si="5"/>
        <v>Supervisor</v>
      </c>
      <c r="G32" s="54">
        <f t="shared" ca="1" si="1"/>
        <v>65509</v>
      </c>
      <c r="H32" s="119">
        <v>35403</v>
      </c>
      <c r="I32" s="120">
        <v>26637</v>
      </c>
      <c r="J32" s="128" t="str">
        <f t="shared" ca="1" si="2"/>
        <v>F</v>
      </c>
      <c r="L32" s="143"/>
      <c r="M32" s="292" t="s">
        <v>434</v>
      </c>
      <c r="N32" s="293"/>
      <c r="O32" s="282"/>
    </row>
    <row r="33" spans="2:16" ht="17" thickBot="1" x14ac:dyDescent="0.5">
      <c r="B33" s="124">
        <v>1027</v>
      </c>
      <c r="C33" s="125" t="s">
        <v>45</v>
      </c>
      <c r="D33" s="116" t="str">
        <f t="shared" ca="1" si="3"/>
        <v>Marketing</v>
      </c>
      <c r="E33" s="117" t="str">
        <f t="shared" ca="1" si="4"/>
        <v>South</v>
      </c>
      <c r="F33" s="118" t="str">
        <f t="shared" ca="1" si="5"/>
        <v>Accountant</v>
      </c>
      <c r="G33" s="54">
        <f t="shared" ca="1" si="1"/>
        <v>43329</v>
      </c>
      <c r="H33" s="119">
        <v>33472</v>
      </c>
      <c r="I33" s="120">
        <v>26897</v>
      </c>
      <c r="J33" s="128" t="str">
        <f t="shared" ca="1" si="2"/>
        <v>M</v>
      </c>
      <c r="L33" s="222">
        <f>L27+1</f>
        <v>18</v>
      </c>
      <c r="M33" s="132" t="s">
        <v>13</v>
      </c>
      <c r="N33" s="76">
        <f ca="1">ROUND(AVERAGEIF($E$7:$E$256,M33,$G$7:$G$256),1)</f>
        <v>50974.1</v>
      </c>
      <c r="O33" s="139">
        <f ca="1">ROUND(AVERAGEIF($E$7:$E$256,$M33,$G$7:$G$256),1)</f>
        <v>50974.1</v>
      </c>
      <c r="P33" s="13">
        <f ca="1">(N33=O33)*1</f>
        <v>1</v>
      </c>
    </row>
    <row r="34" spans="2:16" ht="17" thickBot="1" x14ac:dyDescent="0.5">
      <c r="B34" s="124">
        <v>1028</v>
      </c>
      <c r="C34" s="125" t="s">
        <v>46</v>
      </c>
      <c r="D34" s="116" t="str">
        <f t="shared" ca="1" si="3"/>
        <v>Marketing</v>
      </c>
      <c r="E34" s="117" t="str">
        <f t="shared" ca="1" si="4"/>
        <v>North</v>
      </c>
      <c r="F34" s="131" t="str">
        <f t="shared" ca="1" si="5"/>
        <v>Manager</v>
      </c>
      <c r="G34" s="54">
        <f t="shared" ca="1" si="1"/>
        <v>48553</v>
      </c>
      <c r="H34" s="119">
        <v>28323</v>
      </c>
      <c r="I34" s="120">
        <v>20653</v>
      </c>
      <c r="J34" s="121" t="str">
        <f t="shared" ca="1" si="2"/>
        <v>M</v>
      </c>
      <c r="L34" s="222">
        <f>L33+1</f>
        <v>19</v>
      </c>
      <c r="M34" s="135" t="s">
        <v>18</v>
      </c>
      <c r="N34" s="76">
        <f t="shared" ref="N34:N36" ca="1" si="10">ROUND(AVERAGEIF($E$7:$E$256,M34,$G$7:$G$256),1)</f>
        <v>56331.4</v>
      </c>
      <c r="O34" s="140">
        <f t="shared" ref="O34:O36" ca="1" si="11">ROUND(AVERAGEIF($E$7:$E$256,$M34,$G$7:$G$256),1)</f>
        <v>56331.4</v>
      </c>
      <c r="P34" s="13">
        <f t="shared" ref="P34:P36" ca="1" si="12">(N34=O34)*1</f>
        <v>1</v>
      </c>
    </row>
    <row r="35" spans="2:16" ht="17" thickBot="1" x14ac:dyDescent="0.5">
      <c r="B35" s="124">
        <v>1029</v>
      </c>
      <c r="C35" s="125" t="s">
        <v>47</v>
      </c>
      <c r="D35" s="116" t="str">
        <f t="shared" ca="1" si="3"/>
        <v>Marketing</v>
      </c>
      <c r="E35" s="117" t="str">
        <f t="shared" ca="1" si="4"/>
        <v>South</v>
      </c>
      <c r="F35" s="118" t="str">
        <f t="shared" ca="1" si="5"/>
        <v>Manager</v>
      </c>
      <c r="G35" s="54">
        <f t="shared" ca="1" si="1"/>
        <v>45422</v>
      </c>
      <c r="H35" s="119">
        <v>21984</v>
      </c>
      <c r="I35" s="120">
        <v>15409</v>
      </c>
      <c r="J35" s="128" t="str">
        <f t="shared" ca="1" si="2"/>
        <v>M</v>
      </c>
      <c r="L35" s="222">
        <f t="shared" ref="L35:L36" si="13">L34+1</f>
        <v>20</v>
      </c>
      <c r="M35" s="135" t="s">
        <v>15</v>
      </c>
      <c r="N35" s="76">
        <f t="shared" ca="1" si="10"/>
        <v>53089.2</v>
      </c>
      <c r="O35" s="140">
        <f t="shared" ca="1" si="11"/>
        <v>53089.2</v>
      </c>
      <c r="P35" s="13">
        <f t="shared" ca="1" si="12"/>
        <v>1</v>
      </c>
    </row>
    <row r="36" spans="2:16" ht="17" thickBot="1" x14ac:dyDescent="0.5">
      <c r="B36" s="124">
        <v>1030</v>
      </c>
      <c r="C36" s="125" t="s">
        <v>48</v>
      </c>
      <c r="D36" s="116" t="str">
        <f t="shared" ca="1" si="3"/>
        <v>Finance</v>
      </c>
      <c r="E36" s="117" t="str">
        <f t="shared" ca="1" si="4"/>
        <v>South</v>
      </c>
      <c r="F36" s="118" t="str">
        <f t="shared" ca="1" si="5"/>
        <v>Technician</v>
      </c>
      <c r="G36" s="54">
        <f t="shared" ca="1" si="1"/>
        <v>76622</v>
      </c>
      <c r="H36" s="119">
        <v>27550</v>
      </c>
      <c r="I36" s="120">
        <v>19149</v>
      </c>
      <c r="J36" s="128" t="str">
        <f t="shared" ca="1" si="2"/>
        <v>F</v>
      </c>
      <c r="L36" s="222">
        <f t="shared" si="13"/>
        <v>21</v>
      </c>
      <c r="M36" s="137" t="s">
        <v>23</v>
      </c>
      <c r="N36" s="76">
        <f t="shared" ca="1" si="10"/>
        <v>53443.7</v>
      </c>
      <c r="O36" s="141">
        <f t="shared" ca="1" si="11"/>
        <v>53443.7</v>
      </c>
      <c r="P36" s="13">
        <f t="shared" ca="1" si="12"/>
        <v>1</v>
      </c>
    </row>
    <row r="37" spans="2:16" x14ac:dyDescent="0.45">
      <c r="B37" s="124">
        <v>1031</v>
      </c>
      <c r="C37" s="125" t="s">
        <v>49</v>
      </c>
      <c r="D37" s="116" t="str">
        <f t="shared" ca="1" si="3"/>
        <v>Marketing</v>
      </c>
      <c r="E37" s="117" t="str">
        <f t="shared" ca="1" si="4"/>
        <v>South</v>
      </c>
      <c r="F37" s="118" t="str">
        <f t="shared" ca="1" si="5"/>
        <v>Accountant</v>
      </c>
      <c r="G37" s="54">
        <f t="shared" ca="1" si="1"/>
        <v>50625</v>
      </c>
      <c r="H37" s="119">
        <v>34379</v>
      </c>
      <c r="I37" s="120">
        <v>27074</v>
      </c>
      <c r="J37" s="128" t="str">
        <f t="shared" ca="1" si="2"/>
        <v>M</v>
      </c>
    </row>
    <row r="38" spans="2:16" x14ac:dyDescent="0.45">
      <c r="B38" s="124">
        <v>1032</v>
      </c>
      <c r="C38" s="125" t="s">
        <v>50</v>
      </c>
      <c r="D38" s="134" t="str">
        <f t="shared" ca="1" si="3"/>
        <v>Finance</v>
      </c>
      <c r="E38" s="117" t="str">
        <f t="shared" ca="1" si="4"/>
        <v>Midwest</v>
      </c>
      <c r="F38" s="118" t="str">
        <f t="shared" ca="1" si="5"/>
        <v>Supervisor</v>
      </c>
      <c r="G38" s="54">
        <f t="shared" ca="1" si="1"/>
        <v>22008</v>
      </c>
      <c r="H38" s="119">
        <v>25665</v>
      </c>
      <c r="I38" s="120">
        <v>16534</v>
      </c>
      <c r="J38" s="128" t="str">
        <f t="shared" ca="1" si="2"/>
        <v>F</v>
      </c>
    </row>
    <row r="39" spans="2:16" x14ac:dyDescent="0.45">
      <c r="B39" s="124">
        <v>1033</v>
      </c>
      <c r="C39" s="125" t="s">
        <v>51</v>
      </c>
      <c r="D39" s="116" t="str">
        <f t="shared" ca="1" si="3"/>
        <v>Finance</v>
      </c>
      <c r="E39" s="117" t="str">
        <f t="shared" ca="1" si="4"/>
        <v>Midwest</v>
      </c>
      <c r="F39" s="131" t="str">
        <f t="shared" ca="1" si="5"/>
        <v>Accountant</v>
      </c>
      <c r="G39" s="54">
        <f t="shared" ca="1" si="1"/>
        <v>83989</v>
      </c>
      <c r="H39" s="119">
        <v>23807</v>
      </c>
      <c r="I39" s="120">
        <v>15771</v>
      </c>
      <c r="J39" s="121" t="str">
        <f t="shared" ca="1" si="2"/>
        <v>M</v>
      </c>
    </row>
    <row r="40" spans="2:16" x14ac:dyDescent="0.45">
      <c r="B40" s="124">
        <v>1034</v>
      </c>
      <c r="C40" s="125" t="s">
        <v>52</v>
      </c>
      <c r="D40" s="116" t="str">
        <f t="shared" ca="1" si="3"/>
        <v>Marketing</v>
      </c>
      <c r="E40" s="117" t="str">
        <f t="shared" ca="1" si="4"/>
        <v>North</v>
      </c>
      <c r="F40" s="118" t="str">
        <f t="shared" ca="1" si="5"/>
        <v>Supervisor</v>
      </c>
      <c r="G40" s="54">
        <f t="shared" ca="1" si="1"/>
        <v>55988</v>
      </c>
      <c r="H40" s="119">
        <v>29701</v>
      </c>
      <c r="I40" s="120">
        <v>22396</v>
      </c>
      <c r="J40" s="128" t="str">
        <f t="shared" ca="1" si="2"/>
        <v>M</v>
      </c>
    </row>
    <row r="41" spans="2:16" x14ac:dyDescent="0.45">
      <c r="B41" s="124">
        <v>1035</v>
      </c>
      <c r="C41" s="125" t="s">
        <v>53</v>
      </c>
      <c r="D41" s="116" t="str">
        <f t="shared" ca="1" si="3"/>
        <v>Finance</v>
      </c>
      <c r="E41" s="117" t="str">
        <f t="shared" ca="1" si="4"/>
        <v>Midwest</v>
      </c>
      <c r="F41" s="118" t="str">
        <f t="shared" ca="1" si="5"/>
        <v>Accountant</v>
      </c>
      <c r="G41" s="54">
        <f t="shared" ca="1" si="1"/>
        <v>78982</v>
      </c>
      <c r="H41" s="119">
        <v>25084</v>
      </c>
      <c r="I41" s="120">
        <v>17048</v>
      </c>
      <c r="J41" s="128" t="str">
        <f t="shared" ca="1" si="2"/>
        <v>M</v>
      </c>
    </row>
    <row r="42" spans="2:16" x14ac:dyDescent="0.45">
      <c r="B42" s="124">
        <v>1036</v>
      </c>
      <c r="C42" s="125" t="s">
        <v>54</v>
      </c>
      <c r="D42" s="116" t="str">
        <f t="shared" ca="1" si="3"/>
        <v>Engineering</v>
      </c>
      <c r="E42" s="117" t="str">
        <f t="shared" ca="1" si="4"/>
        <v>West</v>
      </c>
      <c r="F42" s="118" t="str">
        <f t="shared" ca="1" si="5"/>
        <v>Manager</v>
      </c>
      <c r="G42" s="54">
        <f t="shared" ca="1" si="1"/>
        <v>78376</v>
      </c>
      <c r="H42" s="119">
        <v>25328</v>
      </c>
      <c r="I42" s="120">
        <v>17658</v>
      </c>
      <c r="J42" s="128" t="str">
        <f t="shared" ca="1" si="2"/>
        <v>M</v>
      </c>
    </row>
    <row r="43" spans="2:16" x14ac:dyDescent="0.45">
      <c r="B43" s="124">
        <v>1037</v>
      </c>
      <c r="C43" s="125" t="s">
        <v>55</v>
      </c>
      <c r="D43" s="116" t="str">
        <f t="shared" ca="1" si="3"/>
        <v>Marketing</v>
      </c>
      <c r="E43" s="117" t="str">
        <f t="shared" ca="1" si="4"/>
        <v>South</v>
      </c>
      <c r="F43" s="118" t="str">
        <f t="shared" ca="1" si="5"/>
        <v>Supervisor</v>
      </c>
      <c r="G43" s="54">
        <f t="shared" ca="1" si="1"/>
        <v>80542</v>
      </c>
      <c r="H43" s="119">
        <v>34118</v>
      </c>
      <c r="I43" s="120">
        <v>25352</v>
      </c>
      <c r="J43" s="128" t="str">
        <f t="shared" ca="1" si="2"/>
        <v>F</v>
      </c>
    </row>
    <row r="44" spans="2:16" x14ac:dyDescent="0.45">
      <c r="B44" s="124">
        <v>1038</v>
      </c>
      <c r="C44" s="125" t="s">
        <v>56</v>
      </c>
      <c r="D44" s="116" t="str">
        <f t="shared" ca="1" si="3"/>
        <v>Marketing</v>
      </c>
      <c r="E44" s="117" t="str">
        <f t="shared" ca="1" si="4"/>
        <v>West</v>
      </c>
      <c r="F44" s="118" t="str">
        <f t="shared" ca="1" si="5"/>
        <v>Technician</v>
      </c>
      <c r="G44" s="54">
        <f t="shared" ca="1" si="1"/>
        <v>38060</v>
      </c>
      <c r="H44" s="119">
        <v>33982</v>
      </c>
      <c r="I44" s="120">
        <v>25581</v>
      </c>
      <c r="J44" s="128" t="str">
        <f t="shared" ca="1" si="2"/>
        <v>M</v>
      </c>
    </row>
    <row r="45" spans="2:16" x14ac:dyDescent="0.45">
      <c r="B45" s="124">
        <v>1039</v>
      </c>
      <c r="C45" s="125" t="s">
        <v>57</v>
      </c>
      <c r="D45" s="116" t="str">
        <f t="shared" ca="1" si="3"/>
        <v>Engineering</v>
      </c>
      <c r="E45" s="117" t="str">
        <f t="shared" ca="1" si="4"/>
        <v>Midwest</v>
      </c>
      <c r="F45" s="131" t="str">
        <f t="shared" ca="1" si="5"/>
        <v>Technician</v>
      </c>
      <c r="G45" s="54">
        <f t="shared" ca="1" si="1"/>
        <v>62212</v>
      </c>
      <c r="H45" s="119">
        <v>27506</v>
      </c>
      <c r="I45" s="120">
        <v>19836</v>
      </c>
      <c r="J45" s="121" t="str">
        <f t="shared" ca="1" si="2"/>
        <v>M</v>
      </c>
    </row>
    <row r="46" spans="2:16" x14ac:dyDescent="0.45">
      <c r="B46" s="124">
        <v>1040</v>
      </c>
      <c r="C46" s="125" t="s">
        <v>58</v>
      </c>
      <c r="D46" s="116" t="str">
        <f t="shared" ca="1" si="3"/>
        <v>Marketing</v>
      </c>
      <c r="E46" s="117" t="str">
        <f t="shared" ca="1" si="4"/>
        <v>South</v>
      </c>
      <c r="F46" s="118" t="str">
        <f t="shared" ca="1" si="5"/>
        <v>Accountant</v>
      </c>
      <c r="G46" s="54">
        <f t="shared" ca="1" si="1"/>
        <v>28854</v>
      </c>
      <c r="H46" s="119">
        <v>29406</v>
      </c>
      <c r="I46" s="120">
        <v>21370</v>
      </c>
      <c r="J46" s="128" t="str">
        <f t="shared" ca="1" si="2"/>
        <v>M</v>
      </c>
    </row>
    <row r="47" spans="2:16" x14ac:dyDescent="0.45">
      <c r="B47" s="124">
        <v>1041</v>
      </c>
      <c r="C47" s="125" t="s">
        <v>59</v>
      </c>
      <c r="D47" s="116" t="str">
        <f t="shared" ca="1" si="3"/>
        <v>Engineering</v>
      </c>
      <c r="E47" s="117" t="str">
        <f t="shared" ca="1" si="4"/>
        <v>North</v>
      </c>
      <c r="F47" s="131" t="str">
        <f t="shared" ca="1" si="5"/>
        <v>Accountant</v>
      </c>
      <c r="G47" s="54">
        <f t="shared" ca="1" si="1"/>
        <v>55266</v>
      </c>
      <c r="H47" s="119">
        <v>34944</v>
      </c>
      <c r="I47" s="120">
        <v>25813</v>
      </c>
      <c r="J47" s="121" t="str">
        <f t="shared" ca="1" si="2"/>
        <v>M</v>
      </c>
    </row>
    <row r="48" spans="2:16" x14ac:dyDescent="0.45">
      <c r="B48" s="124">
        <v>1042</v>
      </c>
      <c r="C48" s="125" t="s">
        <v>60</v>
      </c>
      <c r="D48" s="116" t="str">
        <f t="shared" ca="1" si="3"/>
        <v>Operations</v>
      </c>
      <c r="E48" s="117" t="str">
        <f t="shared" ca="1" si="4"/>
        <v>North</v>
      </c>
      <c r="F48" s="131" t="str">
        <f t="shared" ca="1" si="5"/>
        <v>Technician</v>
      </c>
      <c r="G48" s="54">
        <f t="shared" ca="1" si="1"/>
        <v>52989</v>
      </c>
      <c r="H48" s="119">
        <v>36253</v>
      </c>
      <c r="I48" s="120">
        <v>27487</v>
      </c>
      <c r="J48" s="121" t="str">
        <f t="shared" ca="1" si="2"/>
        <v>F</v>
      </c>
    </row>
    <row r="49" spans="2:10" x14ac:dyDescent="0.45">
      <c r="B49" s="124">
        <v>1043</v>
      </c>
      <c r="C49" s="125" t="s">
        <v>61</v>
      </c>
      <c r="D49" s="116" t="str">
        <f t="shared" ca="1" si="3"/>
        <v>Marketing</v>
      </c>
      <c r="E49" s="117" t="str">
        <f t="shared" ca="1" si="4"/>
        <v>Midwest</v>
      </c>
      <c r="F49" s="131" t="str">
        <f t="shared" ca="1" si="5"/>
        <v>Manager</v>
      </c>
      <c r="G49" s="54">
        <f t="shared" ca="1" si="1"/>
        <v>59310</v>
      </c>
      <c r="H49" s="119">
        <v>26731</v>
      </c>
      <c r="I49" s="120">
        <v>19061</v>
      </c>
      <c r="J49" s="121" t="str">
        <f t="shared" ca="1" si="2"/>
        <v>F</v>
      </c>
    </row>
    <row r="50" spans="2:10" x14ac:dyDescent="0.45">
      <c r="B50" s="124">
        <v>1044</v>
      </c>
      <c r="C50" s="125" t="s">
        <v>62</v>
      </c>
      <c r="D50" s="116" t="str">
        <f t="shared" ca="1" si="3"/>
        <v>Marketing</v>
      </c>
      <c r="E50" s="117" t="str">
        <f t="shared" ca="1" si="4"/>
        <v>Midwest</v>
      </c>
      <c r="F50" s="118" t="str">
        <f t="shared" ca="1" si="5"/>
        <v>Technician</v>
      </c>
      <c r="G50" s="54">
        <f t="shared" ca="1" si="1"/>
        <v>46572</v>
      </c>
      <c r="H50" s="119">
        <v>31419</v>
      </c>
      <c r="I50" s="120">
        <v>24844</v>
      </c>
      <c r="J50" s="128" t="str">
        <f t="shared" ca="1" si="2"/>
        <v>F</v>
      </c>
    </row>
    <row r="51" spans="2:10" x14ac:dyDescent="0.45">
      <c r="B51" s="124">
        <v>1045</v>
      </c>
      <c r="C51" s="125" t="s">
        <v>63</v>
      </c>
      <c r="D51" s="116" t="str">
        <f t="shared" ca="1" si="3"/>
        <v>Engineering</v>
      </c>
      <c r="E51" s="117" t="str">
        <f t="shared" ca="1" si="4"/>
        <v>South</v>
      </c>
      <c r="F51" s="131" t="str">
        <f t="shared" ca="1" si="5"/>
        <v>Accountant</v>
      </c>
      <c r="G51" s="54">
        <f t="shared" ca="1" si="1"/>
        <v>86597</v>
      </c>
      <c r="H51" s="119">
        <v>22625</v>
      </c>
      <c r="I51" s="120">
        <v>15320</v>
      </c>
      <c r="J51" s="121" t="str">
        <f t="shared" ca="1" si="2"/>
        <v>M</v>
      </c>
    </row>
    <row r="52" spans="2:10" x14ac:dyDescent="0.45">
      <c r="B52" s="124">
        <v>1046</v>
      </c>
      <c r="C52" s="125" t="s">
        <v>64</v>
      </c>
      <c r="D52" s="116" t="str">
        <f t="shared" ca="1" si="3"/>
        <v>Marketing</v>
      </c>
      <c r="E52" s="117" t="str">
        <f t="shared" ca="1" si="4"/>
        <v>North</v>
      </c>
      <c r="F52" s="118" t="str">
        <f t="shared" ca="1" si="5"/>
        <v>Manager</v>
      </c>
      <c r="G52" s="54">
        <f t="shared" ca="1" si="1"/>
        <v>87199</v>
      </c>
      <c r="H52" s="119">
        <v>31667</v>
      </c>
      <c r="I52" s="120">
        <v>23997</v>
      </c>
      <c r="J52" s="128" t="str">
        <f t="shared" ca="1" si="2"/>
        <v>M</v>
      </c>
    </row>
    <row r="53" spans="2:10" x14ac:dyDescent="0.45">
      <c r="B53" s="124">
        <v>1047</v>
      </c>
      <c r="C53" s="125" t="s">
        <v>65</v>
      </c>
      <c r="D53" s="116" t="str">
        <f t="shared" ca="1" si="3"/>
        <v>Marketing</v>
      </c>
      <c r="E53" s="117" t="str">
        <f t="shared" ca="1" si="4"/>
        <v>Midwest</v>
      </c>
      <c r="F53" s="118" t="str">
        <f t="shared" ca="1" si="5"/>
        <v>Technician</v>
      </c>
      <c r="G53" s="54">
        <f t="shared" ca="1" si="1"/>
        <v>50162</v>
      </c>
      <c r="H53" s="119">
        <v>24166</v>
      </c>
      <c r="I53" s="120">
        <v>15400</v>
      </c>
      <c r="J53" s="128" t="str">
        <f t="shared" ca="1" si="2"/>
        <v>F</v>
      </c>
    </row>
    <row r="54" spans="2:10" x14ac:dyDescent="0.45">
      <c r="B54" s="124">
        <v>1048</v>
      </c>
      <c r="C54" s="125" t="s">
        <v>66</v>
      </c>
      <c r="D54" s="116" t="str">
        <f t="shared" ca="1" si="3"/>
        <v>Engineering</v>
      </c>
      <c r="E54" s="117" t="str">
        <f t="shared" ca="1" si="4"/>
        <v>West</v>
      </c>
      <c r="F54" s="118" t="str">
        <f t="shared" ca="1" si="5"/>
        <v>Technician</v>
      </c>
      <c r="G54" s="54">
        <f t="shared" ca="1" si="1"/>
        <v>88037</v>
      </c>
      <c r="H54" s="119">
        <v>24953</v>
      </c>
      <c r="I54" s="120">
        <v>16917</v>
      </c>
      <c r="J54" s="128" t="str">
        <f t="shared" ca="1" si="2"/>
        <v>M</v>
      </c>
    </row>
    <row r="55" spans="2:10" x14ac:dyDescent="0.45">
      <c r="B55" s="124">
        <v>1049</v>
      </c>
      <c r="C55" s="125" t="s">
        <v>67</v>
      </c>
      <c r="D55" s="116" t="str">
        <f t="shared" ca="1" si="3"/>
        <v>Marketing</v>
      </c>
      <c r="E55" s="117" t="str">
        <f t="shared" ca="1" si="4"/>
        <v>Midwest</v>
      </c>
      <c r="F55" s="127" t="str">
        <f t="shared" ca="1" si="5"/>
        <v>Supervisor</v>
      </c>
      <c r="G55" s="54">
        <f t="shared" ca="1" si="1"/>
        <v>49245</v>
      </c>
      <c r="H55" s="119">
        <v>25670</v>
      </c>
      <c r="I55" s="120">
        <v>16904</v>
      </c>
      <c r="J55" s="128" t="str">
        <f t="shared" ca="1" si="2"/>
        <v>F</v>
      </c>
    </row>
    <row r="56" spans="2:10" x14ac:dyDescent="0.45">
      <c r="B56" s="124">
        <v>1050</v>
      </c>
      <c r="C56" s="125" t="s">
        <v>68</v>
      </c>
      <c r="D56" s="116" t="str">
        <f t="shared" ca="1" si="3"/>
        <v>Operations</v>
      </c>
      <c r="E56" s="117" t="str">
        <f t="shared" ca="1" si="4"/>
        <v>West</v>
      </c>
      <c r="F56" s="118" t="str">
        <f t="shared" ca="1" si="5"/>
        <v>Technician</v>
      </c>
      <c r="G56" s="54">
        <f t="shared" ca="1" si="1"/>
        <v>31531</v>
      </c>
      <c r="H56" s="119">
        <v>32429</v>
      </c>
      <c r="I56" s="120">
        <v>23298</v>
      </c>
      <c r="J56" s="128" t="str">
        <f t="shared" ca="1" si="2"/>
        <v>M</v>
      </c>
    </row>
    <row r="57" spans="2:10" x14ac:dyDescent="0.45">
      <c r="B57" s="124">
        <v>1051</v>
      </c>
      <c r="C57" s="125" t="s">
        <v>69</v>
      </c>
      <c r="D57" s="116" t="str">
        <f t="shared" ca="1" si="3"/>
        <v>Finance</v>
      </c>
      <c r="E57" s="117" t="str">
        <f t="shared" ca="1" si="4"/>
        <v>South</v>
      </c>
      <c r="F57" s="118" t="str">
        <f t="shared" ca="1" si="5"/>
        <v>Supervisor</v>
      </c>
      <c r="G57" s="54">
        <f t="shared" ca="1" si="1"/>
        <v>33715</v>
      </c>
      <c r="H57" s="119">
        <v>28254</v>
      </c>
      <c r="I57" s="120">
        <v>21679</v>
      </c>
      <c r="J57" s="121" t="str">
        <f t="shared" ca="1" si="2"/>
        <v>F</v>
      </c>
    </row>
    <row r="58" spans="2:10" x14ac:dyDescent="0.45">
      <c r="B58" s="124">
        <v>1052</v>
      </c>
      <c r="C58" s="125" t="s">
        <v>70</v>
      </c>
      <c r="D58" s="116" t="str">
        <f t="shared" ca="1" si="3"/>
        <v>Marketing</v>
      </c>
      <c r="E58" s="117" t="str">
        <f t="shared" ca="1" si="4"/>
        <v>Midwest</v>
      </c>
      <c r="F58" s="118" t="str">
        <f t="shared" ca="1" si="5"/>
        <v>Technician</v>
      </c>
      <c r="G58" s="54">
        <f t="shared" ca="1" si="1"/>
        <v>89557</v>
      </c>
      <c r="H58" s="119">
        <v>25774</v>
      </c>
      <c r="I58" s="120">
        <v>17008</v>
      </c>
      <c r="J58" s="128" t="str">
        <f t="shared" ca="1" si="2"/>
        <v>F</v>
      </c>
    </row>
    <row r="59" spans="2:10" x14ac:dyDescent="0.45">
      <c r="B59" s="124">
        <v>1053</v>
      </c>
      <c r="C59" s="125" t="s">
        <v>71</v>
      </c>
      <c r="D59" s="116" t="str">
        <f t="shared" ca="1" si="3"/>
        <v>Engineering</v>
      </c>
      <c r="E59" s="117" t="str">
        <f t="shared" ca="1" si="4"/>
        <v>West</v>
      </c>
      <c r="F59" s="131" t="str">
        <f t="shared" ca="1" si="5"/>
        <v>Accountant</v>
      </c>
      <c r="G59" s="54">
        <f t="shared" ca="1" si="1"/>
        <v>32079</v>
      </c>
      <c r="H59" s="119">
        <v>25014</v>
      </c>
      <c r="I59" s="120">
        <v>17344</v>
      </c>
      <c r="J59" s="121" t="str">
        <f t="shared" ca="1" si="2"/>
        <v>M</v>
      </c>
    </row>
    <row r="60" spans="2:10" x14ac:dyDescent="0.45">
      <c r="B60" s="124">
        <v>1054</v>
      </c>
      <c r="C60" s="125" t="s">
        <v>72</v>
      </c>
      <c r="D60" s="116" t="str">
        <f t="shared" ca="1" si="3"/>
        <v>Marketing</v>
      </c>
      <c r="E60" s="117" t="str">
        <f t="shared" ca="1" si="4"/>
        <v>West</v>
      </c>
      <c r="F60" s="118" t="str">
        <f t="shared" ca="1" si="5"/>
        <v>Accountant</v>
      </c>
      <c r="G60" s="54">
        <f t="shared" ca="1" si="1"/>
        <v>24499</v>
      </c>
      <c r="H60" s="119">
        <v>35957</v>
      </c>
      <c r="I60" s="120">
        <v>27191</v>
      </c>
      <c r="J60" s="128" t="str">
        <f t="shared" ca="1" si="2"/>
        <v>F</v>
      </c>
    </row>
    <row r="61" spans="2:10" x14ac:dyDescent="0.45">
      <c r="B61" s="124">
        <v>1055</v>
      </c>
      <c r="C61" s="125" t="s">
        <v>73</v>
      </c>
      <c r="D61" s="116" t="str">
        <f t="shared" ca="1" si="3"/>
        <v>Marketing</v>
      </c>
      <c r="E61" s="117" t="str">
        <f t="shared" ca="1" si="4"/>
        <v>West</v>
      </c>
      <c r="F61" s="118" t="str">
        <f t="shared" ca="1" si="5"/>
        <v>Accountant</v>
      </c>
      <c r="G61" s="54">
        <f t="shared" ca="1" si="1"/>
        <v>44328</v>
      </c>
      <c r="H61" s="119">
        <v>28294</v>
      </c>
      <c r="I61" s="120">
        <v>21719</v>
      </c>
      <c r="J61" s="128" t="str">
        <f t="shared" ca="1" si="2"/>
        <v>F</v>
      </c>
    </row>
    <row r="62" spans="2:10" x14ac:dyDescent="0.45">
      <c r="B62" s="124">
        <v>1056</v>
      </c>
      <c r="C62" s="125" t="s">
        <v>74</v>
      </c>
      <c r="D62" s="116" t="str">
        <f t="shared" ca="1" si="3"/>
        <v>Engineering</v>
      </c>
      <c r="E62" s="117" t="str">
        <f t="shared" ca="1" si="4"/>
        <v>Midwest</v>
      </c>
      <c r="F62" s="131" t="str">
        <f t="shared" ca="1" si="5"/>
        <v>Manager</v>
      </c>
      <c r="G62" s="54">
        <f t="shared" ca="1" si="1"/>
        <v>87058</v>
      </c>
      <c r="H62" s="119">
        <v>24150</v>
      </c>
      <c r="I62" s="120">
        <v>15019</v>
      </c>
      <c r="J62" s="121" t="str">
        <f t="shared" ca="1" si="2"/>
        <v>F</v>
      </c>
    </row>
    <row r="63" spans="2:10" x14ac:dyDescent="0.45">
      <c r="B63" s="124">
        <v>1057</v>
      </c>
      <c r="C63" s="125" t="s">
        <v>75</v>
      </c>
      <c r="D63" s="116" t="str">
        <f t="shared" ca="1" si="3"/>
        <v>Marketing</v>
      </c>
      <c r="E63" s="117" t="str">
        <f t="shared" ca="1" si="4"/>
        <v>West</v>
      </c>
      <c r="F63" s="118" t="str">
        <f t="shared" ca="1" si="5"/>
        <v>Supervisor</v>
      </c>
      <c r="G63" s="54">
        <f t="shared" ca="1" si="1"/>
        <v>84576</v>
      </c>
      <c r="H63" s="119">
        <v>26159</v>
      </c>
      <c r="I63" s="120">
        <v>19219</v>
      </c>
      <c r="J63" s="128" t="str">
        <f t="shared" ca="1" si="2"/>
        <v>M</v>
      </c>
    </row>
    <row r="64" spans="2:10" x14ac:dyDescent="0.45">
      <c r="B64" s="124">
        <v>1058</v>
      </c>
      <c r="C64" s="125" t="s">
        <v>76</v>
      </c>
      <c r="D64" s="116" t="str">
        <f t="shared" ca="1" si="3"/>
        <v>Marketing</v>
      </c>
      <c r="E64" s="117" t="str">
        <f t="shared" ca="1" si="4"/>
        <v>West</v>
      </c>
      <c r="F64" s="118" t="str">
        <f t="shared" ca="1" si="5"/>
        <v>Technician</v>
      </c>
      <c r="G64" s="54">
        <f t="shared" ca="1" si="1"/>
        <v>39929</v>
      </c>
      <c r="H64" s="119">
        <v>28109</v>
      </c>
      <c r="I64" s="120">
        <v>21534</v>
      </c>
      <c r="J64" s="121" t="str">
        <f t="shared" ca="1" si="2"/>
        <v>M</v>
      </c>
    </row>
    <row r="65" spans="2:13" x14ac:dyDescent="0.45">
      <c r="B65" s="124">
        <v>1059</v>
      </c>
      <c r="C65" s="125" t="s">
        <v>77</v>
      </c>
      <c r="D65" s="116" t="str">
        <f t="shared" ca="1" si="3"/>
        <v>Marketing</v>
      </c>
      <c r="E65" s="117" t="str">
        <f t="shared" ca="1" si="4"/>
        <v>West</v>
      </c>
      <c r="F65" s="118" t="str">
        <f t="shared" ca="1" si="5"/>
        <v>Accountant</v>
      </c>
      <c r="G65" s="54">
        <f t="shared" ca="1" si="1"/>
        <v>60457</v>
      </c>
      <c r="H65" s="119">
        <v>33182</v>
      </c>
      <c r="I65" s="120">
        <v>25512</v>
      </c>
      <c r="J65" s="128" t="str">
        <f t="shared" ca="1" si="2"/>
        <v>M</v>
      </c>
    </row>
    <row r="66" spans="2:13" x14ac:dyDescent="0.45">
      <c r="B66" s="124">
        <v>1060</v>
      </c>
      <c r="C66" s="125" t="s">
        <v>78</v>
      </c>
      <c r="D66" s="116" t="str">
        <f t="shared" ca="1" si="3"/>
        <v>Finance</v>
      </c>
      <c r="E66" s="117" t="str">
        <f t="shared" ca="1" si="4"/>
        <v>West</v>
      </c>
      <c r="F66" s="118" t="str">
        <f t="shared" ca="1" si="5"/>
        <v>Technician</v>
      </c>
      <c r="G66" s="54">
        <f t="shared" ca="1" si="1"/>
        <v>46997</v>
      </c>
      <c r="H66" s="119">
        <v>36916</v>
      </c>
      <c r="I66" s="120">
        <v>28515</v>
      </c>
      <c r="J66" s="128" t="str">
        <f t="shared" ca="1" si="2"/>
        <v>F</v>
      </c>
    </row>
    <row r="67" spans="2:13" x14ac:dyDescent="0.45">
      <c r="B67" s="124">
        <v>1061</v>
      </c>
      <c r="C67" s="125" t="s">
        <v>47</v>
      </c>
      <c r="D67" s="116" t="str">
        <f t="shared" ca="1" si="3"/>
        <v>Engineering</v>
      </c>
      <c r="E67" s="117" t="str">
        <f t="shared" ca="1" si="4"/>
        <v>South</v>
      </c>
      <c r="F67" s="118" t="str">
        <f t="shared" ca="1" si="5"/>
        <v>Accountant</v>
      </c>
      <c r="G67" s="54">
        <f t="shared" ca="1" si="1"/>
        <v>57133</v>
      </c>
      <c r="H67" s="119">
        <v>30304</v>
      </c>
      <c r="I67" s="120">
        <v>23364</v>
      </c>
      <c r="J67" s="128" t="str">
        <f t="shared" ca="1" si="2"/>
        <v>M</v>
      </c>
      <c r="M67" s="143"/>
    </row>
    <row r="68" spans="2:13" x14ac:dyDescent="0.45">
      <c r="B68" s="124">
        <v>1062</v>
      </c>
      <c r="C68" s="125" t="s">
        <v>79</v>
      </c>
      <c r="D68" s="116" t="str">
        <f t="shared" ca="1" si="3"/>
        <v>Finance</v>
      </c>
      <c r="E68" s="117" t="str">
        <f t="shared" ca="1" si="4"/>
        <v>North</v>
      </c>
      <c r="F68" s="118" t="str">
        <f t="shared" ca="1" si="5"/>
        <v>Technician</v>
      </c>
      <c r="G68" s="54">
        <f t="shared" ca="1" si="1"/>
        <v>42727</v>
      </c>
      <c r="H68" s="119">
        <v>29356</v>
      </c>
      <c r="I68" s="120">
        <v>20590</v>
      </c>
      <c r="J68" s="128" t="str">
        <f t="shared" ca="1" si="2"/>
        <v>F</v>
      </c>
      <c r="M68" s="143"/>
    </row>
    <row r="69" spans="2:13" x14ac:dyDescent="0.45">
      <c r="B69" s="124">
        <v>1063</v>
      </c>
      <c r="C69" s="125" t="s">
        <v>80</v>
      </c>
      <c r="D69" s="116" t="str">
        <f t="shared" ca="1" si="3"/>
        <v>Engineering</v>
      </c>
      <c r="E69" s="117" t="str">
        <f t="shared" ca="1" si="4"/>
        <v>Midwest</v>
      </c>
      <c r="F69" s="118" t="str">
        <f t="shared" ca="1" si="5"/>
        <v>Manager</v>
      </c>
      <c r="G69" s="54">
        <f t="shared" ca="1" si="1"/>
        <v>47007</v>
      </c>
      <c r="H69" s="119">
        <v>23930</v>
      </c>
      <c r="I69" s="120">
        <v>16625</v>
      </c>
      <c r="J69" s="128" t="str">
        <f t="shared" ca="1" si="2"/>
        <v>M</v>
      </c>
      <c r="M69" s="143"/>
    </row>
    <row r="70" spans="2:13" x14ac:dyDescent="0.45">
      <c r="B70" s="124">
        <v>1064</v>
      </c>
      <c r="C70" s="125" t="s">
        <v>81</v>
      </c>
      <c r="D70" s="116" t="str">
        <f t="shared" ca="1" si="3"/>
        <v>Finance</v>
      </c>
      <c r="E70" s="117" t="str">
        <f t="shared" ca="1" si="4"/>
        <v>West</v>
      </c>
      <c r="F70" s="118" t="str">
        <f t="shared" ca="1" si="5"/>
        <v>Supervisor</v>
      </c>
      <c r="G70" s="54">
        <f t="shared" ca="1" si="1"/>
        <v>54783</v>
      </c>
      <c r="H70" s="119">
        <v>36205</v>
      </c>
      <c r="I70" s="120">
        <v>28169</v>
      </c>
      <c r="J70" s="128" t="str">
        <f t="shared" ca="1" si="2"/>
        <v>M</v>
      </c>
      <c r="M70" s="105"/>
    </row>
    <row r="71" spans="2:13" x14ac:dyDescent="0.45">
      <c r="B71" s="124">
        <v>1065</v>
      </c>
      <c r="C71" s="125" t="s">
        <v>49</v>
      </c>
      <c r="D71" s="116" t="str">
        <f t="shared" ca="1" si="3"/>
        <v>Engineering</v>
      </c>
      <c r="E71" s="117" t="str">
        <f t="shared" ca="1" si="4"/>
        <v>West</v>
      </c>
      <c r="F71" s="118" t="str">
        <f t="shared" ca="1" si="5"/>
        <v>Supervisor</v>
      </c>
      <c r="G71" s="54">
        <f t="shared" ref="G71:G134" ca="1" si="14">RANDBETWEEN(20000,90000)</f>
        <v>63866</v>
      </c>
      <c r="H71" s="119">
        <v>25950</v>
      </c>
      <c r="I71" s="120">
        <v>16819</v>
      </c>
      <c r="J71" s="128" t="str">
        <f t="shared" ref="J71:J134" ca="1" si="15">IF(RANDBETWEEN(1,3)&lt;2,"F","M")</f>
        <v>M</v>
      </c>
      <c r="M71" s="143"/>
    </row>
    <row r="72" spans="2:13" x14ac:dyDescent="0.45">
      <c r="B72" s="124">
        <v>1066</v>
      </c>
      <c r="C72" s="125" t="s">
        <v>82</v>
      </c>
      <c r="D72" s="116" t="str">
        <f t="shared" ref="D72:D135" ca="1" si="16">IF(RANDBETWEEN(1,4)=1,"Engineering",IF(RANDBETWEEN(1,4)=2,"Finance",IF(RANDBETWEEN(1,4)=3,"Operations","Marketing")))</f>
        <v>Marketing</v>
      </c>
      <c r="E72" s="117" t="str">
        <f t="shared" ref="E72:E135" ca="1" si="17">IF(RANDBETWEEN(1,4)=1,"South",IF(RANDBETWEEN(1,4)=2,"Midwest",IF(RANDBETWEEN(1,4)=3,"North","West")))</f>
        <v>North</v>
      </c>
      <c r="F72" s="118" t="str">
        <f t="shared" ref="F72:F135" ca="1" si="18">IF(RANDBETWEEN(1,4)=1,"Accountant",IF(RANDBETWEEN(1,4)=2,"Manager",IF(RANDBETWEEN(1,4)=3,"Supervisor","Technician")))</f>
        <v>Supervisor</v>
      </c>
      <c r="G72" s="54">
        <f t="shared" ca="1" si="14"/>
        <v>76235</v>
      </c>
      <c r="H72" s="119">
        <v>28217</v>
      </c>
      <c r="I72" s="120">
        <v>20912</v>
      </c>
      <c r="J72" s="128" t="str">
        <f t="shared" ca="1" si="15"/>
        <v>M</v>
      </c>
      <c r="M72" s="105"/>
    </row>
    <row r="73" spans="2:13" x14ac:dyDescent="0.45">
      <c r="B73" s="124">
        <v>1067</v>
      </c>
      <c r="C73" s="125" t="s">
        <v>83</v>
      </c>
      <c r="D73" s="116" t="str">
        <f t="shared" ca="1" si="16"/>
        <v>Finance</v>
      </c>
      <c r="E73" s="117" t="str">
        <f t="shared" ca="1" si="17"/>
        <v>Midwest</v>
      </c>
      <c r="F73" s="118" t="str">
        <f t="shared" ca="1" si="18"/>
        <v>Accountant</v>
      </c>
      <c r="G73" s="54">
        <f t="shared" ca="1" si="14"/>
        <v>55242</v>
      </c>
      <c r="H73" s="119">
        <v>25487</v>
      </c>
      <c r="I73" s="120">
        <v>16721</v>
      </c>
      <c r="J73" s="121" t="str">
        <f t="shared" ca="1" si="15"/>
        <v>M</v>
      </c>
      <c r="M73" s="143"/>
    </row>
    <row r="74" spans="2:13" x14ac:dyDescent="0.45">
      <c r="B74" s="124">
        <v>1068</v>
      </c>
      <c r="C74" s="125" t="s">
        <v>84</v>
      </c>
      <c r="D74" s="116" t="str">
        <f t="shared" ca="1" si="16"/>
        <v>Marketing</v>
      </c>
      <c r="E74" s="117" t="str">
        <f t="shared" ca="1" si="17"/>
        <v>West</v>
      </c>
      <c r="F74" s="118" t="str">
        <f t="shared" ca="1" si="18"/>
        <v>Accountant</v>
      </c>
      <c r="G74" s="54">
        <f t="shared" ca="1" si="14"/>
        <v>76531</v>
      </c>
      <c r="H74" s="119">
        <v>30430</v>
      </c>
      <c r="I74" s="120">
        <v>22394</v>
      </c>
      <c r="J74" s="128" t="str">
        <f t="shared" ca="1" si="15"/>
        <v>M</v>
      </c>
      <c r="M74" s="105"/>
    </row>
    <row r="75" spans="2:13" x14ac:dyDescent="0.45">
      <c r="B75" s="124">
        <v>1069</v>
      </c>
      <c r="C75" s="125" t="s">
        <v>85</v>
      </c>
      <c r="D75" s="116" t="str">
        <f t="shared" ca="1" si="16"/>
        <v>Operations</v>
      </c>
      <c r="E75" s="117" t="str">
        <f t="shared" ca="1" si="17"/>
        <v>West</v>
      </c>
      <c r="F75" s="118" t="str">
        <f t="shared" ca="1" si="18"/>
        <v>Manager</v>
      </c>
      <c r="G75" s="54">
        <f t="shared" ca="1" si="14"/>
        <v>77363</v>
      </c>
      <c r="H75" s="119">
        <v>32881</v>
      </c>
      <c r="I75" s="120">
        <v>25211</v>
      </c>
      <c r="J75" s="128" t="str">
        <f t="shared" ca="1" si="15"/>
        <v>M</v>
      </c>
      <c r="M75" s="143"/>
    </row>
    <row r="76" spans="2:13" x14ac:dyDescent="0.45">
      <c r="B76" s="124">
        <v>1071</v>
      </c>
      <c r="C76" s="125" t="s">
        <v>86</v>
      </c>
      <c r="D76" s="116" t="str">
        <f t="shared" ca="1" si="16"/>
        <v>Finance</v>
      </c>
      <c r="E76" s="117" t="str">
        <f t="shared" ca="1" si="17"/>
        <v>West</v>
      </c>
      <c r="F76" s="118" t="str">
        <f t="shared" ca="1" si="18"/>
        <v>Technician</v>
      </c>
      <c r="G76" s="54">
        <f t="shared" ca="1" si="14"/>
        <v>44252</v>
      </c>
      <c r="H76" s="119">
        <v>33982</v>
      </c>
      <c r="I76" s="120">
        <v>24851</v>
      </c>
      <c r="J76" s="128" t="str">
        <f t="shared" ca="1" si="15"/>
        <v>M</v>
      </c>
      <c r="M76" s="105"/>
    </row>
    <row r="77" spans="2:13" x14ac:dyDescent="0.45">
      <c r="B77" s="124">
        <v>1072</v>
      </c>
      <c r="C77" s="125" t="s">
        <v>49</v>
      </c>
      <c r="D77" s="116" t="str">
        <f t="shared" ca="1" si="16"/>
        <v>Finance</v>
      </c>
      <c r="E77" s="117" t="str">
        <f t="shared" ca="1" si="17"/>
        <v>West</v>
      </c>
      <c r="F77" s="118" t="str">
        <f t="shared" ca="1" si="18"/>
        <v>Supervisor</v>
      </c>
      <c r="G77" s="54">
        <f t="shared" ca="1" si="14"/>
        <v>47817</v>
      </c>
      <c r="H77" s="119">
        <v>29667</v>
      </c>
      <c r="I77" s="120">
        <v>20901</v>
      </c>
      <c r="J77" s="128" t="str">
        <f t="shared" ca="1" si="15"/>
        <v>M</v>
      </c>
      <c r="M77" s="143"/>
    </row>
    <row r="78" spans="2:13" x14ac:dyDescent="0.45">
      <c r="B78" s="124">
        <v>1073</v>
      </c>
      <c r="C78" s="125" t="s">
        <v>87</v>
      </c>
      <c r="D78" s="116" t="str">
        <f t="shared" ca="1" si="16"/>
        <v>Operations</v>
      </c>
      <c r="E78" s="117" t="str">
        <f t="shared" ca="1" si="17"/>
        <v>South</v>
      </c>
      <c r="F78" s="118" t="str">
        <f t="shared" ca="1" si="18"/>
        <v>Accountant</v>
      </c>
      <c r="G78" s="54">
        <f t="shared" ca="1" si="14"/>
        <v>31851</v>
      </c>
      <c r="H78" s="119">
        <v>38246</v>
      </c>
      <c r="I78" s="120">
        <v>29845</v>
      </c>
      <c r="J78" s="128" t="str">
        <f t="shared" ca="1" si="15"/>
        <v>M</v>
      </c>
    </row>
    <row r="79" spans="2:13" x14ac:dyDescent="0.45">
      <c r="B79" s="124">
        <v>1074</v>
      </c>
      <c r="C79" s="125" t="s">
        <v>88</v>
      </c>
      <c r="D79" s="116" t="str">
        <f t="shared" ca="1" si="16"/>
        <v>Operations</v>
      </c>
      <c r="E79" s="117" t="str">
        <f t="shared" ca="1" si="17"/>
        <v>Midwest</v>
      </c>
      <c r="F79" s="118" t="str">
        <f t="shared" ca="1" si="18"/>
        <v>Accountant</v>
      </c>
      <c r="G79" s="54">
        <f t="shared" ca="1" si="14"/>
        <v>65480</v>
      </c>
      <c r="H79" s="119">
        <v>32431</v>
      </c>
      <c r="I79" s="120">
        <v>24395</v>
      </c>
      <c r="J79" s="128" t="str">
        <f t="shared" ca="1" si="15"/>
        <v>M</v>
      </c>
    </row>
    <row r="80" spans="2:13" x14ac:dyDescent="0.45">
      <c r="B80" s="124">
        <v>1075</v>
      </c>
      <c r="C80" s="125" t="s">
        <v>89</v>
      </c>
      <c r="D80" s="116" t="str">
        <f t="shared" ca="1" si="16"/>
        <v>Engineering</v>
      </c>
      <c r="E80" s="117" t="str">
        <f t="shared" ca="1" si="17"/>
        <v>South</v>
      </c>
      <c r="F80" s="118" t="str">
        <f t="shared" ca="1" si="18"/>
        <v>Supervisor</v>
      </c>
      <c r="G80" s="54">
        <f t="shared" ca="1" si="14"/>
        <v>45134</v>
      </c>
      <c r="H80" s="119">
        <v>23894</v>
      </c>
      <c r="I80" s="120">
        <v>16954</v>
      </c>
      <c r="J80" s="128" t="str">
        <f t="shared" ca="1" si="15"/>
        <v>F</v>
      </c>
    </row>
    <row r="81" spans="2:10" x14ac:dyDescent="0.45">
      <c r="B81" s="124">
        <v>1076</v>
      </c>
      <c r="C81" s="125" t="s">
        <v>90</v>
      </c>
      <c r="D81" s="116" t="str">
        <f t="shared" ca="1" si="16"/>
        <v>Marketing</v>
      </c>
      <c r="E81" s="117" t="str">
        <f t="shared" ca="1" si="17"/>
        <v>North</v>
      </c>
      <c r="F81" s="118" t="str">
        <f t="shared" ca="1" si="18"/>
        <v>Supervisor</v>
      </c>
      <c r="G81" s="54">
        <f t="shared" ca="1" si="14"/>
        <v>20085</v>
      </c>
      <c r="H81" s="119">
        <v>38569</v>
      </c>
      <c r="I81" s="120">
        <v>29438</v>
      </c>
      <c r="J81" s="128" t="str">
        <f t="shared" ca="1" si="15"/>
        <v>M</v>
      </c>
    </row>
    <row r="82" spans="2:10" x14ac:dyDescent="0.45">
      <c r="B82" s="124">
        <v>1077</v>
      </c>
      <c r="C82" s="125" t="s">
        <v>91</v>
      </c>
      <c r="D82" s="116" t="str">
        <f t="shared" ca="1" si="16"/>
        <v>Marketing</v>
      </c>
      <c r="E82" s="117" t="str">
        <f t="shared" ca="1" si="17"/>
        <v>West</v>
      </c>
      <c r="F82" s="118" t="str">
        <f t="shared" ca="1" si="18"/>
        <v>Technician</v>
      </c>
      <c r="G82" s="54">
        <f t="shared" ca="1" si="14"/>
        <v>42520</v>
      </c>
      <c r="H82" s="119">
        <v>32476</v>
      </c>
      <c r="I82" s="120">
        <v>24440</v>
      </c>
      <c r="J82" s="128" t="str">
        <f t="shared" ca="1" si="15"/>
        <v>M</v>
      </c>
    </row>
    <row r="83" spans="2:10" x14ac:dyDescent="0.45">
      <c r="B83" s="124">
        <v>1078</v>
      </c>
      <c r="C83" s="125" t="s">
        <v>92</v>
      </c>
      <c r="D83" s="116" t="str">
        <f t="shared" ca="1" si="16"/>
        <v>Operations</v>
      </c>
      <c r="E83" s="117" t="str">
        <f t="shared" ca="1" si="17"/>
        <v>Midwest</v>
      </c>
      <c r="F83" s="118" t="str">
        <f t="shared" ca="1" si="18"/>
        <v>Technician</v>
      </c>
      <c r="G83" s="54">
        <f t="shared" ca="1" si="14"/>
        <v>78247</v>
      </c>
      <c r="H83" s="119">
        <v>25621</v>
      </c>
      <c r="I83" s="120">
        <v>19046</v>
      </c>
      <c r="J83" s="128" t="str">
        <f t="shared" ca="1" si="15"/>
        <v>M</v>
      </c>
    </row>
    <row r="84" spans="2:10" x14ac:dyDescent="0.45">
      <c r="B84" s="124">
        <v>1079</v>
      </c>
      <c r="C84" s="125" t="s">
        <v>93</v>
      </c>
      <c r="D84" s="116" t="str">
        <f t="shared" ca="1" si="16"/>
        <v>Marketing</v>
      </c>
      <c r="E84" s="117" t="str">
        <f t="shared" ca="1" si="17"/>
        <v>Midwest</v>
      </c>
      <c r="F84" s="118" t="str">
        <f t="shared" ca="1" si="18"/>
        <v>Technician</v>
      </c>
      <c r="G84" s="54">
        <f t="shared" ca="1" si="14"/>
        <v>67249</v>
      </c>
      <c r="H84" s="119">
        <v>32562</v>
      </c>
      <c r="I84" s="120">
        <v>25987</v>
      </c>
      <c r="J84" s="128" t="str">
        <f t="shared" ca="1" si="15"/>
        <v>F</v>
      </c>
    </row>
    <row r="85" spans="2:10" x14ac:dyDescent="0.45">
      <c r="B85" s="124">
        <v>1080</v>
      </c>
      <c r="C85" s="125" t="s">
        <v>94</v>
      </c>
      <c r="D85" s="116" t="str">
        <f t="shared" ca="1" si="16"/>
        <v>Marketing</v>
      </c>
      <c r="E85" s="117" t="str">
        <f t="shared" ca="1" si="17"/>
        <v>South</v>
      </c>
      <c r="F85" s="118" t="str">
        <f t="shared" ca="1" si="18"/>
        <v>Technician</v>
      </c>
      <c r="G85" s="54">
        <f t="shared" ca="1" si="14"/>
        <v>54628</v>
      </c>
      <c r="H85" s="119">
        <v>27619</v>
      </c>
      <c r="I85" s="120">
        <v>18853</v>
      </c>
      <c r="J85" s="128" t="str">
        <f t="shared" ca="1" si="15"/>
        <v>M</v>
      </c>
    </row>
    <row r="86" spans="2:10" x14ac:dyDescent="0.45">
      <c r="B86" s="124">
        <v>1081</v>
      </c>
      <c r="C86" s="125" t="s">
        <v>95</v>
      </c>
      <c r="D86" s="116" t="str">
        <f t="shared" ca="1" si="16"/>
        <v>Marketing</v>
      </c>
      <c r="E86" s="117" t="str">
        <f t="shared" ca="1" si="17"/>
        <v>West</v>
      </c>
      <c r="F86" s="118" t="str">
        <f t="shared" ca="1" si="18"/>
        <v>Accountant</v>
      </c>
      <c r="G86" s="54">
        <f t="shared" ca="1" si="14"/>
        <v>22311</v>
      </c>
      <c r="H86" s="119">
        <v>37584</v>
      </c>
      <c r="I86" s="120">
        <v>28818</v>
      </c>
      <c r="J86" s="128" t="str">
        <f t="shared" ca="1" si="15"/>
        <v>M</v>
      </c>
    </row>
    <row r="87" spans="2:10" x14ac:dyDescent="0.45">
      <c r="B87" s="124">
        <v>1082</v>
      </c>
      <c r="C87" s="125" t="s">
        <v>96</v>
      </c>
      <c r="D87" s="116" t="str">
        <f t="shared" ca="1" si="16"/>
        <v>Marketing</v>
      </c>
      <c r="E87" s="117" t="str">
        <f t="shared" ca="1" si="17"/>
        <v>Midwest</v>
      </c>
      <c r="F87" s="118" t="str">
        <f t="shared" ca="1" si="18"/>
        <v>Manager</v>
      </c>
      <c r="G87" s="54">
        <f t="shared" ca="1" si="14"/>
        <v>75349</v>
      </c>
      <c r="H87" s="119">
        <v>31344</v>
      </c>
      <c r="I87" s="120">
        <v>22213</v>
      </c>
      <c r="J87" s="128" t="str">
        <f t="shared" ca="1" si="15"/>
        <v>F</v>
      </c>
    </row>
    <row r="88" spans="2:10" x14ac:dyDescent="0.45">
      <c r="B88" s="124">
        <v>1083</v>
      </c>
      <c r="C88" s="125" t="s">
        <v>97</v>
      </c>
      <c r="D88" s="116" t="str">
        <f t="shared" ca="1" si="16"/>
        <v>Engineering</v>
      </c>
      <c r="E88" s="117" t="str">
        <f t="shared" ca="1" si="17"/>
        <v>North</v>
      </c>
      <c r="F88" s="118" t="str">
        <f t="shared" ca="1" si="18"/>
        <v>Supervisor</v>
      </c>
      <c r="G88" s="54">
        <f t="shared" ca="1" si="14"/>
        <v>78400</v>
      </c>
      <c r="H88" s="119">
        <v>30548</v>
      </c>
      <c r="I88" s="120">
        <v>22878</v>
      </c>
      <c r="J88" s="128" t="str">
        <f t="shared" ca="1" si="15"/>
        <v>M</v>
      </c>
    </row>
    <row r="89" spans="2:10" x14ac:dyDescent="0.45">
      <c r="B89" s="124">
        <v>1084</v>
      </c>
      <c r="C89" s="125" t="s">
        <v>98</v>
      </c>
      <c r="D89" s="116" t="str">
        <f t="shared" ca="1" si="16"/>
        <v>Engineering</v>
      </c>
      <c r="E89" s="117" t="str">
        <f t="shared" ca="1" si="17"/>
        <v>West</v>
      </c>
      <c r="F89" s="118" t="str">
        <f t="shared" ca="1" si="18"/>
        <v>Accountant</v>
      </c>
      <c r="G89" s="54">
        <f t="shared" ca="1" si="14"/>
        <v>49892</v>
      </c>
      <c r="H89" s="119">
        <v>27259</v>
      </c>
      <c r="I89" s="120">
        <v>20684</v>
      </c>
      <c r="J89" s="128" t="str">
        <f t="shared" ca="1" si="15"/>
        <v>M</v>
      </c>
    </row>
    <row r="90" spans="2:10" x14ac:dyDescent="0.45">
      <c r="B90" s="124">
        <v>1085</v>
      </c>
      <c r="C90" s="125" t="s">
        <v>99</v>
      </c>
      <c r="D90" s="116" t="str">
        <f t="shared" ca="1" si="16"/>
        <v>Marketing</v>
      </c>
      <c r="E90" s="117" t="str">
        <f t="shared" ca="1" si="17"/>
        <v>Midwest</v>
      </c>
      <c r="F90" s="118" t="str">
        <f t="shared" ca="1" si="18"/>
        <v>Supervisor</v>
      </c>
      <c r="G90" s="54">
        <f t="shared" ca="1" si="14"/>
        <v>48134</v>
      </c>
      <c r="H90" s="119">
        <v>30841</v>
      </c>
      <c r="I90" s="120">
        <v>23171</v>
      </c>
      <c r="J90" s="128" t="str">
        <f t="shared" ca="1" si="15"/>
        <v>M</v>
      </c>
    </row>
    <row r="91" spans="2:10" x14ac:dyDescent="0.45">
      <c r="B91" s="124">
        <v>1086</v>
      </c>
      <c r="C91" s="125" t="s">
        <v>100</v>
      </c>
      <c r="D91" s="116" t="str">
        <f t="shared" ca="1" si="16"/>
        <v>Operations</v>
      </c>
      <c r="E91" s="117" t="str">
        <f t="shared" ca="1" si="17"/>
        <v>North</v>
      </c>
      <c r="F91" s="118" t="str">
        <f t="shared" ca="1" si="18"/>
        <v>Accountant</v>
      </c>
      <c r="G91" s="54">
        <f t="shared" ca="1" si="14"/>
        <v>31837</v>
      </c>
      <c r="H91" s="119">
        <v>27416</v>
      </c>
      <c r="I91" s="120">
        <v>19380</v>
      </c>
      <c r="J91" s="128" t="str">
        <f t="shared" ca="1" si="15"/>
        <v>M</v>
      </c>
    </row>
    <row r="92" spans="2:10" x14ac:dyDescent="0.45">
      <c r="B92" s="124">
        <v>1087</v>
      </c>
      <c r="C92" s="125" t="s">
        <v>101</v>
      </c>
      <c r="D92" s="116" t="str">
        <f t="shared" ca="1" si="16"/>
        <v>Engineering</v>
      </c>
      <c r="E92" s="117" t="str">
        <f t="shared" ca="1" si="17"/>
        <v>South</v>
      </c>
      <c r="F92" s="118" t="str">
        <f t="shared" ca="1" si="18"/>
        <v>Technician</v>
      </c>
      <c r="G92" s="54">
        <f t="shared" ca="1" si="14"/>
        <v>68120</v>
      </c>
      <c r="H92" s="119">
        <v>30469</v>
      </c>
      <c r="I92" s="120">
        <v>22799</v>
      </c>
      <c r="J92" s="128" t="str">
        <f t="shared" ca="1" si="15"/>
        <v>F</v>
      </c>
    </row>
    <row r="93" spans="2:10" x14ac:dyDescent="0.45">
      <c r="B93" s="124">
        <v>1088</v>
      </c>
      <c r="C93" s="125" t="s">
        <v>102</v>
      </c>
      <c r="D93" s="116" t="str">
        <f t="shared" ca="1" si="16"/>
        <v>Operations</v>
      </c>
      <c r="E93" s="117" t="str">
        <f t="shared" ca="1" si="17"/>
        <v>North</v>
      </c>
      <c r="F93" s="118" t="str">
        <f t="shared" ca="1" si="18"/>
        <v>Supervisor</v>
      </c>
      <c r="G93" s="54">
        <f t="shared" ca="1" si="14"/>
        <v>56821</v>
      </c>
      <c r="H93" s="119">
        <v>33527</v>
      </c>
      <c r="I93" s="120">
        <v>25857</v>
      </c>
      <c r="J93" s="128" t="str">
        <f t="shared" ca="1" si="15"/>
        <v>F</v>
      </c>
    </row>
    <row r="94" spans="2:10" x14ac:dyDescent="0.45">
      <c r="B94" s="124">
        <v>1089</v>
      </c>
      <c r="C94" s="125" t="s">
        <v>103</v>
      </c>
      <c r="D94" s="116" t="str">
        <f t="shared" ca="1" si="16"/>
        <v>Marketing</v>
      </c>
      <c r="E94" s="117" t="str">
        <f t="shared" ca="1" si="17"/>
        <v>Midwest</v>
      </c>
      <c r="F94" s="118" t="str">
        <f t="shared" ca="1" si="18"/>
        <v>Technician</v>
      </c>
      <c r="G94" s="54">
        <f t="shared" ca="1" si="14"/>
        <v>48209</v>
      </c>
      <c r="H94" s="119">
        <v>26946</v>
      </c>
      <c r="I94" s="120">
        <v>18910</v>
      </c>
      <c r="J94" s="128" t="str">
        <f t="shared" ca="1" si="15"/>
        <v>F</v>
      </c>
    </row>
    <row r="95" spans="2:10" x14ac:dyDescent="0.45">
      <c r="B95" s="124">
        <v>1090</v>
      </c>
      <c r="C95" s="125" t="s">
        <v>104</v>
      </c>
      <c r="D95" s="116" t="str">
        <f t="shared" ca="1" si="16"/>
        <v>Marketing</v>
      </c>
      <c r="E95" s="117" t="str">
        <f t="shared" ca="1" si="17"/>
        <v>South</v>
      </c>
      <c r="F95" s="118" t="str">
        <f t="shared" ca="1" si="18"/>
        <v>Manager</v>
      </c>
      <c r="G95" s="54">
        <f t="shared" ca="1" si="14"/>
        <v>55766</v>
      </c>
      <c r="H95" s="119">
        <v>25340</v>
      </c>
      <c r="I95" s="120">
        <v>18400</v>
      </c>
      <c r="J95" s="128" t="str">
        <f t="shared" ca="1" si="15"/>
        <v>M</v>
      </c>
    </row>
    <row r="96" spans="2:10" x14ac:dyDescent="0.45">
      <c r="B96" s="124">
        <v>1091</v>
      </c>
      <c r="C96" s="125" t="s">
        <v>105</v>
      </c>
      <c r="D96" s="134" t="str">
        <f t="shared" ca="1" si="16"/>
        <v>Engineering</v>
      </c>
      <c r="E96" s="117" t="str">
        <f t="shared" ca="1" si="17"/>
        <v>West</v>
      </c>
      <c r="F96" s="118" t="str">
        <f t="shared" ca="1" si="18"/>
        <v>Technician</v>
      </c>
      <c r="G96" s="54">
        <f t="shared" ca="1" si="14"/>
        <v>56609</v>
      </c>
      <c r="H96" s="119">
        <v>31170</v>
      </c>
      <c r="I96" s="120">
        <v>22404</v>
      </c>
      <c r="J96" s="128" t="str">
        <f t="shared" ca="1" si="15"/>
        <v>F</v>
      </c>
    </row>
    <row r="97" spans="2:10" x14ac:dyDescent="0.45">
      <c r="B97" s="124">
        <v>1092</v>
      </c>
      <c r="C97" s="125" t="s">
        <v>107</v>
      </c>
      <c r="D97" s="116" t="str">
        <f t="shared" ca="1" si="16"/>
        <v>Marketing</v>
      </c>
      <c r="E97" s="117" t="str">
        <f t="shared" ca="1" si="17"/>
        <v>West</v>
      </c>
      <c r="F97" s="118" t="str">
        <f t="shared" ca="1" si="18"/>
        <v>Accountant</v>
      </c>
      <c r="G97" s="54">
        <f t="shared" ca="1" si="14"/>
        <v>79889</v>
      </c>
      <c r="H97" s="119">
        <v>32211</v>
      </c>
      <c r="I97" s="120">
        <v>25636</v>
      </c>
      <c r="J97" s="128" t="str">
        <f t="shared" ca="1" si="15"/>
        <v>F</v>
      </c>
    </row>
    <row r="98" spans="2:10" x14ac:dyDescent="0.45">
      <c r="B98" s="124">
        <v>1093</v>
      </c>
      <c r="C98" s="125" t="s">
        <v>108</v>
      </c>
      <c r="D98" s="116" t="str">
        <f t="shared" ca="1" si="16"/>
        <v>Marketing</v>
      </c>
      <c r="E98" s="117" t="str">
        <f t="shared" ca="1" si="17"/>
        <v>South</v>
      </c>
      <c r="F98" s="118" t="str">
        <f t="shared" ca="1" si="18"/>
        <v>Technician</v>
      </c>
      <c r="G98" s="54">
        <f t="shared" ca="1" si="14"/>
        <v>26702</v>
      </c>
      <c r="H98" s="119">
        <v>36356</v>
      </c>
      <c r="I98" s="120">
        <v>29051</v>
      </c>
      <c r="J98" s="128" t="str">
        <f t="shared" ca="1" si="15"/>
        <v>M</v>
      </c>
    </row>
    <row r="99" spans="2:10" x14ac:dyDescent="0.45">
      <c r="B99" s="124">
        <v>1094</v>
      </c>
      <c r="C99" s="125" t="s">
        <v>76</v>
      </c>
      <c r="D99" s="116" t="str">
        <f t="shared" ca="1" si="16"/>
        <v>Marketing</v>
      </c>
      <c r="E99" s="117" t="str">
        <f t="shared" ca="1" si="17"/>
        <v>West</v>
      </c>
      <c r="F99" s="118" t="str">
        <f t="shared" ca="1" si="18"/>
        <v>Technician</v>
      </c>
      <c r="G99" s="54">
        <f t="shared" ca="1" si="14"/>
        <v>80871</v>
      </c>
      <c r="H99" s="119">
        <v>37533</v>
      </c>
      <c r="I99" s="120">
        <v>29497</v>
      </c>
      <c r="J99" s="128" t="str">
        <f t="shared" ca="1" si="15"/>
        <v>F</v>
      </c>
    </row>
    <row r="100" spans="2:10" x14ac:dyDescent="0.45">
      <c r="B100" s="124">
        <v>1095</v>
      </c>
      <c r="C100" s="125" t="s">
        <v>109</v>
      </c>
      <c r="D100" s="116" t="str">
        <f t="shared" ca="1" si="16"/>
        <v>Marketing</v>
      </c>
      <c r="E100" s="117" t="str">
        <f t="shared" ca="1" si="17"/>
        <v>West</v>
      </c>
      <c r="F100" s="118" t="str">
        <f t="shared" ca="1" si="18"/>
        <v>Manager</v>
      </c>
      <c r="G100" s="54">
        <f t="shared" ca="1" si="14"/>
        <v>22259</v>
      </c>
      <c r="H100" s="119">
        <v>33478</v>
      </c>
      <c r="I100" s="120">
        <v>24712</v>
      </c>
      <c r="J100" s="128" t="str">
        <f t="shared" ca="1" si="15"/>
        <v>M</v>
      </c>
    </row>
    <row r="101" spans="2:10" x14ac:dyDescent="0.45">
      <c r="B101" s="124">
        <v>1096</v>
      </c>
      <c r="C101" s="125" t="s">
        <v>110</v>
      </c>
      <c r="D101" s="116" t="str">
        <f t="shared" ca="1" si="16"/>
        <v>Finance</v>
      </c>
      <c r="E101" s="117" t="str">
        <f t="shared" ca="1" si="17"/>
        <v>South</v>
      </c>
      <c r="F101" s="118" t="str">
        <f t="shared" ca="1" si="18"/>
        <v>Supervisor</v>
      </c>
      <c r="G101" s="54">
        <f t="shared" ca="1" si="14"/>
        <v>29620</v>
      </c>
      <c r="H101" s="119">
        <v>23476</v>
      </c>
      <c r="I101" s="120">
        <v>16171</v>
      </c>
      <c r="J101" s="128" t="str">
        <f t="shared" ca="1" si="15"/>
        <v>M</v>
      </c>
    </row>
    <row r="102" spans="2:10" x14ac:dyDescent="0.45">
      <c r="B102" s="124">
        <v>1097</v>
      </c>
      <c r="C102" s="125" t="s">
        <v>111</v>
      </c>
      <c r="D102" s="116" t="str">
        <f t="shared" ca="1" si="16"/>
        <v>Marketing</v>
      </c>
      <c r="E102" s="117" t="str">
        <f t="shared" ca="1" si="17"/>
        <v>North</v>
      </c>
      <c r="F102" s="118" t="str">
        <f t="shared" ca="1" si="18"/>
        <v>Manager</v>
      </c>
      <c r="G102" s="54">
        <f t="shared" ca="1" si="14"/>
        <v>31426</v>
      </c>
      <c r="H102" s="119">
        <v>28850</v>
      </c>
      <c r="I102" s="120">
        <v>22275</v>
      </c>
      <c r="J102" s="128" t="str">
        <f t="shared" ca="1" si="15"/>
        <v>M</v>
      </c>
    </row>
    <row r="103" spans="2:10" x14ac:dyDescent="0.45">
      <c r="B103" s="124">
        <v>1098</v>
      </c>
      <c r="C103" s="125" t="s">
        <v>65</v>
      </c>
      <c r="D103" s="116" t="str">
        <f t="shared" ca="1" si="16"/>
        <v>Marketing</v>
      </c>
      <c r="E103" s="117" t="str">
        <f t="shared" ca="1" si="17"/>
        <v>Midwest</v>
      </c>
      <c r="F103" s="118" t="str">
        <f t="shared" ca="1" si="18"/>
        <v>Manager</v>
      </c>
      <c r="G103" s="54">
        <f t="shared" ca="1" si="14"/>
        <v>64436</v>
      </c>
      <c r="H103" s="119">
        <v>29250</v>
      </c>
      <c r="I103" s="120">
        <v>20849</v>
      </c>
      <c r="J103" s="128" t="str">
        <f t="shared" ca="1" si="15"/>
        <v>F</v>
      </c>
    </row>
    <row r="104" spans="2:10" x14ac:dyDescent="0.45">
      <c r="B104" s="124">
        <v>1099</v>
      </c>
      <c r="C104" s="125" t="s">
        <v>112</v>
      </c>
      <c r="D104" s="116" t="str">
        <f t="shared" ca="1" si="16"/>
        <v>Marketing</v>
      </c>
      <c r="E104" s="117" t="str">
        <f t="shared" ca="1" si="17"/>
        <v>North</v>
      </c>
      <c r="F104" s="118" t="str">
        <f t="shared" ca="1" si="18"/>
        <v>Manager</v>
      </c>
      <c r="G104" s="54">
        <f t="shared" ca="1" si="14"/>
        <v>36852</v>
      </c>
      <c r="H104" s="119">
        <v>30913</v>
      </c>
      <c r="I104" s="120">
        <v>22512</v>
      </c>
      <c r="J104" s="128" t="str">
        <f t="shared" ca="1" si="15"/>
        <v>M</v>
      </c>
    </row>
    <row r="105" spans="2:10" x14ac:dyDescent="0.45">
      <c r="B105" s="124">
        <v>1100</v>
      </c>
      <c r="C105" s="125" t="s">
        <v>113</v>
      </c>
      <c r="D105" s="116" t="str">
        <f t="shared" ca="1" si="16"/>
        <v>Marketing</v>
      </c>
      <c r="E105" s="117" t="str">
        <f t="shared" ca="1" si="17"/>
        <v>Midwest</v>
      </c>
      <c r="F105" s="118" t="str">
        <f t="shared" ca="1" si="18"/>
        <v>Technician</v>
      </c>
      <c r="G105" s="54">
        <f t="shared" ca="1" si="14"/>
        <v>86199</v>
      </c>
      <c r="H105" s="119">
        <v>23479</v>
      </c>
      <c r="I105" s="120">
        <v>15809</v>
      </c>
      <c r="J105" s="128" t="str">
        <f t="shared" ca="1" si="15"/>
        <v>F</v>
      </c>
    </row>
    <row r="106" spans="2:10" x14ac:dyDescent="0.45">
      <c r="B106" s="124">
        <v>1101</v>
      </c>
      <c r="C106" s="125" t="s">
        <v>114</v>
      </c>
      <c r="D106" s="116" t="str">
        <f t="shared" ca="1" si="16"/>
        <v>Marketing</v>
      </c>
      <c r="E106" s="117" t="str">
        <f t="shared" ca="1" si="17"/>
        <v>Midwest</v>
      </c>
      <c r="F106" s="118" t="str">
        <f t="shared" ca="1" si="18"/>
        <v>Technician</v>
      </c>
      <c r="G106" s="54">
        <f t="shared" ca="1" si="14"/>
        <v>38521</v>
      </c>
      <c r="H106" s="119">
        <v>32668</v>
      </c>
      <c r="I106" s="120">
        <v>26093</v>
      </c>
      <c r="J106" s="128" t="str">
        <f t="shared" ca="1" si="15"/>
        <v>F</v>
      </c>
    </row>
    <row r="107" spans="2:10" x14ac:dyDescent="0.45">
      <c r="B107" s="124">
        <v>1102</v>
      </c>
      <c r="C107" s="125" t="s">
        <v>115</v>
      </c>
      <c r="D107" s="116" t="str">
        <f t="shared" ca="1" si="16"/>
        <v>Marketing</v>
      </c>
      <c r="E107" s="117" t="str">
        <f t="shared" ca="1" si="17"/>
        <v>West</v>
      </c>
      <c r="F107" s="118" t="str">
        <f t="shared" ca="1" si="18"/>
        <v>Technician</v>
      </c>
      <c r="G107" s="54">
        <f t="shared" ca="1" si="14"/>
        <v>20187</v>
      </c>
      <c r="H107" s="119">
        <v>24279</v>
      </c>
      <c r="I107" s="120">
        <v>17704</v>
      </c>
      <c r="J107" s="128" t="str">
        <f t="shared" ca="1" si="15"/>
        <v>M</v>
      </c>
    </row>
    <row r="108" spans="2:10" x14ac:dyDescent="0.45">
      <c r="B108" s="124">
        <v>1103</v>
      </c>
      <c r="C108" s="125" t="s">
        <v>116</v>
      </c>
      <c r="D108" s="116" t="str">
        <f t="shared" ca="1" si="16"/>
        <v>Marketing</v>
      </c>
      <c r="E108" s="117" t="str">
        <f t="shared" ca="1" si="17"/>
        <v>South</v>
      </c>
      <c r="F108" s="118" t="str">
        <f t="shared" ca="1" si="18"/>
        <v>Accountant</v>
      </c>
      <c r="G108" s="54">
        <f t="shared" ca="1" si="14"/>
        <v>36839</v>
      </c>
      <c r="H108" s="119">
        <v>28955</v>
      </c>
      <c r="I108" s="120">
        <v>20189</v>
      </c>
      <c r="J108" s="128" t="str">
        <f t="shared" ca="1" si="15"/>
        <v>M</v>
      </c>
    </row>
    <row r="109" spans="2:10" x14ac:dyDescent="0.45">
      <c r="B109" s="124">
        <v>1104</v>
      </c>
      <c r="C109" s="125" t="s">
        <v>117</v>
      </c>
      <c r="D109" s="116" t="str">
        <f t="shared" ca="1" si="16"/>
        <v>Engineering</v>
      </c>
      <c r="E109" s="117" t="str">
        <f t="shared" ca="1" si="17"/>
        <v>West</v>
      </c>
      <c r="F109" s="118" t="str">
        <f t="shared" ca="1" si="18"/>
        <v>Supervisor</v>
      </c>
      <c r="G109" s="54">
        <f t="shared" ca="1" si="14"/>
        <v>31974</v>
      </c>
      <c r="H109" s="119">
        <v>28023</v>
      </c>
      <c r="I109" s="120">
        <v>20718</v>
      </c>
      <c r="J109" s="128" t="str">
        <f t="shared" ca="1" si="15"/>
        <v>F</v>
      </c>
    </row>
    <row r="110" spans="2:10" x14ac:dyDescent="0.45">
      <c r="B110" s="124">
        <v>1105</v>
      </c>
      <c r="C110" s="125" t="s">
        <v>118</v>
      </c>
      <c r="D110" s="116" t="str">
        <f t="shared" ca="1" si="16"/>
        <v>Engineering</v>
      </c>
      <c r="E110" s="117" t="str">
        <f t="shared" ca="1" si="17"/>
        <v>West</v>
      </c>
      <c r="F110" s="118" t="str">
        <f t="shared" ca="1" si="18"/>
        <v>Technician</v>
      </c>
      <c r="G110" s="54">
        <f t="shared" ca="1" si="14"/>
        <v>48428</v>
      </c>
      <c r="H110" s="119">
        <v>35503</v>
      </c>
      <c r="I110" s="120">
        <v>26372</v>
      </c>
      <c r="J110" s="128" t="str">
        <f t="shared" ca="1" si="15"/>
        <v>M</v>
      </c>
    </row>
    <row r="111" spans="2:10" x14ac:dyDescent="0.45">
      <c r="B111" s="124">
        <v>1106</v>
      </c>
      <c r="C111" s="125" t="s">
        <v>107</v>
      </c>
      <c r="D111" s="116" t="str">
        <f t="shared" ca="1" si="16"/>
        <v>Engineering</v>
      </c>
      <c r="E111" s="117" t="str">
        <f t="shared" ca="1" si="17"/>
        <v>West</v>
      </c>
      <c r="F111" s="118" t="str">
        <f t="shared" ca="1" si="18"/>
        <v>Technician</v>
      </c>
      <c r="G111" s="54">
        <f t="shared" ca="1" si="14"/>
        <v>69334</v>
      </c>
      <c r="H111" s="119">
        <v>27830</v>
      </c>
      <c r="I111" s="120">
        <v>19429</v>
      </c>
      <c r="J111" s="128" t="str">
        <f t="shared" ca="1" si="15"/>
        <v>F</v>
      </c>
    </row>
    <row r="112" spans="2:10" x14ac:dyDescent="0.45">
      <c r="B112" s="124">
        <v>1107</v>
      </c>
      <c r="C112" s="125" t="s">
        <v>119</v>
      </c>
      <c r="D112" s="116" t="str">
        <f t="shared" ca="1" si="16"/>
        <v>Operations</v>
      </c>
      <c r="E112" s="117" t="str">
        <f t="shared" ca="1" si="17"/>
        <v>West</v>
      </c>
      <c r="F112" s="118" t="str">
        <f t="shared" ca="1" si="18"/>
        <v>Accountant</v>
      </c>
      <c r="G112" s="54">
        <f t="shared" ca="1" si="14"/>
        <v>76305</v>
      </c>
      <c r="H112" s="119">
        <v>28469</v>
      </c>
      <c r="I112" s="120">
        <v>19703</v>
      </c>
      <c r="J112" s="128" t="str">
        <f t="shared" ca="1" si="15"/>
        <v>M</v>
      </c>
    </row>
    <row r="113" spans="2:10" x14ac:dyDescent="0.45">
      <c r="B113" s="124">
        <v>1108</v>
      </c>
      <c r="C113" s="125" t="s">
        <v>120</v>
      </c>
      <c r="D113" s="116" t="str">
        <f t="shared" ca="1" si="16"/>
        <v>Marketing</v>
      </c>
      <c r="E113" s="117" t="str">
        <f t="shared" ca="1" si="17"/>
        <v>West</v>
      </c>
      <c r="F113" s="118" t="str">
        <f t="shared" ca="1" si="18"/>
        <v>Accountant</v>
      </c>
      <c r="G113" s="54">
        <f t="shared" ca="1" si="14"/>
        <v>47512</v>
      </c>
      <c r="H113" s="119">
        <v>33322</v>
      </c>
      <c r="I113" s="120">
        <v>24556</v>
      </c>
      <c r="J113" s="128" t="str">
        <f t="shared" ca="1" si="15"/>
        <v>F</v>
      </c>
    </row>
    <row r="114" spans="2:10" x14ac:dyDescent="0.45">
      <c r="B114" s="124">
        <v>1109</v>
      </c>
      <c r="C114" s="125" t="s">
        <v>121</v>
      </c>
      <c r="D114" s="116" t="str">
        <f t="shared" ca="1" si="16"/>
        <v>Engineering</v>
      </c>
      <c r="E114" s="117" t="str">
        <f t="shared" ca="1" si="17"/>
        <v>West</v>
      </c>
      <c r="F114" s="118" t="str">
        <f t="shared" ca="1" si="18"/>
        <v>Technician</v>
      </c>
      <c r="G114" s="54">
        <f t="shared" ca="1" si="14"/>
        <v>39961</v>
      </c>
      <c r="H114" s="119">
        <v>34315</v>
      </c>
      <c r="I114" s="120">
        <v>26279</v>
      </c>
      <c r="J114" s="128" t="str">
        <f t="shared" ca="1" si="15"/>
        <v>F</v>
      </c>
    </row>
    <row r="115" spans="2:10" x14ac:dyDescent="0.45">
      <c r="B115" s="124">
        <v>1110</v>
      </c>
      <c r="C115" s="125" t="s">
        <v>122</v>
      </c>
      <c r="D115" s="116" t="str">
        <f t="shared" ca="1" si="16"/>
        <v>Engineering</v>
      </c>
      <c r="E115" s="117" t="str">
        <f t="shared" ca="1" si="17"/>
        <v>South</v>
      </c>
      <c r="F115" s="118" t="str">
        <f t="shared" ca="1" si="18"/>
        <v>Technician</v>
      </c>
      <c r="G115" s="54">
        <f t="shared" ca="1" si="14"/>
        <v>24423</v>
      </c>
      <c r="H115" s="119">
        <v>26864</v>
      </c>
      <c r="I115" s="120">
        <v>19194</v>
      </c>
      <c r="J115" s="128" t="str">
        <f t="shared" ca="1" si="15"/>
        <v>F</v>
      </c>
    </row>
    <row r="116" spans="2:10" x14ac:dyDescent="0.45">
      <c r="B116" s="124">
        <v>1111</v>
      </c>
      <c r="C116" s="125" t="s">
        <v>123</v>
      </c>
      <c r="D116" s="116" t="str">
        <f t="shared" ca="1" si="16"/>
        <v>Marketing</v>
      </c>
      <c r="E116" s="117" t="str">
        <f t="shared" ca="1" si="17"/>
        <v>South</v>
      </c>
      <c r="F116" s="118" t="str">
        <f t="shared" ca="1" si="18"/>
        <v>Technician</v>
      </c>
      <c r="G116" s="54">
        <f t="shared" ca="1" si="14"/>
        <v>30629</v>
      </c>
      <c r="H116" s="119">
        <v>26207</v>
      </c>
      <c r="I116" s="120">
        <v>18171</v>
      </c>
      <c r="J116" s="128" t="str">
        <f t="shared" ca="1" si="15"/>
        <v>F</v>
      </c>
    </row>
    <row r="117" spans="2:10" x14ac:dyDescent="0.45">
      <c r="B117" s="124">
        <v>1112</v>
      </c>
      <c r="C117" s="115" t="s">
        <v>124</v>
      </c>
      <c r="D117" s="116" t="str">
        <f t="shared" ca="1" si="16"/>
        <v>Marketing</v>
      </c>
      <c r="E117" s="117" t="str">
        <f t="shared" ca="1" si="17"/>
        <v>North</v>
      </c>
      <c r="F117" s="118" t="str">
        <f t="shared" ca="1" si="18"/>
        <v>Technician</v>
      </c>
      <c r="G117" s="54">
        <f t="shared" ca="1" si="14"/>
        <v>82655</v>
      </c>
      <c r="H117" s="119">
        <v>35935</v>
      </c>
      <c r="I117" s="120">
        <v>27899</v>
      </c>
      <c r="J117" s="128" t="str">
        <f t="shared" ca="1" si="15"/>
        <v>F</v>
      </c>
    </row>
    <row r="118" spans="2:10" x14ac:dyDescent="0.45">
      <c r="B118" s="124">
        <v>1113</v>
      </c>
      <c r="C118" s="115" t="s">
        <v>125</v>
      </c>
      <c r="D118" s="116" t="str">
        <f t="shared" ca="1" si="16"/>
        <v>Finance</v>
      </c>
      <c r="E118" s="117" t="str">
        <f t="shared" ca="1" si="17"/>
        <v>Midwest</v>
      </c>
      <c r="F118" s="118" t="str">
        <f t="shared" ca="1" si="18"/>
        <v>Supervisor</v>
      </c>
      <c r="G118" s="54">
        <f t="shared" ca="1" si="14"/>
        <v>86148</v>
      </c>
      <c r="H118" s="119">
        <v>31545</v>
      </c>
      <c r="I118" s="120">
        <v>23144</v>
      </c>
      <c r="J118" s="128" t="str">
        <f t="shared" ca="1" si="15"/>
        <v>M</v>
      </c>
    </row>
    <row r="119" spans="2:10" x14ac:dyDescent="0.45">
      <c r="B119" s="124">
        <v>1114</v>
      </c>
      <c r="C119" s="115" t="s">
        <v>125</v>
      </c>
      <c r="D119" s="116" t="str">
        <f t="shared" ca="1" si="16"/>
        <v>Marketing</v>
      </c>
      <c r="E119" s="117" t="str">
        <f t="shared" ca="1" si="17"/>
        <v>West</v>
      </c>
      <c r="F119" s="118" t="str">
        <f t="shared" ca="1" si="18"/>
        <v>Technician</v>
      </c>
      <c r="G119" s="54">
        <f t="shared" ca="1" si="14"/>
        <v>78441</v>
      </c>
      <c r="H119" s="119">
        <v>26872</v>
      </c>
      <c r="I119" s="120">
        <v>18471</v>
      </c>
      <c r="J119" s="128" t="str">
        <f t="shared" ca="1" si="15"/>
        <v>F</v>
      </c>
    </row>
    <row r="120" spans="2:10" x14ac:dyDescent="0.45">
      <c r="B120" s="124">
        <v>1115</v>
      </c>
      <c r="C120" s="115" t="s">
        <v>126</v>
      </c>
      <c r="D120" s="116" t="str">
        <f t="shared" ca="1" si="16"/>
        <v>Marketing</v>
      </c>
      <c r="E120" s="117" t="str">
        <f t="shared" ca="1" si="17"/>
        <v>West</v>
      </c>
      <c r="F120" s="118" t="str">
        <f t="shared" ca="1" si="18"/>
        <v>Technician</v>
      </c>
      <c r="G120" s="54">
        <f t="shared" ca="1" si="14"/>
        <v>36185</v>
      </c>
      <c r="H120" s="119">
        <v>34744</v>
      </c>
      <c r="I120" s="120">
        <v>26708</v>
      </c>
      <c r="J120" s="128" t="str">
        <f t="shared" ca="1" si="15"/>
        <v>F</v>
      </c>
    </row>
    <row r="121" spans="2:10" x14ac:dyDescent="0.45">
      <c r="B121" s="124">
        <v>1116</v>
      </c>
      <c r="C121" s="115" t="s">
        <v>127</v>
      </c>
      <c r="D121" s="116" t="str">
        <f t="shared" ca="1" si="16"/>
        <v>Marketing</v>
      </c>
      <c r="E121" s="117" t="str">
        <f t="shared" ca="1" si="17"/>
        <v>Midwest</v>
      </c>
      <c r="F121" s="118" t="str">
        <f t="shared" ca="1" si="18"/>
        <v>Technician</v>
      </c>
      <c r="G121" s="54">
        <f t="shared" ca="1" si="14"/>
        <v>79800</v>
      </c>
      <c r="H121" s="119">
        <v>28806</v>
      </c>
      <c r="I121" s="120">
        <v>20405</v>
      </c>
      <c r="J121" s="128" t="str">
        <f t="shared" ca="1" si="15"/>
        <v>M</v>
      </c>
    </row>
    <row r="122" spans="2:10" x14ac:dyDescent="0.45">
      <c r="B122" s="124">
        <v>1117</v>
      </c>
      <c r="C122" s="115" t="s">
        <v>128</v>
      </c>
      <c r="D122" s="116" t="str">
        <f t="shared" ca="1" si="16"/>
        <v>Marketing</v>
      </c>
      <c r="E122" s="117" t="str">
        <f t="shared" ca="1" si="17"/>
        <v>West</v>
      </c>
      <c r="F122" s="118" t="str">
        <f t="shared" ca="1" si="18"/>
        <v>Manager</v>
      </c>
      <c r="G122" s="54">
        <f t="shared" ca="1" si="14"/>
        <v>20293</v>
      </c>
      <c r="H122" s="119">
        <v>35843</v>
      </c>
      <c r="I122" s="120">
        <v>28903</v>
      </c>
      <c r="J122" s="128" t="str">
        <f t="shared" ca="1" si="15"/>
        <v>F</v>
      </c>
    </row>
    <row r="123" spans="2:10" x14ac:dyDescent="0.45">
      <c r="B123" s="124">
        <v>1118</v>
      </c>
      <c r="C123" s="115" t="s">
        <v>129</v>
      </c>
      <c r="D123" s="116" t="str">
        <f t="shared" ca="1" si="16"/>
        <v>Engineering</v>
      </c>
      <c r="E123" s="117" t="str">
        <f t="shared" ca="1" si="17"/>
        <v>West</v>
      </c>
      <c r="F123" s="118" t="str">
        <f t="shared" ca="1" si="18"/>
        <v>Technician</v>
      </c>
      <c r="G123" s="54">
        <f t="shared" ca="1" si="14"/>
        <v>37110</v>
      </c>
      <c r="H123" s="119">
        <v>35231</v>
      </c>
      <c r="I123" s="120">
        <v>26100</v>
      </c>
      <c r="J123" s="128" t="str">
        <f t="shared" ca="1" si="15"/>
        <v>F</v>
      </c>
    </row>
    <row r="124" spans="2:10" x14ac:dyDescent="0.45">
      <c r="B124" s="124">
        <v>1119</v>
      </c>
      <c r="C124" s="115" t="s">
        <v>49</v>
      </c>
      <c r="D124" s="116" t="str">
        <f t="shared" ca="1" si="16"/>
        <v>Engineering</v>
      </c>
      <c r="E124" s="117" t="str">
        <f t="shared" ca="1" si="17"/>
        <v>West</v>
      </c>
      <c r="F124" s="118" t="str">
        <f t="shared" ca="1" si="18"/>
        <v>Manager</v>
      </c>
      <c r="G124" s="54">
        <f t="shared" ca="1" si="14"/>
        <v>73607</v>
      </c>
      <c r="H124" s="119">
        <v>33968</v>
      </c>
      <c r="I124" s="120">
        <v>26298</v>
      </c>
      <c r="J124" s="128" t="str">
        <f t="shared" ca="1" si="15"/>
        <v>M</v>
      </c>
    </row>
    <row r="125" spans="2:10" x14ac:dyDescent="0.45">
      <c r="B125" s="124">
        <v>1120</v>
      </c>
      <c r="C125" s="115" t="s">
        <v>130</v>
      </c>
      <c r="D125" s="116" t="str">
        <f t="shared" ca="1" si="16"/>
        <v>Engineering</v>
      </c>
      <c r="E125" s="117" t="str">
        <f t="shared" ca="1" si="17"/>
        <v>Midwest</v>
      </c>
      <c r="F125" s="118" t="str">
        <f t="shared" ca="1" si="18"/>
        <v>Technician</v>
      </c>
      <c r="G125" s="54">
        <f t="shared" ca="1" si="14"/>
        <v>26394</v>
      </c>
      <c r="H125" s="119">
        <v>36180</v>
      </c>
      <c r="I125" s="120">
        <v>28875</v>
      </c>
      <c r="J125" s="128" t="str">
        <f t="shared" ca="1" si="15"/>
        <v>M</v>
      </c>
    </row>
    <row r="126" spans="2:10" x14ac:dyDescent="0.45">
      <c r="B126" s="124">
        <v>1121</v>
      </c>
      <c r="C126" s="115" t="s">
        <v>131</v>
      </c>
      <c r="D126" s="116" t="str">
        <f t="shared" ca="1" si="16"/>
        <v>Marketing</v>
      </c>
      <c r="E126" s="117" t="str">
        <f t="shared" ca="1" si="17"/>
        <v>South</v>
      </c>
      <c r="F126" s="118" t="str">
        <f t="shared" ca="1" si="18"/>
        <v>Manager</v>
      </c>
      <c r="G126" s="54">
        <f t="shared" ca="1" si="14"/>
        <v>61856</v>
      </c>
      <c r="H126" s="119">
        <v>26143</v>
      </c>
      <c r="I126" s="120">
        <v>18473</v>
      </c>
      <c r="J126" s="128" t="str">
        <f t="shared" ca="1" si="15"/>
        <v>M</v>
      </c>
    </row>
    <row r="127" spans="2:10" x14ac:dyDescent="0.45">
      <c r="B127" s="124">
        <v>1122</v>
      </c>
      <c r="C127" s="115" t="s">
        <v>132</v>
      </c>
      <c r="D127" s="134" t="str">
        <f t="shared" ca="1" si="16"/>
        <v>Marketing</v>
      </c>
      <c r="E127" s="117" t="str">
        <f t="shared" ca="1" si="17"/>
        <v>Midwest</v>
      </c>
      <c r="F127" s="118" t="str">
        <f t="shared" ca="1" si="18"/>
        <v>Technician</v>
      </c>
      <c r="G127" s="54">
        <f t="shared" ca="1" si="14"/>
        <v>45449</v>
      </c>
      <c r="H127" s="119">
        <v>26109</v>
      </c>
      <c r="I127" s="120">
        <v>19169</v>
      </c>
      <c r="J127" s="128" t="str">
        <f t="shared" ca="1" si="15"/>
        <v>M</v>
      </c>
    </row>
    <row r="128" spans="2:10" x14ac:dyDescent="0.45">
      <c r="B128" s="124">
        <v>1123</v>
      </c>
      <c r="C128" s="115" t="s">
        <v>133</v>
      </c>
      <c r="D128" s="134" t="str">
        <f t="shared" ca="1" si="16"/>
        <v>Finance</v>
      </c>
      <c r="E128" s="117" t="str">
        <f t="shared" ca="1" si="17"/>
        <v>West</v>
      </c>
      <c r="F128" s="118" t="str">
        <f t="shared" ca="1" si="18"/>
        <v>Accountant</v>
      </c>
      <c r="G128" s="54">
        <f t="shared" ca="1" si="14"/>
        <v>69751</v>
      </c>
      <c r="H128" s="119">
        <v>22939</v>
      </c>
      <c r="I128" s="120">
        <v>16364</v>
      </c>
      <c r="J128" s="128" t="str">
        <f t="shared" ca="1" si="15"/>
        <v>F</v>
      </c>
    </row>
    <row r="129" spans="2:10" x14ac:dyDescent="0.45">
      <c r="B129" s="124">
        <v>1124</v>
      </c>
      <c r="C129" s="115" t="s">
        <v>134</v>
      </c>
      <c r="D129" s="144" t="str">
        <f t="shared" ca="1" si="16"/>
        <v>Finance</v>
      </c>
      <c r="E129" s="117" t="str">
        <f t="shared" ca="1" si="17"/>
        <v>West</v>
      </c>
      <c r="F129" s="118" t="str">
        <f t="shared" ca="1" si="18"/>
        <v>Manager</v>
      </c>
      <c r="G129" s="54">
        <f t="shared" ca="1" si="14"/>
        <v>82634</v>
      </c>
      <c r="H129" s="119">
        <v>33836</v>
      </c>
      <c r="I129" s="120">
        <v>25800</v>
      </c>
      <c r="J129" s="128" t="str">
        <f t="shared" ca="1" si="15"/>
        <v>M</v>
      </c>
    </row>
    <row r="130" spans="2:10" x14ac:dyDescent="0.45">
      <c r="B130" s="124">
        <v>1125</v>
      </c>
      <c r="C130" s="115" t="s">
        <v>135</v>
      </c>
      <c r="D130" s="116" t="str">
        <f t="shared" ca="1" si="16"/>
        <v>Operations</v>
      </c>
      <c r="E130" s="117" t="str">
        <f t="shared" ca="1" si="17"/>
        <v>South</v>
      </c>
      <c r="F130" s="118" t="str">
        <f t="shared" ca="1" si="18"/>
        <v>Accountant</v>
      </c>
      <c r="G130" s="54">
        <f t="shared" ca="1" si="14"/>
        <v>25874</v>
      </c>
      <c r="H130" s="119">
        <v>34635</v>
      </c>
      <c r="I130" s="120">
        <v>26965</v>
      </c>
      <c r="J130" s="128" t="str">
        <f t="shared" ca="1" si="15"/>
        <v>M</v>
      </c>
    </row>
    <row r="131" spans="2:10" x14ac:dyDescent="0.45">
      <c r="B131" s="124">
        <v>1126</v>
      </c>
      <c r="C131" s="115" t="s">
        <v>135</v>
      </c>
      <c r="D131" s="134" t="str">
        <f t="shared" ca="1" si="16"/>
        <v>Marketing</v>
      </c>
      <c r="E131" s="117" t="str">
        <f t="shared" ca="1" si="17"/>
        <v>West</v>
      </c>
      <c r="F131" s="118" t="str">
        <f t="shared" ca="1" si="18"/>
        <v>Manager</v>
      </c>
      <c r="G131" s="54">
        <f t="shared" ca="1" si="14"/>
        <v>40232</v>
      </c>
      <c r="H131" s="119">
        <v>37927</v>
      </c>
      <c r="I131" s="120">
        <v>29891</v>
      </c>
      <c r="J131" s="128" t="str">
        <f t="shared" ca="1" si="15"/>
        <v>M</v>
      </c>
    </row>
    <row r="132" spans="2:10" x14ac:dyDescent="0.45">
      <c r="B132" s="124">
        <v>1127</v>
      </c>
      <c r="C132" s="115" t="s">
        <v>47</v>
      </c>
      <c r="D132" s="116" t="str">
        <f t="shared" ca="1" si="16"/>
        <v>Engineering</v>
      </c>
      <c r="E132" s="117" t="str">
        <f t="shared" ca="1" si="17"/>
        <v>South</v>
      </c>
      <c r="F132" s="118" t="str">
        <f t="shared" ca="1" si="18"/>
        <v>Technician</v>
      </c>
      <c r="G132" s="54">
        <f t="shared" ca="1" si="14"/>
        <v>32975</v>
      </c>
      <c r="H132" s="119">
        <v>30470</v>
      </c>
      <c r="I132" s="120">
        <v>23895</v>
      </c>
      <c r="J132" s="128" t="str">
        <f t="shared" ca="1" si="15"/>
        <v>M</v>
      </c>
    </row>
    <row r="133" spans="2:10" x14ac:dyDescent="0.45">
      <c r="B133" s="124">
        <v>1128</v>
      </c>
      <c r="C133" s="115" t="s">
        <v>136</v>
      </c>
      <c r="D133" s="144" t="str">
        <f t="shared" ca="1" si="16"/>
        <v>Marketing</v>
      </c>
      <c r="E133" s="117" t="str">
        <f t="shared" ca="1" si="17"/>
        <v>Midwest</v>
      </c>
      <c r="F133" s="118" t="str">
        <f t="shared" ca="1" si="18"/>
        <v>Technician</v>
      </c>
      <c r="G133" s="54">
        <f t="shared" ca="1" si="14"/>
        <v>38269</v>
      </c>
      <c r="H133" s="119">
        <v>29190</v>
      </c>
      <c r="I133" s="120">
        <v>22615</v>
      </c>
      <c r="J133" s="128" t="str">
        <f t="shared" ca="1" si="15"/>
        <v>F</v>
      </c>
    </row>
    <row r="134" spans="2:10" x14ac:dyDescent="0.45">
      <c r="B134" s="124">
        <v>1129</v>
      </c>
      <c r="C134" s="115" t="s">
        <v>137</v>
      </c>
      <c r="D134" s="134" t="str">
        <f t="shared" ca="1" si="16"/>
        <v>Marketing</v>
      </c>
      <c r="E134" s="117" t="str">
        <f t="shared" ca="1" si="17"/>
        <v>Midwest</v>
      </c>
      <c r="F134" s="118" t="str">
        <f t="shared" ca="1" si="18"/>
        <v>Technician</v>
      </c>
      <c r="G134" s="54">
        <f t="shared" ca="1" si="14"/>
        <v>39840</v>
      </c>
      <c r="H134" s="119">
        <v>33936</v>
      </c>
      <c r="I134" s="120">
        <v>25900</v>
      </c>
      <c r="J134" s="128" t="str">
        <f t="shared" ca="1" si="15"/>
        <v>M</v>
      </c>
    </row>
    <row r="135" spans="2:10" x14ac:dyDescent="0.45">
      <c r="B135" s="124">
        <v>1130</v>
      </c>
      <c r="C135" s="115" t="s">
        <v>138</v>
      </c>
      <c r="D135" s="116" t="str">
        <f t="shared" ca="1" si="16"/>
        <v>Engineering</v>
      </c>
      <c r="E135" s="117" t="str">
        <f t="shared" ca="1" si="17"/>
        <v>North</v>
      </c>
      <c r="F135" s="118" t="str">
        <f t="shared" ca="1" si="18"/>
        <v>Technician</v>
      </c>
      <c r="G135" s="54">
        <f t="shared" ref="G135:G198" ca="1" si="19">RANDBETWEEN(20000,90000)</f>
        <v>29553</v>
      </c>
      <c r="H135" s="119">
        <v>28619</v>
      </c>
      <c r="I135" s="120">
        <v>21314</v>
      </c>
      <c r="J135" s="128" t="str">
        <f t="shared" ref="J135:J198" ca="1" si="20">IF(RANDBETWEEN(1,3)&lt;2,"F","M")</f>
        <v>F</v>
      </c>
    </row>
    <row r="136" spans="2:10" x14ac:dyDescent="0.45">
      <c r="B136" s="124">
        <v>1131</v>
      </c>
      <c r="C136" s="115" t="s">
        <v>139</v>
      </c>
      <c r="D136" s="116" t="str">
        <f t="shared" ref="D136:D199" ca="1" si="21">IF(RANDBETWEEN(1,4)=1,"Engineering",IF(RANDBETWEEN(1,4)=2,"Finance",IF(RANDBETWEEN(1,4)=3,"Operations","Marketing")))</f>
        <v>Engineering</v>
      </c>
      <c r="E136" s="117" t="str">
        <f t="shared" ref="E136:E199" ca="1" si="22">IF(RANDBETWEEN(1,4)=1,"South",IF(RANDBETWEEN(1,4)=2,"Midwest",IF(RANDBETWEEN(1,4)=3,"North","West")))</f>
        <v>West</v>
      </c>
      <c r="F136" s="118" t="str">
        <f t="shared" ref="F136:F199" ca="1" si="23">IF(RANDBETWEEN(1,4)=1,"Accountant",IF(RANDBETWEEN(1,4)=2,"Manager",IF(RANDBETWEEN(1,4)=3,"Supervisor","Technician")))</f>
        <v>Accountant</v>
      </c>
      <c r="G136" s="54">
        <f t="shared" ca="1" si="19"/>
        <v>69315</v>
      </c>
      <c r="H136" s="119">
        <v>33334</v>
      </c>
      <c r="I136" s="120">
        <v>24203</v>
      </c>
      <c r="J136" s="128" t="str">
        <f t="shared" ca="1" si="20"/>
        <v>M</v>
      </c>
    </row>
    <row r="137" spans="2:10" x14ac:dyDescent="0.45">
      <c r="B137" s="124">
        <v>1132</v>
      </c>
      <c r="C137" s="115" t="s">
        <v>140</v>
      </c>
      <c r="D137" s="116" t="str">
        <f t="shared" ca="1" si="21"/>
        <v>Finance</v>
      </c>
      <c r="E137" s="117" t="str">
        <f t="shared" ca="1" si="22"/>
        <v>West</v>
      </c>
      <c r="F137" s="118" t="str">
        <f t="shared" ca="1" si="23"/>
        <v>Technician</v>
      </c>
      <c r="G137" s="54">
        <f t="shared" ca="1" si="19"/>
        <v>76768</v>
      </c>
      <c r="H137" s="119">
        <v>35431</v>
      </c>
      <c r="I137" s="120">
        <v>26300</v>
      </c>
      <c r="J137" s="128" t="str">
        <f t="shared" ca="1" si="20"/>
        <v>F</v>
      </c>
    </row>
    <row r="138" spans="2:10" x14ac:dyDescent="0.45">
      <c r="B138" s="124">
        <v>1133</v>
      </c>
      <c r="C138" s="115" t="s">
        <v>141</v>
      </c>
      <c r="D138" s="116" t="str">
        <f t="shared" ca="1" si="21"/>
        <v>Marketing</v>
      </c>
      <c r="E138" s="117" t="str">
        <f t="shared" ca="1" si="22"/>
        <v>North</v>
      </c>
      <c r="F138" s="118" t="str">
        <f t="shared" ca="1" si="23"/>
        <v>Technician</v>
      </c>
      <c r="G138" s="54">
        <f t="shared" ca="1" si="19"/>
        <v>51900</v>
      </c>
      <c r="H138" s="119">
        <v>33270</v>
      </c>
      <c r="I138" s="120">
        <v>25600</v>
      </c>
      <c r="J138" s="128" t="str">
        <f t="shared" ca="1" si="20"/>
        <v>F</v>
      </c>
    </row>
    <row r="139" spans="2:10" x14ac:dyDescent="0.45">
      <c r="B139" s="124">
        <v>1134</v>
      </c>
      <c r="C139" s="115" t="s">
        <v>142</v>
      </c>
      <c r="D139" s="134" t="str">
        <f t="shared" ca="1" si="21"/>
        <v>Engineering</v>
      </c>
      <c r="E139" s="117" t="str">
        <f t="shared" ca="1" si="22"/>
        <v>West</v>
      </c>
      <c r="F139" s="118" t="str">
        <f t="shared" ca="1" si="23"/>
        <v>Manager</v>
      </c>
      <c r="G139" s="54">
        <f t="shared" ca="1" si="19"/>
        <v>77262</v>
      </c>
      <c r="H139" s="119">
        <v>28700</v>
      </c>
      <c r="I139" s="120">
        <v>19934</v>
      </c>
      <c r="J139" s="128" t="str">
        <f t="shared" ca="1" si="20"/>
        <v>F</v>
      </c>
    </row>
    <row r="140" spans="2:10" x14ac:dyDescent="0.45">
      <c r="B140" s="124">
        <v>1135</v>
      </c>
      <c r="C140" s="115" t="s">
        <v>143</v>
      </c>
      <c r="D140" s="134" t="str">
        <f t="shared" ca="1" si="21"/>
        <v>Finance</v>
      </c>
      <c r="E140" s="117" t="str">
        <f t="shared" ca="1" si="22"/>
        <v>West</v>
      </c>
      <c r="F140" s="118" t="str">
        <f t="shared" ca="1" si="23"/>
        <v>Technician</v>
      </c>
      <c r="G140" s="54">
        <f t="shared" ca="1" si="19"/>
        <v>76012</v>
      </c>
      <c r="H140" s="119">
        <v>32413</v>
      </c>
      <c r="I140" s="120">
        <v>25473</v>
      </c>
      <c r="J140" s="128" t="str">
        <f t="shared" ca="1" si="20"/>
        <v>F</v>
      </c>
    </row>
    <row r="141" spans="2:10" x14ac:dyDescent="0.45">
      <c r="B141" s="124">
        <v>1136</v>
      </c>
      <c r="C141" s="115" t="s">
        <v>144</v>
      </c>
      <c r="D141" s="116" t="str">
        <f t="shared" ca="1" si="21"/>
        <v>Marketing</v>
      </c>
      <c r="E141" s="117" t="str">
        <f t="shared" ca="1" si="22"/>
        <v>Midwest</v>
      </c>
      <c r="F141" s="118" t="str">
        <f t="shared" ca="1" si="23"/>
        <v>Technician</v>
      </c>
      <c r="G141" s="54">
        <f t="shared" ca="1" si="19"/>
        <v>58635</v>
      </c>
      <c r="H141" s="119">
        <v>31769</v>
      </c>
      <c r="I141" s="120">
        <v>24099</v>
      </c>
      <c r="J141" s="128" t="str">
        <f t="shared" ca="1" si="20"/>
        <v>M</v>
      </c>
    </row>
    <row r="142" spans="2:10" x14ac:dyDescent="0.45">
      <c r="B142" s="124">
        <v>1137</v>
      </c>
      <c r="C142" s="115" t="s">
        <v>145</v>
      </c>
      <c r="D142" s="134" t="str">
        <f t="shared" ca="1" si="21"/>
        <v>Finance</v>
      </c>
      <c r="E142" s="117" t="str">
        <f t="shared" ca="1" si="22"/>
        <v>Midwest</v>
      </c>
      <c r="F142" s="118" t="str">
        <f t="shared" ca="1" si="23"/>
        <v>Technician</v>
      </c>
      <c r="G142" s="54">
        <f t="shared" ca="1" si="19"/>
        <v>49869</v>
      </c>
      <c r="H142" s="119">
        <v>22040</v>
      </c>
      <c r="I142" s="120">
        <v>15100</v>
      </c>
      <c r="J142" s="128" t="str">
        <f t="shared" ca="1" si="20"/>
        <v>M</v>
      </c>
    </row>
    <row r="143" spans="2:10" x14ac:dyDescent="0.45">
      <c r="B143" s="124">
        <v>1138</v>
      </c>
      <c r="C143" s="115" t="s">
        <v>146</v>
      </c>
      <c r="D143" s="116" t="str">
        <f t="shared" ca="1" si="21"/>
        <v>Engineering</v>
      </c>
      <c r="E143" s="117" t="str">
        <f t="shared" ca="1" si="22"/>
        <v>South</v>
      </c>
      <c r="F143" s="118" t="str">
        <f t="shared" ca="1" si="23"/>
        <v>Accountant</v>
      </c>
      <c r="G143" s="54">
        <f t="shared" ca="1" si="19"/>
        <v>47804</v>
      </c>
      <c r="H143" s="119">
        <v>33823</v>
      </c>
      <c r="I143" s="120">
        <v>25057</v>
      </c>
      <c r="J143" s="128" t="str">
        <f t="shared" ca="1" si="20"/>
        <v>M</v>
      </c>
    </row>
    <row r="144" spans="2:10" x14ac:dyDescent="0.45">
      <c r="B144" s="124">
        <v>1139</v>
      </c>
      <c r="C144" s="115" t="s">
        <v>147</v>
      </c>
      <c r="D144" s="116" t="str">
        <f t="shared" ca="1" si="21"/>
        <v>Operations</v>
      </c>
      <c r="E144" s="117" t="str">
        <f t="shared" ca="1" si="22"/>
        <v>South</v>
      </c>
      <c r="F144" s="118" t="str">
        <f t="shared" ca="1" si="23"/>
        <v>Technician</v>
      </c>
      <c r="G144" s="54">
        <f t="shared" ca="1" si="19"/>
        <v>54865</v>
      </c>
      <c r="H144" s="119">
        <v>33905</v>
      </c>
      <c r="I144" s="120">
        <v>27330</v>
      </c>
      <c r="J144" s="128" t="str">
        <f t="shared" ca="1" si="20"/>
        <v>M</v>
      </c>
    </row>
    <row r="145" spans="2:10" x14ac:dyDescent="0.45">
      <c r="B145" s="124">
        <v>1140</v>
      </c>
      <c r="C145" s="115" t="s">
        <v>148</v>
      </c>
      <c r="D145" s="116" t="str">
        <f t="shared" ca="1" si="21"/>
        <v>Operations</v>
      </c>
      <c r="E145" s="117" t="str">
        <f t="shared" ca="1" si="22"/>
        <v>North</v>
      </c>
      <c r="F145" s="118" t="str">
        <f t="shared" ca="1" si="23"/>
        <v>Accountant</v>
      </c>
      <c r="G145" s="54">
        <f t="shared" ca="1" si="19"/>
        <v>38400</v>
      </c>
      <c r="H145" s="119">
        <v>35738</v>
      </c>
      <c r="I145" s="120">
        <v>26972</v>
      </c>
      <c r="J145" s="128" t="str">
        <f t="shared" ca="1" si="20"/>
        <v>F</v>
      </c>
    </row>
    <row r="146" spans="2:10" x14ac:dyDescent="0.45">
      <c r="B146" s="124">
        <v>1141</v>
      </c>
      <c r="C146" s="115" t="s">
        <v>149</v>
      </c>
      <c r="D146" s="116" t="str">
        <f t="shared" ca="1" si="21"/>
        <v>Marketing</v>
      </c>
      <c r="E146" s="117" t="str">
        <f t="shared" ca="1" si="22"/>
        <v>Midwest</v>
      </c>
      <c r="F146" s="118" t="str">
        <f t="shared" ca="1" si="23"/>
        <v>Supervisor</v>
      </c>
      <c r="G146" s="54">
        <f t="shared" ca="1" si="19"/>
        <v>32549</v>
      </c>
      <c r="H146" s="119">
        <v>34267</v>
      </c>
      <c r="I146" s="120">
        <v>25136</v>
      </c>
      <c r="J146" s="128" t="str">
        <f t="shared" ca="1" si="20"/>
        <v>M</v>
      </c>
    </row>
    <row r="147" spans="2:10" x14ac:dyDescent="0.45">
      <c r="B147" s="124">
        <v>1142</v>
      </c>
      <c r="C147" s="115" t="s">
        <v>150</v>
      </c>
      <c r="D147" s="144" t="str">
        <f t="shared" ca="1" si="21"/>
        <v>Marketing</v>
      </c>
      <c r="E147" s="117" t="str">
        <f t="shared" ca="1" si="22"/>
        <v>West</v>
      </c>
      <c r="F147" s="118" t="str">
        <f t="shared" ca="1" si="23"/>
        <v>Technician</v>
      </c>
      <c r="G147" s="54">
        <f t="shared" ca="1" si="19"/>
        <v>40315</v>
      </c>
      <c r="H147" s="119">
        <v>27267</v>
      </c>
      <c r="I147" s="120">
        <v>18501</v>
      </c>
      <c r="J147" s="128" t="str">
        <f t="shared" ca="1" si="20"/>
        <v>F</v>
      </c>
    </row>
    <row r="148" spans="2:10" x14ac:dyDescent="0.45">
      <c r="B148" s="124">
        <v>1143</v>
      </c>
      <c r="C148" s="115" t="s">
        <v>151</v>
      </c>
      <c r="D148" s="116" t="str">
        <f t="shared" ca="1" si="21"/>
        <v>Engineering</v>
      </c>
      <c r="E148" s="117" t="str">
        <f t="shared" ca="1" si="22"/>
        <v>North</v>
      </c>
      <c r="F148" s="118" t="str">
        <f t="shared" ca="1" si="23"/>
        <v>Manager</v>
      </c>
      <c r="G148" s="54">
        <f t="shared" ca="1" si="19"/>
        <v>37358</v>
      </c>
      <c r="H148" s="119">
        <v>36665</v>
      </c>
      <c r="I148" s="120">
        <v>27534</v>
      </c>
      <c r="J148" s="128" t="str">
        <f t="shared" ca="1" si="20"/>
        <v>M</v>
      </c>
    </row>
    <row r="149" spans="2:10" x14ac:dyDescent="0.45">
      <c r="B149" s="124">
        <v>1144</v>
      </c>
      <c r="C149" s="115" t="s">
        <v>152</v>
      </c>
      <c r="D149" s="116" t="str">
        <f t="shared" ca="1" si="21"/>
        <v>Operations</v>
      </c>
      <c r="E149" s="117" t="str">
        <f t="shared" ca="1" si="22"/>
        <v>West</v>
      </c>
      <c r="F149" s="118" t="str">
        <f t="shared" ca="1" si="23"/>
        <v>Manager</v>
      </c>
      <c r="G149" s="54">
        <f t="shared" ca="1" si="19"/>
        <v>84637</v>
      </c>
      <c r="H149" s="119">
        <v>27790</v>
      </c>
      <c r="I149" s="120">
        <v>20850</v>
      </c>
      <c r="J149" s="128" t="str">
        <f t="shared" ca="1" si="20"/>
        <v>F</v>
      </c>
    </row>
    <row r="150" spans="2:10" x14ac:dyDescent="0.45">
      <c r="B150" s="124">
        <v>1145</v>
      </c>
      <c r="C150" s="115" t="s">
        <v>100</v>
      </c>
      <c r="D150" s="134" t="str">
        <f t="shared" ca="1" si="21"/>
        <v>Operations</v>
      </c>
      <c r="E150" s="117" t="str">
        <f t="shared" ca="1" si="22"/>
        <v>West</v>
      </c>
      <c r="F150" s="118" t="str">
        <f t="shared" ca="1" si="23"/>
        <v>Technician</v>
      </c>
      <c r="G150" s="54">
        <f t="shared" ca="1" si="19"/>
        <v>85923</v>
      </c>
      <c r="H150" s="119">
        <v>30487</v>
      </c>
      <c r="I150" s="120">
        <v>22817</v>
      </c>
      <c r="J150" s="128" t="str">
        <f t="shared" ca="1" si="20"/>
        <v>F</v>
      </c>
    </row>
    <row r="151" spans="2:10" x14ac:dyDescent="0.45">
      <c r="B151" s="124">
        <v>1146</v>
      </c>
      <c r="C151" s="115" t="s">
        <v>153</v>
      </c>
      <c r="D151" s="134" t="str">
        <f t="shared" ca="1" si="21"/>
        <v>Finance</v>
      </c>
      <c r="E151" s="117" t="str">
        <f t="shared" ca="1" si="22"/>
        <v>Midwest</v>
      </c>
      <c r="F151" s="118" t="str">
        <f t="shared" ca="1" si="23"/>
        <v>Manager</v>
      </c>
      <c r="G151" s="54">
        <f t="shared" ca="1" si="19"/>
        <v>36738</v>
      </c>
      <c r="H151" s="119">
        <v>35073</v>
      </c>
      <c r="I151" s="120">
        <v>25942</v>
      </c>
      <c r="J151" s="128" t="str">
        <f t="shared" ca="1" si="20"/>
        <v>F</v>
      </c>
    </row>
    <row r="152" spans="2:10" x14ac:dyDescent="0.45">
      <c r="B152" s="124">
        <v>1147</v>
      </c>
      <c r="C152" s="115" t="s">
        <v>154</v>
      </c>
      <c r="D152" s="144" t="str">
        <f t="shared" ca="1" si="21"/>
        <v>Engineering</v>
      </c>
      <c r="E152" s="117" t="str">
        <f t="shared" ca="1" si="22"/>
        <v>West</v>
      </c>
      <c r="F152" s="118" t="str">
        <f t="shared" ca="1" si="23"/>
        <v>Technician</v>
      </c>
      <c r="G152" s="54">
        <f t="shared" ca="1" si="19"/>
        <v>39682</v>
      </c>
      <c r="H152" s="119">
        <v>26036</v>
      </c>
      <c r="I152" s="120">
        <v>18731</v>
      </c>
      <c r="J152" s="128" t="str">
        <f t="shared" ca="1" si="20"/>
        <v>M</v>
      </c>
    </row>
    <row r="153" spans="2:10" x14ac:dyDescent="0.45">
      <c r="B153" s="124">
        <v>1148</v>
      </c>
      <c r="C153" s="115" t="s">
        <v>155</v>
      </c>
      <c r="D153" s="116" t="str">
        <f t="shared" ca="1" si="21"/>
        <v>Engineering</v>
      </c>
      <c r="E153" s="117" t="str">
        <f t="shared" ca="1" si="22"/>
        <v>Midwest</v>
      </c>
      <c r="F153" s="118" t="str">
        <f t="shared" ca="1" si="23"/>
        <v>Manager</v>
      </c>
      <c r="G153" s="54">
        <f t="shared" ca="1" si="19"/>
        <v>22937</v>
      </c>
      <c r="H153" s="119">
        <v>26017</v>
      </c>
      <c r="I153" s="120">
        <v>17981</v>
      </c>
      <c r="J153" s="128" t="str">
        <f t="shared" ca="1" si="20"/>
        <v>M</v>
      </c>
    </row>
    <row r="154" spans="2:10" x14ac:dyDescent="0.45">
      <c r="B154" s="124">
        <v>1149</v>
      </c>
      <c r="C154" s="115" t="s">
        <v>156</v>
      </c>
      <c r="D154" s="134" t="str">
        <f t="shared" ca="1" si="21"/>
        <v>Marketing</v>
      </c>
      <c r="E154" s="117" t="str">
        <f t="shared" ca="1" si="22"/>
        <v>South</v>
      </c>
      <c r="F154" s="118" t="str">
        <f t="shared" ca="1" si="23"/>
        <v>Accountant</v>
      </c>
      <c r="G154" s="54">
        <f t="shared" ca="1" si="19"/>
        <v>21230</v>
      </c>
      <c r="H154" s="119">
        <v>30823</v>
      </c>
      <c r="I154" s="120">
        <v>22057</v>
      </c>
      <c r="J154" s="128" t="str">
        <f t="shared" ca="1" si="20"/>
        <v>M</v>
      </c>
    </row>
    <row r="155" spans="2:10" x14ac:dyDescent="0.45">
      <c r="B155" s="124">
        <v>1150</v>
      </c>
      <c r="C155" s="115" t="s">
        <v>157</v>
      </c>
      <c r="D155" s="116" t="str">
        <f t="shared" ca="1" si="21"/>
        <v>Marketing</v>
      </c>
      <c r="E155" s="117" t="str">
        <f t="shared" ca="1" si="22"/>
        <v>Midwest</v>
      </c>
      <c r="F155" s="118" t="str">
        <f t="shared" ca="1" si="23"/>
        <v>Technician</v>
      </c>
      <c r="G155" s="54">
        <f t="shared" ca="1" si="19"/>
        <v>81594</v>
      </c>
      <c r="H155" s="119">
        <v>22541</v>
      </c>
      <c r="I155" s="120">
        <v>15236</v>
      </c>
      <c r="J155" s="128" t="str">
        <f t="shared" ca="1" si="20"/>
        <v>F</v>
      </c>
    </row>
    <row r="156" spans="2:10" x14ac:dyDescent="0.45">
      <c r="B156" s="124">
        <v>1151</v>
      </c>
      <c r="C156" s="115" t="s">
        <v>91</v>
      </c>
      <c r="D156" s="116" t="str">
        <f t="shared" ca="1" si="21"/>
        <v>Marketing</v>
      </c>
      <c r="E156" s="117" t="str">
        <f t="shared" ca="1" si="22"/>
        <v>West</v>
      </c>
      <c r="F156" s="118" t="str">
        <f t="shared" ca="1" si="23"/>
        <v>Technician</v>
      </c>
      <c r="G156" s="54">
        <f t="shared" ca="1" si="19"/>
        <v>53442</v>
      </c>
      <c r="H156" s="119">
        <v>29310</v>
      </c>
      <c r="I156" s="120">
        <v>22005</v>
      </c>
      <c r="J156" s="128" t="str">
        <f t="shared" ca="1" si="20"/>
        <v>M</v>
      </c>
    </row>
    <row r="157" spans="2:10" x14ac:dyDescent="0.45">
      <c r="B157" s="124">
        <v>1152</v>
      </c>
      <c r="C157" s="115" t="s">
        <v>158</v>
      </c>
      <c r="D157" s="116" t="str">
        <f t="shared" ca="1" si="21"/>
        <v>Engineering</v>
      </c>
      <c r="E157" s="117" t="str">
        <f t="shared" ca="1" si="22"/>
        <v>West</v>
      </c>
      <c r="F157" s="118" t="str">
        <f t="shared" ca="1" si="23"/>
        <v>Accountant</v>
      </c>
      <c r="G157" s="54">
        <f t="shared" ca="1" si="19"/>
        <v>48224</v>
      </c>
      <c r="H157" s="119">
        <v>34212</v>
      </c>
      <c r="I157" s="120">
        <v>26907</v>
      </c>
      <c r="J157" s="128" t="str">
        <f t="shared" ca="1" si="20"/>
        <v>M</v>
      </c>
    </row>
    <row r="158" spans="2:10" x14ac:dyDescent="0.45">
      <c r="B158" s="124">
        <v>1153</v>
      </c>
      <c r="C158" s="115" t="s">
        <v>159</v>
      </c>
      <c r="D158" s="116" t="str">
        <f t="shared" ca="1" si="21"/>
        <v>Marketing</v>
      </c>
      <c r="E158" s="117" t="str">
        <f t="shared" ca="1" si="22"/>
        <v>Midwest</v>
      </c>
      <c r="F158" s="118" t="str">
        <f t="shared" ca="1" si="23"/>
        <v>Manager</v>
      </c>
      <c r="G158" s="54">
        <f t="shared" ca="1" si="19"/>
        <v>54860</v>
      </c>
      <c r="H158" s="119">
        <v>29580</v>
      </c>
      <c r="I158" s="120">
        <v>21544</v>
      </c>
      <c r="J158" s="128" t="str">
        <f t="shared" ca="1" si="20"/>
        <v>M</v>
      </c>
    </row>
    <row r="159" spans="2:10" x14ac:dyDescent="0.45">
      <c r="B159" s="124">
        <v>1154</v>
      </c>
      <c r="C159" s="115" t="s">
        <v>160</v>
      </c>
      <c r="D159" s="134" t="str">
        <f t="shared" ca="1" si="21"/>
        <v>Engineering</v>
      </c>
      <c r="E159" s="117" t="str">
        <f t="shared" ca="1" si="22"/>
        <v>Midwest</v>
      </c>
      <c r="F159" s="118" t="str">
        <f t="shared" ca="1" si="23"/>
        <v>Manager</v>
      </c>
      <c r="G159" s="54">
        <f t="shared" ca="1" si="19"/>
        <v>65849</v>
      </c>
      <c r="H159" s="119">
        <v>26508</v>
      </c>
      <c r="I159" s="120">
        <v>17742</v>
      </c>
      <c r="J159" s="128" t="str">
        <f t="shared" ca="1" si="20"/>
        <v>M</v>
      </c>
    </row>
    <row r="160" spans="2:10" x14ac:dyDescent="0.45">
      <c r="B160" s="124">
        <v>1155</v>
      </c>
      <c r="C160" s="115" t="s">
        <v>161</v>
      </c>
      <c r="D160" s="116" t="str">
        <f t="shared" ca="1" si="21"/>
        <v>Operations</v>
      </c>
      <c r="E160" s="117" t="str">
        <f t="shared" ca="1" si="22"/>
        <v>West</v>
      </c>
      <c r="F160" s="118" t="str">
        <f t="shared" ca="1" si="23"/>
        <v>Technician</v>
      </c>
      <c r="G160" s="54">
        <f t="shared" ca="1" si="19"/>
        <v>32479</v>
      </c>
      <c r="H160" s="119">
        <v>37913</v>
      </c>
      <c r="I160" s="120">
        <v>28782</v>
      </c>
      <c r="J160" s="128" t="str">
        <f t="shared" ca="1" si="20"/>
        <v>M</v>
      </c>
    </row>
    <row r="161" spans="2:10" x14ac:dyDescent="0.45">
      <c r="B161" s="124">
        <v>1156</v>
      </c>
      <c r="C161" s="115" t="s">
        <v>163</v>
      </c>
      <c r="D161" s="116" t="str">
        <f t="shared" ca="1" si="21"/>
        <v>Finance</v>
      </c>
      <c r="E161" s="117" t="str">
        <f t="shared" ca="1" si="22"/>
        <v>Midwest</v>
      </c>
      <c r="F161" s="118" t="str">
        <f t="shared" ca="1" si="23"/>
        <v>Supervisor</v>
      </c>
      <c r="G161" s="54">
        <f t="shared" ca="1" si="19"/>
        <v>73336</v>
      </c>
      <c r="H161" s="119">
        <v>32891</v>
      </c>
      <c r="I161" s="120">
        <v>26316</v>
      </c>
      <c r="J161" s="128" t="str">
        <f t="shared" ca="1" si="20"/>
        <v>M</v>
      </c>
    </row>
    <row r="162" spans="2:10" x14ac:dyDescent="0.45">
      <c r="B162" s="124">
        <v>1157</v>
      </c>
      <c r="C162" s="115" t="s">
        <v>164</v>
      </c>
      <c r="D162" s="116" t="str">
        <f t="shared" ca="1" si="21"/>
        <v>Marketing</v>
      </c>
      <c r="E162" s="117" t="str">
        <f t="shared" ca="1" si="22"/>
        <v>South</v>
      </c>
      <c r="F162" s="118" t="str">
        <f t="shared" ca="1" si="23"/>
        <v>Manager</v>
      </c>
      <c r="G162" s="54">
        <f t="shared" ca="1" si="19"/>
        <v>30926</v>
      </c>
      <c r="H162" s="119">
        <v>36419</v>
      </c>
      <c r="I162" s="120">
        <v>29114</v>
      </c>
      <c r="J162" s="128" t="str">
        <f t="shared" ca="1" si="20"/>
        <v>M</v>
      </c>
    </row>
    <row r="163" spans="2:10" x14ac:dyDescent="0.45">
      <c r="B163" s="124">
        <v>1158</v>
      </c>
      <c r="C163" s="115" t="s">
        <v>165</v>
      </c>
      <c r="D163" s="116" t="str">
        <f t="shared" ca="1" si="21"/>
        <v>Engineering</v>
      </c>
      <c r="E163" s="117" t="str">
        <f t="shared" ca="1" si="22"/>
        <v>West</v>
      </c>
      <c r="F163" s="118" t="str">
        <f t="shared" ca="1" si="23"/>
        <v>Manager</v>
      </c>
      <c r="G163" s="54">
        <f t="shared" ca="1" si="19"/>
        <v>37202</v>
      </c>
      <c r="H163" s="119">
        <v>33550</v>
      </c>
      <c r="I163" s="120">
        <v>25880</v>
      </c>
      <c r="J163" s="128" t="str">
        <f t="shared" ca="1" si="20"/>
        <v>M</v>
      </c>
    </row>
    <row r="164" spans="2:10" x14ac:dyDescent="0.45">
      <c r="B164" s="124">
        <v>1159</v>
      </c>
      <c r="C164" s="115" t="s">
        <v>166</v>
      </c>
      <c r="D164" s="116" t="str">
        <f t="shared" ca="1" si="21"/>
        <v>Marketing</v>
      </c>
      <c r="E164" s="117" t="str">
        <f t="shared" ca="1" si="22"/>
        <v>West</v>
      </c>
      <c r="F164" s="118" t="str">
        <f t="shared" ca="1" si="23"/>
        <v>Manager</v>
      </c>
      <c r="G164" s="54">
        <f t="shared" ca="1" si="19"/>
        <v>87546</v>
      </c>
      <c r="H164" s="119">
        <v>32881</v>
      </c>
      <c r="I164" s="120">
        <v>25941</v>
      </c>
      <c r="J164" s="128" t="str">
        <f t="shared" ca="1" si="20"/>
        <v>M</v>
      </c>
    </row>
    <row r="165" spans="2:10" x14ac:dyDescent="0.45">
      <c r="B165" s="124">
        <v>1160</v>
      </c>
      <c r="C165" s="115" t="s">
        <v>167</v>
      </c>
      <c r="D165" s="134" t="str">
        <f t="shared" ca="1" si="21"/>
        <v>Marketing</v>
      </c>
      <c r="E165" s="117" t="str">
        <f t="shared" ca="1" si="22"/>
        <v>South</v>
      </c>
      <c r="F165" s="118" t="str">
        <f t="shared" ca="1" si="23"/>
        <v>Technician</v>
      </c>
      <c r="G165" s="54">
        <f t="shared" ca="1" si="19"/>
        <v>32345</v>
      </c>
      <c r="H165" s="119">
        <v>32264</v>
      </c>
      <c r="I165" s="120">
        <v>23863</v>
      </c>
      <c r="J165" s="128" t="str">
        <f t="shared" ca="1" si="20"/>
        <v>F</v>
      </c>
    </row>
    <row r="166" spans="2:10" x14ac:dyDescent="0.45">
      <c r="B166" s="124">
        <v>1161</v>
      </c>
      <c r="C166" s="115" t="s">
        <v>168</v>
      </c>
      <c r="D166" s="116" t="str">
        <f t="shared" ca="1" si="21"/>
        <v>Operations</v>
      </c>
      <c r="E166" s="117" t="str">
        <f t="shared" ca="1" si="22"/>
        <v>West</v>
      </c>
      <c r="F166" s="118" t="str">
        <f t="shared" ca="1" si="23"/>
        <v>Technician</v>
      </c>
      <c r="G166" s="54">
        <f t="shared" ca="1" si="19"/>
        <v>47790</v>
      </c>
      <c r="H166" s="119">
        <v>28501</v>
      </c>
      <c r="I166" s="120">
        <v>21561</v>
      </c>
      <c r="J166" s="128" t="str">
        <f t="shared" ca="1" si="20"/>
        <v>M</v>
      </c>
    </row>
    <row r="167" spans="2:10" x14ac:dyDescent="0.45">
      <c r="B167" s="124">
        <v>1162</v>
      </c>
      <c r="C167" s="115" t="s">
        <v>169</v>
      </c>
      <c r="D167" s="134" t="str">
        <f t="shared" ca="1" si="21"/>
        <v>Marketing</v>
      </c>
      <c r="E167" s="117" t="str">
        <f t="shared" ca="1" si="22"/>
        <v>West</v>
      </c>
      <c r="F167" s="118" t="str">
        <f t="shared" ca="1" si="23"/>
        <v>Manager</v>
      </c>
      <c r="G167" s="54">
        <f t="shared" ca="1" si="19"/>
        <v>64881</v>
      </c>
      <c r="H167" s="119">
        <v>36117</v>
      </c>
      <c r="I167" s="120">
        <v>26986</v>
      </c>
      <c r="J167" s="121" t="str">
        <f t="shared" ca="1" si="20"/>
        <v>M</v>
      </c>
    </row>
    <row r="168" spans="2:10" x14ac:dyDescent="0.45">
      <c r="B168" s="124">
        <v>1163</v>
      </c>
      <c r="C168" s="115" t="s">
        <v>170</v>
      </c>
      <c r="D168" s="134" t="str">
        <f t="shared" ca="1" si="21"/>
        <v>Engineering</v>
      </c>
      <c r="E168" s="117" t="str">
        <f t="shared" ca="1" si="22"/>
        <v>South</v>
      </c>
      <c r="F168" s="118" t="str">
        <f t="shared" ca="1" si="23"/>
        <v>Accountant</v>
      </c>
      <c r="G168" s="54">
        <f t="shared" ca="1" si="19"/>
        <v>54876</v>
      </c>
      <c r="H168" s="119">
        <v>30203</v>
      </c>
      <c r="I168" s="120">
        <v>22533</v>
      </c>
      <c r="J168" s="128" t="str">
        <f t="shared" ca="1" si="20"/>
        <v>F</v>
      </c>
    </row>
    <row r="169" spans="2:10" x14ac:dyDescent="0.45">
      <c r="B169" s="124">
        <v>1164</v>
      </c>
      <c r="C169" s="115" t="s">
        <v>171</v>
      </c>
      <c r="D169" s="134" t="str">
        <f t="shared" ca="1" si="21"/>
        <v>Marketing</v>
      </c>
      <c r="E169" s="117" t="str">
        <f t="shared" ca="1" si="22"/>
        <v>Midwest</v>
      </c>
      <c r="F169" s="118" t="str">
        <f t="shared" ca="1" si="23"/>
        <v>Supervisor</v>
      </c>
      <c r="G169" s="54">
        <f t="shared" ca="1" si="19"/>
        <v>83002</v>
      </c>
      <c r="H169" s="119">
        <v>25537</v>
      </c>
      <c r="I169" s="120">
        <v>16771</v>
      </c>
      <c r="J169" s="128" t="str">
        <f t="shared" ca="1" si="20"/>
        <v>M</v>
      </c>
    </row>
    <row r="170" spans="2:10" x14ac:dyDescent="0.45">
      <c r="B170" s="124">
        <v>1165</v>
      </c>
      <c r="C170" s="115" t="s">
        <v>115</v>
      </c>
      <c r="D170" s="116" t="str">
        <f t="shared" ca="1" si="21"/>
        <v>Finance</v>
      </c>
      <c r="E170" s="117" t="str">
        <f t="shared" ca="1" si="22"/>
        <v>Midwest</v>
      </c>
      <c r="F170" s="118" t="str">
        <f t="shared" ca="1" si="23"/>
        <v>Accountant</v>
      </c>
      <c r="G170" s="54">
        <f t="shared" ca="1" si="19"/>
        <v>58117</v>
      </c>
      <c r="H170" s="119">
        <v>33946</v>
      </c>
      <c r="I170" s="120">
        <v>27006</v>
      </c>
      <c r="J170" s="128" t="str">
        <f t="shared" ca="1" si="20"/>
        <v>F</v>
      </c>
    </row>
    <row r="171" spans="2:10" x14ac:dyDescent="0.45">
      <c r="B171" s="124">
        <v>1166</v>
      </c>
      <c r="C171" s="115" t="s">
        <v>172</v>
      </c>
      <c r="D171" s="134" t="str">
        <f t="shared" ca="1" si="21"/>
        <v>Marketing</v>
      </c>
      <c r="E171" s="117" t="str">
        <f t="shared" ca="1" si="22"/>
        <v>South</v>
      </c>
      <c r="F171" s="118" t="str">
        <f t="shared" ca="1" si="23"/>
        <v>Technician</v>
      </c>
      <c r="G171" s="54">
        <f t="shared" ca="1" si="19"/>
        <v>78572</v>
      </c>
      <c r="H171" s="119">
        <v>27036</v>
      </c>
      <c r="I171" s="120">
        <v>18635</v>
      </c>
      <c r="J171" s="128" t="str">
        <f t="shared" ca="1" si="20"/>
        <v>M</v>
      </c>
    </row>
    <row r="172" spans="2:10" x14ac:dyDescent="0.45">
      <c r="B172" s="124">
        <v>1167</v>
      </c>
      <c r="C172" s="115" t="s">
        <v>173</v>
      </c>
      <c r="D172" s="116" t="str">
        <f t="shared" ca="1" si="21"/>
        <v>Engineering</v>
      </c>
      <c r="E172" s="117" t="str">
        <f t="shared" ca="1" si="22"/>
        <v>North</v>
      </c>
      <c r="F172" s="118" t="str">
        <f t="shared" ca="1" si="23"/>
        <v>Accountant</v>
      </c>
      <c r="G172" s="54">
        <f t="shared" ca="1" si="19"/>
        <v>45433</v>
      </c>
      <c r="H172" s="119">
        <v>31662</v>
      </c>
      <c r="I172" s="120">
        <v>22531</v>
      </c>
      <c r="J172" s="121" t="str">
        <f t="shared" ca="1" si="20"/>
        <v>M</v>
      </c>
    </row>
    <row r="173" spans="2:10" x14ac:dyDescent="0.45">
      <c r="B173" s="124">
        <v>1168</v>
      </c>
      <c r="C173" s="115" t="s">
        <v>174</v>
      </c>
      <c r="D173" s="116" t="str">
        <f t="shared" ca="1" si="21"/>
        <v>Engineering</v>
      </c>
      <c r="E173" s="117" t="str">
        <f t="shared" ca="1" si="22"/>
        <v>West</v>
      </c>
      <c r="F173" s="118" t="str">
        <f t="shared" ca="1" si="23"/>
        <v>Technician</v>
      </c>
      <c r="G173" s="54">
        <f t="shared" ca="1" si="19"/>
        <v>41630</v>
      </c>
      <c r="H173" s="119">
        <v>34663</v>
      </c>
      <c r="I173" s="120">
        <v>26262</v>
      </c>
      <c r="J173" s="128" t="str">
        <f t="shared" ca="1" si="20"/>
        <v>F</v>
      </c>
    </row>
    <row r="174" spans="2:10" x14ac:dyDescent="0.45">
      <c r="B174" s="124">
        <v>1169</v>
      </c>
      <c r="C174" s="115" t="s">
        <v>175</v>
      </c>
      <c r="D174" s="116" t="str">
        <f t="shared" ca="1" si="21"/>
        <v>Engineering</v>
      </c>
      <c r="E174" s="117" t="str">
        <f t="shared" ca="1" si="22"/>
        <v>West</v>
      </c>
      <c r="F174" s="118" t="str">
        <f t="shared" ca="1" si="23"/>
        <v>Technician</v>
      </c>
      <c r="G174" s="54">
        <f t="shared" ca="1" si="19"/>
        <v>75504</v>
      </c>
      <c r="H174" s="119">
        <v>34784</v>
      </c>
      <c r="I174" s="120">
        <v>25653</v>
      </c>
      <c r="J174" s="121" t="str">
        <f t="shared" ca="1" si="20"/>
        <v>F</v>
      </c>
    </row>
    <row r="175" spans="2:10" x14ac:dyDescent="0.45">
      <c r="B175" s="124">
        <v>1170</v>
      </c>
      <c r="C175" s="115" t="s">
        <v>176</v>
      </c>
      <c r="D175" s="144" t="str">
        <f t="shared" ca="1" si="21"/>
        <v>Engineering</v>
      </c>
      <c r="E175" s="117" t="str">
        <f t="shared" ca="1" si="22"/>
        <v>South</v>
      </c>
      <c r="F175" s="118" t="str">
        <f t="shared" ca="1" si="23"/>
        <v>Technician</v>
      </c>
      <c r="G175" s="54">
        <f t="shared" ca="1" si="19"/>
        <v>29041</v>
      </c>
      <c r="H175" s="119">
        <v>38322</v>
      </c>
      <c r="I175" s="120">
        <v>29556</v>
      </c>
      <c r="J175" s="128" t="str">
        <f t="shared" ca="1" si="20"/>
        <v>F</v>
      </c>
    </row>
    <row r="176" spans="2:10" x14ac:dyDescent="0.45">
      <c r="B176" s="124">
        <v>1171</v>
      </c>
      <c r="C176" s="115" t="s">
        <v>177</v>
      </c>
      <c r="D176" s="116" t="str">
        <f t="shared" ca="1" si="21"/>
        <v>Finance</v>
      </c>
      <c r="E176" s="117" t="str">
        <f t="shared" ca="1" si="22"/>
        <v>South</v>
      </c>
      <c r="F176" s="118" t="str">
        <f t="shared" ca="1" si="23"/>
        <v>Manager</v>
      </c>
      <c r="G176" s="54">
        <f t="shared" ca="1" si="19"/>
        <v>32763</v>
      </c>
      <c r="H176" s="119">
        <v>22858</v>
      </c>
      <c r="I176" s="120">
        <v>16283</v>
      </c>
      <c r="J176" s="128" t="str">
        <f t="shared" ca="1" si="20"/>
        <v>M</v>
      </c>
    </row>
    <row r="177" spans="2:10" x14ac:dyDescent="0.45">
      <c r="B177" s="124">
        <v>1172</v>
      </c>
      <c r="C177" s="115" t="s">
        <v>178</v>
      </c>
      <c r="D177" s="134" t="str">
        <f t="shared" ca="1" si="21"/>
        <v>Marketing</v>
      </c>
      <c r="E177" s="117" t="str">
        <f t="shared" ca="1" si="22"/>
        <v>South</v>
      </c>
      <c r="F177" s="118" t="str">
        <f t="shared" ca="1" si="23"/>
        <v>Manager</v>
      </c>
      <c r="G177" s="54">
        <f t="shared" ca="1" si="19"/>
        <v>57104</v>
      </c>
      <c r="H177" s="119">
        <v>23926</v>
      </c>
      <c r="I177" s="120">
        <v>16986</v>
      </c>
      <c r="J177" s="121" t="str">
        <f t="shared" ca="1" si="20"/>
        <v>M</v>
      </c>
    </row>
    <row r="178" spans="2:10" x14ac:dyDescent="0.45">
      <c r="B178" s="124">
        <v>1173</v>
      </c>
      <c r="C178" s="115" t="s">
        <v>179</v>
      </c>
      <c r="D178" s="116" t="str">
        <f t="shared" ca="1" si="21"/>
        <v>Operations</v>
      </c>
      <c r="E178" s="117" t="str">
        <f t="shared" ca="1" si="22"/>
        <v>North</v>
      </c>
      <c r="F178" s="118" t="str">
        <f t="shared" ca="1" si="23"/>
        <v>Supervisor</v>
      </c>
      <c r="G178" s="54">
        <f t="shared" ca="1" si="19"/>
        <v>36249</v>
      </c>
      <c r="H178" s="119">
        <v>37458</v>
      </c>
      <c r="I178" s="120">
        <v>28327</v>
      </c>
      <c r="J178" s="128" t="str">
        <f t="shared" ca="1" si="20"/>
        <v>M</v>
      </c>
    </row>
    <row r="179" spans="2:10" x14ac:dyDescent="0.45">
      <c r="B179" s="124">
        <v>1174</v>
      </c>
      <c r="C179" s="115" t="s">
        <v>180</v>
      </c>
      <c r="D179" s="134" t="str">
        <f t="shared" ca="1" si="21"/>
        <v>Engineering</v>
      </c>
      <c r="E179" s="117" t="str">
        <f t="shared" ca="1" si="22"/>
        <v>West</v>
      </c>
      <c r="F179" s="118" t="str">
        <f t="shared" ca="1" si="23"/>
        <v>Accountant</v>
      </c>
      <c r="G179" s="54">
        <f t="shared" ca="1" si="19"/>
        <v>51580</v>
      </c>
      <c r="H179" s="119">
        <v>26162</v>
      </c>
      <c r="I179" s="120">
        <v>19587</v>
      </c>
      <c r="J179" s="121" t="str">
        <f t="shared" ca="1" si="20"/>
        <v>M</v>
      </c>
    </row>
    <row r="180" spans="2:10" x14ac:dyDescent="0.45">
      <c r="B180" s="124">
        <v>1175</v>
      </c>
      <c r="C180" s="115" t="s">
        <v>72</v>
      </c>
      <c r="D180" s="116" t="str">
        <f t="shared" ca="1" si="21"/>
        <v>Operations</v>
      </c>
      <c r="E180" s="117" t="str">
        <f t="shared" ca="1" si="22"/>
        <v>Midwest</v>
      </c>
      <c r="F180" s="127" t="str">
        <f t="shared" ca="1" si="23"/>
        <v>Technician</v>
      </c>
      <c r="G180" s="54">
        <f t="shared" ca="1" si="19"/>
        <v>85049</v>
      </c>
      <c r="H180" s="119">
        <v>30963</v>
      </c>
      <c r="I180" s="120">
        <v>24388</v>
      </c>
      <c r="J180" s="128" t="str">
        <f t="shared" ca="1" si="20"/>
        <v>F</v>
      </c>
    </row>
    <row r="181" spans="2:10" x14ac:dyDescent="0.45">
      <c r="B181" s="124">
        <v>1176</v>
      </c>
      <c r="C181" s="115" t="s">
        <v>181</v>
      </c>
      <c r="D181" s="116" t="str">
        <f t="shared" ca="1" si="21"/>
        <v>Operations</v>
      </c>
      <c r="E181" s="117" t="str">
        <f t="shared" ca="1" si="22"/>
        <v>West</v>
      </c>
      <c r="F181" s="118" t="str">
        <f t="shared" ca="1" si="23"/>
        <v>Technician</v>
      </c>
      <c r="G181" s="54">
        <f t="shared" ca="1" si="19"/>
        <v>53124</v>
      </c>
      <c r="H181" s="119">
        <v>32186</v>
      </c>
      <c r="I181" s="120">
        <v>23420</v>
      </c>
      <c r="J181" s="128" t="str">
        <f t="shared" ca="1" si="20"/>
        <v>F</v>
      </c>
    </row>
    <row r="182" spans="2:10" x14ac:dyDescent="0.45">
      <c r="B182" s="124">
        <v>1177</v>
      </c>
      <c r="C182" s="115" t="s">
        <v>182</v>
      </c>
      <c r="D182" s="134" t="str">
        <f t="shared" ca="1" si="21"/>
        <v>Finance</v>
      </c>
      <c r="E182" s="117" t="str">
        <f t="shared" ca="1" si="22"/>
        <v>Midwest</v>
      </c>
      <c r="F182" s="118" t="str">
        <f t="shared" ca="1" si="23"/>
        <v>Accountant</v>
      </c>
      <c r="G182" s="54">
        <f t="shared" ca="1" si="19"/>
        <v>24450</v>
      </c>
      <c r="H182" s="119">
        <v>31965</v>
      </c>
      <c r="I182" s="120">
        <v>23199</v>
      </c>
      <c r="J182" s="128" t="str">
        <f t="shared" ca="1" si="20"/>
        <v>M</v>
      </c>
    </row>
    <row r="183" spans="2:10" x14ac:dyDescent="0.45">
      <c r="B183" s="124">
        <v>1178</v>
      </c>
      <c r="C183" s="115" t="s">
        <v>183</v>
      </c>
      <c r="D183" s="116" t="str">
        <f t="shared" ca="1" si="21"/>
        <v>Finance</v>
      </c>
      <c r="E183" s="117" t="str">
        <f t="shared" ca="1" si="22"/>
        <v>South</v>
      </c>
      <c r="F183" s="131" t="str">
        <f t="shared" ca="1" si="23"/>
        <v>Manager</v>
      </c>
      <c r="G183" s="54">
        <f t="shared" ca="1" si="19"/>
        <v>66882</v>
      </c>
      <c r="H183" s="119">
        <v>25758</v>
      </c>
      <c r="I183" s="120">
        <v>17722</v>
      </c>
      <c r="J183" s="128" t="str">
        <f t="shared" ca="1" si="20"/>
        <v>M</v>
      </c>
    </row>
    <row r="184" spans="2:10" x14ac:dyDescent="0.45">
      <c r="B184" s="124">
        <v>1179</v>
      </c>
      <c r="C184" s="115" t="s">
        <v>184</v>
      </c>
      <c r="D184" s="134" t="str">
        <f t="shared" ca="1" si="21"/>
        <v>Finance</v>
      </c>
      <c r="E184" s="117" t="str">
        <f t="shared" ca="1" si="22"/>
        <v>Midwest</v>
      </c>
      <c r="F184" s="118" t="str">
        <f t="shared" ca="1" si="23"/>
        <v>Technician</v>
      </c>
      <c r="G184" s="54">
        <f t="shared" ca="1" si="19"/>
        <v>72700</v>
      </c>
      <c r="H184" s="119">
        <v>30092</v>
      </c>
      <c r="I184" s="120">
        <v>20961</v>
      </c>
      <c r="J184" s="128" t="str">
        <f t="shared" ca="1" si="20"/>
        <v>M</v>
      </c>
    </row>
    <row r="185" spans="2:10" x14ac:dyDescent="0.45">
      <c r="B185" s="124">
        <v>1180</v>
      </c>
      <c r="C185" s="115" t="s">
        <v>185</v>
      </c>
      <c r="D185" s="116" t="str">
        <f t="shared" ca="1" si="21"/>
        <v>Operations</v>
      </c>
      <c r="E185" s="117" t="str">
        <f t="shared" ca="1" si="22"/>
        <v>North</v>
      </c>
      <c r="F185" s="127" t="str">
        <f t="shared" ca="1" si="23"/>
        <v>Technician</v>
      </c>
      <c r="G185" s="54">
        <f t="shared" ca="1" si="19"/>
        <v>73188</v>
      </c>
      <c r="H185" s="119">
        <v>36933</v>
      </c>
      <c r="I185" s="120">
        <v>27802</v>
      </c>
      <c r="J185" s="128" t="str">
        <f t="shared" ca="1" si="20"/>
        <v>F</v>
      </c>
    </row>
    <row r="186" spans="2:10" x14ac:dyDescent="0.45">
      <c r="B186" s="124">
        <v>1181</v>
      </c>
      <c r="C186" s="115" t="s">
        <v>186</v>
      </c>
      <c r="D186" s="116" t="str">
        <f t="shared" ca="1" si="21"/>
        <v>Marketing</v>
      </c>
      <c r="E186" s="117" t="str">
        <f t="shared" ca="1" si="22"/>
        <v>West</v>
      </c>
      <c r="F186" s="118" t="str">
        <f t="shared" ca="1" si="23"/>
        <v>Supervisor</v>
      </c>
      <c r="G186" s="54">
        <f t="shared" ca="1" si="19"/>
        <v>45892</v>
      </c>
      <c r="H186" s="119">
        <v>24510</v>
      </c>
      <c r="I186" s="120">
        <v>16109</v>
      </c>
      <c r="J186" s="128" t="str">
        <f t="shared" ca="1" si="20"/>
        <v>F</v>
      </c>
    </row>
    <row r="187" spans="2:10" x14ac:dyDescent="0.45">
      <c r="B187" s="124">
        <v>1182</v>
      </c>
      <c r="C187" s="115" t="s">
        <v>187</v>
      </c>
      <c r="D187" s="116" t="str">
        <f t="shared" ca="1" si="21"/>
        <v>Operations</v>
      </c>
      <c r="E187" s="117" t="str">
        <f t="shared" ca="1" si="22"/>
        <v>Midwest</v>
      </c>
      <c r="F187" s="131" t="str">
        <f t="shared" ca="1" si="23"/>
        <v>Supervisor</v>
      </c>
      <c r="G187" s="54">
        <f t="shared" ca="1" si="19"/>
        <v>85189</v>
      </c>
      <c r="H187" s="119">
        <v>29316</v>
      </c>
      <c r="I187" s="120">
        <v>20185</v>
      </c>
      <c r="J187" s="128" t="str">
        <f t="shared" ca="1" si="20"/>
        <v>M</v>
      </c>
    </row>
    <row r="188" spans="2:10" x14ac:dyDescent="0.45">
      <c r="B188" s="124">
        <v>1183</v>
      </c>
      <c r="C188" s="115" t="s">
        <v>188</v>
      </c>
      <c r="D188" s="116" t="str">
        <f t="shared" ca="1" si="21"/>
        <v>Marketing</v>
      </c>
      <c r="E188" s="117" t="str">
        <f t="shared" ca="1" si="22"/>
        <v>Midwest</v>
      </c>
      <c r="F188" s="118" t="str">
        <f t="shared" ca="1" si="23"/>
        <v>Supervisor</v>
      </c>
      <c r="G188" s="54">
        <f t="shared" ca="1" si="19"/>
        <v>53847</v>
      </c>
      <c r="H188" s="119">
        <v>24328</v>
      </c>
      <c r="I188" s="120">
        <v>17753</v>
      </c>
      <c r="J188" s="121" t="str">
        <f t="shared" ca="1" si="20"/>
        <v>M</v>
      </c>
    </row>
    <row r="189" spans="2:10" x14ac:dyDescent="0.45">
      <c r="B189" s="124">
        <v>1184</v>
      </c>
      <c r="C189" s="115" t="s">
        <v>189</v>
      </c>
      <c r="D189" s="116" t="str">
        <f t="shared" ca="1" si="21"/>
        <v>Marketing</v>
      </c>
      <c r="E189" s="117" t="str">
        <f t="shared" ca="1" si="22"/>
        <v>North</v>
      </c>
      <c r="F189" s="118" t="str">
        <f t="shared" ca="1" si="23"/>
        <v>Technician</v>
      </c>
      <c r="G189" s="54">
        <f t="shared" ca="1" si="19"/>
        <v>38683</v>
      </c>
      <c r="H189" s="119">
        <v>36247</v>
      </c>
      <c r="I189" s="120">
        <v>27481</v>
      </c>
      <c r="J189" s="128" t="str">
        <f t="shared" ca="1" si="20"/>
        <v>F</v>
      </c>
    </row>
    <row r="190" spans="2:10" x14ac:dyDescent="0.45">
      <c r="B190" s="124">
        <v>1185</v>
      </c>
      <c r="C190" s="115" t="s">
        <v>190</v>
      </c>
      <c r="D190" s="116" t="str">
        <f t="shared" ca="1" si="21"/>
        <v>Finance</v>
      </c>
      <c r="E190" s="117" t="str">
        <f t="shared" ca="1" si="22"/>
        <v>South</v>
      </c>
      <c r="F190" s="118" t="str">
        <f t="shared" ca="1" si="23"/>
        <v>Technician</v>
      </c>
      <c r="G190" s="54">
        <f t="shared" ca="1" si="19"/>
        <v>75369</v>
      </c>
      <c r="H190" s="119">
        <v>26540</v>
      </c>
      <c r="I190" s="120">
        <v>18139</v>
      </c>
      <c r="J190" s="128" t="str">
        <f t="shared" ca="1" si="20"/>
        <v>F</v>
      </c>
    </row>
    <row r="191" spans="2:10" x14ac:dyDescent="0.45">
      <c r="B191" s="124">
        <v>1186</v>
      </c>
      <c r="C191" s="115" t="s">
        <v>191</v>
      </c>
      <c r="D191" s="116" t="str">
        <f t="shared" ca="1" si="21"/>
        <v>Finance</v>
      </c>
      <c r="E191" s="117" t="str">
        <f t="shared" ca="1" si="22"/>
        <v>North</v>
      </c>
      <c r="F191" s="118" t="str">
        <f t="shared" ca="1" si="23"/>
        <v>Supervisor</v>
      </c>
      <c r="G191" s="54">
        <f t="shared" ca="1" si="19"/>
        <v>56257</v>
      </c>
      <c r="H191" s="119">
        <v>22982</v>
      </c>
      <c r="I191" s="120">
        <v>15677</v>
      </c>
      <c r="J191" s="128" t="str">
        <f t="shared" ca="1" si="20"/>
        <v>M</v>
      </c>
    </row>
    <row r="192" spans="2:10" x14ac:dyDescent="0.45">
      <c r="B192" s="124">
        <v>1187</v>
      </c>
      <c r="C192" s="115" t="s">
        <v>192</v>
      </c>
      <c r="D192" s="116" t="str">
        <f t="shared" ca="1" si="21"/>
        <v>Marketing</v>
      </c>
      <c r="E192" s="117" t="str">
        <f t="shared" ca="1" si="22"/>
        <v>West</v>
      </c>
      <c r="F192" s="131" t="str">
        <f t="shared" ca="1" si="23"/>
        <v>Manager</v>
      </c>
      <c r="G192" s="54">
        <f t="shared" ca="1" si="19"/>
        <v>27751</v>
      </c>
      <c r="H192" s="119">
        <v>22799</v>
      </c>
      <c r="I192" s="120">
        <v>16224</v>
      </c>
      <c r="J192" s="128" t="str">
        <f t="shared" ca="1" si="20"/>
        <v>M</v>
      </c>
    </row>
    <row r="193" spans="2:10" x14ac:dyDescent="0.45">
      <c r="B193" s="124">
        <v>1188</v>
      </c>
      <c r="C193" s="115" t="s">
        <v>134</v>
      </c>
      <c r="D193" s="134" t="str">
        <f t="shared" ca="1" si="21"/>
        <v>Marketing</v>
      </c>
      <c r="E193" s="117" t="str">
        <f t="shared" ca="1" si="22"/>
        <v>North</v>
      </c>
      <c r="F193" s="118" t="str">
        <f t="shared" ca="1" si="23"/>
        <v>Accountant</v>
      </c>
      <c r="G193" s="54">
        <f t="shared" ca="1" si="19"/>
        <v>89902</v>
      </c>
      <c r="H193" s="119">
        <v>30869</v>
      </c>
      <c r="I193" s="120">
        <v>22833</v>
      </c>
      <c r="J193" s="128" t="str">
        <f t="shared" ca="1" si="20"/>
        <v>F</v>
      </c>
    </row>
    <row r="194" spans="2:10" x14ac:dyDescent="0.45">
      <c r="B194" s="124">
        <v>1189</v>
      </c>
      <c r="C194" s="115" t="s">
        <v>193</v>
      </c>
      <c r="D194" s="116" t="str">
        <f t="shared" ca="1" si="21"/>
        <v>Operations</v>
      </c>
      <c r="E194" s="117" t="str">
        <f t="shared" ca="1" si="22"/>
        <v>Midwest</v>
      </c>
      <c r="F194" s="118" t="str">
        <f t="shared" ca="1" si="23"/>
        <v>Technician</v>
      </c>
      <c r="G194" s="54">
        <f t="shared" ca="1" si="19"/>
        <v>35385</v>
      </c>
      <c r="H194" s="119">
        <v>29475</v>
      </c>
      <c r="I194" s="120">
        <v>22535</v>
      </c>
      <c r="J194" s="128" t="str">
        <f t="shared" ca="1" si="20"/>
        <v>F</v>
      </c>
    </row>
    <row r="195" spans="2:10" x14ac:dyDescent="0.45">
      <c r="B195" s="124">
        <v>1190</v>
      </c>
      <c r="C195" s="115" t="s">
        <v>194</v>
      </c>
      <c r="D195" s="116" t="str">
        <f t="shared" ca="1" si="21"/>
        <v>Marketing</v>
      </c>
      <c r="E195" s="117" t="str">
        <f t="shared" ca="1" si="22"/>
        <v>North</v>
      </c>
      <c r="F195" s="118" t="str">
        <f t="shared" ca="1" si="23"/>
        <v>Technician</v>
      </c>
      <c r="G195" s="54">
        <f t="shared" ca="1" si="19"/>
        <v>28090</v>
      </c>
      <c r="H195" s="119">
        <v>30739</v>
      </c>
      <c r="I195" s="120">
        <v>21973</v>
      </c>
      <c r="J195" s="128" t="str">
        <f t="shared" ca="1" si="20"/>
        <v>F</v>
      </c>
    </row>
    <row r="196" spans="2:10" x14ac:dyDescent="0.45">
      <c r="B196" s="124">
        <v>1191</v>
      </c>
      <c r="C196" s="115" t="s">
        <v>195</v>
      </c>
      <c r="D196" s="116" t="str">
        <f t="shared" ca="1" si="21"/>
        <v>Marketing</v>
      </c>
      <c r="E196" s="117" t="str">
        <f t="shared" ca="1" si="22"/>
        <v>South</v>
      </c>
      <c r="F196" s="118" t="str">
        <f t="shared" ca="1" si="23"/>
        <v>Manager</v>
      </c>
      <c r="G196" s="54">
        <f t="shared" ca="1" si="19"/>
        <v>64690</v>
      </c>
      <c r="H196" s="119">
        <v>31012</v>
      </c>
      <c r="I196" s="120">
        <v>22246</v>
      </c>
      <c r="J196" s="128" t="str">
        <f t="shared" ca="1" si="20"/>
        <v>M</v>
      </c>
    </row>
    <row r="197" spans="2:10" x14ac:dyDescent="0.45">
      <c r="B197" s="124">
        <v>1192</v>
      </c>
      <c r="C197" s="115" t="s">
        <v>196</v>
      </c>
      <c r="D197" s="116" t="str">
        <f t="shared" ca="1" si="21"/>
        <v>Engineering</v>
      </c>
      <c r="E197" s="117" t="str">
        <f t="shared" ca="1" si="22"/>
        <v>West</v>
      </c>
      <c r="F197" s="118" t="str">
        <f t="shared" ca="1" si="23"/>
        <v>Supervisor</v>
      </c>
      <c r="G197" s="54">
        <f t="shared" ca="1" si="19"/>
        <v>24278</v>
      </c>
      <c r="H197" s="119">
        <v>33487</v>
      </c>
      <c r="I197" s="120">
        <v>26182</v>
      </c>
      <c r="J197" s="128" t="str">
        <f t="shared" ca="1" si="20"/>
        <v>F</v>
      </c>
    </row>
    <row r="198" spans="2:10" x14ac:dyDescent="0.45">
      <c r="B198" s="124">
        <v>1193</v>
      </c>
      <c r="C198" s="115" t="s">
        <v>197</v>
      </c>
      <c r="D198" s="116" t="str">
        <f t="shared" ca="1" si="21"/>
        <v>Marketing</v>
      </c>
      <c r="E198" s="117" t="str">
        <f t="shared" ca="1" si="22"/>
        <v>South</v>
      </c>
      <c r="F198" s="131" t="str">
        <f t="shared" ca="1" si="23"/>
        <v>Technician</v>
      </c>
      <c r="G198" s="54">
        <f t="shared" ca="1" si="19"/>
        <v>79325</v>
      </c>
      <c r="H198" s="119">
        <v>35556</v>
      </c>
      <c r="I198" s="120">
        <v>26790</v>
      </c>
      <c r="J198" s="128" t="str">
        <f t="shared" ca="1" si="20"/>
        <v>F</v>
      </c>
    </row>
    <row r="199" spans="2:10" x14ac:dyDescent="0.45">
      <c r="B199" s="124">
        <v>1194</v>
      </c>
      <c r="C199" s="115" t="s">
        <v>198</v>
      </c>
      <c r="D199" s="116" t="str">
        <f t="shared" ca="1" si="21"/>
        <v>Operations</v>
      </c>
      <c r="E199" s="117" t="str">
        <f t="shared" ca="1" si="22"/>
        <v>West</v>
      </c>
      <c r="F199" s="118" t="str">
        <f t="shared" ca="1" si="23"/>
        <v>Supervisor</v>
      </c>
      <c r="G199" s="54">
        <f t="shared" ref="G199:G256" ca="1" si="24">RANDBETWEEN(20000,90000)</f>
        <v>24299</v>
      </c>
      <c r="H199" s="119">
        <v>34798</v>
      </c>
      <c r="I199" s="120">
        <v>28223</v>
      </c>
      <c r="J199" s="128" t="str">
        <f t="shared" ref="J199:J256" ca="1" si="25">IF(RANDBETWEEN(1,3)&lt;2,"F","M")</f>
        <v>F</v>
      </c>
    </row>
    <row r="200" spans="2:10" x14ac:dyDescent="0.45">
      <c r="B200" s="124">
        <v>1195</v>
      </c>
      <c r="C200" s="115" t="s">
        <v>199</v>
      </c>
      <c r="D200" s="116" t="str">
        <f t="shared" ref="D200:D256" ca="1" si="26">IF(RANDBETWEEN(1,4)=1,"Engineering",IF(RANDBETWEEN(1,4)=2,"Finance",IF(RANDBETWEEN(1,4)=3,"Operations","Marketing")))</f>
        <v>Operations</v>
      </c>
      <c r="E200" s="117" t="str">
        <f t="shared" ref="E200:E256" ca="1" si="27">IF(RANDBETWEEN(1,4)=1,"South",IF(RANDBETWEEN(1,4)=2,"Midwest",IF(RANDBETWEEN(1,4)=3,"North","West")))</f>
        <v>South</v>
      </c>
      <c r="F200" s="131" t="str">
        <f t="shared" ref="F200:F256" ca="1" si="28">IF(RANDBETWEEN(1,4)=1,"Accountant",IF(RANDBETWEEN(1,4)=2,"Manager",IF(RANDBETWEEN(1,4)=3,"Supervisor","Technician")))</f>
        <v>Technician</v>
      </c>
      <c r="G200" s="54">
        <f t="shared" ca="1" si="24"/>
        <v>83369</v>
      </c>
      <c r="H200" s="119">
        <v>28696</v>
      </c>
      <c r="I200" s="120">
        <v>21756</v>
      </c>
      <c r="J200" s="128" t="str">
        <f t="shared" ca="1" si="25"/>
        <v>M</v>
      </c>
    </row>
    <row r="201" spans="2:10" x14ac:dyDescent="0.45">
      <c r="B201" s="124">
        <v>1196</v>
      </c>
      <c r="C201" s="115" t="s">
        <v>200</v>
      </c>
      <c r="D201" s="116" t="str">
        <f t="shared" ca="1" si="26"/>
        <v>Marketing</v>
      </c>
      <c r="E201" s="117" t="str">
        <f t="shared" ca="1" si="27"/>
        <v>West</v>
      </c>
      <c r="F201" s="131" t="str">
        <f t="shared" ca="1" si="28"/>
        <v>Manager</v>
      </c>
      <c r="G201" s="54">
        <f t="shared" ca="1" si="24"/>
        <v>54474</v>
      </c>
      <c r="H201" s="119">
        <v>32921</v>
      </c>
      <c r="I201" s="120">
        <v>25616</v>
      </c>
      <c r="J201" s="128" t="str">
        <f t="shared" ca="1" si="25"/>
        <v>M</v>
      </c>
    </row>
    <row r="202" spans="2:10" x14ac:dyDescent="0.45">
      <c r="B202" s="124">
        <v>1197</v>
      </c>
      <c r="C202" s="115" t="s">
        <v>201</v>
      </c>
      <c r="D202" s="116" t="str">
        <f t="shared" ca="1" si="26"/>
        <v>Marketing</v>
      </c>
      <c r="E202" s="117" t="str">
        <f t="shared" ca="1" si="27"/>
        <v>West</v>
      </c>
      <c r="F202" s="131" t="str">
        <f t="shared" ca="1" si="28"/>
        <v>Technician</v>
      </c>
      <c r="G202" s="54">
        <f t="shared" ca="1" si="24"/>
        <v>57161</v>
      </c>
      <c r="H202" s="119">
        <v>35663</v>
      </c>
      <c r="I202" s="120">
        <v>27993</v>
      </c>
      <c r="J202" s="128" t="str">
        <f t="shared" ca="1" si="25"/>
        <v>F</v>
      </c>
    </row>
    <row r="203" spans="2:10" x14ac:dyDescent="0.45">
      <c r="B203" s="124">
        <v>1198</v>
      </c>
      <c r="C203" s="115" t="s">
        <v>202</v>
      </c>
      <c r="D203" s="116" t="str">
        <f t="shared" ca="1" si="26"/>
        <v>Operations</v>
      </c>
      <c r="E203" s="117" t="str">
        <f t="shared" ca="1" si="27"/>
        <v>West</v>
      </c>
      <c r="F203" s="118" t="str">
        <f t="shared" ca="1" si="28"/>
        <v>Technician</v>
      </c>
      <c r="G203" s="54">
        <f t="shared" ca="1" si="24"/>
        <v>62032</v>
      </c>
      <c r="H203" s="119">
        <v>31280</v>
      </c>
      <c r="I203" s="120">
        <v>22879</v>
      </c>
      <c r="J203" s="128" t="str">
        <f t="shared" ca="1" si="25"/>
        <v>M</v>
      </c>
    </row>
    <row r="204" spans="2:10" x14ac:dyDescent="0.45">
      <c r="B204" s="124">
        <v>1199</v>
      </c>
      <c r="C204" s="115" t="s">
        <v>203</v>
      </c>
      <c r="D204" s="116" t="str">
        <f t="shared" ca="1" si="26"/>
        <v>Finance</v>
      </c>
      <c r="E204" s="117" t="str">
        <f t="shared" ca="1" si="27"/>
        <v>Midwest</v>
      </c>
      <c r="F204" s="131" t="str">
        <f t="shared" ca="1" si="28"/>
        <v>Technician</v>
      </c>
      <c r="G204" s="54">
        <f t="shared" ca="1" si="24"/>
        <v>68504</v>
      </c>
      <c r="H204" s="119">
        <v>30131</v>
      </c>
      <c r="I204" s="120">
        <v>21730</v>
      </c>
      <c r="J204" s="128" t="str">
        <f t="shared" ca="1" si="25"/>
        <v>F</v>
      </c>
    </row>
    <row r="205" spans="2:10" x14ac:dyDescent="0.45">
      <c r="B205" s="124">
        <v>1200</v>
      </c>
      <c r="C205" s="115" t="s">
        <v>204</v>
      </c>
      <c r="D205" s="116" t="str">
        <f t="shared" ca="1" si="26"/>
        <v>Marketing</v>
      </c>
      <c r="E205" s="117" t="str">
        <f t="shared" ca="1" si="27"/>
        <v>West</v>
      </c>
      <c r="F205" s="118" t="str">
        <f t="shared" ca="1" si="28"/>
        <v>Manager</v>
      </c>
      <c r="G205" s="54">
        <f t="shared" ca="1" si="24"/>
        <v>47897</v>
      </c>
      <c r="H205" s="119">
        <v>30523</v>
      </c>
      <c r="I205" s="120">
        <v>22853</v>
      </c>
      <c r="J205" s="128" t="str">
        <f t="shared" ca="1" si="25"/>
        <v>M</v>
      </c>
    </row>
    <row r="206" spans="2:10" x14ac:dyDescent="0.45">
      <c r="B206" s="124">
        <v>1201</v>
      </c>
      <c r="C206" s="115" t="s">
        <v>205</v>
      </c>
      <c r="D206" s="116" t="str">
        <f t="shared" ca="1" si="26"/>
        <v>Finance</v>
      </c>
      <c r="E206" s="117" t="str">
        <f t="shared" ca="1" si="27"/>
        <v>South</v>
      </c>
      <c r="F206" s="118" t="str">
        <f t="shared" ca="1" si="28"/>
        <v>Accountant</v>
      </c>
      <c r="G206" s="54">
        <f t="shared" ca="1" si="24"/>
        <v>59749</v>
      </c>
      <c r="H206" s="119">
        <v>31315</v>
      </c>
      <c r="I206" s="120">
        <v>24740</v>
      </c>
      <c r="J206" s="128" t="str">
        <f t="shared" ca="1" si="25"/>
        <v>F</v>
      </c>
    </row>
    <row r="207" spans="2:10" x14ac:dyDescent="0.45">
      <c r="B207" s="124">
        <v>1202</v>
      </c>
      <c r="C207" s="115" t="s">
        <v>206</v>
      </c>
      <c r="D207" s="116" t="str">
        <f t="shared" ca="1" si="26"/>
        <v>Operations</v>
      </c>
      <c r="E207" s="117" t="str">
        <f t="shared" ca="1" si="27"/>
        <v>Midwest</v>
      </c>
      <c r="F207" s="118" t="str">
        <f t="shared" ca="1" si="28"/>
        <v>Accountant</v>
      </c>
      <c r="G207" s="54">
        <f t="shared" ca="1" si="24"/>
        <v>82675</v>
      </c>
      <c r="H207" s="119">
        <v>29403</v>
      </c>
      <c r="I207" s="120">
        <v>22098</v>
      </c>
      <c r="J207" s="128" t="str">
        <f t="shared" ca="1" si="25"/>
        <v>M</v>
      </c>
    </row>
    <row r="208" spans="2:10" x14ac:dyDescent="0.45">
      <c r="B208" s="124">
        <v>1203</v>
      </c>
      <c r="C208" s="115" t="s">
        <v>207</v>
      </c>
      <c r="D208" s="116" t="str">
        <f t="shared" ca="1" si="26"/>
        <v>Finance</v>
      </c>
      <c r="E208" s="117" t="str">
        <f t="shared" ca="1" si="27"/>
        <v>North</v>
      </c>
      <c r="F208" s="127" t="str">
        <f t="shared" ca="1" si="28"/>
        <v>Manager</v>
      </c>
      <c r="G208" s="54">
        <f t="shared" ca="1" si="24"/>
        <v>57229</v>
      </c>
      <c r="H208" s="119">
        <v>36007</v>
      </c>
      <c r="I208" s="120">
        <v>27241</v>
      </c>
      <c r="J208" s="128" t="str">
        <f t="shared" ca="1" si="25"/>
        <v>M</v>
      </c>
    </row>
    <row r="209" spans="2:10" x14ac:dyDescent="0.45">
      <c r="B209" s="124">
        <v>1204</v>
      </c>
      <c r="C209" s="145" t="s">
        <v>208</v>
      </c>
      <c r="D209" s="116" t="str">
        <f t="shared" ca="1" si="26"/>
        <v>Marketing</v>
      </c>
      <c r="E209" s="117" t="str">
        <f t="shared" ca="1" si="27"/>
        <v>West</v>
      </c>
      <c r="F209" s="118" t="str">
        <f t="shared" ca="1" si="28"/>
        <v>Supervisor</v>
      </c>
      <c r="G209" s="54">
        <f t="shared" ca="1" si="24"/>
        <v>85064</v>
      </c>
      <c r="H209" s="119">
        <v>25091</v>
      </c>
      <c r="I209" s="120">
        <v>17055</v>
      </c>
      <c r="J209" s="128" t="str">
        <f t="shared" ca="1" si="25"/>
        <v>F</v>
      </c>
    </row>
    <row r="210" spans="2:10" x14ac:dyDescent="0.45">
      <c r="B210" s="124">
        <v>1205</v>
      </c>
      <c r="C210" s="125" t="s">
        <v>209</v>
      </c>
      <c r="D210" s="116" t="str">
        <f t="shared" ca="1" si="26"/>
        <v>Marketing</v>
      </c>
      <c r="E210" s="117" t="str">
        <f t="shared" ca="1" si="27"/>
        <v>West</v>
      </c>
      <c r="F210" s="118" t="str">
        <f t="shared" ca="1" si="28"/>
        <v>Technician</v>
      </c>
      <c r="G210" s="54">
        <f t="shared" ca="1" si="24"/>
        <v>73828</v>
      </c>
      <c r="H210" s="119">
        <v>24802</v>
      </c>
      <c r="I210" s="120">
        <v>18227</v>
      </c>
      <c r="J210" s="128" t="str">
        <f t="shared" ca="1" si="25"/>
        <v>F</v>
      </c>
    </row>
    <row r="211" spans="2:10" x14ac:dyDescent="0.45">
      <c r="B211" s="124">
        <v>1206</v>
      </c>
      <c r="C211" s="115" t="s">
        <v>210</v>
      </c>
      <c r="D211" s="116" t="str">
        <f t="shared" ca="1" si="26"/>
        <v>Marketing</v>
      </c>
      <c r="E211" s="117" t="str">
        <f t="shared" ca="1" si="27"/>
        <v>West</v>
      </c>
      <c r="F211" s="118" t="str">
        <f t="shared" ca="1" si="28"/>
        <v>Supervisor</v>
      </c>
      <c r="G211" s="54">
        <f t="shared" ca="1" si="24"/>
        <v>34641</v>
      </c>
      <c r="H211" s="119">
        <v>23150</v>
      </c>
      <c r="I211" s="120">
        <v>15845</v>
      </c>
      <c r="J211" s="128" t="str">
        <f t="shared" ca="1" si="25"/>
        <v>F</v>
      </c>
    </row>
    <row r="212" spans="2:10" x14ac:dyDescent="0.45">
      <c r="B212" s="124">
        <v>1207</v>
      </c>
      <c r="C212" s="125" t="s">
        <v>211</v>
      </c>
      <c r="D212" s="116" t="str">
        <f t="shared" ca="1" si="26"/>
        <v>Finance</v>
      </c>
      <c r="E212" s="117" t="str">
        <f t="shared" ca="1" si="27"/>
        <v>North</v>
      </c>
      <c r="F212" s="131" t="str">
        <f t="shared" ca="1" si="28"/>
        <v>Accountant</v>
      </c>
      <c r="G212" s="54">
        <f t="shared" ca="1" si="24"/>
        <v>52072</v>
      </c>
      <c r="H212" s="119">
        <v>29033</v>
      </c>
      <c r="I212" s="120">
        <v>22093</v>
      </c>
      <c r="J212" s="128" t="str">
        <f t="shared" ca="1" si="25"/>
        <v>M</v>
      </c>
    </row>
    <row r="213" spans="2:10" x14ac:dyDescent="0.45">
      <c r="B213" s="124">
        <v>1208</v>
      </c>
      <c r="C213" s="145" t="s">
        <v>212</v>
      </c>
      <c r="D213" s="116" t="str">
        <f t="shared" ca="1" si="26"/>
        <v>Marketing</v>
      </c>
      <c r="E213" s="117" t="str">
        <f t="shared" ca="1" si="27"/>
        <v>West</v>
      </c>
      <c r="F213" s="118" t="str">
        <f t="shared" ca="1" si="28"/>
        <v>Accountant</v>
      </c>
      <c r="G213" s="54">
        <f t="shared" ca="1" si="24"/>
        <v>26713</v>
      </c>
      <c r="H213" s="119">
        <v>26797</v>
      </c>
      <c r="I213" s="120">
        <v>17666</v>
      </c>
      <c r="J213" s="128" t="str">
        <f t="shared" ca="1" si="25"/>
        <v>M</v>
      </c>
    </row>
    <row r="214" spans="2:10" x14ac:dyDescent="0.45">
      <c r="B214" s="124">
        <v>1209</v>
      </c>
      <c r="C214" s="115" t="s">
        <v>213</v>
      </c>
      <c r="D214" s="116" t="str">
        <f t="shared" ca="1" si="26"/>
        <v>Marketing</v>
      </c>
      <c r="E214" s="117" t="str">
        <f t="shared" ca="1" si="27"/>
        <v>North</v>
      </c>
      <c r="F214" s="118" t="str">
        <f t="shared" ca="1" si="28"/>
        <v>Manager</v>
      </c>
      <c r="G214" s="54">
        <f t="shared" ca="1" si="24"/>
        <v>42982</v>
      </c>
      <c r="H214" s="119">
        <v>36908</v>
      </c>
      <c r="I214" s="120">
        <v>28872</v>
      </c>
      <c r="J214" s="128" t="str">
        <f t="shared" ca="1" si="25"/>
        <v>F</v>
      </c>
    </row>
    <row r="215" spans="2:10" x14ac:dyDescent="0.45">
      <c r="B215" s="124">
        <v>1210</v>
      </c>
      <c r="C215" s="125" t="s">
        <v>214</v>
      </c>
      <c r="D215" s="116" t="str">
        <f t="shared" ca="1" si="26"/>
        <v>Marketing</v>
      </c>
      <c r="E215" s="117" t="str">
        <f t="shared" ca="1" si="27"/>
        <v>West</v>
      </c>
      <c r="F215" s="131" t="str">
        <f t="shared" ca="1" si="28"/>
        <v>Technician</v>
      </c>
      <c r="G215" s="54">
        <f t="shared" ca="1" si="24"/>
        <v>21228</v>
      </c>
      <c r="H215" s="119">
        <v>30987</v>
      </c>
      <c r="I215" s="120">
        <v>22221</v>
      </c>
      <c r="J215" s="128" t="str">
        <f t="shared" ca="1" si="25"/>
        <v>F</v>
      </c>
    </row>
    <row r="216" spans="2:10" x14ac:dyDescent="0.45">
      <c r="B216" s="124">
        <v>1211</v>
      </c>
      <c r="C216" s="125" t="s">
        <v>49</v>
      </c>
      <c r="D216" s="116" t="str">
        <f t="shared" ca="1" si="26"/>
        <v>Engineering</v>
      </c>
      <c r="E216" s="117" t="str">
        <f t="shared" ca="1" si="27"/>
        <v>South</v>
      </c>
      <c r="F216" s="118" t="str">
        <f t="shared" ca="1" si="28"/>
        <v>Accountant</v>
      </c>
      <c r="G216" s="54">
        <f t="shared" ca="1" si="24"/>
        <v>53284</v>
      </c>
      <c r="H216" s="119">
        <v>25627</v>
      </c>
      <c r="I216" s="120">
        <v>18322</v>
      </c>
      <c r="J216" s="128" t="str">
        <f t="shared" ca="1" si="25"/>
        <v>M</v>
      </c>
    </row>
    <row r="217" spans="2:10" x14ac:dyDescent="0.45">
      <c r="B217" s="124">
        <v>1212</v>
      </c>
      <c r="C217" s="115" t="s">
        <v>215</v>
      </c>
      <c r="D217" s="116" t="str">
        <f t="shared" ca="1" si="26"/>
        <v>Engineering</v>
      </c>
      <c r="E217" s="117" t="str">
        <f t="shared" ca="1" si="27"/>
        <v>West</v>
      </c>
      <c r="F217" s="118" t="str">
        <f t="shared" ca="1" si="28"/>
        <v>Technician</v>
      </c>
      <c r="G217" s="54">
        <f t="shared" ca="1" si="24"/>
        <v>78311</v>
      </c>
      <c r="H217" s="119">
        <v>34321</v>
      </c>
      <c r="I217" s="120">
        <v>27016</v>
      </c>
      <c r="J217" s="128" t="str">
        <f t="shared" ca="1" si="25"/>
        <v>F</v>
      </c>
    </row>
    <row r="218" spans="2:10" x14ac:dyDescent="0.45">
      <c r="B218" s="124">
        <v>1213</v>
      </c>
      <c r="C218" s="125" t="s">
        <v>216</v>
      </c>
      <c r="D218" s="116" t="str">
        <f t="shared" ca="1" si="26"/>
        <v>Marketing</v>
      </c>
      <c r="E218" s="117" t="str">
        <f t="shared" ca="1" si="27"/>
        <v>West</v>
      </c>
      <c r="F218" s="118" t="str">
        <f t="shared" ca="1" si="28"/>
        <v>Technician</v>
      </c>
      <c r="G218" s="54">
        <f t="shared" ca="1" si="24"/>
        <v>59329</v>
      </c>
      <c r="H218" s="119">
        <v>29232</v>
      </c>
      <c r="I218" s="120">
        <v>21196</v>
      </c>
      <c r="J218" s="128" t="str">
        <f t="shared" ca="1" si="25"/>
        <v>M</v>
      </c>
    </row>
    <row r="219" spans="2:10" x14ac:dyDescent="0.45">
      <c r="B219" s="124">
        <v>1214</v>
      </c>
      <c r="C219" s="115" t="s">
        <v>217</v>
      </c>
      <c r="D219" s="116" t="str">
        <f t="shared" ca="1" si="26"/>
        <v>Marketing</v>
      </c>
      <c r="E219" s="117" t="str">
        <f t="shared" ca="1" si="27"/>
        <v>North</v>
      </c>
      <c r="F219" s="118" t="str">
        <f t="shared" ca="1" si="28"/>
        <v>Technician</v>
      </c>
      <c r="G219" s="54">
        <f t="shared" ca="1" si="24"/>
        <v>85430</v>
      </c>
      <c r="H219" s="119">
        <v>24821</v>
      </c>
      <c r="I219" s="120">
        <v>17151</v>
      </c>
      <c r="J219" s="128" t="str">
        <f t="shared" ca="1" si="25"/>
        <v>M</v>
      </c>
    </row>
    <row r="220" spans="2:10" x14ac:dyDescent="0.45">
      <c r="B220" s="124">
        <v>1215</v>
      </c>
      <c r="C220" s="115" t="s">
        <v>218</v>
      </c>
      <c r="D220" s="116" t="str">
        <f t="shared" ca="1" si="26"/>
        <v>Finance</v>
      </c>
      <c r="E220" s="117" t="str">
        <f t="shared" ca="1" si="27"/>
        <v>South</v>
      </c>
      <c r="F220" s="118" t="str">
        <f t="shared" ca="1" si="28"/>
        <v>Technician</v>
      </c>
      <c r="G220" s="54">
        <f t="shared" ca="1" si="24"/>
        <v>40179</v>
      </c>
      <c r="H220" s="119">
        <v>31483</v>
      </c>
      <c r="I220" s="120">
        <v>24543</v>
      </c>
      <c r="J220" s="128" t="str">
        <f t="shared" ca="1" si="25"/>
        <v>F</v>
      </c>
    </row>
    <row r="221" spans="2:10" x14ac:dyDescent="0.45">
      <c r="B221" s="124">
        <v>1216</v>
      </c>
      <c r="C221" s="125" t="s">
        <v>219</v>
      </c>
      <c r="D221" s="116" t="str">
        <f t="shared" ca="1" si="26"/>
        <v>Engineering</v>
      </c>
      <c r="E221" s="117" t="str">
        <f t="shared" ca="1" si="27"/>
        <v>West</v>
      </c>
      <c r="F221" s="118" t="str">
        <f t="shared" ca="1" si="28"/>
        <v>Technician</v>
      </c>
      <c r="G221" s="54">
        <f t="shared" ca="1" si="24"/>
        <v>76133</v>
      </c>
      <c r="H221" s="119">
        <v>26552</v>
      </c>
      <c r="I221" s="120">
        <v>17421</v>
      </c>
      <c r="J221" s="128" t="str">
        <f t="shared" ca="1" si="25"/>
        <v>F</v>
      </c>
    </row>
    <row r="222" spans="2:10" x14ac:dyDescent="0.45">
      <c r="B222" s="124">
        <v>1217</v>
      </c>
      <c r="C222" s="115" t="s">
        <v>220</v>
      </c>
      <c r="D222" s="116" t="str">
        <f t="shared" ca="1" si="26"/>
        <v>Finance</v>
      </c>
      <c r="E222" s="117" t="str">
        <f t="shared" ca="1" si="27"/>
        <v>North</v>
      </c>
      <c r="F222" s="118" t="str">
        <f t="shared" ca="1" si="28"/>
        <v>Technician</v>
      </c>
      <c r="G222" s="54">
        <f t="shared" ca="1" si="24"/>
        <v>31186</v>
      </c>
      <c r="H222" s="119">
        <v>27479</v>
      </c>
      <c r="I222" s="120">
        <v>20174</v>
      </c>
      <c r="J222" s="128" t="str">
        <f t="shared" ca="1" si="25"/>
        <v>M</v>
      </c>
    </row>
    <row r="223" spans="2:10" x14ac:dyDescent="0.45">
      <c r="B223" s="124">
        <v>1218</v>
      </c>
      <c r="C223" s="125" t="s">
        <v>221</v>
      </c>
      <c r="D223" s="116" t="str">
        <f t="shared" ca="1" si="26"/>
        <v>Engineering</v>
      </c>
      <c r="E223" s="117" t="str">
        <f t="shared" ca="1" si="27"/>
        <v>West</v>
      </c>
      <c r="F223" s="118" t="str">
        <f t="shared" ca="1" si="28"/>
        <v>Supervisor</v>
      </c>
      <c r="G223" s="54">
        <f t="shared" ca="1" si="24"/>
        <v>69797</v>
      </c>
      <c r="H223" s="119">
        <v>31534</v>
      </c>
      <c r="I223" s="120">
        <v>24959</v>
      </c>
      <c r="J223" s="128" t="str">
        <f t="shared" ca="1" si="25"/>
        <v>M</v>
      </c>
    </row>
    <row r="224" spans="2:10" x14ac:dyDescent="0.45">
      <c r="B224" s="124">
        <v>1219</v>
      </c>
      <c r="C224" s="125" t="s">
        <v>222</v>
      </c>
      <c r="D224" s="116" t="str">
        <f t="shared" ca="1" si="26"/>
        <v>Marketing</v>
      </c>
      <c r="E224" s="117" t="str">
        <f t="shared" ca="1" si="27"/>
        <v>South</v>
      </c>
      <c r="F224" s="118" t="str">
        <f t="shared" ca="1" si="28"/>
        <v>Manager</v>
      </c>
      <c r="G224" s="54">
        <f t="shared" ca="1" si="24"/>
        <v>21061</v>
      </c>
      <c r="H224" s="119">
        <v>30903</v>
      </c>
      <c r="I224" s="120">
        <v>21772</v>
      </c>
      <c r="J224" s="128" t="str">
        <f t="shared" ca="1" si="25"/>
        <v>F</v>
      </c>
    </row>
    <row r="225" spans="2:10" x14ac:dyDescent="0.45">
      <c r="B225" s="124">
        <v>1220</v>
      </c>
      <c r="C225" s="125" t="s">
        <v>172</v>
      </c>
      <c r="D225" s="116" t="str">
        <f t="shared" ca="1" si="26"/>
        <v>Marketing</v>
      </c>
      <c r="E225" s="117" t="str">
        <f t="shared" ca="1" si="27"/>
        <v>West</v>
      </c>
      <c r="F225" s="118" t="str">
        <f t="shared" ca="1" si="28"/>
        <v>Technician</v>
      </c>
      <c r="G225" s="54">
        <f t="shared" ca="1" si="24"/>
        <v>80222</v>
      </c>
      <c r="H225" s="119">
        <v>24969</v>
      </c>
      <c r="I225" s="120">
        <v>18029</v>
      </c>
      <c r="J225" s="128" t="str">
        <f t="shared" ca="1" si="25"/>
        <v>M</v>
      </c>
    </row>
    <row r="226" spans="2:10" x14ac:dyDescent="0.45">
      <c r="B226" s="124">
        <v>1221</v>
      </c>
      <c r="C226" s="125" t="s">
        <v>223</v>
      </c>
      <c r="D226" s="116" t="str">
        <f t="shared" ca="1" si="26"/>
        <v>Marketing</v>
      </c>
      <c r="E226" s="117" t="str">
        <f t="shared" ca="1" si="27"/>
        <v>West</v>
      </c>
      <c r="F226" s="118" t="str">
        <f t="shared" ca="1" si="28"/>
        <v>Technician</v>
      </c>
      <c r="G226" s="54">
        <f t="shared" ca="1" si="24"/>
        <v>72064</v>
      </c>
      <c r="H226" s="119">
        <v>31431</v>
      </c>
      <c r="I226" s="120">
        <v>22300</v>
      </c>
      <c r="J226" s="128" t="str">
        <f t="shared" ca="1" si="25"/>
        <v>M</v>
      </c>
    </row>
    <row r="227" spans="2:10" x14ac:dyDescent="0.45">
      <c r="B227" s="124">
        <v>1222</v>
      </c>
      <c r="C227" s="145" t="s">
        <v>224</v>
      </c>
      <c r="D227" s="116" t="str">
        <f t="shared" ca="1" si="26"/>
        <v>Finance</v>
      </c>
      <c r="E227" s="117" t="str">
        <f t="shared" ca="1" si="27"/>
        <v>Midwest</v>
      </c>
      <c r="F227" s="118" t="str">
        <f t="shared" ca="1" si="28"/>
        <v>Technician</v>
      </c>
      <c r="G227" s="54">
        <f t="shared" ca="1" si="24"/>
        <v>33102</v>
      </c>
      <c r="H227" s="119">
        <v>25523</v>
      </c>
      <c r="I227" s="120">
        <v>17122</v>
      </c>
      <c r="J227" s="128" t="str">
        <f t="shared" ca="1" si="25"/>
        <v>F</v>
      </c>
    </row>
    <row r="228" spans="2:10" x14ac:dyDescent="0.45">
      <c r="B228" s="124">
        <v>1223</v>
      </c>
      <c r="C228" s="125" t="s">
        <v>225</v>
      </c>
      <c r="D228" s="116" t="str">
        <f t="shared" ca="1" si="26"/>
        <v>Marketing</v>
      </c>
      <c r="E228" s="117" t="str">
        <f t="shared" ca="1" si="27"/>
        <v>West</v>
      </c>
      <c r="F228" s="118" t="str">
        <f t="shared" ca="1" si="28"/>
        <v>Manager</v>
      </c>
      <c r="G228" s="54">
        <f t="shared" ca="1" si="24"/>
        <v>48122</v>
      </c>
      <c r="H228" s="119">
        <v>35249</v>
      </c>
      <c r="I228" s="120">
        <v>28309</v>
      </c>
      <c r="J228" s="128" t="str">
        <f t="shared" ca="1" si="25"/>
        <v>M</v>
      </c>
    </row>
    <row r="229" spans="2:10" x14ac:dyDescent="0.45">
      <c r="B229" s="124">
        <v>1224</v>
      </c>
      <c r="C229" s="125" t="s">
        <v>226</v>
      </c>
      <c r="D229" s="116" t="str">
        <f t="shared" ca="1" si="26"/>
        <v>Marketing</v>
      </c>
      <c r="E229" s="117" t="str">
        <f t="shared" ca="1" si="27"/>
        <v>West</v>
      </c>
      <c r="F229" s="118" t="str">
        <f t="shared" ca="1" si="28"/>
        <v>Technician</v>
      </c>
      <c r="G229" s="54">
        <f t="shared" ca="1" si="24"/>
        <v>33563</v>
      </c>
      <c r="H229" s="119">
        <v>27468</v>
      </c>
      <c r="I229" s="120">
        <v>19798</v>
      </c>
      <c r="J229" s="128" t="str">
        <f t="shared" ca="1" si="25"/>
        <v>M</v>
      </c>
    </row>
    <row r="230" spans="2:10" x14ac:dyDescent="0.45">
      <c r="B230" s="124">
        <v>1225</v>
      </c>
      <c r="C230" s="115" t="s">
        <v>227</v>
      </c>
      <c r="D230" s="116" t="str">
        <f t="shared" ca="1" si="26"/>
        <v>Marketing</v>
      </c>
      <c r="E230" s="117" t="str">
        <f t="shared" ca="1" si="27"/>
        <v>South</v>
      </c>
      <c r="F230" s="118" t="str">
        <f t="shared" ca="1" si="28"/>
        <v>Accountant</v>
      </c>
      <c r="G230" s="54">
        <f t="shared" ca="1" si="24"/>
        <v>41393</v>
      </c>
      <c r="H230" s="119">
        <v>34869</v>
      </c>
      <c r="I230" s="120">
        <v>28294</v>
      </c>
      <c r="J230" s="128" t="str">
        <f t="shared" ca="1" si="25"/>
        <v>F</v>
      </c>
    </row>
    <row r="231" spans="2:10" x14ac:dyDescent="0.45">
      <c r="B231" s="124">
        <v>1226</v>
      </c>
      <c r="C231" s="115" t="s">
        <v>228</v>
      </c>
      <c r="D231" s="116" t="str">
        <f t="shared" ca="1" si="26"/>
        <v>Marketing</v>
      </c>
      <c r="E231" s="117" t="str">
        <f t="shared" ca="1" si="27"/>
        <v>West</v>
      </c>
      <c r="F231" s="118" t="str">
        <f t="shared" ca="1" si="28"/>
        <v>Supervisor</v>
      </c>
      <c r="G231" s="54">
        <f t="shared" ca="1" si="24"/>
        <v>20881</v>
      </c>
      <c r="H231" s="119">
        <v>36801</v>
      </c>
      <c r="I231" s="120">
        <v>28400</v>
      </c>
      <c r="J231" s="128" t="str">
        <f t="shared" ca="1" si="25"/>
        <v>F</v>
      </c>
    </row>
    <row r="232" spans="2:10" x14ac:dyDescent="0.45">
      <c r="B232" s="124">
        <v>1227</v>
      </c>
      <c r="C232" s="145" t="s">
        <v>229</v>
      </c>
      <c r="D232" s="116" t="str">
        <f t="shared" ca="1" si="26"/>
        <v>Finance</v>
      </c>
      <c r="E232" s="117" t="str">
        <f t="shared" ca="1" si="27"/>
        <v>South</v>
      </c>
      <c r="F232" s="118" t="str">
        <f t="shared" ca="1" si="28"/>
        <v>Manager</v>
      </c>
      <c r="G232" s="54">
        <f t="shared" ca="1" si="24"/>
        <v>74657</v>
      </c>
      <c r="H232" s="119">
        <v>32479</v>
      </c>
      <c r="I232" s="120">
        <v>25174</v>
      </c>
      <c r="J232" s="128" t="str">
        <f t="shared" ca="1" si="25"/>
        <v>F</v>
      </c>
    </row>
    <row r="233" spans="2:10" x14ac:dyDescent="0.45">
      <c r="B233" s="124">
        <v>1228</v>
      </c>
      <c r="C233" s="125" t="s">
        <v>230</v>
      </c>
      <c r="D233" s="116" t="str">
        <f t="shared" ca="1" si="26"/>
        <v>Marketing</v>
      </c>
      <c r="E233" s="117" t="str">
        <f t="shared" ca="1" si="27"/>
        <v>West</v>
      </c>
      <c r="F233" s="118" t="str">
        <f t="shared" ca="1" si="28"/>
        <v>Technician</v>
      </c>
      <c r="G233" s="54">
        <f t="shared" ca="1" si="24"/>
        <v>41738</v>
      </c>
      <c r="H233" s="119">
        <v>36565</v>
      </c>
      <c r="I233" s="120">
        <v>28895</v>
      </c>
      <c r="J233" s="128" t="str">
        <f t="shared" ca="1" si="25"/>
        <v>F</v>
      </c>
    </row>
    <row r="234" spans="2:10" x14ac:dyDescent="0.45">
      <c r="B234" s="124">
        <v>1229</v>
      </c>
      <c r="C234" s="115" t="s">
        <v>231</v>
      </c>
      <c r="D234" s="116" t="str">
        <f t="shared" ca="1" si="26"/>
        <v>Operations</v>
      </c>
      <c r="E234" s="117" t="str">
        <f t="shared" ca="1" si="27"/>
        <v>South</v>
      </c>
      <c r="F234" s="118" t="str">
        <f t="shared" ca="1" si="28"/>
        <v>Manager</v>
      </c>
      <c r="G234" s="54">
        <f t="shared" ca="1" si="24"/>
        <v>61133</v>
      </c>
      <c r="H234" s="119">
        <v>34115</v>
      </c>
      <c r="I234" s="120">
        <v>25714</v>
      </c>
      <c r="J234" s="128" t="str">
        <f t="shared" ca="1" si="25"/>
        <v>F</v>
      </c>
    </row>
    <row r="235" spans="2:10" x14ac:dyDescent="0.45">
      <c r="B235" s="124">
        <v>1230</v>
      </c>
      <c r="C235" s="125" t="s">
        <v>232</v>
      </c>
      <c r="D235" s="116" t="str">
        <f t="shared" ca="1" si="26"/>
        <v>Finance</v>
      </c>
      <c r="E235" s="117" t="str">
        <f t="shared" ca="1" si="27"/>
        <v>Midwest</v>
      </c>
      <c r="F235" s="118" t="str">
        <f t="shared" ca="1" si="28"/>
        <v>Manager</v>
      </c>
      <c r="G235" s="54">
        <f t="shared" ca="1" si="24"/>
        <v>30591</v>
      </c>
      <c r="H235" s="119">
        <v>23339</v>
      </c>
      <c r="I235" s="120">
        <v>15303</v>
      </c>
      <c r="J235" s="128" t="str">
        <f t="shared" ca="1" si="25"/>
        <v>F</v>
      </c>
    </row>
    <row r="236" spans="2:10" x14ac:dyDescent="0.45">
      <c r="B236" s="124">
        <v>1231</v>
      </c>
      <c r="C236" s="125" t="s">
        <v>233</v>
      </c>
      <c r="D236" s="116" t="str">
        <f t="shared" ca="1" si="26"/>
        <v>Operations</v>
      </c>
      <c r="E236" s="117" t="str">
        <f t="shared" ca="1" si="27"/>
        <v>Midwest</v>
      </c>
      <c r="F236" s="118" t="str">
        <f t="shared" ca="1" si="28"/>
        <v>Accountant</v>
      </c>
      <c r="G236" s="54">
        <f t="shared" ca="1" si="24"/>
        <v>43233</v>
      </c>
      <c r="H236" s="119">
        <v>31586</v>
      </c>
      <c r="I236" s="120">
        <v>22820</v>
      </c>
      <c r="J236" s="128" t="str">
        <f t="shared" ca="1" si="25"/>
        <v>M</v>
      </c>
    </row>
    <row r="237" spans="2:10" x14ac:dyDescent="0.45">
      <c r="B237" s="124">
        <v>1232</v>
      </c>
      <c r="C237" s="125" t="s">
        <v>234</v>
      </c>
      <c r="D237" s="116" t="str">
        <f t="shared" ca="1" si="26"/>
        <v>Marketing</v>
      </c>
      <c r="E237" s="117" t="str">
        <f t="shared" ca="1" si="27"/>
        <v>Midwest</v>
      </c>
      <c r="F237" s="118" t="str">
        <f t="shared" ca="1" si="28"/>
        <v>Supervisor</v>
      </c>
      <c r="G237" s="54">
        <f t="shared" ca="1" si="24"/>
        <v>38276</v>
      </c>
      <c r="H237" s="119">
        <v>27853</v>
      </c>
      <c r="I237" s="120">
        <v>21278</v>
      </c>
      <c r="J237" s="128" t="str">
        <f t="shared" ca="1" si="25"/>
        <v>M</v>
      </c>
    </row>
    <row r="238" spans="2:10" x14ac:dyDescent="0.45">
      <c r="B238" s="124">
        <v>1233</v>
      </c>
      <c r="C238" s="125" t="s">
        <v>235</v>
      </c>
      <c r="D238" s="116" t="str">
        <f t="shared" ca="1" si="26"/>
        <v>Finance</v>
      </c>
      <c r="E238" s="117" t="str">
        <f t="shared" ca="1" si="27"/>
        <v>South</v>
      </c>
      <c r="F238" s="118" t="str">
        <f t="shared" ca="1" si="28"/>
        <v>Accountant</v>
      </c>
      <c r="G238" s="54">
        <f t="shared" ca="1" si="24"/>
        <v>62271</v>
      </c>
      <c r="H238" s="119">
        <v>36176</v>
      </c>
      <c r="I238" s="120">
        <v>27410</v>
      </c>
      <c r="J238" s="128" t="str">
        <f t="shared" ca="1" si="25"/>
        <v>M</v>
      </c>
    </row>
    <row r="239" spans="2:10" x14ac:dyDescent="0.45">
      <c r="B239" s="124">
        <v>1234</v>
      </c>
      <c r="C239" s="115" t="s">
        <v>236</v>
      </c>
      <c r="D239" s="116" t="str">
        <f t="shared" ca="1" si="26"/>
        <v>Marketing</v>
      </c>
      <c r="E239" s="117" t="str">
        <f t="shared" ca="1" si="27"/>
        <v>South</v>
      </c>
      <c r="F239" s="118" t="str">
        <f t="shared" ca="1" si="28"/>
        <v>Technician</v>
      </c>
      <c r="G239" s="54">
        <f t="shared" ca="1" si="24"/>
        <v>44242</v>
      </c>
      <c r="H239" s="119">
        <v>36727</v>
      </c>
      <c r="I239" s="120">
        <v>29787</v>
      </c>
      <c r="J239" s="128" t="str">
        <f t="shared" ca="1" si="25"/>
        <v>M</v>
      </c>
    </row>
    <row r="240" spans="2:10" x14ac:dyDescent="0.45">
      <c r="B240" s="124">
        <v>1235</v>
      </c>
      <c r="C240" s="125" t="s">
        <v>237</v>
      </c>
      <c r="D240" s="116" t="str">
        <f t="shared" ca="1" si="26"/>
        <v>Marketing</v>
      </c>
      <c r="E240" s="117" t="str">
        <f t="shared" ca="1" si="27"/>
        <v>South</v>
      </c>
      <c r="F240" s="118" t="str">
        <f t="shared" ca="1" si="28"/>
        <v>Supervisor</v>
      </c>
      <c r="G240" s="54">
        <f t="shared" ca="1" si="24"/>
        <v>64291</v>
      </c>
      <c r="H240" s="119">
        <v>36153</v>
      </c>
      <c r="I240" s="120">
        <v>27387</v>
      </c>
      <c r="J240" s="128" t="str">
        <f t="shared" ca="1" si="25"/>
        <v>M</v>
      </c>
    </row>
    <row r="241" spans="2:10" x14ac:dyDescent="0.45">
      <c r="B241" s="124">
        <v>1236</v>
      </c>
      <c r="C241" s="125" t="s">
        <v>238</v>
      </c>
      <c r="D241" s="116" t="str">
        <f t="shared" ca="1" si="26"/>
        <v>Engineering</v>
      </c>
      <c r="E241" s="117" t="str">
        <f t="shared" ca="1" si="27"/>
        <v>West</v>
      </c>
      <c r="F241" s="118" t="str">
        <f t="shared" ca="1" si="28"/>
        <v>Supervisor</v>
      </c>
      <c r="G241" s="54">
        <f t="shared" ca="1" si="24"/>
        <v>66311</v>
      </c>
      <c r="H241" s="119">
        <v>37134</v>
      </c>
      <c r="I241" s="120">
        <v>29098</v>
      </c>
      <c r="J241" s="128" t="str">
        <f t="shared" ca="1" si="25"/>
        <v>F</v>
      </c>
    </row>
    <row r="242" spans="2:10" x14ac:dyDescent="0.45">
      <c r="B242" s="124">
        <v>1237</v>
      </c>
      <c r="C242" s="125" t="s">
        <v>83</v>
      </c>
      <c r="D242" s="116" t="str">
        <f t="shared" ca="1" si="26"/>
        <v>Engineering</v>
      </c>
      <c r="E242" s="117" t="str">
        <f t="shared" ca="1" si="27"/>
        <v>West</v>
      </c>
      <c r="F242" s="118" t="str">
        <f t="shared" ca="1" si="28"/>
        <v>Accountant</v>
      </c>
      <c r="G242" s="54">
        <f t="shared" ca="1" si="24"/>
        <v>38205</v>
      </c>
      <c r="H242" s="119">
        <v>26589</v>
      </c>
      <c r="I242" s="120">
        <v>17458</v>
      </c>
      <c r="J242" s="128" t="str">
        <f t="shared" ca="1" si="25"/>
        <v>M</v>
      </c>
    </row>
    <row r="243" spans="2:10" x14ac:dyDescent="0.45">
      <c r="B243" s="124">
        <v>1238</v>
      </c>
      <c r="C243" s="125" t="s">
        <v>239</v>
      </c>
      <c r="D243" s="116" t="str">
        <f t="shared" ca="1" si="26"/>
        <v>Marketing</v>
      </c>
      <c r="E243" s="117" t="str">
        <f t="shared" ca="1" si="27"/>
        <v>North</v>
      </c>
      <c r="F243" s="118" t="str">
        <f t="shared" ca="1" si="28"/>
        <v>Technician</v>
      </c>
      <c r="G243" s="54">
        <f t="shared" ca="1" si="24"/>
        <v>64179</v>
      </c>
      <c r="H243" s="119">
        <v>27286</v>
      </c>
      <c r="I243" s="120">
        <v>20711</v>
      </c>
      <c r="J243" s="128" t="str">
        <f t="shared" ca="1" si="25"/>
        <v>M</v>
      </c>
    </row>
    <row r="244" spans="2:10" x14ac:dyDescent="0.45">
      <c r="B244" s="124">
        <v>1239</v>
      </c>
      <c r="C244" s="125" t="s">
        <v>240</v>
      </c>
      <c r="D244" s="116" t="str">
        <f t="shared" ca="1" si="26"/>
        <v>Marketing</v>
      </c>
      <c r="E244" s="117" t="str">
        <f t="shared" ca="1" si="27"/>
        <v>West</v>
      </c>
      <c r="F244" s="118" t="str">
        <f t="shared" ca="1" si="28"/>
        <v>Accountant</v>
      </c>
      <c r="G244" s="54">
        <f t="shared" ca="1" si="24"/>
        <v>46760</v>
      </c>
      <c r="H244" s="119">
        <v>34135</v>
      </c>
      <c r="I244" s="120">
        <v>25369</v>
      </c>
      <c r="J244" s="128" t="str">
        <f t="shared" ca="1" si="25"/>
        <v>F</v>
      </c>
    </row>
    <row r="245" spans="2:10" x14ac:dyDescent="0.45">
      <c r="B245" s="124">
        <v>1240</v>
      </c>
      <c r="C245" s="115" t="s">
        <v>241</v>
      </c>
      <c r="D245" s="116" t="str">
        <f t="shared" ca="1" si="26"/>
        <v>Marketing</v>
      </c>
      <c r="E245" s="117" t="str">
        <f t="shared" ca="1" si="27"/>
        <v>West</v>
      </c>
      <c r="F245" s="118" t="str">
        <f t="shared" ca="1" si="28"/>
        <v>Technician</v>
      </c>
      <c r="G245" s="54">
        <f t="shared" ca="1" si="24"/>
        <v>65906</v>
      </c>
      <c r="H245" s="119">
        <v>34447</v>
      </c>
      <c r="I245" s="120">
        <v>25681</v>
      </c>
      <c r="J245" s="128" t="str">
        <f t="shared" ca="1" si="25"/>
        <v>M</v>
      </c>
    </row>
    <row r="246" spans="2:10" x14ac:dyDescent="0.45">
      <c r="B246" s="124">
        <v>1241</v>
      </c>
      <c r="C246" s="125" t="s">
        <v>242</v>
      </c>
      <c r="D246" s="116" t="str">
        <f t="shared" ca="1" si="26"/>
        <v>Marketing</v>
      </c>
      <c r="E246" s="117" t="str">
        <f t="shared" ca="1" si="27"/>
        <v>West</v>
      </c>
      <c r="F246" s="118" t="str">
        <f t="shared" ca="1" si="28"/>
        <v>Technician</v>
      </c>
      <c r="G246" s="54">
        <f t="shared" ca="1" si="24"/>
        <v>36090</v>
      </c>
      <c r="H246" s="119">
        <v>22131</v>
      </c>
      <c r="I246" s="120">
        <v>15556</v>
      </c>
      <c r="J246" s="128" t="str">
        <f t="shared" ca="1" si="25"/>
        <v>M</v>
      </c>
    </row>
    <row r="247" spans="2:10" x14ac:dyDescent="0.45">
      <c r="B247" s="124">
        <v>1242</v>
      </c>
      <c r="C247" s="115" t="s">
        <v>243</v>
      </c>
      <c r="D247" s="116" t="str">
        <f t="shared" ca="1" si="26"/>
        <v>Engineering</v>
      </c>
      <c r="E247" s="117" t="str">
        <f t="shared" ca="1" si="27"/>
        <v>Midwest</v>
      </c>
      <c r="F247" s="118" t="str">
        <f t="shared" ca="1" si="28"/>
        <v>Technician</v>
      </c>
      <c r="G247" s="54">
        <f t="shared" ca="1" si="24"/>
        <v>63781</v>
      </c>
      <c r="H247" s="119">
        <v>29701</v>
      </c>
      <c r="I247" s="120">
        <v>22031</v>
      </c>
      <c r="J247" s="128" t="str">
        <f t="shared" ca="1" si="25"/>
        <v>F</v>
      </c>
    </row>
    <row r="248" spans="2:10" x14ac:dyDescent="0.45">
      <c r="B248" s="124">
        <v>1243</v>
      </c>
      <c r="C248" s="115" t="s">
        <v>244</v>
      </c>
      <c r="D248" s="116" t="str">
        <f t="shared" ca="1" si="26"/>
        <v>Operations</v>
      </c>
      <c r="E248" s="117" t="str">
        <f t="shared" ca="1" si="27"/>
        <v>North</v>
      </c>
      <c r="F248" s="118" t="str">
        <f t="shared" ca="1" si="28"/>
        <v>Accountant</v>
      </c>
      <c r="G248" s="54">
        <f t="shared" ca="1" si="24"/>
        <v>80355</v>
      </c>
      <c r="H248" s="119">
        <v>24655</v>
      </c>
      <c r="I248" s="120">
        <v>15889</v>
      </c>
      <c r="J248" s="128" t="str">
        <f t="shared" ca="1" si="25"/>
        <v>F</v>
      </c>
    </row>
    <row r="249" spans="2:10" x14ac:dyDescent="0.45">
      <c r="B249" s="124">
        <v>1244</v>
      </c>
      <c r="C249" s="115" t="s">
        <v>245</v>
      </c>
      <c r="D249" s="116" t="str">
        <f t="shared" ca="1" si="26"/>
        <v>Finance</v>
      </c>
      <c r="E249" s="117" t="str">
        <f t="shared" ca="1" si="27"/>
        <v>South</v>
      </c>
      <c r="F249" s="118" t="str">
        <f t="shared" ca="1" si="28"/>
        <v>Technician</v>
      </c>
      <c r="G249" s="54">
        <f t="shared" ca="1" si="24"/>
        <v>80784</v>
      </c>
      <c r="H249" s="119">
        <v>34958</v>
      </c>
      <c r="I249" s="120">
        <v>26192</v>
      </c>
      <c r="J249" s="128" t="str">
        <f t="shared" ca="1" si="25"/>
        <v>M</v>
      </c>
    </row>
    <row r="250" spans="2:10" x14ac:dyDescent="0.45">
      <c r="B250" s="124">
        <v>1245</v>
      </c>
      <c r="C250" s="125" t="s">
        <v>246</v>
      </c>
      <c r="D250" s="116" t="str">
        <f t="shared" ca="1" si="26"/>
        <v>Marketing</v>
      </c>
      <c r="E250" s="117" t="str">
        <f t="shared" ca="1" si="27"/>
        <v>Midwest</v>
      </c>
      <c r="F250" s="118" t="str">
        <f t="shared" ca="1" si="28"/>
        <v>Technician</v>
      </c>
      <c r="G250" s="54">
        <f t="shared" ca="1" si="24"/>
        <v>21412</v>
      </c>
      <c r="H250" s="119">
        <v>23472</v>
      </c>
      <c r="I250" s="120">
        <v>15436</v>
      </c>
      <c r="J250" s="128" t="str">
        <f t="shared" ca="1" si="25"/>
        <v>F</v>
      </c>
    </row>
    <row r="251" spans="2:10" x14ac:dyDescent="0.45">
      <c r="B251" s="124">
        <v>1246</v>
      </c>
      <c r="C251" s="115" t="s">
        <v>247</v>
      </c>
      <c r="D251" s="116" t="str">
        <f t="shared" ca="1" si="26"/>
        <v>Marketing</v>
      </c>
      <c r="E251" s="117" t="str">
        <f t="shared" ca="1" si="27"/>
        <v>West</v>
      </c>
      <c r="F251" s="118" t="str">
        <f t="shared" ca="1" si="28"/>
        <v>Technician</v>
      </c>
      <c r="G251" s="54">
        <f t="shared" ca="1" si="24"/>
        <v>21428</v>
      </c>
      <c r="H251" s="119">
        <v>30020</v>
      </c>
      <c r="I251" s="120">
        <v>22350</v>
      </c>
      <c r="J251" s="128" t="str">
        <f t="shared" ca="1" si="25"/>
        <v>M</v>
      </c>
    </row>
    <row r="252" spans="2:10" x14ac:dyDescent="0.45">
      <c r="B252" s="124">
        <v>1247</v>
      </c>
      <c r="C252" s="125" t="s">
        <v>150</v>
      </c>
      <c r="D252" s="116" t="str">
        <f t="shared" ca="1" si="26"/>
        <v>Finance</v>
      </c>
      <c r="E252" s="117" t="str">
        <f t="shared" ca="1" si="27"/>
        <v>West</v>
      </c>
      <c r="F252" s="118" t="str">
        <f t="shared" ca="1" si="28"/>
        <v>Accountant</v>
      </c>
      <c r="G252" s="54">
        <f t="shared" ca="1" si="24"/>
        <v>58735</v>
      </c>
      <c r="H252" s="119">
        <v>25784</v>
      </c>
      <c r="I252" s="120">
        <v>16653</v>
      </c>
      <c r="J252" s="128" t="str">
        <f t="shared" ca="1" si="25"/>
        <v>M</v>
      </c>
    </row>
    <row r="253" spans="2:10" x14ac:dyDescent="0.45">
      <c r="B253" s="124">
        <v>1248</v>
      </c>
      <c r="C253" s="125" t="s">
        <v>248</v>
      </c>
      <c r="D253" s="116" t="str">
        <f t="shared" ca="1" si="26"/>
        <v>Finance</v>
      </c>
      <c r="E253" s="117" t="str">
        <f t="shared" ca="1" si="27"/>
        <v>South</v>
      </c>
      <c r="F253" s="118" t="str">
        <f t="shared" ca="1" si="28"/>
        <v>Technician</v>
      </c>
      <c r="G253" s="54">
        <f t="shared" ca="1" si="24"/>
        <v>38955</v>
      </c>
      <c r="H253" s="119">
        <v>33512</v>
      </c>
      <c r="I253" s="120">
        <v>25111</v>
      </c>
      <c r="J253" s="128" t="str">
        <f t="shared" ca="1" si="25"/>
        <v>M</v>
      </c>
    </row>
    <row r="254" spans="2:10" x14ac:dyDescent="0.45">
      <c r="B254" s="124">
        <v>1249</v>
      </c>
      <c r="C254" s="125" t="s">
        <v>249</v>
      </c>
      <c r="D254" s="116" t="str">
        <f t="shared" ca="1" si="26"/>
        <v>Marketing</v>
      </c>
      <c r="E254" s="117" t="str">
        <f t="shared" ca="1" si="27"/>
        <v>West</v>
      </c>
      <c r="F254" s="118" t="str">
        <f t="shared" ca="1" si="28"/>
        <v>Technician</v>
      </c>
      <c r="G254" s="54">
        <f t="shared" ca="1" si="24"/>
        <v>87444</v>
      </c>
      <c r="H254" s="119">
        <v>33169</v>
      </c>
      <c r="I254" s="120">
        <v>26229</v>
      </c>
      <c r="J254" s="128" t="str">
        <f t="shared" ca="1" si="25"/>
        <v>F</v>
      </c>
    </row>
    <row r="255" spans="2:10" x14ac:dyDescent="0.45">
      <c r="B255" s="124">
        <v>1250</v>
      </c>
      <c r="C255" s="145" t="s">
        <v>250</v>
      </c>
      <c r="D255" s="116" t="str">
        <f t="shared" ca="1" si="26"/>
        <v>Engineering</v>
      </c>
      <c r="E255" s="117" t="str">
        <f t="shared" ca="1" si="27"/>
        <v>Midwest</v>
      </c>
      <c r="F255" s="118" t="str">
        <f t="shared" ca="1" si="28"/>
        <v>Accountant</v>
      </c>
      <c r="G255" s="54">
        <f t="shared" ca="1" si="24"/>
        <v>53906</v>
      </c>
      <c r="H255" s="119">
        <v>38547</v>
      </c>
      <c r="I255" s="120">
        <v>29416</v>
      </c>
      <c r="J255" s="128" t="str">
        <f t="shared" ca="1" si="25"/>
        <v>M</v>
      </c>
    </row>
    <row r="256" spans="2:10" ht="17" thickBot="1" x14ac:dyDescent="0.5">
      <c r="B256" s="146">
        <v>1251</v>
      </c>
      <c r="C256" s="147" t="s">
        <v>49</v>
      </c>
      <c r="D256" s="148" t="str">
        <f t="shared" ca="1" si="26"/>
        <v>Marketing</v>
      </c>
      <c r="E256" s="149" t="str">
        <f t="shared" ca="1" si="27"/>
        <v>North</v>
      </c>
      <c r="F256" s="150" t="str">
        <f t="shared" ca="1" si="28"/>
        <v>Technician</v>
      </c>
      <c r="G256" s="89">
        <f t="shared" ca="1" si="24"/>
        <v>29042</v>
      </c>
      <c r="H256" s="151">
        <v>34992</v>
      </c>
      <c r="I256" s="152">
        <v>28052</v>
      </c>
      <c r="J256" s="153" t="str">
        <f t="shared" ca="1" si="25"/>
        <v>M</v>
      </c>
    </row>
    <row r="257" spans="7:10" x14ac:dyDescent="0.45">
      <c r="J257" s="154"/>
    </row>
    <row r="258" spans="7:10" x14ac:dyDescent="0.45">
      <c r="G258" s="155"/>
      <c r="J258" s="154"/>
    </row>
    <row r="259" spans="7:10" x14ac:dyDescent="0.45">
      <c r="G259" s="64">
        <f ca="1">MIN(G7:G256)</f>
        <v>20085</v>
      </c>
      <c r="H259" s="130">
        <f>MIN(H7:H256)</f>
        <v>21984</v>
      </c>
      <c r="I259" s="130">
        <f>MIN(I7:I256)</f>
        <v>15019</v>
      </c>
      <c r="J259" s="154"/>
    </row>
    <row r="260" spans="7:10" x14ac:dyDescent="0.45">
      <c r="G260" s="64">
        <f ca="1">MAX(G8:G257)</f>
        <v>89902</v>
      </c>
      <c r="H260" s="130">
        <f>MAX(H8:H257)</f>
        <v>38569</v>
      </c>
      <c r="I260" s="130">
        <f>MAX(I8:I257)</f>
        <v>29891</v>
      </c>
      <c r="J260" s="154"/>
    </row>
    <row r="261" spans="7:10" x14ac:dyDescent="0.45">
      <c r="J261" s="154"/>
    </row>
    <row r="262" spans="7:10" x14ac:dyDescent="0.45">
      <c r="J262" s="154"/>
    </row>
    <row r="263" spans="7:10" x14ac:dyDescent="0.45">
      <c r="J263" s="154"/>
    </row>
    <row r="264" spans="7:10" x14ac:dyDescent="0.45">
      <c r="J264" s="154"/>
    </row>
    <row r="265" spans="7:10" x14ac:dyDescent="0.45">
      <c r="J265" s="154"/>
    </row>
    <row r="266" spans="7:10" x14ac:dyDescent="0.45">
      <c r="J266" s="154"/>
    </row>
    <row r="267" spans="7:10" x14ac:dyDescent="0.45">
      <c r="J267" s="154"/>
    </row>
    <row r="268" spans="7:10" x14ac:dyDescent="0.45">
      <c r="J268" s="154"/>
    </row>
    <row r="269" spans="7:10" x14ac:dyDescent="0.45">
      <c r="J269" s="154"/>
    </row>
    <row r="270" spans="7:10" x14ac:dyDescent="0.45">
      <c r="J270" s="154"/>
    </row>
    <row r="271" spans="7:10" x14ac:dyDescent="0.45">
      <c r="J271" s="154"/>
    </row>
    <row r="272" spans="7:10" x14ac:dyDescent="0.45">
      <c r="J272" s="154"/>
    </row>
    <row r="273" spans="10:10" x14ac:dyDescent="0.45">
      <c r="J273" s="154"/>
    </row>
    <row r="274" spans="10:10" x14ac:dyDescent="0.45">
      <c r="J274" s="154"/>
    </row>
  </sheetData>
  <sheetProtection algorithmName="SHA-512" hashValue="17hyhcKqVnStcjIsji5XYI8F/qIdio6SV5tDqlMXA2mFAdC89w0v/S2FNm62SvyIVMFc8xHt4rQY63QlwPb9kA==" saltValue="yCH4/CEOTiHaBcAKI8pnlg==" spinCount="100000" sheet="1" objects="1" scenarios="1" formatCells="0"/>
  <customSheetViews>
    <customSheetView guid="{84AEF62F-8005-4283-8213-185907D41E8E}" showGridLines="0">
      <selection activeCell="M31" sqref="M31"/>
      <pageMargins left="0.7" right="0.7" top="0.75" bottom="0.75" header="0.3" footer="0.3"/>
      <pageSetup orientation="portrait" r:id="rId1"/>
    </customSheetView>
  </customSheetViews>
  <mergeCells count="9">
    <mergeCell ref="O22:O23"/>
    <mergeCell ref="O31:O32"/>
    <mergeCell ref="B1:J1"/>
    <mergeCell ref="B4:J5"/>
    <mergeCell ref="M22:N22"/>
    <mergeCell ref="M31:N31"/>
    <mergeCell ref="M23:N23"/>
    <mergeCell ref="M32:N32"/>
    <mergeCell ref="K5:L5"/>
  </mergeCells>
  <pageMargins left="0.7" right="0.7" top="0.75" bottom="0.75" header="0.3" footer="0.3"/>
  <pageSetup orientation="portrait" r:id="rId2"/>
  <ignoredErrors>
    <ignoredError sqref="G260:I260" formulaRange="1"/>
  </ignoredErrors>
  <extLst>
    <ext xmlns:x14="http://schemas.microsoft.com/office/spreadsheetml/2009/9/main" uri="{78C0D931-6437-407d-A8EE-F0AAD7539E65}">
      <x14:conditionalFormattings>
        <x14:conditionalFormatting xmlns:xm="http://schemas.microsoft.com/office/excel/2006/main">
          <x14:cfRule type="iconSet" priority="4" id="{F4BE2E19-D0E2-4BF5-952D-91CB15338DB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P24:P27 K6:K18 P33:P36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1:X203"/>
  <sheetViews>
    <sheetView showGridLines="0" zoomScale="60" zoomScaleNormal="60" workbookViewId="0">
      <selection activeCell="M24" sqref="M24"/>
    </sheetView>
  </sheetViews>
  <sheetFormatPr defaultColWidth="9.08984375" defaultRowHeight="16" x14ac:dyDescent="0.45"/>
  <cols>
    <col min="1" max="1" width="2.54296875" style="3" customWidth="1"/>
    <col min="2" max="2" width="11" style="3" bestFit="1" customWidth="1"/>
    <col min="3" max="3" width="20.08984375" style="3" bestFit="1" customWidth="1"/>
    <col min="4" max="4" width="11.54296875" style="3" customWidth="1"/>
    <col min="5" max="5" width="11.54296875" style="3" bestFit="1" customWidth="1"/>
    <col min="6" max="6" width="7.54296875" style="3" customWidth="1"/>
    <col min="7" max="7" width="13" style="3" customWidth="1"/>
    <col min="8" max="8" width="13.6328125" style="3" bestFit="1" customWidth="1"/>
    <col min="9" max="9" width="10.54296875" style="3" customWidth="1"/>
    <col min="10" max="10" width="6.36328125" style="3" customWidth="1"/>
    <col min="11" max="11" width="4.36328125" style="3" customWidth="1"/>
    <col min="12" max="12" width="15.08984375" style="3" customWidth="1"/>
    <col min="13" max="13" width="24" style="3" customWidth="1"/>
    <col min="14" max="14" width="12.54296875" style="3" bestFit="1" customWidth="1"/>
    <col min="15" max="19" width="9.08984375" style="3"/>
    <col min="20" max="20" width="34.36328125" style="3" customWidth="1"/>
    <col min="21" max="21" width="14.36328125" style="3" customWidth="1"/>
    <col min="22" max="22" width="11.36328125" style="3" bestFit="1" customWidth="1"/>
    <col min="23" max="24" width="9.36328125" style="3" bestFit="1" customWidth="1"/>
    <col min="25" max="16384" width="9.08984375" style="3"/>
  </cols>
  <sheetData>
    <row r="1" spans="2:24" ht="108" customHeight="1" thickBot="1" x14ac:dyDescent="0.5">
      <c r="B1" s="298" t="s">
        <v>541</v>
      </c>
      <c r="C1" s="299"/>
      <c r="D1" s="299"/>
      <c r="E1" s="299"/>
      <c r="F1" s="299"/>
      <c r="G1" s="299"/>
      <c r="H1" s="299"/>
      <c r="I1" s="300"/>
      <c r="J1" s="26"/>
      <c r="K1" s="26"/>
      <c r="L1" s="26"/>
    </row>
    <row r="3" spans="2:24" ht="15" customHeight="1" thickBot="1" x14ac:dyDescent="0.5">
      <c r="L3" s="297"/>
      <c r="M3" s="296"/>
      <c r="N3" s="297"/>
      <c r="O3" s="296"/>
      <c r="P3" s="296"/>
      <c r="Q3" s="296"/>
      <c r="R3" s="297"/>
      <c r="S3" s="296"/>
      <c r="T3" s="296"/>
    </row>
    <row r="4" spans="2:24" ht="16.5" customHeight="1" x14ac:dyDescent="0.45">
      <c r="B4" s="284" t="s">
        <v>251</v>
      </c>
      <c r="C4" s="285"/>
      <c r="D4" s="285"/>
      <c r="E4" s="285"/>
      <c r="F4" s="285"/>
      <c r="G4" s="285"/>
      <c r="H4" s="285"/>
      <c r="I4" s="286"/>
      <c r="L4" s="297"/>
      <c r="M4" s="296"/>
      <c r="N4" s="297"/>
      <c r="O4" s="296"/>
      <c r="P4" s="296"/>
      <c r="Q4" s="296"/>
      <c r="R4" s="297"/>
      <c r="S4" s="296"/>
      <c r="T4" s="296"/>
    </row>
    <row r="5" spans="2:24" ht="17" thickBot="1" x14ac:dyDescent="0.5">
      <c r="B5" s="287"/>
      <c r="C5" s="288"/>
      <c r="D5" s="288"/>
      <c r="E5" s="288"/>
      <c r="F5" s="288"/>
      <c r="G5" s="288"/>
      <c r="H5" s="288"/>
      <c r="I5" s="289"/>
      <c r="J5" s="294" t="s">
        <v>531</v>
      </c>
      <c r="K5" s="295"/>
      <c r="L5" s="11"/>
      <c r="M5" s="11"/>
      <c r="N5" s="11"/>
      <c r="O5" s="11"/>
      <c r="P5" s="11"/>
      <c r="Q5" s="11"/>
      <c r="R5" s="11"/>
      <c r="S5" s="11"/>
      <c r="T5" s="11"/>
      <c r="U5" s="107" t="s">
        <v>432</v>
      </c>
      <c r="V5" s="11"/>
      <c r="W5" s="11"/>
    </row>
    <row r="6" spans="2:24" ht="17" thickBot="1" x14ac:dyDescent="0.5">
      <c r="B6" s="156" t="s">
        <v>252</v>
      </c>
      <c r="C6" s="157" t="s">
        <v>253</v>
      </c>
      <c r="D6" s="157" t="s">
        <v>498</v>
      </c>
      <c r="E6" s="157" t="s">
        <v>254</v>
      </c>
      <c r="F6" s="157" t="s">
        <v>255</v>
      </c>
      <c r="G6" s="157" t="s">
        <v>256</v>
      </c>
      <c r="H6" s="157" t="s">
        <v>257</v>
      </c>
      <c r="I6" s="158" t="s">
        <v>258</v>
      </c>
      <c r="J6" s="13">
        <f t="shared" ref="J6:J18" si="0">IF(U6="1 point",-1,(L6=U6)*1)</f>
        <v>1</v>
      </c>
      <c r="K6" s="221">
        <v>1</v>
      </c>
      <c r="L6" s="19">
        <f>COUNT(B7:B131)</f>
        <v>125</v>
      </c>
      <c r="M6" s="111" t="s">
        <v>265</v>
      </c>
      <c r="N6" s="111"/>
      <c r="O6" s="111"/>
      <c r="P6" s="111"/>
      <c r="Q6" s="111"/>
      <c r="R6" s="111"/>
      <c r="S6" s="111"/>
      <c r="T6" s="111"/>
      <c r="U6" s="113">
        <f>COUNTA(B7:B131)</f>
        <v>125</v>
      </c>
      <c r="V6" s="11"/>
      <c r="W6" s="18">
        <v>1</v>
      </c>
      <c r="X6" s="49">
        <v>103</v>
      </c>
    </row>
    <row r="7" spans="2:24" ht="15" customHeight="1" thickBot="1" x14ac:dyDescent="0.5">
      <c r="B7" s="230">
        <f t="shared" ref="B7:B38" si="1">VLOOKUP(E7,$W$6:$X$9,2,0)*G7</f>
        <v>251664</v>
      </c>
      <c r="C7" s="159">
        <v>40920</v>
      </c>
      <c r="D7" s="160" t="str">
        <f ca="1">IF(RANDBETWEEN(1,3)=1,"Jefferson",IF(RANDBETWEEN(1,3)=2,"Oldham","Bullitt"))</f>
        <v>Oldham</v>
      </c>
      <c r="E7" s="191">
        <v>3</v>
      </c>
      <c r="F7" s="194">
        <v>1</v>
      </c>
      <c r="G7" s="162">
        <v>2247</v>
      </c>
      <c r="H7" s="161" t="s">
        <v>259</v>
      </c>
      <c r="I7" s="163" t="s">
        <v>424</v>
      </c>
      <c r="J7" s="13">
        <f t="shared" si="0"/>
        <v>1</v>
      </c>
      <c r="K7" s="221">
        <v>2</v>
      </c>
      <c r="L7" s="122">
        <f>MIN(B7:B131)</f>
        <v>172777</v>
      </c>
      <c r="M7" s="12" t="s">
        <v>427</v>
      </c>
      <c r="N7" s="11"/>
      <c r="O7" s="11"/>
      <c r="P7" s="11"/>
      <c r="Q7" s="11"/>
      <c r="R7" s="11"/>
      <c r="S7" s="11"/>
      <c r="T7" s="11"/>
      <c r="U7" s="123">
        <f>MIN(B7:B131)</f>
        <v>172777</v>
      </c>
      <c r="V7" s="11"/>
      <c r="W7" s="18">
        <v>2</v>
      </c>
      <c r="X7" s="49">
        <v>113</v>
      </c>
    </row>
    <row r="8" spans="2:24" ht="15" customHeight="1" thickBot="1" x14ac:dyDescent="0.5">
      <c r="B8" s="228">
        <f t="shared" si="1"/>
        <v>351785</v>
      </c>
      <c r="C8" s="164">
        <v>40922</v>
      </c>
      <c r="D8" s="165" t="str">
        <f t="shared" ref="D8:D71" ca="1" si="2">IF(RANDBETWEEN(1,3)=1,"Jefferson",IF(RANDBETWEEN(1,3)=2,"Oldham","Bullitt"))</f>
        <v>Bullitt</v>
      </c>
      <c r="E8" s="192">
        <v>4</v>
      </c>
      <c r="F8" s="195">
        <v>2</v>
      </c>
      <c r="G8" s="166">
        <v>2645</v>
      </c>
      <c r="H8" s="115" t="s">
        <v>271</v>
      </c>
      <c r="I8" s="167" t="s">
        <v>424</v>
      </c>
      <c r="J8" s="13">
        <f t="shared" si="0"/>
        <v>1</v>
      </c>
      <c r="K8" s="221">
        <v>3</v>
      </c>
      <c r="L8" s="122">
        <f>SMALL(B7:B131,3)</f>
        <v>178304</v>
      </c>
      <c r="M8" s="111" t="s">
        <v>438</v>
      </c>
      <c r="N8" s="126"/>
      <c r="O8" s="126"/>
      <c r="P8" s="126"/>
      <c r="Q8" s="126"/>
      <c r="R8" s="126"/>
      <c r="S8" s="126"/>
      <c r="T8" s="126"/>
      <c r="U8" s="123">
        <f>SMALL(B7:B131,3)</f>
        <v>178304</v>
      </c>
      <c r="V8" s="11"/>
      <c r="W8" s="18">
        <v>3</v>
      </c>
      <c r="X8" s="49">
        <v>112</v>
      </c>
    </row>
    <row r="9" spans="2:24" ht="15" customHeight="1" thickBot="1" x14ac:dyDescent="0.5">
      <c r="B9" s="228">
        <f t="shared" si="1"/>
        <v>447254</v>
      </c>
      <c r="C9" s="164">
        <v>40924</v>
      </c>
      <c r="D9" s="168" t="str">
        <f t="shared" ca="1" si="2"/>
        <v>Bullitt</v>
      </c>
      <c r="E9" s="192">
        <v>2</v>
      </c>
      <c r="F9" s="195">
        <v>1.5</v>
      </c>
      <c r="G9" s="166">
        <v>3958</v>
      </c>
      <c r="H9" s="115" t="s">
        <v>259</v>
      </c>
      <c r="I9" s="167" t="s">
        <v>424</v>
      </c>
      <c r="J9" s="13">
        <f t="shared" si="0"/>
        <v>1</v>
      </c>
      <c r="K9" s="221">
        <v>4</v>
      </c>
      <c r="L9" s="122">
        <f>MAX(B7:B131)</f>
        <v>1059611</v>
      </c>
      <c r="M9" s="12" t="s">
        <v>428</v>
      </c>
      <c r="N9" s="11"/>
      <c r="O9" s="11"/>
      <c r="P9" s="11"/>
      <c r="Q9" s="11"/>
      <c r="R9" s="11"/>
      <c r="S9" s="11"/>
      <c r="T9" s="11"/>
      <c r="U9" s="123">
        <f>MAX(B7:B131)</f>
        <v>1059611</v>
      </c>
      <c r="V9" s="11"/>
      <c r="W9" s="18">
        <v>4</v>
      </c>
      <c r="X9" s="49">
        <v>133</v>
      </c>
    </row>
    <row r="10" spans="2:24" ht="15" customHeight="1" thickBot="1" x14ac:dyDescent="0.5">
      <c r="B10" s="228">
        <f t="shared" si="1"/>
        <v>545167</v>
      </c>
      <c r="C10" s="164">
        <v>40928</v>
      </c>
      <c r="D10" s="168" t="str">
        <f t="shared" ca="1" si="2"/>
        <v>Oldham</v>
      </c>
      <c r="E10" s="192">
        <v>4</v>
      </c>
      <c r="F10" s="195">
        <v>3</v>
      </c>
      <c r="G10" s="166">
        <v>4099</v>
      </c>
      <c r="H10" s="115" t="s">
        <v>271</v>
      </c>
      <c r="I10" s="167" t="s">
        <v>425</v>
      </c>
      <c r="J10" s="13">
        <f t="shared" si="0"/>
        <v>1</v>
      </c>
      <c r="K10" s="221">
        <v>5</v>
      </c>
      <c r="L10" s="122">
        <f>LARGE(B7:B131,2)</f>
        <v>1050301</v>
      </c>
      <c r="M10" s="111" t="s">
        <v>439</v>
      </c>
      <c r="N10" s="126"/>
      <c r="O10" s="126"/>
      <c r="P10" s="126"/>
      <c r="Q10" s="126"/>
      <c r="R10" s="126"/>
      <c r="S10" s="126"/>
      <c r="T10" s="126"/>
      <c r="U10" s="123">
        <f>LARGE(B7:B131,2)</f>
        <v>1050301</v>
      </c>
      <c r="V10" s="11"/>
      <c r="W10" s="11"/>
    </row>
    <row r="11" spans="2:24" ht="15" customHeight="1" thickBot="1" x14ac:dyDescent="0.5">
      <c r="B11" s="228">
        <f t="shared" si="1"/>
        <v>548226</v>
      </c>
      <c r="C11" s="164">
        <v>40938</v>
      </c>
      <c r="D11" s="168" t="str">
        <f t="shared" ca="1" si="2"/>
        <v>Jefferson</v>
      </c>
      <c r="E11" s="192">
        <v>4</v>
      </c>
      <c r="F11" s="195">
        <v>2</v>
      </c>
      <c r="G11" s="166">
        <v>4122</v>
      </c>
      <c r="H11" s="115" t="s">
        <v>271</v>
      </c>
      <c r="I11" s="167" t="s">
        <v>425</v>
      </c>
      <c r="J11" s="13">
        <f t="shared" si="0"/>
        <v>1</v>
      </c>
      <c r="K11" s="221">
        <v>6</v>
      </c>
      <c r="L11" s="122">
        <f>AVERAGE(B7:B131)</f>
        <v>557638.89599999995</v>
      </c>
      <c r="M11" s="12" t="s">
        <v>267</v>
      </c>
      <c r="N11" s="11"/>
      <c r="O11" s="11"/>
      <c r="P11" s="11"/>
      <c r="Q11" s="11"/>
      <c r="R11" s="11"/>
      <c r="S11" s="11"/>
      <c r="T11" s="11"/>
      <c r="U11" s="123">
        <f>AVERAGE(B7:B131)</f>
        <v>557638.89599999995</v>
      </c>
      <c r="V11" s="11"/>
      <c r="W11" s="11"/>
    </row>
    <row r="12" spans="2:24" ht="15" customHeight="1" thickBot="1" x14ac:dyDescent="0.5">
      <c r="B12" s="228">
        <f t="shared" si="1"/>
        <v>172777</v>
      </c>
      <c r="C12" s="164">
        <v>40940</v>
      </c>
      <c r="D12" s="168" t="str">
        <f t="shared" ca="1" si="2"/>
        <v>Bullitt</v>
      </c>
      <c r="E12" s="192">
        <v>2</v>
      </c>
      <c r="F12" s="195">
        <v>1.5</v>
      </c>
      <c r="G12" s="166">
        <v>1529</v>
      </c>
      <c r="H12" s="115" t="s">
        <v>271</v>
      </c>
      <c r="I12" s="167" t="s">
        <v>424</v>
      </c>
      <c r="J12" s="13">
        <f t="shared" si="0"/>
        <v>1</v>
      </c>
      <c r="K12" s="221">
        <v>7</v>
      </c>
      <c r="L12" s="169">
        <f>AVERAGE(G7:G131)</f>
        <v>4665.4160000000002</v>
      </c>
      <c r="M12" s="111" t="s">
        <v>266</v>
      </c>
      <c r="N12" s="126"/>
      <c r="O12" s="126"/>
      <c r="P12" s="126"/>
      <c r="Q12" s="126"/>
      <c r="R12" s="126"/>
      <c r="S12" s="126"/>
      <c r="T12" s="126"/>
      <c r="U12" s="170">
        <f>AVERAGE(G7:G131)</f>
        <v>4665.4160000000002</v>
      </c>
      <c r="V12" s="11"/>
      <c r="W12" s="11"/>
    </row>
    <row r="13" spans="2:24" ht="15" customHeight="1" thickBot="1" x14ac:dyDescent="0.5">
      <c r="B13" s="228">
        <f t="shared" si="1"/>
        <v>857360</v>
      </c>
      <c r="C13" s="164">
        <v>40944</v>
      </c>
      <c r="D13" s="168" t="str">
        <f t="shared" ca="1" si="2"/>
        <v>Bullitt</v>
      </c>
      <c r="E13" s="192">
        <v>3</v>
      </c>
      <c r="F13" s="195">
        <v>1.5</v>
      </c>
      <c r="G13" s="166">
        <v>7655</v>
      </c>
      <c r="H13" s="115" t="s">
        <v>259</v>
      </c>
      <c r="I13" s="167" t="s">
        <v>424</v>
      </c>
      <c r="J13" s="13">
        <f t="shared" si="0"/>
        <v>1</v>
      </c>
      <c r="K13" s="221">
        <v>8</v>
      </c>
      <c r="L13" s="19">
        <f>COUNTIF(I7:I131,"Y")</f>
        <v>68</v>
      </c>
      <c r="M13" s="12" t="s">
        <v>268</v>
      </c>
      <c r="N13" s="11"/>
      <c r="O13" s="11"/>
      <c r="P13" s="11"/>
      <c r="Q13" s="11"/>
      <c r="R13" s="11"/>
      <c r="S13" s="11"/>
      <c r="T13" s="11"/>
      <c r="U13" s="113">
        <f>COUNTIF(I7:I131,"Y")</f>
        <v>68</v>
      </c>
      <c r="V13" s="171"/>
      <c r="W13" s="11"/>
    </row>
    <row r="14" spans="2:24" ht="15" customHeight="1" thickBot="1" x14ac:dyDescent="0.5">
      <c r="B14" s="228">
        <f t="shared" si="1"/>
        <v>226128</v>
      </c>
      <c r="C14" s="164">
        <v>40948</v>
      </c>
      <c r="D14" s="168" t="str">
        <f t="shared" ca="1" si="2"/>
        <v>Oldham</v>
      </c>
      <c r="E14" s="192">
        <v>3</v>
      </c>
      <c r="F14" s="195">
        <v>2</v>
      </c>
      <c r="G14" s="166">
        <v>2019</v>
      </c>
      <c r="H14" s="115" t="s">
        <v>259</v>
      </c>
      <c r="I14" s="167" t="s">
        <v>424</v>
      </c>
      <c r="J14" s="13">
        <f t="shared" si="0"/>
        <v>1</v>
      </c>
      <c r="K14" s="221">
        <v>9</v>
      </c>
      <c r="L14" s="172">
        <f>ROUND(COUNTIF(I7:I131,"Y")/COUNT(B7:B131),2)</f>
        <v>0.54</v>
      </c>
      <c r="M14" s="111" t="s">
        <v>537</v>
      </c>
      <c r="N14" s="126"/>
      <c r="O14" s="126"/>
      <c r="P14" s="126"/>
      <c r="Q14" s="126"/>
      <c r="R14" s="126"/>
      <c r="S14" s="126"/>
      <c r="T14" s="126"/>
      <c r="U14" s="173">
        <f>ROUND(COUNTIF(I7:I131,"Y")/COUNTA(I7:I131),2)</f>
        <v>0.54</v>
      </c>
      <c r="V14" s="11"/>
      <c r="W14" s="11"/>
    </row>
    <row r="15" spans="2:24" ht="15" customHeight="1" thickBot="1" x14ac:dyDescent="0.5">
      <c r="B15" s="228">
        <f t="shared" si="1"/>
        <v>584097</v>
      </c>
      <c r="C15" s="164">
        <v>40950</v>
      </c>
      <c r="D15" s="165" t="str">
        <f t="shared" ca="1" si="2"/>
        <v>Oldham</v>
      </c>
      <c r="E15" s="192">
        <v>2</v>
      </c>
      <c r="F15" s="195">
        <v>1</v>
      </c>
      <c r="G15" s="166">
        <v>5169</v>
      </c>
      <c r="H15" s="115" t="s">
        <v>271</v>
      </c>
      <c r="I15" s="167" t="s">
        <v>425</v>
      </c>
      <c r="J15" s="13">
        <f t="shared" si="0"/>
        <v>1</v>
      </c>
      <c r="K15" s="221">
        <v>10</v>
      </c>
      <c r="L15" s="19">
        <f>COUNTIF(H7:H131,"Condo")</f>
        <v>43</v>
      </c>
      <c r="M15" s="12" t="s">
        <v>269</v>
      </c>
      <c r="N15" s="11"/>
      <c r="O15" s="11"/>
      <c r="P15" s="11"/>
      <c r="Q15" s="11"/>
      <c r="R15" s="11"/>
      <c r="S15" s="11"/>
      <c r="T15" s="11"/>
      <c r="U15" s="113">
        <f>COUNTIF(H7:H131,"Condo")</f>
        <v>43</v>
      </c>
      <c r="V15" s="11"/>
      <c r="W15" s="11"/>
    </row>
    <row r="16" spans="2:24" ht="15" customHeight="1" thickBot="1" x14ac:dyDescent="0.5">
      <c r="B16" s="228">
        <f t="shared" si="1"/>
        <v>267862</v>
      </c>
      <c r="C16" s="164">
        <v>40950</v>
      </c>
      <c r="D16" s="165" t="str">
        <f t="shared" ca="1" si="2"/>
        <v>Jefferson</v>
      </c>
      <c r="E16" s="192">
        <v>4</v>
      </c>
      <c r="F16" s="195">
        <v>2</v>
      </c>
      <c r="G16" s="166">
        <v>2014</v>
      </c>
      <c r="H16" s="115" t="s">
        <v>259</v>
      </c>
      <c r="I16" s="167" t="s">
        <v>424</v>
      </c>
      <c r="J16" s="13">
        <f t="shared" si="0"/>
        <v>1</v>
      </c>
      <c r="K16" s="221">
        <v>11</v>
      </c>
      <c r="L16" s="19">
        <f>COUNTIF(H7:H131,"Single Family")</f>
        <v>82</v>
      </c>
      <c r="M16" s="111" t="s">
        <v>270</v>
      </c>
      <c r="N16" s="126"/>
      <c r="O16" s="126"/>
      <c r="P16" s="126"/>
      <c r="Q16" s="126"/>
      <c r="R16" s="126"/>
      <c r="S16" s="126"/>
      <c r="T16" s="126"/>
      <c r="U16" s="113">
        <f>COUNTIF(H7:H131,"Single Family")</f>
        <v>82</v>
      </c>
      <c r="V16" s="11"/>
      <c r="W16" s="11"/>
    </row>
    <row r="17" spans="2:23" ht="15" customHeight="1" thickBot="1" x14ac:dyDescent="0.5">
      <c r="B17" s="228">
        <f t="shared" si="1"/>
        <v>604688</v>
      </c>
      <c r="C17" s="164">
        <v>40950</v>
      </c>
      <c r="D17" s="168" t="str">
        <f t="shared" ca="1" si="2"/>
        <v>Jefferson</v>
      </c>
      <c r="E17" s="192">
        <v>3</v>
      </c>
      <c r="F17" s="195">
        <v>2</v>
      </c>
      <c r="G17" s="166">
        <v>5399</v>
      </c>
      <c r="H17" s="115" t="s">
        <v>259</v>
      </c>
      <c r="I17" s="167" t="s">
        <v>425</v>
      </c>
      <c r="J17" s="13">
        <f t="shared" ca="1" si="0"/>
        <v>1</v>
      </c>
      <c r="K17" s="221">
        <v>12</v>
      </c>
      <c r="L17" s="24">
        <f ca="1">COUNTIF(D7:D131,"Jefferson")</f>
        <v>36</v>
      </c>
      <c r="M17" s="12" t="s">
        <v>504</v>
      </c>
      <c r="N17" s="11"/>
      <c r="O17" s="11"/>
      <c r="P17" s="11"/>
      <c r="Q17" s="11"/>
      <c r="R17" s="11"/>
      <c r="S17" s="11"/>
      <c r="T17" s="11"/>
      <c r="U17" s="129">
        <f ca="1">COUNTIF(D7:D131,"Jefferson")</f>
        <v>36</v>
      </c>
      <c r="V17" s="11"/>
      <c r="W17" s="11"/>
    </row>
    <row r="18" spans="2:23" ht="15" customHeight="1" thickBot="1" x14ac:dyDescent="0.5">
      <c r="B18" s="228">
        <f t="shared" si="1"/>
        <v>838544</v>
      </c>
      <c r="C18" s="164">
        <v>40953</v>
      </c>
      <c r="D18" s="168" t="str">
        <f t="shared" ca="1" si="2"/>
        <v>Bullitt</v>
      </c>
      <c r="E18" s="192">
        <v>3</v>
      </c>
      <c r="F18" s="195">
        <v>1</v>
      </c>
      <c r="G18" s="166">
        <v>7487</v>
      </c>
      <c r="H18" s="115" t="s">
        <v>271</v>
      </c>
      <c r="I18" s="167" t="s">
        <v>424</v>
      </c>
      <c r="J18" s="13">
        <f t="shared" si="0"/>
        <v>1</v>
      </c>
      <c r="K18" s="221">
        <v>13</v>
      </c>
      <c r="L18" s="19">
        <f>COUNTIF(G7:G131,"&lt;=3185")</f>
        <v>39</v>
      </c>
      <c r="M18" s="111" t="s">
        <v>538</v>
      </c>
      <c r="N18" s="126"/>
      <c r="O18" s="126"/>
      <c r="P18" s="126"/>
      <c r="Q18" s="126"/>
      <c r="R18" s="126"/>
      <c r="S18" s="126"/>
      <c r="T18" s="126"/>
      <c r="U18" s="113">
        <f>COUNTIF(G7:G131,"&lt;=3185")</f>
        <v>39</v>
      </c>
      <c r="V18" s="11"/>
      <c r="W18" s="11"/>
    </row>
    <row r="19" spans="2:23" ht="15" customHeight="1" x14ac:dyDescent="0.45">
      <c r="B19" s="228">
        <f t="shared" si="1"/>
        <v>266448</v>
      </c>
      <c r="C19" s="164">
        <v>40954</v>
      </c>
      <c r="D19" s="168" t="str">
        <f t="shared" ca="1" si="2"/>
        <v>Jefferson</v>
      </c>
      <c r="E19" s="192">
        <v>3</v>
      </c>
      <c r="F19" s="195">
        <v>1.5</v>
      </c>
      <c r="G19" s="166">
        <v>2379</v>
      </c>
      <c r="H19" s="115" t="s">
        <v>259</v>
      </c>
      <c r="I19" s="167" t="s">
        <v>424</v>
      </c>
      <c r="J19" s="11"/>
      <c r="K19" s="223"/>
      <c r="L19" s="176"/>
      <c r="M19" s="10"/>
      <c r="N19" s="11"/>
      <c r="O19" s="11"/>
      <c r="P19" s="11"/>
      <c r="Q19" s="11"/>
      <c r="R19" s="11"/>
      <c r="S19" s="11"/>
      <c r="T19" s="11"/>
      <c r="U19" s="11"/>
      <c r="V19" s="11"/>
      <c r="W19" s="11"/>
    </row>
    <row r="20" spans="2:23" ht="15" customHeight="1" x14ac:dyDescent="0.45">
      <c r="B20" s="228">
        <f t="shared" si="1"/>
        <v>359520</v>
      </c>
      <c r="C20" s="164">
        <v>40954</v>
      </c>
      <c r="D20" s="168" t="str">
        <f t="shared" ca="1" si="2"/>
        <v>Bullitt</v>
      </c>
      <c r="E20" s="192">
        <v>3</v>
      </c>
      <c r="F20" s="195">
        <v>1.5</v>
      </c>
      <c r="G20" s="166">
        <v>3210</v>
      </c>
      <c r="H20" s="115" t="s">
        <v>259</v>
      </c>
      <c r="I20" s="167" t="s">
        <v>424</v>
      </c>
      <c r="J20" s="11"/>
      <c r="K20" s="223"/>
      <c r="L20" s="176"/>
      <c r="M20" s="10"/>
      <c r="N20" s="11"/>
      <c r="O20" s="11"/>
      <c r="P20" s="11"/>
      <c r="Q20" s="11"/>
      <c r="R20" s="11"/>
      <c r="S20" s="11"/>
      <c r="T20" s="11"/>
      <c r="U20" s="11"/>
      <c r="V20" s="11"/>
      <c r="W20" s="11"/>
    </row>
    <row r="21" spans="2:23" ht="15" customHeight="1" x14ac:dyDescent="0.45">
      <c r="B21" s="228">
        <f t="shared" si="1"/>
        <v>257600</v>
      </c>
      <c r="C21" s="164">
        <v>40956</v>
      </c>
      <c r="D21" s="168" t="str">
        <f t="shared" ca="1" si="2"/>
        <v>Oldham</v>
      </c>
      <c r="E21" s="192">
        <v>3</v>
      </c>
      <c r="F21" s="195">
        <v>1.5</v>
      </c>
      <c r="G21" s="166">
        <v>2300</v>
      </c>
      <c r="H21" s="115" t="s">
        <v>271</v>
      </c>
      <c r="I21" s="167" t="s">
        <v>425</v>
      </c>
      <c r="J21" s="11"/>
      <c r="K21" s="223"/>
      <c r="L21" s="70" t="s">
        <v>542</v>
      </c>
      <c r="M21" s="12"/>
      <c r="N21" s="11"/>
      <c r="O21" s="11"/>
      <c r="P21" s="11"/>
      <c r="Q21" s="11"/>
      <c r="R21" s="11"/>
      <c r="S21" s="11"/>
      <c r="T21" s="11"/>
      <c r="U21" s="11"/>
      <c r="V21" s="11"/>
      <c r="W21" s="11"/>
    </row>
    <row r="22" spans="2:23" ht="15" customHeight="1" thickBot="1" x14ac:dyDescent="0.5">
      <c r="B22" s="228">
        <f t="shared" si="1"/>
        <v>274176</v>
      </c>
      <c r="C22" s="164">
        <v>40960</v>
      </c>
      <c r="D22" s="168" t="str">
        <f t="shared" ca="1" si="2"/>
        <v>Oldham</v>
      </c>
      <c r="E22" s="192">
        <v>3</v>
      </c>
      <c r="F22" s="195">
        <v>2.5</v>
      </c>
      <c r="G22" s="166">
        <v>2448</v>
      </c>
      <c r="H22" s="115" t="s">
        <v>271</v>
      </c>
      <c r="I22" s="167" t="s">
        <v>425</v>
      </c>
      <c r="J22" s="11"/>
      <c r="K22" s="223"/>
      <c r="L22" s="11"/>
      <c r="M22" s="11"/>
      <c r="N22" s="11"/>
      <c r="O22" s="11"/>
      <c r="P22" s="11"/>
      <c r="Q22" s="11"/>
      <c r="R22" s="11"/>
      <c r="S22" s="11"/>
      <c r="T22" s="11"/>
      <c r="U22" s="11"/>
      <c r="V22" s="11"/>
      <c r="W22" s="11"/>
    </row>
    <row r="23" spans="2:23" ht="15" customHeight="1" thickBot="1" x14ac:dyDescent="0.5">
      <c r="B23" s="228">
        <f t="shared" si="1"/>
        <v>814464</v>
      </c>
      <c r="C23" s="164">
        <v>40969</v>
      </c>
      <c r="D23" s="168" t="str">
        <f t="shared" ca="1" si="2"/>
        <v>Bullitt</v>
      </c>
      <c r="E23" s="192">
        <v>3</v>
      </c>
      <c r="F23" s="195">
        <v>2</v>
      </c>
      <c r="G23" s="166">
        <v>7272</v>
      </c>
      <c r="H23" s="115" t="s">
        <v>271</v>
      </c>
      <c r="I23" s="167" t="s">
        <v>424</v>
      </c>
      <c r="J23" s="11"/>
      <c r="K23" s="223"/>
      <c r="L23" s="260" t="s">
        <v>499</v>
      </c>
      <c r="M23" s="261"/>
      <c r="N23" s="74" t="s">
        <v>432</v>
      </c>
      <c r="O23" s="11"/>
      <c r="P23" s="11"/>
      <c r="Q23" s="11"/>
      <c r="R23" s="11"/>
      <c r="S23" s="11"/>
      <c r="T23" s="11"/>
      <c r="U23" s="11"/>
      <c r="V23" s="174"/>
      <c r="W23" s="11"/>
    </row>
    <row r="24" spans="2:23" ht="15" customHeight="1" thickBot="1" x14ac:dyDescent="0.5">
      <c r="B24" s="228">
        <f t="shared" si="1"/>
        <v>386631</v>
      </c>
      <c r="C24" s="164">
        <v>40972</v>
      </c>
      <c r="D24" s="168" t="str">
        <f t="shared" ca="1" si="2"/>
        <v>Bullitt</v>
      </c>
      <c r="E24" s="192">
        <v>4</v>
      </c>
      <c r="F24" s="195">
        <v>2.5</v>
      </c>
      <c r="G24" s="166">
        <v>2907</v>
      </c>
      <c r="H24" s="115" t="s">
        <v>271</v>
      </c>
      <c r="I24" s="167" t="s">
        <v>424</v>
      </c>
      <c r="J24" s="11"/>
      <c r="K24" s="222">
        <f>K18+1</f>
        <v>14</v>
      </c>
      <c r="L24" s="75" t="s">
        <v>501</v>
      </c>
      <c r="M24" s="142">
        <f ca="1">COUNTIF($D$7:$D$131,L24)</f>
        <v>36</v>
      </c>
      <c r="N24" s="177">
        <f ca="1">COUNTIF($D$7:$D$131,$L24)</f>
        <v>36</v>
      </c>
      <c r="O24" s="13">
        <f t="shared" ref="O24:O26" ca="1" si="3">(M24=N24)*1</f>
        <v>1</v>
      </c>
      <c r="P24" s="11"/>
      <c r="Q24" s="11"/>
      <c r="R24" s="11"/>
      <c r="S24" s="11"/>
      <c r="T24" s="11"/>
      <c r="U24" s="11"/>
      <c r="V24" s="155"/>
      <c r="W24" s="11"/>
    </row>
    <row r="25" spans="2:23" ht="15" customHeight="1" thickBot="1" x14ac:dyDescent="0.5">
      <c r="B25" s="228">
        <f t="shared" si="1"/>
        <v>344537</v>
      </c>
      <c r="C25" s="164">
        <v>40974</v>
      </c>
      <c r="D25" s="165" t="str">
        <f t="shared" ca="1" si="2"/>
        <v>Oldham</v>
      </c>
      <c r="E25" s="192">
        <v>2</v>
      </c>
      <c r="F25" s="195">
        <v>1</v>
      </c>
      <c r="G25" s="166">
        <v>3049</v>
      </c>
      <c r="H25" s="115" t="s">
        <v>259</v>
      </c>
      <c r="I25" s="167" t="s">
        <v>425</v>
      </c>
      <c r="J25" s="11"/>
      <c r="K25" s="222">
        <f>K24+1</f>
        <v>15</v>
      </c>
      <c r="L25" s="178" t="s">
        <v>502</v>
      </c>
      <c r="M25" s="142">
        <f t="shared" ref="M25:M26" ca="1" si="4">COUNTIF($D$7:$D$131,L25)</f>
        <v>31</v>
      </c>
      <c r="N25" s="179">
        <f t="shared" ref="N25:N26" ca="1" si="5">COUNTIF($D$7:$D$131,$L25)</f>
        <v>31</v>
      </c>
      <c r="O25" s="13">
        <f t="shared" ca="1" si="3"/>
        <v>1</v>
      </c>
      <c r="P25" s="11"/>
      <c r="Q25" s="11"/>
      <c r="R25" s="11"/>
      <c r="S25" s="11"/>
      <c r="T25" s="11"/>
      <c r="U25" s="11"/>
      <c r="V25" s="11"/>
      <c r="W25" s="11"/>
    </row>
    <row r="26" spans="2:23" ht="15" customHeight="1" thickBot="1" x14ac:dyDescent="0.5">
      <c r="B26" s="228">
        <f t="shared" si="1"/>
        <v>846545</v>
      </c>
      <c r="C26" s="164">
        <v>40979</v>
      </c>
      <c r="D26" s="168" t="str">
        <f t="shared" ca="1" si="2"/>
        <v>Bullitt</v>
      </c>
      <c r="E26" s="192">
        <v>4</v>
      </c>
      <c r="F26" s="195">
        <v>3</v>
      </c>
      <c r="G26" s="166">
        <v>6365</v>
      </c>
      <c r="H26" s="115" t="s">
        <v>271</v>
      </c>
      <c r="I26" s="167" t="s">
        <v>424</v>
      </c>
      <c r="J26" s="11"/>
      <c r="K26" s="222">
        <f>K25+1</f>
        <v>16</v>
      </c>
      <c r="L26" s="73" t="s">
        <v>503</v>
      </c>
      <c r="M26" s="142">
        <f t="shared" ca="1" si="4"/>
        <v>58</v>
      </c>
      <c r="N26" s="180">
        <f t="shared" ca="1" si="5"/>
        <v>58</v>
      </c>
      <c r="O26" s="13">
        <f t="shared" ca="1" si="3"/>
        <v>1</v>
      </c>
      <c r="P26" s="11"/>
      <c r="Q26" s="11"/>
      <c r="R26" s="11"/>
      <c r="S26" s="11"/>
      <c r="T26" s="11"/>
      <c r="U26" s="11"/>
      <c r="V26" s="11"/>
      <c r="W26" s="11"/>
    </row>
    <row r="27" spans="2:23" ht="15" customHeight="1" x14ac:dyDescent="0.45">
      <c r="B27" s="228">
        <f t="shared" si="1"/>
        <v>403636</v>
      </c>
      <c r="C27" s="164">
        <v>40979</v>
      </c>
      <c r="D27" s="165" t="str">
        <f t="shared" ca="1" si="2"/>
        <v>Bullitt</v>
      </c>
      <c r="E27" s="192">
        <v>2</v>
      </c>
      <c r="F27" s="195">
        <v>1.5</v>
      </c>
      <c r="G27" s="166">
        <v>3572</v>
      </c>
      <c r="H27" s="115" t="s">
        <v>271</v>
      </c>
      <c r="I27" s="167" t="s">
        <v>424</v>
      </c>
      <c r="J27" s="11"/>
      <c r="K27" s="222"/>
      <c r="L27" s="11"/>
      <c r="M27" s="11"/>
      <c r="N27" s="11"/>
      <c r="O27" s="11"/>
      <c r="P27" s="11"/>
      <c r="Q27" s="11"/>
      <c r="R27" s="11"/>
      <c r="S27" s="11"/>
      <c r="T27" s="11"/>
      <c r="U27" s="11"/>
      <c r="V27" s="11"/>
      <c r="W27" s="11"/>
    </row>
    <row r="28" spans="2:23" ht="15" customHeight="1" x14ac:dyDescent="0.45">
      <c r="B28" s="228">
        <f t="shared" si="1"/>
        <v>788025</v>
      </c>
      <c r="C28" s="164">
        <v>40984</v>
      </c>
      <c r="D28" s="168" t="str">
        <f t="shared" ca="1" si="2"/>
        <v>Bullitt</v>
      </c>
      <c r="E28" s="192">
        <v>4</v>
      </c>
      <c r="F28" s="195">
        <v>2</v>
      </c>
      <c r="G28" s="166">
        <v>5925</v>
      </c>
      <c r="H28" s="115" t="s">
        <v>259</v>
      </c>
      <c r="I28" s="167" t="s">
        <v>425</v>
      </c>
      <c r="J28" s="11"/>
      <c r="K28" s="222"/>
      <c r="L28" s="70" t="s">
        <v>543</v>
      </c>
      <c r="M28" s="12"/>
      <c r="N28" s="11"/>
      <c r="O28" s="11"/>
      <c r="P28" s="11"/>
      <c r="Q28" s="11"/>
      <c r="R28" s="11"/>
      <c r="S28" s="11"/>
      <c r="T28" s="11"/>
      <c r="U28" s="11"/>
      <c r="V28" s="11"/>
      <c r="W28" s="11"/>
    </row>
    <row r="29" spans="2:23" ht="15" customHeight="1" thickBot="1" x14ac:dyDescent="0.5">
      <c r="B29" s="228">
        <f t="shared" si="1"/>
        <v>691201</v>
      </c>
      <c r="C29" s="164">
        <v>40986</v>
      </c>
      <c r="D29" s="168" t="str">
        <f t="shared" ca="1" si="2"/>
        <v>Jefferson</v>
      </c>
      <c r="E29" s="192">
        <v>4</v>
      </c>
      <c r="F29" s="195">
        <v>3</v>
      </c>
      <c r="G29" s="166">
        <v>5197</v>
      </c>
      <c r="H29" s="115" t="s">
        <v>259</v>
      </c>
      <c r="I29" s="167" t="s">
        <v>425</v>
      </c>
      <c r="J29" s="11"/>
      <c r="K29" s="222"/>
      <c r="L29" s="11"/>
      <c r="M29" s="11"/>
      <c r="N29" s="11"/>
      <c r="O29" s="11"/>
      <c r="P29" s="11"/>
      <c r="Q29" s="11"/>
      <c r="R29" s="11"/>
      <c r="S29" s="11"/>
      <c r="T29" s="11"/>
      <c r="U29" s="11"/>
      <c r="V29" s="11"/>
      <c r="W29" s="11"/>
    </row>
    <row r="30" spans="2:23" ht="15" customHeight="1" x14ac:dyDescent="0.45">
      <c r="B30" s="228">
        <f t="shared" si="1"/>
        <v>852656</v>
      </c>
      <c r="C30" s="164">
        <v>40988</v>
      </c>
      <c r="D30" s="168" t="str">
        <f t="shared" ca="1" si="2"/>
        <v>Bullitt</v>
      </c>
      <c r="E30" s="192">
        <v>3</v>
      </c>
      <c r="F30" s="195">
        <v>1.5</v>
      </c>
      <c r="G30" s="166">
        <v>7613</v>
      </c>
      <c r="H30" s="115" t="s">
        <v>271</v>
      </c>
      <c r="I30" s="167" t="s">
        <v>425</v>
      </c>
      <c r="J30" s="11"/>
      <c r="K30" s="222"/>
      <c r="L30" s="290" t="s">
        <v>500</v>
      </c>
      <c r="M30" s="291"/>
      <c r="N30" s="281" t="s">
        <v>432</v>
      </c>
      <c r="O30" s="11"/>
      <c r="P30" s="11"/>
      <c r="Q30" s="11"/>
      <c r="R30" s="11"/>
      <c r="S30" s="11"/>
      <c r="T30" s="11"/>
      <c r="U30" s="11"/>
      <c r="V30" s="11"/>
      <c r="W30" s="11"/>
    </row>
    <row r="31" spans="2:23" ht="15" customHeight="1" thickBot="1" x14ac:dyDescent="0.5">
      <c r="B31" s="228">
        <f t="shared" si="1"/>
        <v>660033</v>
      </c>
      <c r="C31" s="164">
        <v>40995</v>
      </c>
      <c r="D31" s="168" t="str">
        <f t="shared" ca="1" si="2"/>
        <v>Bullitt</v>
      </c>
      <c r="E31" s="192">
        <v>2</v>
      </c>
      <c r="F31" s="195">
        <v>2</v>
      </c>
      <c r="G31" s="166">
        <v>5841</v>
      </c>
      <c r="H31" s="115" t="s">
        <v>271</v>
      </c>
      <c r="I31" s="167" t="s">
        <v>424</v>
      </c>
      <c r="J31" s="11"/>
      <c r="K31" s="222"/>
      <c r="L31" s="292" t="s">
        <v>435</v>
      </c>
      <c r="M31" s="293"/>
      <c r="N31" s="282"/>
      <c r="O31" s="11"/>
      <c r="P31" s="11"/>
      <c r="Q31" s="11"/>
      <c r="R31" s="11"/>
      <c r="S31" s="11"/>
      <c r="T31" s="11"/>
      <c r="U31" s="11"/>
      <c r="V31" s="11"/>
      <c r="W31" s="175"/>
    </row>
    <row r="32" spans="2:23" ht="15" customHeight="1" thickBot="1" x14ac:dyDescent="0.5">
      <c r="B32" s="228">
        <f t="shared" si="1"/>
        <v>548576</v>
      </c>
      <c r="C32" s="164">
        <v>41004</v>
      </c>
      <c r="D32" s="168" t="str">
        <f t="shared" ca="1" si="2"/>
        <v>Oldham</v>
      </c>
      <c r="E32" s="192">
        <v>3</v>
      </c>
      <c r="F32" s="195">
        <v>2</v>
      </c>
      <c r="G32" s="166">
        <v>4898</v>
      </c>
      <c r="H32" s="115" t="s">
        <v>271</v>
      </c>
      <c r="I32" s="167" t="s">
        <v>425</v>
      </c>
      <c r="J32" s="11"/>
      <c r="K32" s="222">
        <f>K26+1</f>
        <v>17</v>
      </c>
      <c r="L32" s="75" t="s">
        <v>501</v>
      </c>
      <c r="M32" s="76">
        <f ca="1">ROUND(AVERAGEIF($D$7:$D$131,L32,$B$7:$B$131),0)</f>
        <v>525165</v>
      </c>
      <c r="N32" s="182">
        <f ca="1">ROUND(AVERAGEIF($D$7:$D$131,$L32,$B$7:$B$131),0)</f>
        <v>525165</v>
      </c>
      <c r="O32" s="13">
        <f t="shared" ref="O32:O34" ca="1" si="6">(M32=N32)*1</f>
        <v>1</v>
      </c>
      <c r="P32" s="11"/>
      <c r="Q32" s="11"/>
      <c r="R32" s="11"/>
      <c r="S32" s="11"/>
      <c r="T32" s="11"/>
      <c r="U32" s="11"/>
      <c r="V32" s="11"/>
      <c r="W32" s="11"/>
    </row>
    <row r="33" spans="2:23" ht="15" customHeight="1" thickBot="1" x14ac:dyDescent="0.5">
      <c r="B33" s="228">
        <f t="shared" si="1"/>
        <v>285264</v>
      </c>
      <c r="C33" s="164">
        <v>41005</v>
      </c>
      <c r="D33" s="168" t="str">
        <f t="shared" ca="1" si="2"/>
        <v>Bullitt</v>
      </c>
      <c r="E33" s="192">
        <v>3</v>
      </c>
      <c r="F33" s="195">
        <v>1.5</v>
      </c>
      <c r="G33" s="166">
        <v>2547</v>
      </c>
      <c r="H33" s="115" t="s">
        <v>271</v>
      </c>
      <c r="I33" s="167" t="s">
        <v>424</v>
      </c>
      <c r="J33" s="11"/>
      <c r="K33" s="222">
        <f>K32+1</f>
        <v>18</v>
      </c>
      <c r="L33" s="178" t="s">
        <v>502</v>
      </c>
      <c r="M33" s="76">
        <f t="shared" ref="M33:M34" ca="1" si="7">ROUND(AVERAGEIF($D$7:$D$131,L33,$B$7:$B$131),0)</f>
        <v>476032</v>
      </c>
      <c r="N33" s="183">
        <f t="shared" ref="N33:N34" ca="1" si="8">ROUND(AVERAGEIF($D$7:$D$131,$L33,$B$7:$B$131),0)</f>
        <v>476032</v>
      </c>
      <c r="O33" s="13">
        <f t="shared" ca="1" si="6"/>
        <v>1</v>
      </c>
      <c r="P33" s="11"/>
      <c r="Q33" s="11"/>
      <c r="S33" s="11"/>
      <c r="T33" s="11"/>
      <c r="U33" s="11"/>
      <c r="V33" s="11"/>
      <c r="W33" s="11"/>
    </row>
    <row r="34" spans="2:23" ht="15" customHeight="1" thickBot="1" x14ac:dyDescent="0.5">
      <c r="B34" s="228">
        <f t="shared" si="1"/>
        <v>882530</v>
      </c>
      <c r="C34" s="164">
        <v>41008</v>
      </c>
      <c r="D34" s="168" t="str">
        <f t="shared" ca="1" si="2"/>
        <v>Jefferson</v>
      </c>
      <c r="E34" s="192">
        <v>2</v>
      </c>
      <c r="F34" s="195">
        <v>1</v>
      </c>
      <c r="G34" s="166">
        <v>7810</v>
      </c>
      <c r="H34" s="115" t="s">
        <v>259</v>
      </c>
      <c r="I34" s="167" t="s">
        <v>425</v>
      </c>
      <c r="J34" s="11"/>
      <c r="K34" s="222">
        <f>K33+1</f>
        <v>19</v>
      </c>
      <c r="L34" s="73" t="s">
        <v>503</v>
      </c>
      <c r="M34" s="76">
        <f t="shared" ca="1" si="7"/>
        <v>621413</v>
      </c>
      <c r="N34" s="184">
        <f t="shared" ca="1" si="8"/>
        <v>621413</v>
      </c>
      <c r="O34" s="13">
        <f t="shared" ca="1" si="6"/>
        <v>1</v>
      </c>
      <c r="P34" s="11"/>
      <c r="Q34" s="11"/>
      <c r="S34" s="11"/>
      <c r="T34" s="11"/>
      <c r="U34" s="11"/>
      <c r="V34" s="11"/>
      <c r="W34" s="11"/>
    </row>
    <row r="35" spans="2:23" ht="15" customHeight="1" x14ac:dyDescent="0.45">
      <c r="B35" s="228">
        <f t="shared" si="1"/>
        <v>230755</v>
      </c>
      <c r="C35" s="164">
        <v>41009</v>
      </c>
      <c r="D35" s="168" t="str">
        <f t="shared" ca="1" si="2"/>
        <v>Oldham</v>
      </c>
      <c r="E35" s="192">
        <v>4</v>
      </c>
      <c r="F35" s="195">
        <v>2.5</v>
      </c>
      <c r="G35" s="166">
        <v>1735</v>
      </c>
      <c r="H35" s="115" t="s">
        <v>259</v>
      </c>
      <c r="I35" s="167" t="s">
        <v>424</v>
      </c>
      <c r="J35" s="11"/>
      <c r="K35" s="11"/>
      <c r="L35" s="11"/>
      <c r="M35" s="11"/>
      <c r="N35" s="11"/>
      <c r="O35" s="11"/>
      <c r="P35" s="11"/>
      <c r="Q35" s="11"/>
      <c r="S35" s="11"/>
      <c r="T35" s="11"/>
      <c r="U35" s="11"/>
      <c r="V35" s="11"/>
      <c r="W35" s="11"/>
    </row>
    <row r="36" spans="2:23" ht="15" customHeight="1" x14ac:dyDescent="0.45">
      <c r="B36" s="228">
        <f t="shared" si="1"/>
        <v>559664</v>
      </c>
      <c r="C36" s="164">
        <v>41009</v>
      </c>
      <c r="D36" s="168" t="str">
        <f t="shared" ca="1" si="2"/>
        <v>Oldham</v>
      </c>
      <c r="E36" s="192">
        <v>3</v>
      </c>
      <c r="F36" s="195">
        <v>1.5</v>
      </c>
      <c r="G36" s="166">
        <v>4997</v>
      </c>
      <c r="H36" s="115" t="s">
        <v>271</v>
      </c>
      <c r="I36" s="167" t="s">
        <v>424</v>
      </c>
      <c r="J36" s="11"/>
      <c r="K36" s="11"/>
      <c r="L36" s="11"/>
      <c r="M36" s="11"/>
      <c r="N36" s="11"/>
      <c r="O36" s="11"/>
      <c r="P36" s="11"/>
      <c r="Q36" s="11"/>
      <c r="S36" s="11"/>
      <c r="T36" s="11"/>
      <c r="U36" s="11"/>
      <c r="V36" s="11"/>
      <c r="W36" s="11"/>
    </row>
    <row r="37" spans="2:23" ht="15" customHeight="1" x14ac:dyDescent="0.45">
      <c r="B37" s="228">
        <f t="shared" si="1"/>
        <v>714875</v>
      </c>
      <c r="C37" s="164">
        <v>41017</v>
      </c>
      <c r="D37" s="168" t="str">
        <f t="shared" ca="1" si="2"/>
        <v>Jefferson</v>
      </c>
      <c r="E37" s="192">
        <v>4</v>
      </c>
      <c r="F37" s="195">
        <v>2.5</v>
      </c>
      <c r="G37" s="166">
        <v>5375</v>
      </c>
      <c r="H37" s="115" t="s">
        <v>271</v>
      </c>
      <c r="I37" s="167" t="s">
        <v>424</v>
      </c>
      <c r="J37" s="11"/>
      <c r="K37" s="11"/>
      <c r="L37" s="11"/>
      <c r="M37" s="11"/>
      <c r="N37" s="11"/>
      <c r="O37" s="11"/>
      <c r="P37" s="11"/>
      <c r="Q37" s="11"/>
      <c r="R37" s="11"/>
      <c r="S37" s="11"/>
      <c r="T37" s="11"/>
      <c r="U37" s="11"/>
      <c r="V37" s="11"/>
      <c r="W37" s="11"/>
    </row>
    <row r="38" spans="2:23" ht="15" customHeight="1" x14ac:dyDescent="0.45">
      <c r="B38" s="228">
        <f t="shared" si="1"/>
        <v>779184</v>
      </c>
      <c r="C38" s="164">
        <v>41018</v>
      </c>
      <c r="D38" s="168" t="str">
        <f t="shared" ca="1" si="2"/>
        <v>Bullitt</v>
      </c>
      <c r="E38" s="192">
        <v>3</v>
      </c>
      <c r="F38" s="195">
        <v>2.5</v>
      </c>
      <c r="G38" s="166">
        <v>6957</v>
      </c>
      <c r="H38" s="115" t="s">
        <v>271</v>
      </c>
      <c r="I38" s="167" t="s">
        <v>424</v>
      </c>
      <c r="J38" s="11"/>
      <c r="K38" s="11"/>
      <c r="L38" s="11"/>
      <c r="M38" s="11"/>
      <c r="N38" s="11"/>
      <c r="O38" s="11"/>
      <c r="P38" s="11"/>
      <c r="Q38" s="11"/>
      <c r="R38" s="11"/>
      <c r="S38" s="11"/>
      <c r="T38" s="11"/>
      <c r="U38" s="11"/>
      <c r="V38" s="181"/>
      <c r="W38" s="11"/>
    </row>
    <row r="39" spans="2:23" ht="15" customHeight="1" x14ac:dyDescent="0.45">
      <c r="B39" s="228">
        <f t="shared" ref="B39:B71" si="9">VLOOKUP(E39,$W$6:$X$9,2,0)*G39</f>
        <v>659680</v>
      </c>
      <c r="C39" s="164">
        <v>41019</v>
      </c>
      <c r="D39" s="168" t="str">
        <f t="shared" ca="1" si="2"/>
        <v>Jefferson</v>
      </c>
      <c r="E39" s="192">
        <v>4</v>
      </c>
      <c r="F39" s="195">
        <v>2.5</v>
      </c>
      <c r="G39" s="166">
        <v>4960</v>
      </c>
      <c r="H39" s="115" t="s">
        <v>259</v>
      </c>
      <c r="I39" s="167" t="s">
        <v>424</v>
      </c>
      <c r="J39" s="11"/>
      <c r="K39" s="11"/>
      <c r="L39" s="11"/>
      <c r="M39" s="11"/>
      <c r="N39" s="11"/>
      <c r="O39" s="11"/>
      <c r="P39" s="11"/>
      <c r="Q39" s="11"/>
      <c r="R39" s="11"/>
      <c r="S39" s="11"/>
      <c r="T39" s="11"/>
      <c r="U39" s="11"/>
      <c r="V39" s="11"/>
      <c r="W39" s="11"/>
    </row>
    <row r="40" spans="2:23" ht="15" customHeight="1" x14ac:dyDescent="0.45">
      <c r="B40" s="228">
        <f t="shared" si="9"/>
        <v>638224</v>
      </c>
      <c r="C40" s="164">
        <v>41021</v>
      </c>
      <c r="D40" s="168" t="str">
        <f t="shared" ca="1" si="2"/>
        <v>Oldham</v>
      </c>
      <c r="E40" s="192">
        <v>2</v>
      </c>
      <c r="F40" s="195">
        <v>1.5</v>
      </c>
      <c r="G40" s="166">
        <v>5648</v>
      </c>
      <c r="H40" s="115" t="s">
        <v>271</v>
      </c>
      <c r="I40" s="167" t="s">
        <v>424</v>
      </c>
      <c r="J40" s="11"/>
      <c r="K40" s="11"/>
      <c r="L40" s="11"/>
      <c r="M40" s="11"/>
      <c r="N40" s="11"/>
      <c r="O40" s="11"/>
      <c r="P40" s="11"/>
      <c r="Q40" s="11"/>
      <c r="R40" s="11"/>
      <c r="S40" s="11"/>
      <c r="T40" s="11"/>
      <c r="U40" s="11"/>
      <c r="V40" s="11"/>
      <c r="W40" s="11"/>
    </row>
    <row r="41" spans="2:23" ht="15" customHeight="1" x14ac:dyDescent="0.45">
      <c r="B41" s="228">
        <f t="shared" si="9"/>
        <v>471888</v>
      </c>
      <c r="C41" s="164">
        <v>41031</v>
      </c>
      <c r="D41" s="168" t="str">
        <f t="shared" ca="1" si="2"/>
        <v>Bullitt</v>
      </c>
      <c r="E41" s="192">
        <v>2</v>
      </c>
      <c r="F41" s="195">
        <v>1.5</v>
      </c>
      <c r="G41" s="166">
        <v>4176</v>
      </c>
      <c r="H41" s="115" t="s">
        <v>271</v>
      </c>
      <c r="I41" s="167" t="s">
        <v>424</v>
      </c>
      <c r="J41" s="11"/>
      <c r="K41" s="11"/>
      <c r="L41" s="11"/>
      <c r="M41" s="11"/>
      <c r="N41" s="11"/>
      <c r="O41" s="11"/>
      <c r="P41" s="11"/>
      <c r="Q41" s="11"/>
      <c r="R41" s="11"/>
      <c r="S41" s="11"/>
      <c r="T41" s="11"/>
      <c r="U41" s="11"/>
      <c r="V41" s="11"/>
      <c r="W41" s="11"/>
    </row>
    <row r="42" spans="2:23" ht="15" customHeight="1" x14ac:dyDescent="0.45">
      <c r="B42" s="228">
        <f t="shared" si="9"/>
        <v>789192</v>
      </c>
      <c r="C42" s="164">
        <v>41035</v>
      </c>
      <c r="D42" s="168" t="str">
        <f t="shared" ca="1" si="2"/>
        <v>Bullitt</v>
      </c>
      <c r="E42" s="192">
        <v>2</v>
      </c>
      <c r="F42" s="195">
        <v>2</v>
      </c>
      <c r="G42" s="166">
        <v>6984</v>
      </c>
      <c r="H42" s="115" t="s">
        <v>271</v>
      </c>
      <c r="I42" s="167" t="s">
        <v>425</v>
      </c>
      <c r="J42" s="11"/>
      <c r="K42" s="11"/>
      <c r="L42" s="11"/>
      <c r="M42" s="11"/>
      <c r="N42" s="11"/>
      <c r="O42" s="11"/>
      <c r="P42" s="11"/>
      <c r="Q42" s="11"/>
      <c r="R42" s="11"/>
      <c r="S42" s="11"/>
      <c r="T42" s="11"/>
      <c r="U42" s="11"/>
      <c r="V42" s="11"/>
      <c r="W42" s="11"/>
    </row>
    <row r="43" spans="2:23" ht="15" customHeight="1" x14ac:dyDescent="0.45">
      <c r="B43" s="228">
        <f t="shared" si="9"/>
        <v>893536</v>
      </c>
      <c r="C43" s="164">
        <v>41036</v>
      </c>
      <c r="D43" s="168" t="str">
        <f t="shared" ca="1" si="2"/>
        <v>Bullitt</v>
      </c>
      <c r="E43" s="192">
        <v>3</v>
      </c>
      <c r="F43" s="195">
        <v>2</v>
      </c>
      <c r="G43" s="166">
        <v>7978</v>
      </c>
      <c r="H43" s="115" t="s">
        <v>271</v>
      </c>
      <c r="I43" s="167" t="s">
        <v>424</v>
      </c>
      <c r="J43" s="11"/>
      <c r="K43" s="11"/>
      <c r="L43" s="11"/>
      <c r="M43" s="11"/>
      <c r="N43" s="11"/>
      <c r="O43" s="11"/>
      <c r="P43" s="11"/>
      <c r="Q43" s="11"/>
      <c r="R43" s="11"/>
      <c r="S43" s="11"/>
      <c r="T43" s="11"/>
      <c r="U43" s="11"/>
      <c r="V43" s="11"/>
      <c r="W43" s="11"/>
    </row>
    <row r="44" spans="2:23" ht="15" customHeight="1" x14ac:dyDescent="0.45">
      <c r="B44" s="228">
        <f t="shared" si="9"/>
        <v>669073</v>
      </c>
      <c r="C44" s="164">
        <v>41037</v>
      </c>
      <c r="D44" s="168" t="str">
        <f t="shared" ca="1" si="2"/>
        <v>Oldham</v>
      </c>
      <c r="E44" s="192">
        <v>2</v>
      </c>
      <c r="F44" s="195">
        <v>2</v>
      </c>
      <c r="G44" s="166">
        <v>5921</v>
      </c>
      <c r="H44" s="115" t="s">
        <v>259</v>
      </c>
      <c r="I44" s="167" t="s">
        <v>425</v>
      </c>
      <c r="J44" s="11"/>
      <c r="K44" s="11"/>
      <c r="L44" s="11"/>
      <c r="M44" s="11"/>
      <c r="N44" s="11"/>
      <c r="O44" s="11"/>
      <c r="P44" s="11"/>
      <c r="Q44" s="11"/>
      <c r="R44" s="11"/>
      <c r="S44" s="11"/>
      <c r="T44" s="11"/>
      <c r="U44" s="11"/>
      <c r="V44" s="11"/>
      <c r="W44" s="11"/>
    </row>
    <row r="45" spans="2:23" ht="15" customHeight="1" x14ac:dyDescent="0.45">
      <c r="B45" s="228">
        <f t="shared" si="9"/>
        <v>372666</v>
      </c>
      <c r="C45" s="164">
        <v>41038</v>
      </c>
      <c r="D45" s="168" t="str">
        <f t="shared" ca="1" si="2"/>
        <v>Bullitt</v>
      </c>
      <c r="E45" s="192">
        <v>4</v>
      </c>
      <c r="F45" s="195">
        <v>3</v>
      </c>
      <c r="G45" s="166">
        <v>2802</v>
      </c>
      <c r="H45" s="115" t="s">
        <v>271</v>
      </c>
      <c r="I45" s="167" t="s">
        <v>425</v>
      </c>
      <c r="J45" s="11"/>
      <c r="K45" s="11"/>
      <c r="L45" s="11"/>
      <c r="M45" s="11"/>
      <c r="N45" s="11"/>
      <c r="O45" s="11"/>
      <c r="P45" s="11"/>
      <c r="Q45" s="11"/>
      <c r="R45" s="11"/>
      <c r="S45" s="11"/>
      <c r="T45" s="11"/>
      <c r="U45" s="11"/>
      <c r="V45" s="11"/>
      <c r="W45" s="11"/>
    </row>
    <row r="46" spans="2:23" ht="15" customHeight="1" x14ac:dyDescent="0.45">
      <c r="B46" s="228">
        <f t="shared" si="9"/>
        <v>585599</v>
      </c>
      <c r="C46" s="164">
        <v>41042</v>
      </c>
      <c r="D46" s="168" t="str">
        <f t="shared" ca="1" si="2"/>
        <v>Jefferson</v>
      </c>
      <c r="E46" s="192">
        <v>4</v>
      </c>
      <c r="F46" s="195">
        <v>3</v>
      </c>
      <c r="G46" s="166">
        <v>4403</v>
      </c>
      <c r="H46" s="115" t="s">
        <v>271</v>
      </c>
      <c r="I46" s="167" t="s">
        <v>425</v>
      </c>
      <c r="J46" s="11"/>
      <c r="K46" s="11"/>
      <c r="L46" s="11"/>
      <c r="M46" s="11"/>
      <c r="N46" s="11"/>
      <c r="O46" s="11"/>
      <c r="P46" s="11"/>
      <c r="Q46" s="11"/>
      <c r="R46" s="11"/>
      <c r="S46" s="11"/>
      <c r="T46" s="11"/>
      <c r="U46" s="11"/>
      <c r="V46" s="11"/>
      <c r="W46" s="11"/>
    </row>
    <row r="47" spans="2:23" ht="15" customHeight="1" x14ac:dyDescent="0.45">
      <c r="B47" s="228">
        <f t="shared" si="9"/>
        <v>464464</v>
      </c>
      <c r="C47" s="164">
        <v>41046</v>
      </c>
      <c r="D47" s="168" t="str">
        <f t="shared" ca="1" si="2"/>
        <v>Bullitt</v>
      </c>
      <c r="E47" s="192">
        <v>3</v>
      </c>
      <c r="F47" s="195">
        <v>1</v>
      </c>
      <c r="G47" s="166">
        <v>4147</v>
      </c>
      <c r="H47" s="115" t="s">
        <v>259</v>
      </c>
      <c r="I47" s="167" t="s">
        <v>424</v>
      </c>
      <c r="J47" s="11"/>
      <c r="K47" s="11"/>
      <c r="L47" s="11"/>
      <c r="M47" s="11"/>
      <c r="N47" s="11"/>
      <c r="O47" s="11"/>
      <c r="P47" s="11"/>
      <c r="Q47" s="11"/>
      <c r="R47" s="11"/>
      <c r="S47" s="11"/>
      <c r="T47" s="11"/>
      <c r="U47" s="11"/>
      <c r="V47" s="11"/>
      <c r="W47" s="11"/>
    </row>
    <row r="48" spans="2:23" ht="15" customHeight="1" x14ac:dyDescent="0.45">
      <c r="B48" s="228">
        <f t="shared" si="9"/>
        <v>601293</v>
      </c>
      <c r="C48" s="164">
        <v>41047</v>
      </c>
      <c r="D48" s="165" t="str">
        <f t="shared" ca="1" si="2"/>
        <v>Oldham</v>
      </c>
      <c r="E48" s="192">
        <v>4</v>
      </c>
      <c r="F48" s="195">
        <v>3</v>
      </c>
      <c r="G48" s="166">
        <v>4521</v>
      </c>
      <c r="H48" s="115" t="s">
        <v>271</v>
      </c>
      <c r="I48" s="167" t="s">
        <v>425</v>
      </c>
      <c r="J48" s="11"/>
      <c r="K48" s="11"/>
      <c r="L48" s="11"/>
      <c r="M48" s="11"/>
      <c r="N48" s="11"/>
      <c r="O48" s="11"/>
      <c r="P48" s="11"/>
      <c r="Q48" s="11"/>
      <c r="R48" s="11"/>
      <c r="S48" s="11"/>
      <c r="T48" s="11"/>
      <c r="U48" s="11"/>
      <c r="V48" s="11"/>
      <c r="W48" s="11"/>
    </row>
    <row r="49" spans="2:23" ht="15" customHeight="1" x14ac:dyDescent="0.45">
      <c r="B49" s="228">
        <f t="shared" si="9"/>
        <v>236341</v>
      </c>
      <c r="C49" s="164">
        <v>41053</v>
      </c>
      <c r="D49" s="168" t="str">
        <f t="shared" ca="1" si="2"/>
        <v>Jefferson</v>
      </c>
      <c r="E49" s="192">
        <v>4</v>
      </c>
      <c r="F49" s="195">
        <v>2.5</v>
      </c>
      <c r="G49" s="166">
        <v>1777</v>
      </c>
      <c r="H49" s="115" t="s">
        <v>259</v>
      </c>
      <c r="I49" s="167" t="s">
        <v>425</v>
      </c>
      <c r="J49" s="11"/>
      <c r="K49" s="11"/>
      <c r="L49" s="11"/>
      <c r="M49" s="11"/>
      <c r="N49" s="11"/>
      <c r="O49" s="11"/>
      <c r="P49" s="11"/>
      <c r="Q49" s="11"/>
      <c r="R49" s="11"/>
      <c r="S49" s="11"/>
      <c r="T49" s="11"/>
      <c r="U49" s="11"/>
      <c r="V49" s="11"/>
      <c r="W49" s="11"/>
    </row>
    <row r="50" spans="2:23" ht="15" customHeight="1" x14ac:dyDescent="0.45">
      <c r="B50" s="228">
        <f t="shared" si="9"/>
        <v>641193</v>
      </c>
      <c r="C50" s="164">
        <v>41053</v>
      </c>
      <c r="D50" s="168" t="str">
        <f t="shared" ca="1" si="2"/>
        <v>Bullitt</v>
      </c>
      <c r="E50" s="192">
        <v>4</v>
      </c>
      <c r="F50" s="195">
        <v>2</v>
      </c>
      <c r="G50" s="166">
        <v>4821</v>
      </c>
      <c r="H50" s="115" t="s">
        <v>271</v>
      </c>
      <c r="I50" s="167" t="s">
        <v>424</v>
      </c>
      <c r="J50" s="11"/>
      <c r="K50" s="11"/>
      <c r="L50" s="11"/>
      <c r="M50" s="11"/>
      <c r="N50" s="11"/>
      <c r="O50" s="11"/>
      <c r="P50" s="11"/>
      <c r="Q50" s="11"/>
      <c r="R50" s="11"/>
      <c r="S50" s="11"/>
      <c r="T50" s="11"/>
      <c r="U50" s="11"/>
      <c r="V50" s="11"/>
      <c r="W50" s="11"/>
    </row>
    <row r="51" spans="2:23" ht="15" customHeight="1" x14ac:dyDescent="0.45">
      <c r="B51" s="228">
        <f t="shared" si="9"/>
        <v>348718</v>
      </c>
      <c r="C51" s="164">
        <v>41055</v>
      </c>
      <c r="D51" s="165" t="str">
        <f t="shared" ca="1" si="2"/>
        <v>Bullitt</v>
      </c>
      <c r="E51" s="192">
        <v>2</v>
      </c>
      <c r="F51" s="195">
        <v>2</v>
      </c>
      <c r="G51" s="166">
        <v>3086</v>
      </c>
      <c r="H51" s="115" t="s">
        <v>271</v>
      </c>
      <c r="I51" s="167" t="s">
        <v>425</v>
      </c>
      <c r="J51" s="11"/>
      <c r="K51" s="11"/>
      <c r="L51" s="11"/>
      <c r="M51" s="11"/>
      <c r="N51" s="11"/>
      <c r="O51" s="11"/>
      <c r="P51" s="11"/>
      <c r="Q51" s="11"/>
      <c r="R51" s="11"/>
      <c r="S51" s="11"/>
      <c r="T51" s="11"/>
      <c r="U51" s="11"/>
      <c r="V51" s="11"/>
      <c r="W51" s="11"/>
    </row>
    <row r="52" spans="2:23" ht="15" customHeight="1" x14ac:dyDescent="0.45">
      <c r="B52" s="228">
        <f t="shared" si="9"/>
        <v>578032</v>
      </c>
      <c r="C52" s="164">
        <v>41061</v>
      </c>
      <c r="D52" s="168" t="str">
        <f t="shared" ca="1" si="2"/>
        <v>Bullitt</v>
      </c>
      <c r="E52" s="192">
        <v>3</v>
      </c>
      <c r="F52" s="195">
        <v>2</v>
      </c>
      <c r="G52" s="166">
        <v>5161</v>
      </c>
      <c r="H52" s="115" t="s">
        <v>271</v>
      </c>
      <c r="I52" s="167" t="s">
        <v>425</v>
      </c>
      <c r="J52" s="11"/>
      <c r="K52" s="11"/>
      <c r="L52" s="11"/>
      <c r="M52" s="11"/>
      <c r="N52" s="11"/>
      <c r="O52" s="11"/>
      <c r="P52" s="11"/>
      <c r="Q52" s="11"/>
      <c r="R52" s="11"/>
      <c r="S52" s="11"/>
      <c r="T52" s="11"/>
      <c r="U52" s="11"/>
      <c r="V52" s="11"/>
      <c r="W52" s="11"/>
    </row>
    <row r="53" spans="2:23" ht="15" customHeight="1" x14ac:dyDescent="0.45">
      <c r="B53" s="228">
        <f t="shared" si="9"/>
        <v>523488</v>
      </c>
      <c r="C53" s="164">
        <v>41062</v>
      </c>
      <c r="D53" s="168" t="str">
        <f t="shared" ca="1" si="2"/>
        <v>Bullitt</v>
      </c>
      <c r="E53" s="192">
        <v>3</v>
      </c>
      <c r="F53" s="195">
        <v>2.5</v>
      </c>
      <c r="G53" s="166">
        <v>4674</v>
      </c>
      <c r="H53" s="115" t="s">
        <v>271</v>
      </c>
      <c r="I53" s="167" t="s">
        <v>424</v>
      </c>
      <c r="J53" s="11"/>
      <c r="K53" s="11"/>
      <c r="L53" s="11"/>
      <c r="M53" s="11"/>
      <c r="N53" s="11"/>
      <c r="O53" s="11"/>
      <c r="P53" s="11"/>
      <c r="Q53" s="11"/>
      <c r="R53" s="11"/>
      <c r="S53" s="11"/>
      <c r="T53" s="11"/>
      <c r="U53" s="11"/>
      <c r="V53" s="11"/>
      <c r="W53" s="11"/>
    </row>
    <row r="54" spans="2:23" ht="15" customHeight="1" x14ac:dyDescent="0.45">
      <c r="B54" s="228">
        <f t="shared" si="9"/>
        <v>485787</v>
      </c>
      <c r="C54" s="164">
        <v>41063</v>
      </c>
      <c r="D54" s="168" t="str">
        <f t="shared" ca="1" si="2"/>
        <v>Jefferson</v>
      </c>
      <c r="E54" s="192">
        <v>2</v>
      </c>
      <c r="F54" s="195">
        <v>2</v>
      </c>
      <c r="G54" s="166">
        <v>4299</v>
      </c>
      <c r="H54" s="115" t="s">
        <v>271</v>
      </c>
      <c r="I54" s="167" t="s">
        <v>425</v>
      </c>
      <c r="J54" s="11"/>
      <c r="K54" s="11"/>
      <c r="L54" s="11"/>
      <c r="M54" s="11"/>
      <c r="N54" s="11"/>
      <c r="O54" s="11"/>
      <c r="P54" s="11"/>
      <c r="Q54" s="11"/>
      <c r="R54" s="11"/>
      <c r="S54" s="11"/>
      <c r="T54" s="11"/>
      <c r="U54" s="11"/>
      <c r="V54" s="11"/>
      <c r="W54" s="11"/>
    </row>
    <row r="55" spans="2:23" ht="15" customHeight="1" x14ac:dyDescent="0.45">
      <c r="B55" s="228">
        <f t="shared" si="9"/>
        <v>740828</v>
      </c>
      <c r="C55" s="164">
        <v>41065</v>
      </c>
      <c r="D55" s="168" t="str">
        <f t="shared" ca="1" si="2"/>
        <v>Bullitt</v>
      </c>
      <c r="E55" s="192">
        <v>2</v>
      </c>
      <c r="F55" s="195">
        <v>2</v>
      </c>
      <c r="G55" s="166">
        <v>6556</v>
      </c>
      <c r="H55" s="115" t="s">
        <v>271</v>
      </c>
      <c r="I55" s="167" t="s">
        <v>424</v>
      </c>
      <c r="J55" s="11"/>
      <c r="K55" s="11"/>
      <c r="L55" s="11"/>
      <c r="M55" s="11"/>
      <c r="N55" s="11"/>
      <c r="O55" s="11"/>
      <c r="P55" s="11"/>
      <c r="Q55" s="11"/>
      <c r="R55" s="11"/>
      <c r="S55" s="11"/>
      <c r="T55" s="11"/>
      <c r="U55" s="11"/>
      <c r="V55" s="11"/>
      <c r="W55" s="11"/>
    </row>
    <row r="56" spans="2:23" ht="15" customHeight="1" x14ac:dyDescent="0.45">
      <c r="B56" s="228">
        <f t="shared" si="9"/>
        <v>809648</v>
      </c>
      <c r="C56" s="164">
        <v>41074</v>
      </c>
      <c r="D56" s="168" t="str">
        <f t="shared" ca="1" si="2"/>
        <v>Bullitt</v>
      </c>
      <c r="E56" s="192">
        <v>3</v>
      </c>
      <c r="F56" s="195">
        <v>2.5</v>
      </c>
      <c r="G56" s="166">
        <v>7229</v>
      </c>
      <c r="H56" s="115" t="s">
        <v>271</v>
      </c>
      <c r="I56" s="167" t="s">
        <v>424</v>
      </c>
      <c r="J56" s="11"/>
      <c r="K56" s="11"/>
      <c r="L56" s="11"/>
      <c r="M56" s="11"/>
      <c r="N56" s="11"/>
      <c r="O56" s="11"/>
      <c r="P56" s="11"/>
      <c r="Q56" s="11"/>
      <c r="R56" s="11"/>
      <c r="S56" s="11"/>
      <c r="T56" s="11"/>
      <c r="U56" s="11"/>
      <c r="V56" s="11"/>
      <c r="W56" s="11"/>
    </row>
    <row r="57" spans="2:23" ht="15" customHeight="1" x14ac:dyDescent="0.45">
      <c r="B57" s="228">
        <f t="shared" si="9"/>
        <v>920759</v>
      </c>
      <c r="C57" s="164">
        <v>41077</v>
      </c>
      <c r="D57" s="168" t="str">
        <f t="shared" ca="1" si="2"/>
        <v>Jefferson</v>
      </c>
      <c r="E57" s="192">
        <v>4</v>
      </c>
      <c r="F57" s="195">
        <v>2</v>
      </c>
      <c r="G57" s="166">
        <v>6923</v>
      </c>
      <c r="H57" s="115" t="s">
        <v>259</v>
      </c>
      <c r="I57" s="167" t="s">
        <v>425</v>
      </c>
      <c r="J57" s="11"/>
      <c r="K57" s="11"/>
      <c r="L57" s="11"/>
      <c r="M57" s="11"/>
      <c r="N57" s="11"/>
      <c r="O57" s="11"/>
      <c r="P57" s="11"/>
      <c r="Q57" s="11"/>
      <c r="R57" s="11"/>
      <c r="S57" s="11"/>
      <c r="T57" s="11"/>
      <c r="U57" s="11"/>
      <c r="V57" s="11"/>
      <c r="W57" s="11"/>
    </row>
    <row r="58" spans="2:23" ht="15" customHeight="1" x14ac:dyDescent="0.45">
      <c r="B58" s="228">
        <f t="shared" si="9"/>
        <v>767722</v>
      </c>
      <c r="C58" s="164">
        <v>41077</v>
      </c>
      <c r="D58" s="165" t="str">
        <f t="shared" ca="1" si="2"/>
        <v>Jefferson</v>
      </c>
      <c r="E58" s="192">
        <v>2</v>
      </c>
      <c r="F58" s="195">
        <v>1</v>
      </c>
      <c r="G58" s="166">
        <v>6794</v>
      </c>
      <c r="H58" s="115" t="s">
        <v>271</v>
      </c>
      <c r="I58" s="167" t="s">
        <v>424</v>
      </c>
      <c r="J58" s="11"/>
      <c r="K58" s="11"/>
      <c r="L58" s="11"/>
      <c r="M58" s="11"/>
      <c r="N58" s="11"/>
      <c r="O58" s="11"/>
      <c r="P58" s="11"/>
      <c r="Q58" s="11"/>
      <c r="R58" s="11"/>
      <c r="S58" s="11"/>
      <c r="T58" s="11"/>
      <c r="U58" s="11"/>
      <c r="V58" s="11"/>
      <c r="W58" s="11"/>
    </row>
    <row r="59" spans="2:23" ht="15" customHeight="1" x14ac:dyDescent="0.45">
      <c r="B59" s="228">
        <f t="shared" si="9"/>
        <v>519800</v>
      </c>
      <c r="C59" s="164">
        <v>41081</v>
      </c>
      <c r="D59" s="168" t="str">
        <f t="shared" ca="1" si="2"/>
        <v>Bullitt</v>
      </c>
      <c r="E59" s="192">
        <v>2</v>
      </c>
      <c r="F59" s="195">
        <v>1</v>
      </c>
      <c r="G59" s="166">
        <v>4600</v>
      </c>
      <c r="H59" s="115" t="s">
        <v>259</v>
      </c>
      <c r="I59" s="167" t="s">
        <v>424</v>
      </c>
      <c r="J59" s="11"/>
      <c r="K59" s="11"/>
      <c r="L59" s="11"/>
      <c r="M59" s="11"/>
      <c r="N59" s="11"/>
      <c r="O59" s="11"/>
      <c r="P59" s="11"/>
      <c r="Q59" s="11"/>
      <c r="R59" s="11"/>
      <c r="S59" s="11"/>
      <c r="T59" s="11"/>
      <c r="U59" s="11"/>
      <c r="V59" s="11"/>
      <c r="W59" s="11"/>
    </row>
    <row r="60" spans="2:23" ht="15" customHeight="1" x14ac:dyDescent="0.45">
      <c r="B60" s="228">
        <f t="shared" si="9"/>
        <v>178304</v>
      </c>
      <c r="C60" s="164">
        <v>41085</v>
      </c>
      <c r="D60" s="168" t="str">
        <f t="shared" ca="1" si="2"/>
        <v>Jefferson</v>
      </c>
      <c r="E60" s="192">
        <v>3</v>
      </c>
      <c r="F60" s="195">
        <v>1.5</v>
      </c>
      <c r="G60" s="166">
        <v>1592</v>
      </c>
      <c r="H60" s="115" t="s">
        <v>271</v>
      </c>
      <c r="I60" s="167" t="s">
        <v>424</v>
      </c>
      <c r="J60" s="11"/>
      <c r="K60" s="11"/>
      <c r="L60" s="11"/>
      <c r="M60" s="11"/>
      <c r="N60" s="11"/>
      <c r="O60" s="11"/>
      <c r="P60" s="11"/>
      <c r="Q60" s="11"/>
      <c r="R60" s="11"/>
      <c r="S60" s="11"/>
      <c r="T60" s="11"/>
      <c r="U60" s="11"/>
      <c r="V60" s="11"/>
      <c r="W60" s="11"/>
    </row>
    <row r="61" spans="2:23" ht="15" customHeight="1" x14ac:dyDescent="0.45">
      <c r="B61" s="228">
        <f t="shared" si="9"/>
        <v>836313</v>
      </c>
      <c r="C61" s="164">
        <v>41091</v>
      </c>
      <c r="D61" s="168" t="str">
        <f t="shared" ca="1" si="2"/>
        <v>Jefferson</v>
      </c>
      <c r="E61" s="192">
        <v>2</v>
      </c>
      <c r="F61" s="195">
        <v>2</v>
      </c>
      <c r="G61" s="166">
        <v>7401</v>
      </c>
      <c r="H61" s="115" t="s">
        <v>271</v>
      </c>
      <c r="I61" s="167" t="s">
        <v>425</v>
      </c>
      <c r="J61" s="11"/>
      <c r="K61" s="11"/>
      <c r="L61" s="11"/>
      <c r="M61" s="11"/>
      <c r="N61" s="11"/>
      <c r="O61" s="11"/>
      <c r="P61" s="11"/>
      <c r="Q61" s="11"/>
      <c r="R61" s="11"/>
      <c r="S61" s="11"/>
      <c r="T61" s="11"/>
      <c r="U61" s="11"/>
      <c r="V61" s="11"/>
      <c r="W61" s="11"/>
    </row>
    <row r="62" spans="2:23" ht="15" customHeight="1" x14ac:dyDescent="0.45">
      <c r="B62" s="228">
        <f t="shared" si="9"/>
        <v>223776</v>
      </c>
      <c r="C62" s="164">
        <v>41091</v>
      </c>
      <c r="D62" s="165" t="str">
        <f t="shared" ca="1" si="2"/>
        <v>Bullitt</v>
      </c>
      <c r="E62" s="192">
        <v>3</v>
      </c>
      <c r="F62" s="195">
        <v>2.5</v>
      </c>
      <c r="G62" s="166">
        <v>1998</v>
      </c>
      <c r="H62" s="115" t="s">
        <v>259</v>
      </c>
      <c r="I62" s="167" t="s">
        <v>425</v>
      </c>
      <c r="J62" s="11"/>
      <c r="K62" s="11"/>
      <c r="L62" s="11"/>
      <c r="M62" s="11"/>
      <c r="N62" s="11"/>
      <c r="O62" s="11"/>
      <c r="P62" s="11"/>
      <c r="Q62" s="11"/>
      <c r="R62" s="11"/>
      <c r="S62" s="11"/>
      <c r="T62" s="11"/>
      <c r="U62" s="11"/>
      <c r="V62" s="11"/>
      <c r="W62" s="11"/>
    </row>
    <row r="63" spans="2:23" ht="15" customHeight="1" x14ac:dyDescent="0.45">
      <c r="B63" s="228">
        <f t="shared" si="9"/>
        <v>711648</v>
      </c>
      <c r="C63" s="164">
        <v>41092</v>
      </c>
      <c r="D63" s="168" t="str">
        <f t="shared" ca="1" si="2"/>
        <v>Bullitt</v>
      </c>
      <c r="E63" s="192">
        <v>3</v>
      </c>
      <c r="F63" s="195">
        <v>1.5</v>
      </c>
      <c r="G63" s="166">
        <v>6354</v>
      </c>
      <c r="H63" s="115" t="s">
        <v>259</v>
      </c>
      <c r="I63" s="167" t="s">
        <v>425</v>
      </c>
      <c r="J63" s="11"/>
      <c r="K63" s="11"/>
      <c r="L63" s="11"/>
      <c r="M63" s="11"/>
      <c r="N63" s="11"/>
      <c r="O63" s="11"/>
      <c r="P63" s="11"/>
      <c r="Q63" s="11"/>
      <c r="R63" s="11"/>
      <c r="S63" s="11"/>
      <c r="T63" s="11"/>
      <c r="U63" s="11"/>
      <c r="V63" s="11"/>
      <c r="W63" s="11"/>
    </row>
    <row r="64" spans="2:23" ht="15" customHeight="1" x14ac:dyDescent="0.45">
      <c r="B64" s="228">
        <f t="shared" si="9"/>
        <v>406224</v>
      </c>
      <c r="C64" s="164">
        <v>41098</v>
      </c>
      <c r="D64" s="168" t="str">
        <f t="shared" ca="1" si="2"/>
        <v>Bullitt</v>
      </c>
      <c r="E64" s="192">
        <v>3</v>
      </c>
      <c r="F64" s="195">
        <v>2.5</v>
      </c>
      <c r="G64" s="166">
        <v>3627</v>
      </c>
      <c r="H64" s="115" t="s">
        <v>271</v>
      </c>
      <c r="I64" s="167" t="s">
        <v>425</v>
      </c>
      <c r="J64" s="11"/>
      <c r="K64" s="11"/>
      <c r="L64" s="11"/>
      <c r="M64" s="11"/>
      <c r="N64" s="11"/>
      <c r="O64" s="11"/>
      <c r="P64" s="11"/>
      <c r="Q64" s="11"/>
      <c r="R64" s="11"/>
      <c r="S64" s="11"/>
      <c r="T64" s="11"/>
      <c r="U64" s="11"/>
      <c r="V64" s="11"/>
      <c r="W64" s="11"/>
    </row>
    <row r="65" spans="2:23" ht="15" customHeight="1" x14ac:dyDescent="0.45">
      <c r="B65" s="228">
        <f t="shared" si="9"/>
        <v>417088</v>
      </c>
      <c r="C65" s="164">
        <v>41101</v>
      </c>
      <c r="D65" s="168" t="str">
        <f t="shared" ca="1" si="2"/>
        <v>Oldham</v>
      </c>
      <c r="E65" s="192">
        <v>4</v>
      </c>
      <c r="F65" s="195">
        <v>2.5</v>
      </c>
      <c r="G65" s="166">
        <v>3136</v>
      </c>
      <c r="H65" s="115" t="s">
        <v>271</v>
      </c>
      <c r="I65" s="167" t="s">
        <v>425</v>
      </c>
      <c r="J65" s="11"/>
      <c r="K65" s="11"/>
      <c r="L65" s="11"/>
      <c r="M65" s="11"/>
      <c r="N65" s="11"/>
      <c r="O65" s="11"/>
      <c r="P65" s="11"/>
      <c r="Q65" s="11"/>
      <c r="R65" s="11"/>
      <c r="S65" s="11"/>
      <c r="T65" s="11"/>
      <c r="U65" s="11"/>
      <c r="V65" s="11"/>
      <c r="W65" s="11"/>
    </row>
    <row r="66" spans="2:23" ht="15" customHeight="1" x14ac:dyDescent="0.45">
      <c r="B66" s="228">
        <f t="shared" si="9"/>
        <v>452704</v>
      </c>
      <c r="C66" s="164">
        <v>41103</v>
      </c>
      <c r="D66" s="168" t="str">
        <f t="shared" ca="1" si="2"/>
        <v>Jefferson</v>
      </c>
      <c r="E66" s="192">
        <v>3</v>
      </c>
      <c r="F66" s="195">
        <v>2</v>
      </c>
      <c r="G66" s="166">
        <v>4042</v>
      </c>
      <c r="H66" s="115" t="s">
        <v>271</v>
      </c>
      <c r="I66" s="167" t="s">
        <v>425</v>
      </c>
      <c r="J66" s="11"/>
      <c r="K66" s="11"/>
      <c r="L66" s="11"/>
      <c r="M66" s="11"/>
      <c r="N66" s="11"/>
      <c r="O66" s="11"/>
      <c r="P66" s="11"/>
      <c r="Q66" s="11"/>
      <c r="R66" s="11"/>
      <c r="S66" s="11"/>
      <c r="T66" s="11"/>
      <c r="U66" s="11"/>
      <c r="V66" s="11"/>
      <c r="W66" s="11"/>
    </row>
    <row r="67" spans="2:23" ht="15" customHeight="1" x14ac:dyDescent="0.45">
      <c r="B67" s="228">
        <f t="shared" si="9"/>
        <v>672915</v>
      </c>
      <c r="C67" s="164">
        <v>41103</v>
      </c>
      <c r="D67" s="168" t="str">
        <f t="shared" ca="1" si="2"/>
        <v>Bullitt</v>
      </c>
      <c r="E67" s="192">
        <v>2</v>
      </c>
      <c r="F67" s="195">
        <v>2</v>
      </c>
      <c r="G67" s="166">
        <v>5955</v>
      </c>
      <c r="H67" s="115" t="s">
        <v>259</v>
      </c>
      <c r="I67" s="167" t="s">
        <v>424</v>
      </c>
      <c r="J67" s="11"/>
      <c r="K67" s="11"/>
      <c r="L67" s="11"/>
      <c r="M67" s="11"/>
      <c r="N67" s="11"/>
      <c r="O67" s="11"/>
      <c r="P67" s="11"/>
      <c r="Q67" s="11"/>
      <c r="R67" s="11"/>
      <c r="S67" s="11"/>
      <c r="T67" s="11"/>
      <c r="U67" s="11"/>
      <c r="V67" s="11"/>
      <c r="W67" s="11"/>
    </row>
    <row r="68" spans="2:23" ht="15" customHeight="1" x14ac:dyDescent="0.45">
      <c r="B68" s="228">
        <f t="shared" si="9"/>
        <v>497168</v>
      </c>
      <c r="C68" s="164">
        <v>41107</v>
      </c>
      <c r="D68" s="168" t="str">
        <f t="shared" ca="1" si="2"/>
        <v>Jefferson</v>
      </c>
      <c r="E68" s="192">
        <v>3</v>
      </c>
      <c r="F68" s="195">
        <v>2</v>
      </c>
      <c r="G68" s="166">
        <v>4439</v>
      </c>
      <c r="H68" s="115" t="s">
        <v>271</v>
      </c>
      <c r="I68" s="167" t="s">
        <v>425</v>
      </c>
      <c r="J68" s="11"/>
      <c r="K68" s="11"/>
      <c r="L68" s="11"/>
      <c r="M68" s="11"/>
      <c r="N68" s="11"/>
      <c r="O68" s="11"/>
      <c r="P68" s="11"/>
      <c r="Q68" s="11"/>
      <c r="R68" s="11"/>
      <c r="S68" s="11"/>
      <c r="T68" s="11"/>
      <c r="U68" s="11"/>
      <c r="V68" s="11"/>
      <c r="W68" s="11"/>
    </row>
    <row r="69" spans="2:23" ht="15" customHeight="1" x14ac:dyDescent="0.45">
      <c r="B69" s="228">
        <f t="shared" si="9"/>
        <v>284873</v>
      </c>
      <c r="C69" s="164">
        <v>41117</v>
      </c>
      <c r="D69" s="168" t="str">
        <f t="shared" ca="1" si="2"/>
        <v>Bullitt</v>
      </c>
      <c r="E69" s="192">
        <v>2</v>
      </c>
      <c r="F69" s="195">
        <v>1</v>
      </c>
      <c r="G69" s="166">
        <v>2521</v>
      </c>
      <c r="H69" s="115" t="s">
        <v>259</v>
      </c>
      <c r="I69" s="167" t="s">
        <v>424</v>
      </c>
      <c r="J69" s="11"/>
      <c r="K69" s="11"/>
      <c r="L69" s="11"/>
      <c r="M69" s="11"/>
      <c r="N69" s="11"/>
      <c r="O69" s="11"/>
      <c r="P69" s="11"/>
      <c r="Q69" s="11"/>
      <c r="R69" s="11"/>
      <c r="S69" s="11"/>
      <c r="T69" s="11"/>
      <c r="U69" s="11"/>
      <c r="V69" s="11"/>
      <c r="W69" s="11"/>
    </row>
    <row r="70" spans="2:23" ht="15" customHeight="1" x14ac:dyDescent="0.45">
      <c r="B70" s="228">
        <f t="shared" si="9"/>
        <v>510944</v>
      </c>
      <c r="C70" s="164">
        <v>41127</v>
      </c>
      <c r="D70" s="168" t="str">
        <f t="shared" ca="1" si="2"/>
        <v>Jefferson</v>
      </c>
      <c r="E70" s="192">
        <v>3</v>
      </c>
      <c r="F70" s="195">
        <v>1</v>
      </c>
      <c r="G70" s="166">
        <v>4562</v>
      </c>
      <c r="H70" s="115" t="s">
        <v>259</v>
      </c>
      <c r="I70" s="167" t="s">
        <v>424</v>
      </c>
      <c r="J70" s="11"/>
      <c r="K70" s="11"/>
      <c r="L70" s="11"/>
      <c r="M70" s="11"/>
      <c r="N70" s="11"/>
      <c r="O70" s="11"/>
      <c r="P70" s="11"/>
      <c r="Q70" s="11"/>
      <c r="R70" s="11"/>
      <c r="S70" s="11"/>
      <c r="T70" s="11"/>
      <c r="U70" s="11"/>
      <c r="V70" s="11"/>
      <c r="W70" s="11"/>
    </row>
    <row r="71" spans="2:23" ht="15" customHeight="1" x14ac:dyDescent="0.45">
      <c r="B71" s="228">
        <f t="shared" si="9"/>
        <v>770896</v>
      </c>
      <c r="C71" s="164">
        <v>41133</v>
      </c>
      <c r="D71" s="165" t="str">
        <f t="shared" ca="1" si="2"/>
        <v>Jefferson</v>
      </c>
      <c r="E71" s="192">
        <v>3</v>
      </c>
      <c r="F71" s="195">
        <v>2.5</v>
      </c>
      <c r="G71" s="166">
        <v>6883</v>
      </c>
      <c r="H71" s="115" t="s">
        <v>259</v>
      </c>
      <c r="I71" s="167" t="s">
        <v>425</v>
      </c>
      <c r="J71" s="11"/>
      <c r="K71" s="11"/>
      <c r="L71" s="11"/>
      <c r="M71" s="11"/>
      <c r="N71" s="11"/>
      <c r="O71" s="11"/>
      <c r="P71" s="11"/>
      <c r="Q71" s="11"/>
      <c r="R71" s="11"/>
      <c r="S71" s="11"/>
      <c r="T71" s="11"/>
      <c r="U71" s="11"/>
      <c r="V71" s="11"/>
      <c r="W71" s="11"/>
    </row>
    <row r="72" spans="2:23" ht="15" customHeight="1" x14ac:dyDescent="0.45">
      <c r="B72" s="228">
        <f t="shared" ref="B72:B131" si="10">VLOOKUP(E72,$W$6:$X$9,2,0)*G72</f>
        <v>638932</v>
      </c>
      <c r="C72" s="164">
        <v>41135</v>
      </c>
      <c r="D72" s="168" t="str">
        <f t="shared" ref="D72:D131" ca="1" si="11">IF(RANDBETWEEN(1,3)=1,"Jefferson",IF(RANDBETWEEN(1,3)=2,"Oldham","Bullitt"))</f>
        <v>Bullitt</v>
      </c>
      <c r="E72" s="192">
        <v>4</v>
      </c>
      <c r="F72" s="195">
        <v>3</v>
      </c>
      <c r="G72" s="166">
        <v>4804</v>
      </c>
      <c r="H72" s="115" t="s">
        <v>271</v>
      </c>
      <c r="I72" s="167" t="s">
        <v>424</v>
      </c>
      <c r="J72" s="11"/>
      <c r="K72" s="11"/>
      <c r="L72" s="11"/>
      <c r="M72" s="11"/>
      <c r="N72" s="11"/>
      <c r="O72" s="11"/>
      <c r="P72" s="11"/>
      <c r="Q72" s="11"/>
      <c r="R72" s="11"/>
      <c r="S72" s="11"/>
      <c r="T72" s="11"/>
      <c r="U72" s="11"/>
      <c r="V72" s="11"/>
      <c r="W72" s="11"/>
    </row>
    <row r="73" spans="2:23" ht="15" customHeight="1" x14ac:dyDescent="0.45">
      <c r="B73" s="228">
        <f t="shared" si="10"/>
        <v>692944</v>
      </c>
      <c r="C73" s="164">
        <v>41137</v>
      </c>
      <c r="D73" s="168" t="str">
        <f t="shared" ca="1" si="11"/>
        <v>Bullitt</v>
      </c>
      <c r="E73" s="192">
        <v>3</v>
      </c>
      <c r="F73" s="195">
        <v>2</v>
      </c>
      <c r="G73" s="166">
        <v>6187</v>
      </c>
      <c r="H73" s="115" t="s">
        <v>259</v>
      </c>
      <c r="I73" s="167" t="s">
        <v>425</v>
      </c>
      <c r="J73" s="11"/>
      <c r="K73" s="11"/>
      <c r="L73" s="11"/>
      <c r="M73" s="11"/>
      <c r="N73" s="11"/>
      <c r="O73" s="11"/>
      <c r="P73" s="11"/>
      <c r="Q73" s="11"/>
      <c r="R73" s="11"/>
      <c r="S73" s="11"/>
      <c r="T73" s="11"/>
      <c r="U73" s="11"/>
      <c r="V73" s="11"/>
      <c r="W73" s="11"/>
    </row>
    <row r="74" spans="2:23" ht="15" customHeight="1" x14ac:dyDescent="0.45">
      <c r="B74" s="228">
        <f t="shared" si="10"/>
        <v>185024</v>
      </c>
      <c r="C74" s="164">
        <v>41140</v>
      </c>
      <c r="D74" s="168" t="str">
        <f t="shared" ca="1" si="11"/>
        <v>Oldham</v>
      </c>
      <c r="E74" s="192">
        <v>3</v>
      </c>
      <c r="F74" s="195">
        <v>2</v>
      </c>
      <c r="G74" s="166">
        <v>1652</v>
      </c>
      <c r="H74" s="115" t="s">
        <v>271</v>
      </c>
      <c r="I74" s="167" t="s">
        <v>425</v>
      </c>
      <c r="J74" s="11"/>
      <c r="K74" s="11"/>
      <c r="L74" s="11"/>
      <c r="M74" s="11"/>
      <c r="N74" s="11"/>
      <c r="O74" s="11"/>
      <c r="P74" s="11"/>
      <c r="Q74" s="11"/>
      <c r="R74" s="11"/>
      <c r="S74" s="11"/>
      <c r="T74" s="11"/>
      <c r="U74" s="11"/>
      <c r="V74" s="11"/>
      <c r="W74" s="11"/>
    </row>
    <row r="75" spans="2:23" ht="15" customHeight="1" x14ac:dyDescent="0.45">
      <c r="B75" s="228">
        <f t="shared" si="10"/>
        <v>356440</v>
      </c>
      <c r="C75" s="164">
        <v>41149</v>
      </c>
      <c r="D75" s="168" t="str">
        <f t="shared" ca="1" si="11"/>
        <v>Bullitt</v>
      </c>
      <c r="E75" s="192">
        <v>4</v>
      </c>
      <c r="F75" s="195">
        <v>2</v>
      </c>
      <c r="G75" s="166">
        <v>2680</v>
      </c>
      <c r="H75" s="115" t="s">
        <v>259</v>
      </c>
      <c r="I75" s="167" t="s">
        <v>425</v>
      </c>
      <c r="J75" s="11"/>
      <c r="K75" s="11"/>
      <c r="L75" s="11"/>
      <c r="M75" s="11"/>
      <c r="N75" s="11"/>
      <c r="O75" s="11"/>
      <c r="P75" s="11"/>
      <c r="Q75" s="11"/>
      <c r="R75" s="11"/>
      <c r="S75" s="11"/>
      <c r="T75" s="11"/>
      <c r="U75" s="11"/>
      <c r="V75" s="11"/>
      <c r="W75" s="11"/>
    </row>
    <row r="76" spans="2:23" ht="15" customHeight="1" x14ac:dyDescent="0.45">
      <c r="B76" s="228">
        <f t="shared" si="10"/>
        <v>797335</v>
      </c>
      <c r="C76" s="164">
        <v>41151</v>
      </c>
      <c r="D76" s="168" t="str">
        <f t="shared" ca="1" si="11"/>
        <v>Bullitt</v>
      </c>
      <c r="E76" s="192">
        <v>4</v>
      </c>
      <c r="F76" s="195">
        <v>3</v>
      </c>
      <c r="G76" s="166">
        <v>5995</v>
      </c>
      <c r="H76" s="115" t="s">
        <v>271</v>
      </c>
      <c r="I76" s="167" t="s">
        <v>424</v>
      </c>
      <c r="J76" s="11"/>
      <c r="K76" s="11"/>
      <c r="L76" s="11"/>
      <c r="M76" s="11"/>
      <c r="N76" s="11"/>
      <c r="O76" s="11"/>
      <c r="P76" s="11"/>
      <c r="Q76" s="11"/>
      <c r="R76" s="11"/>
      <c r="S76" s="11"/>
      <c r="T76" s="11"/>
      <c r="U76" s="11"/>
      <c r="V76" s="11"/>
      <c r="W76" s="11"/>
    </row>
    <row r="77" spans="2:23" ht="15" customHeight="1" x14ac:dyDescent="0.45">
      <c r="B77" s="228">
        <f t="shared" si="10"/>
        <v>435954</v>
      </c>
      <c r="C77" s="164">
        <v>41154</v>
      </c>
      <c r="D77" s="168" t="str">
        <f t="shared" ca="1" si="11"/>
        <v>Oldham</v>
      </c>
      <c r="E77" s="192">
        <v>2</v>
      </c>
      <c r="F77" s="195">
        <v>1</v>
      </c>
      <c r="G77" s="166">
        <v>3858</v>
      </c>
      <c r="H77" s="115" t="s">
        <v>271</v>
      </c>
      <c r="I77" s="167" t="s">
        <v>425</v>
      </c>
      <c r="J77" s="11"/>
      <c r="K77" s="11"/>
      <c r="L77" s="11"/>
      <c r="M77" s="11"/>
      <c r="N77" s="11"/>
      <c r="O77" s="11"/>
      <c r="P77" s="11"/>
      <c r="Q77" s="11"/>
      <c r="R77" s="11"/>
      <c r="S77" s="11"/>
      <c r="T77" s="11"/>
      <c r="U77" s="11"/>
      <c r="V77" s="11"/>
      <c r="W77" s="11"/>
    </row>
    <row r="78" spans="2:23" ht="15" customHeight="1" x14ac:dyDescent="0.45">
      <c r="B78" s="228">
        <f t="shared" si="10"/>
        <v>361494</v>
      </c>
      <c r="C78" s="164">
        <v>41157</v>
      </c>
      <c r="D78" s="168" t="str">
        <f t="shared" ca="1" si="11"/>
        <v>Bullitt</v>
      </c>
      <c r="E78" s="192">
        <v>4</v>
      </c>
      <c r="F78" s="195">
        <v>2</v>
      </c>
      <c r="G78" s="166">
        <v>2718</v>
      </c>
      <c r="H78" s="115" t="s">
        <v>259</v>
      </c>
      <c r="I78" s="167" t="s">
        <v>425</v>
      </c>
      <c r="J78" s="11"/>
      <c r="K78" s="11"/>
      <c r="L78" s="11"/>
      <c r="M78" s="11"/>
      <c r="N78" s="11"/>
      <c r="O78" s="11"/>
      <c r="P78" s="11"/>
      <c r="Q78" s="11"/>
      <c r="R78" s="11"/>
      <c r="S78" s="11"/>
      <c r="T78" s="11"/>
      <c r="U78" s="11"/>
      <c r="V78" s="11"/>
      <c r="W78" s="11"/>
    </row>
    <row r="79" spans="2:23" ht="15" customHeight="1" x14ac:dyDescent="0.45">
      <c r="B79" s="228">
        <f t="shared" si="10"/>
        <v>217186</v>
      </c>
      <c r="C79" s="164">
        <v>41157</v>
      </c>
      <c r="D79" s="168" t="str">
        <f t="shared" ca="1" si="11"/>
        <v>Jefferson</v>
      </c>
      <c r="E79" s="192">
        <v>2</v>
      </c>
      <c r="F79" s="195">
        <v>2</v>
      </c>
      <c r="G79" s="166">
        <v>1922</v>
      </c>
      <c r="H79" s="115" t="s">
        <v>271</v>
      </c>
      <c r="I79" s="167" t="s">
        <v>425</v>
      </c>
      <c r="J79" s="11"/>
      <c r="K79" s="11"/>
      <c r="L79" s="11"/>
      <c r="M79" s="11"/>
      <c r="N79" s="11"/>
      <c r="O79" s="11"/>
      <c r="P79" s="11"/>
      <c r="Q79" s="11"/>
      <c r="R79" s="11"/>
      <c r="S79" s="11"/>
      <c r="T79" s="11"/>
      <c r="U79" s="11"/>
      <c r="V79" s="11"/>
      <c r="W79" s="11"/>
    </row>
    <row r="80" spans="2:23" ht="15" customHeight="1" x14ac:dyDescent="0.45">
      <c r="B80" s="228">
        <f t="shared" si="10"/>
        <v>264656</v>
      </c>
      <c r="C80" s="164">
        <v>41157</v>
      </c>
      <c r="D80" s="168" t="str">
        <f t="shared" ca="1" si="11"/>
        <v>Jefferson</v>
      </c>
      <c r="E80" s="192">
        <v>3</v>
      </c>
      <c r="F80" s="195">
        <v>1</v>
      </c>
      <c r="G80" s="166">
        <v>2363</v>
      </c>
      <c r="H80" s="115" t="s">
        <v>271</v>
      </c>
      <c r="I80" s="167" t="s">
        <v>425</v>
      </c>
      <c r="J80" s="11"/>
      <c r="K80" s="11"/>
      <c r="L80" s="11"/>
      <c r="M80" s="11"/>
      <c r="N80" s="11"/>
      <c r="O80" s="11"/>
      <c r="P80" s="11"/>
      <c r="Q80" s="11"/>
      <c r="R80" s="11"/>
      <c r="S80" s="11"/>
      <c r="T80" s="11"/>
      <c r="U80" s="11"/>
      <c r="V80" s="11"/>
      <c r="W80" s="11"/>
    </row>
    <row r="81" spans="2:23" ht="15" customHeight="1" x14ac:dyDescent="0.45">
      <c r="B81" s="228">
        <f t="shared" si="10"/>
        <v>757439</v>
      </c>
      <c r="C81" s="164">
        <v>41157</v>
      </c>
      <c r="D81" s="168" t="str">
        <f t="shared" ca="1" si="11"/>
        <v>Bullitt</v>
      </c>
      <c r="E81" s="192">
        <v>2</v>
      </c>
      <c r="F81" s="195">
        <v>2</v>
      </c>
      <c r="G81" s="166">
        <v>6703</v>
      </c>
      <c r="H81" s="115" t="s">
        <v>271</v>
      </c>
      <c r="I81" s="167" t="s">
        <v>425</v>
      </c>
      <c r="J81" s="11"/>
      <c r="K81" s="11"/>
      <c r="L81" s="11"/>
      <c r="M81" s="11"/>
      <c r="N81" s="11"/>
      <c r="O81" s="11"/>
      <c r="P81" s="11"/>
      <c r="Q81" s="11"/>
      <c r="R81" s="11"/>
      <c r="S81" s="11"/>
      <c r="T81" s="11"/>
      <c r="U81" s="11"/>
      <c r="V81" s="11"/>
      <c r="W81" s="11"/>
    </row>
    <row r="82" spans="2:23" ht="15" customHeight="1" x14ac:dyDescent="0.45">
      <c r="B82" s="228">
        <f t="shared" si="10"/>
        <v>934724</v>
      </c>
      <c r="C82" s="164">
        <v>41162</v>
      </c>
      <c r="D82" s="165" t="str">
        <f t="shared" ca="1" si="11"/>
        <v>Oldham</v>
      </c>
      <c r="E82" s="192">
        <v>4</v>
      </c>
      <c r="F82" s="195">
        <v>3</v>
      </c>
      <c r="G82" s="166">
        <v>7028</v>
      </c>
      <c r="H82" s="115" t="s">
        <v>271</v>
      </c>
      <c r="I82" s="167" t="s">
        <v>425</v>
      </c>
      <c r="J82" s="11"/>
      <c r="K82" s="11"/>
      <c r="L82" s="11"/>
      <c r="M82" s="11"/>
      <c r="N82" s="11"/>
      <c r="O82" s="11"/>
      <c r="P82" s="11"/>
      <c r="Q82" s="11"/>
      <c r="R82" s="11"/>
      <c r="S82" s="11"/>
      <c r="T82" s="11"/>
      <c r="U82" s="11"/>
      <c r="V82" s="11"/>
      <c r="W82" s="11"/>
    </row>
    <row r="83" spans="2:23" ht="15" customHeight="1" x14ac:dyDescent="0.45">
      <c r="B83" s="228">
        <f t="shared" si="10"/>
        <v>468825</v>
      </c>
      <c r="C83" s="164">
        <v>41166</v>
      </c>
      <c r="D83" s="168" t="str">
        <f t="shared" ca="1" si="11"/>
        <v>Oldham</v>
      </c>
      <c r="E83" s="192">
        <v>4</v>
      </c>
      <c r="F83" s="195">
        <v>3</v>
      </c>
      <c r="G83" s="166">
        <v>3525</v>
      </c>
      <c r="H83" s="115" t="s">
        <v>271</v>
      </c>
      <c r="I83" s="167" t="s">
        <v>425</v>
      </c>
      <c r="J83" s="11"/>
      <c r="K83" s="11"/>
      <c r="L83" s="11"/>
      <c r="M83" s="11"/>
      <c r="N83" s="11"/>
      <c r="O83" s="11"/>
      <c r="P83" s="11"/>
      <c r="Q83" s="11"/>
      <c r="R83" s="11"/>
      <c r="S83" s="11"/>
      <c r="T83" s="11"/>
      <c r="U83" s="11"/>
      <c r="V83" s="11"/>
      <c r="W83" s="11"/>
    </row>
    <row r="84" spans="2:23" ht="15" customHeight="1" x14ac:dyDescent="0.45">
      <c r="B84" s="228">
        <f t="shared" si="10"/>
        <v>1050301</v>
      </c>
      <c r="C84" s="164">
        <v>41169</v>
      </c>
      <c r="D84" s="165" t="str">
        <f t="shared" ca="1" si="11"/>
        <v>Bullitt</v>
      </c>
      <c r="E84" s="192">
        <v>4</v>
      </c>
      <c r="F84" s="195">
        <v>2</v>
      </c>
      <c r="G84" s="166">
        <v>7897</v>
      </c>
      <c r="H84" s="115" t="s">
        <v>271</v>
      </c>
      <c r="I84" s="167" t="s">
        <v>425</v>
      </c>
      <c r="J84" s="11"/>
      <c r="K84" s="11"/>
      <c r="L84" s="11"/>
      <c r="M84" s="11"/>
      <c r="N84" s="11"/>
      <c r="O84" s="11"/>
      <c r="P84" s="11"/>
      <c r="Q84" s="11"/>
      <c r="R84" s="11"/>
      <c r="S84" s="11"/>
      <c r="T84" s="11"/>
      <c r="U84" s="11"/>
      <c r="V84" s="11"/>
      <c r="W84" s="11"/>
    </row>
    <row r="85" spans="2:23" ht="15" customHeight="1" x14ac:dyDescent="0.45">
      <c r="B85" s="228">
        <f t="shared" si="10"/>
        <v>1004815</v>
      </c>
      <c r="C85" s="164">
        <v>41173</v>
      </c>
      <c r="D85" s="168" t="str">
        <f t="shared" ca="1" si="11"/>
        <v>Bullitt</v>
      </c>
      <c r="E85" s="192">
        <v>4</v>
      </c>
      <c r="F85" s="195">
        <v>2</v>
      </c>
      <c r="G85" s="166">
        <v>7555</v>
      </c>
      <c r="H85" s="115" t="s">
        <v>271</v>
      </c>
      <c r="I85" s="167" t="s">
        <v>425</v>
      </c>
      <c r="J85" s="11"/>
      <c r="K85" s="11"/>
      <c r="L85" s="11"/>
      <c r="M85" s="11"/>
      <c r="N85" s="11"/>
      <c r="O85" s="11"/>
      <c r="P85" s="11"/>
      <c r="Q85" s="11"/>
      <c r="R85" s="11"/>
      <c r="S85" s="11"/>
      <c r="T85" s="11"/>
      <c r="U85" s="11"/>
      <c r="V85" s="11"/>
      <c r="W85" s="11"/>
    </row>
    <row r="86" spans="2:23" ht="15" customHeight="1" x14ac:dyDescent="0.45">
      <c r="B86" s="228">
        <f t="shared" si="10"/>
        <v>628845</v>
      </c>
      <c r="C86" s="164">
        <v>41176</v>
      </c>
      <c r="D86" s="168" t="str">
        <f t="shared" ca="1" si="11"/>
        <v>Oldham</v>
      </c>
      <c r="E86" s="192">
        <v>2</v>
      </c>
      <c r="F86" s="195">
        <v>1</v>
      </c>
      <c r="G86" s="166">
        <v>5565</v>
      </c>
      <c r="H86" s="115" t="s">
        <v>271</v>
      </c>
      <c r="I86" s="167" t="s">
        <v>425</v>
      </c>
      <c r="J86" s="11"/>
      <c r="K86" s="11"/>
      <c r="L86" s="11"/>
      <c r="M86" s="11"/>
      <c r="N86" s="11"/>
      <c r="O86" s="11"/>
      <c r="P86" s="11"/>
      <c r="Q86" s="11"/>
      <c r="R86" s="11"/>
      <c r="S86" s="11"/>
      <c r="T86" s="11"/>
      <c r="U86" s="11"/>
      <c r="V86" s="11"/>
      <c r="W86" s="11"/>
    </row>
    <row r="87" spans="2:23" ht="15" customHeight="1" x14ac:dyDescent="0.45">
      <c r="B87" s="228">
        <f t="shared" si="10"/>
        <v>749190</v>
      </c>
      <c r="C87" s="164">
        <v>41180</v>
      </c>
      <c r="D87" s="168" t="str">
        <f t="shared" ca="1" si="11"/>
        <v>Bullitt</v>
      </c>
      <c r="E87" s="192">
        <v>2</v>
      </c>
      <c r="F87" s="195">
        <v>1.5</v>
      </c>
      <c r="G87" s="166">
        <v>6630</v>
      </c>
      <c r="H87" s="115" t="s">
        <v>271</v>
      </c>
      <c r="I87" s="167" t="s">
        <v>424</v>
      </c>
      <c r="J87" s="11"/>
      <c r="K87" s="11"/>
      <c r="L87" s="11"/>
      <c r="M87" s="11"/>
      <c r="N87" s="11"/>
      <c r="O87" s="11"/>
      <c r="P87" s="11"/>
      <c r="Q87" s="11"/>
      <c r="R87" s="11"/>
      <c r="S87" s="11"/>
      <c r="T87" s="11"/>
      <c r="U87" s="11"/>
      <c r="V87" s="11"/>
      <c r="W87" s="11"/>
    </row>
    <row r="88" spans="2:23" ht="15" customHeight="1" x14ac:dyDescent="0.45">
      <c r="B88" s="228">
        <f t="shared" si="10"/>
        <v>584976</v>
      </c>
      <c r="C88" s="164">
        <v>41181</v>
      </c>
      <c r="D88" s="165" t="str">
        <f t="shared" ca="1" si="11"/>
        <v>Bullitt</v>
      </c>
      <c r="E88" s="192">
        <v>3</v>
      </c>
      <c r="F88" s="195">
        <v>2</v>
      </c>
      <c r="G88" s="166">
        <v>5223</v>
      </c>
      <c r="H88" s="115" t="s">
        <v>271</v>
      </c>
      <c r="I88" s="167" t="s">
        <v>424</v>
      </c>
      <c r="J88" s="11"/>
      <c r="K88" s="11"/>
      <c r="L88" s="11"/>
      <c r="M88" s="11"/>
      <c r="N88" s="11"/>
      <c r="O88" s="11"/>
      <c r="P88" s="11"/>
      <c r="Q88" s="11"/>
      <c r="R88" s="11"/>
      <c r="S88" s="11"/>
      <c r="T88" s="11"/>
      <c r="U88" s="11"/>
      <c r="V88" s="11"/>
      <c r="W88" s="11"/>
    </row>
    <row r="89" spans="2:23" ht="15" customHeight="1" x14ac:dyDescent="0.45">
      <c r="B89" s="228">
        <f t="shared" si="10"/>
        <v>229264</v>
      </c>
      <c r="C89" s="164">
        <v>41183</v>
      </c>
      <c r="D89" s="165" t="str">
        <f t="shared" ca="1" si="11"/>
        <v>Bullitt</v>
      </c>
      <c r="E89" s="192">
        <v>3</v>
      </c>
      <c r="F89" s="195">
        <v>2.5</v>
      </c>
      <c r="G89" s="166">
        <v>2047</v>
      </c>
      <c r="H89" s="115" t="s">
        <v>271</v>
      </c>
      <c r="I89" s="167" t="s">
        <v>424</v>
      </c>
      <c r="J89" s="11"/>
      <c r="K89" s="11"/>
      <c r="L89" s="11"/>
      <c r="M89" s="11"/>
      <c r="N89" s="11"/>
      <c r="O89" s="11"/>
      <c r="P89" s="11"/>
      <c r="Q89" s="11"/>
      <c r="R89" s="11"/>
      <c r="S89" s="11"/>
      <c r="T89" s="11"/>
      <c r="U89" s="11"/>
      <c r="V89" s="11"/>
      <c r="W89" s="11"/>
    </row>
    <row r="90" spans="2:23" ht="15" customHeight="1" x14ac:dyDescent="0.45">
      <c r="B90" s="228">
        <f t="shared" si="10"/>
        <v>201366</v>
      </c>
      <c r="C90" s="164">
        <v>41183</v>
      </c>
      <c r="D90" s="168" t="str">
        <f t="shared" ca="1" si="11"/>
        <v>Oldham</v>
      </c>
      <c r="E90" s="192">
        <v>2</v>
      </c>
      <c r="F90" s="195">
        <v>2</v>
      </c>
      <c r="G90" s="166">
        <v>1782</v>
      </c>
      <c r="H90" s="115" t="s">
        <v>271</v>
      </c>
      <c r="I90" s="167" t="s">
        <v>424</v>
      </c>
      <c r="J90" s="11"/>
      <c r="K90" s="11"/>
      <c r="L90" s="11"/>
      <c r="M90" s="11"/>
      <c r="N90" s="11"/>
      <c r="O90" s="11"/>
      <c r="P90" s="11"/>
      <c r="Q90" s="11"/>
      <c r="R90" s="11"/>
      <c r="S90" s="11"/>
      <c r="T90" s="11"/>
      <c r="U90" s="11"/>
      <c r="V90" s="11"/>
      <c r="W90" s="11"/>
    </row>
    <row r="91" spans="2:23" ht="15" customHeight="1" x14ac:dyDescent="0.45">
      <c r="B91" s="228">
        <f t="shared" si="10"/>
        <v>752467</v>
      </c>
      <c r="C91" s="164">
        <v>41184</v>
      </c>
      <c r="D91" s="168" t="str">
        <f t="shared" ca="1" si="11"/>
        <v>Jefferson</v>
      </c>
      <c r="E91" s="192">
        <v>2</v>
      </c>
      <c r="F91" s="195">
        <v>1</v>
      </c>
      <c r="G91" s="166">
        <v>6659</v>
      </c>
      <c r="H91" s="115" t="s">
        <v>271</v>
      </c>
      <c r="I91" s="167" t="s">
        <v>424</v>
      </c>
      <c r="J91" s="11"/>
      <c r="K91" s="11"/>
      <c r="L91" s="11"/>
      <c r="M91" s="11"/>
      <c r="N91" s="11"/>
      <c r="O91" s="11"/>
      <c r="P91" s="11"/>
      <c r="Q91" s="11"/>
      <c r="R91" s="11"/>
      <c r="S91" s="11"/>
      <c r="T91" s="11"/>
      <c r="U91" s="11"/>
      <c r="V91" s="11"/>
      <c r="W91" s="11"/>
    </row>
    <row r="92" spans="2:23" ht="15" customHeight="1" x14ac:dyDescent="0.45">
      <c r="B92" s="228">
        <f t="shared" si="10"/>
        <v>409584</v>
      </c>
      <c r="C92" s="164">
        <v>41190</v>
      </c>
      <c r="D92" s="168" t="str">
        <f t="shared" ca="1" si="11"/>
        <v>Bullitt</v>
      </c>
      <c r="E92" s="192">
        <v>3</v>
      </c>
      <c r="F92" s="195">
        <v>1.5</v>
      </c>
      <c r="G92" s="166">
        <v>3657</v>
      </c>
      <c r="H92" s="115" t="s">
        <v>259</v>
      </c>
      <c r="I92" s="167" t="s">
        <v>424</v>
      </c>
      <c r="J92" s="11"/>
      <c r="K92" s="11"/>
      <c r="L92" s="11"/>
      <c r="M92" s="11"/>
      <c r="N92" s="11"/>
      <c r="O92" s="11"/>
      <c r="P92" s="11"/>
      <c r="Q92" s="11"/>
      <c r="R92" s="11"/>
      <c r="S92" s="11"/>
      <c r="T92" s="11"/>
      <c r="U92" s="11"/>
      <c r="V92" s="11"/>
      <c r="W92" s="11"/>
    </row>
    <row r="93" spans="2:23" ht="15" customHeight="1" x14ac:dyDescent="0.45">
      <c r="B93" s="228">
        <f t="shared" si="10"/>
        <v>296738</v>
      </c>
      <c r="C93" s="164">
        <v>41193</v>
      </c>
      <c r="D93" s="168" t="str">
        <f t="shared" ca="1" si="11"/>
        <v>Jefferson</v>
      </c>
      <c r="E93" s="192">
        <v>2</v>
      </c>
      <c r="F93" s="195">
        <v>2</v>
      </c>
      <c r="G93" s="166">
        <v>2626</v>
      </c>
      <c r="H93" s="115" t="s">
        <v>271</v>
      </c>
      <c r="I93" s="167" t="s">
        <v>425</v>
      </c>
      <c r="J93" s="11"/>
      <c r="K93" s="11"/>
      <c r="L93" s="11"/>
      <c r="M93" s="11"/>
      <c r="N93" s="11"/>
      <c r="O93" s="11"/>
      <c r="P93" s="11"/>
      <c r="Q93" s="11"/>
      <c r="R93" s="11"/>
      <c r="S93" s="11"/>
      <c r="T93" s="11"/>
      <c r="U93" s="11"/>
      <c r="V93" s="11"/>
      <c r="W93" s="11"/>
    </row>
    <row r="94" spans="2:23" ht="15" customHeight="1" x14ac:dyDescent="0.45">
      <c r="B94" s="228">
        <f t="shared" si="10"/>
        <v>847500</v>
      </c>
      <c r="C94" s="164">
        <v>41193</v>
      </c>
      <c r="D94" s="168" t="str">
        <f t="shared" ca="1" si="11"/>
        <v>Bullitt</v>
      </c>
      <c r="E94" s="192">
        <v>2</v>
      </c>
      <c r="F94" s="195">
        <v>2</v>
      </c>
      <c r="G94" s="166">
        <v>7500</v>
      </c>
      <c r="H94" s="115" t="s">
        <v>271</v>
      </c>
      <c r="I94" s="167" t="s">
        <v>424</v>
      </c>
      <c r="J94" s="11"/>
      <c r="K94" s="11"/>
      <c r="L94" s="11"/>
      <c r="M94" s="11"/>
      <c r="N94" s="11"/>
      <c r="O94" s="11"/>
      <c r="P94" s="11"/>
      <c r="Q94" s="11"/>
      <c r="R94" s="11"/>
      <c r="S94" s="11"/>
      <c r="T94" s="11"/>
      <c r="U94" s="11"/>
      <c r="V94" s="11"/>
      <c r="W94" s="11"/>
    </row>
    <row r="95" spans="2:23" ht="15" customHeight="1" x14ac:dyDescent="0.45">
      <c r="B95" s="228">
        <f t="shared" si="10"/>
        <v>856653</v>
      </c>
      <c r="C95" s="164">
        <v>41195</v>
      </c>
      <c r="D95" s="168" t="str">
        <f t="shared" ca="1" si="11"/>
        <v>Oldham</v>
      </c>
      <c r="E95" s="192">
        <v>2</v>
      </c>
      <c r="F95" s="195">
        <v>2</v>
      </c>
      <c r="G95" s="166">
        <v>7581</v>
      </c>
      <c r="H95" s="115" t="s">
        <v>259</v>
      </c>
      <c r="I95" s="167" t="s">
        <v>424</v>
      </c>
      <c r="J95" s="11"/>
      <c r="K95" s="11"/>
      <c r="L95" s="11"/>
      <c r="M95" s="11"/>
      <c r="N95" s="11"/>
      <c r="O95" s="11"/>
      <c r="P95" s="11"/>
      <c r="Q95" s="11"/>
      <c r="R95" s="11"/>
      <c r="S95" s="11"/>
      <c r="T95" s="11"/>
      <c r="U95" s="11"/>
      <c r="V95" s="11"/>
      <c r="W95" s="11"/>
    </row>
    <row r="96" spans="2:23" ht="15" customHeight="1" x14ac:dyDescent="0.45">
      <c r="B96" s="228">
        <f t="shared" si="10"/>
        <v>949221</v>
      </c>
      <c r="C96" s="164">
        <v>41195</v>
      </c>
      <c r="D96" s="168" t="str">
        <f t="shared" ca="1" si="11"/>
        <v>Jefferson</v>
      </c>
      <c r="E96" s="192">
        <v>4</v>
      </c>
      <c r="F96" s="195">
        <v>2.5</v>
      </c>
      <c r="G96" s="166">
        <v>7137</v>
      </c>
      <c r="H96" s="115" t="s">
        <v>259</v>
      </c>
      <c r="I96" s="167" t="s">
        <v>424</v>
      </c>
      <c r="J96" s="11"/>
      <c r="K96" s="11"/>
      <c r="L96" s="11"/>
      <c r="M96" s="11"/>
      <c r="N96" s="11"/>
      <c r="O96" s="11"/>
      <c r="P96" s="11"/>
      <c r="Q96" s="11"/>
      <c r="R96" s="11"/>
      <c r="S96" s="11"/>
      <c r="T96" s="11"/>
      <c r="U96" s="11"/>
      <c r="V96" s="11"/>
      <c r="W96" s="11"/>
    </row>
    <row r="97" spans="2:23" ht="15" customHeight="1" x14ac:dyDescent="0.45">
      <c r="B97" s="228">
        <f t="shared" si="10"/>
        <v>384160</v>
      </c>
      <c r="C97" s="164">
        <v>41197</v>
      </c>
      <c r="D97" s="168" t="str">
        <f t="shared" ca="1" si="11"/>
        <v>Jefferson</v>
      </c>
      <c r="E97" s="192">
        <v>3</v>
      </c>
      <c r="F97" s="195">
        <v>2</v>
      </c>
      <c r="G97" s="166">
        <v>3430</v>
      </c>
      <c r="H97" s="115" t="s">
        <v>271</v>
      </c>
      <c r="I97" s="167" t="s">
        <v>424</v>
      </c>
      <c r="J97" s="11"/>
      <c r="K97" s="11"/>
      <c r="L97" s="11"/>
      <c r="M97" s="11"/>
      <c r="N97" s="11"/>
      <c r="O97" s="11"/>
      <c r="P97" s="11"/>
      <c r="Q97" s="11"/>
      <c r="R97" s="11"/>
      <c r="S97" s="11"/>
      <c r="T97" s="11"/>
      <c r="U97" s="11"/>
      <c r="V97" s="11"/>
      <c r="W97" s="11"/>
    </row>
    <row r="98" spans="2:23" ht="15" customHeight="1" x14ac:dyDescent="0.45">
      <c r="B98" s="228">
        <f t="shared" si="10"/>
        <v>361627</v>
      </c>
      <c r="C98" s="164">
        <v>41200</v>
      </c>
      <c r="D98" s="168" t="str">
        <f t="shared" ca="1" si="11"/>
        <v>Jefferson</v>
      </c>
      <c r="E98" s="192">
        <v>4</v>
      </c>
      <c r="F98" s="195">
        <v>3</v>
      </c>
      <c r="G98" s="166">
        <v>2719</v>
      </c>
      <c r="H98" s="115" t="s">
        <v>271</v>
      </c>
      <c r="I98" s="167" t="s">
        <v>425</v>
      </c>
      <c r="J98" s="11"/>
      <c r="K98" s="11"/>
      <c r="L98" s="11"/>
      <c r="M98" s="11"/>
      <c r="N98" s="11"/>
      <c r="O98" s="11"/>
      <c r="P98" s="11"/>
      <c r="Q98" s="11"/>
      <c r="R98" s="11"/>
      <c r="S98" s="11"/>
      <c r="T98" s="11"/>
      <c r="U98" s="11"/>
      <c r="V98" s="11"/>
      <c r="W98" s="11"/>
    </row>
    <row r="99" spans="2:23" ht="15" customHeight="1" x14ac:dyDescent="0.45">
      <c r="B99" s="228">
        <f t="shared" si="10"/>
        <v>553135</v>
      </c>
      <c r="C99" s="164">
        <v>41202</v>
      </c>
      <c r="D99" s="168" t="str">
        <f t="shared" ca="1" si="11"/>
        <v>Jefferson</v>
      </c>
      <c r="E99" s="192">
        <v>2</v>
      </c>
      <c r="F99" s="195">
        <v>1.5</v>
      </c>
      <c r="G99" s="166">
        <v>4895</v>
      </c>
      <c r="H99" s="115" t="s">
        <v>259</v>
      </c>
      <c r="I99" s="167" t="s">
        <v>424</v>
      </c>
      <c r="J99" s="11"/>
      <c r="K99" s="11"/>
      <c r="L99" s="11"/>
      <c r="M99" s="11"/>
      <c r="N99" s="11"/>
      <c r="O99" s="11"/>
      <c r="P99" s="11"/>
      <c r="Q99" s="11"/>
      <c r="R99" s="11"/>
      <c r="S99" s="11"/>
      <c r="T99" s="11"/>
      <c r="U99" s="11"/>
      <c r="V99" s="11"/>
      <c r="W99" s="11"/>
    </row>
    <row r="100" spans="2:23" ht="15" customHeight="1" x14ac:dyDescent="0.45">
      <c r="B100" s="228">
        <f t="shared" si="10"/>
        <v>399399</v>
      </c>
      <c r="C100" s="164">
        <v>41204</v>
      </c>
      <c r="D100" s="168" t="str">
        <f t="shared" ca="1" si="11"/>
        <v>Jefferson</v>
      </c>
      <c r="E100" s="192">
        <v>4</v>
      </c>
      <c r="F100" s="195">
        <v>2</v>
      </c>
      <c r="G100" s="166">
        <v>3003</v>
      </c>
      <c r="H100" s="115" t="s">
        <v>271</v>
      </c>
      <c r="I100" s="167" t="s">
        <v>425</v>
      </c>
      <c r="J100" s="11"/>
      <c r="K100" s="11"/>
      <c r="L100" s="11"/>
      <c r="M100" s="11"/>
      <c r="N100" s="11"/>
      <c r="O100" s="11"/>
      <c r="P100" s="11"/>
      <c r="Q100" s="11"/>
      <c r="R100" s="11"/>
      <c r="S100" s="11"/>
      <c r="T100" s="11"/>
      <c r="U100" s="11"/>
      <c r="V100" s="11"/>
      <c r="W100" s="11"/>
    </row>
    <row r="101" spans="2:23" ht="15" customHeight="1" x14ac:dyDescent="0.45">
      <c r="B101" s="228">
        <f t="shared" si="10"/>
        <v>681164</v>
      </c>
      <c r="C101" s="164">
        <v>41204</v>
      </c>
      <c r="D101" s="168" t="str">
        <f t="shared" ca="1" si="11"/>
        <v>Bullitt</v>
      </c>
      <c r="E101" s="192">
        <v>2</v>
      </c>
      <c r="F101" s="195">
        <v>1.5</v>
      </c>
      <c r="G101" s="166">
        <v>6028</v>
      </c>
      <c r="H101" s="115" t="s">
        <v>271</v>
      </c>
      <c r="I101" s="167" t="s">
        <v>425</v>
      </c>
      <c r="J101" s="11"/>
      <c r="K101" s="11"/>
      <c r="L101" s="11"/>
      <c r="M101" s="11"/>
      <c r="N101" s="11"/>
      <c r="O101" s="11"/>
      <c r="P101" s="11"/>
      <c r="Q101" s="11"/>
      <c r="R101" s="11"/>
      <c r="S101" s="11"/>
      <c r="T101" s="11"/>
      <c r="U101" s="11"/>
      <c r="V101" s="11"/>
      <c r="W101" s="11"/>
    </row>
    <row r="102" spans="2:23" ht="15" customHeight="1" x14ac:dyDescent="0.45">
      <c r="B102" s="228">
        <f t="shared" si="10"/>
        <v>758800</v>
      </c>
      <c r="C102" s="164">
        <v>41209</v>
      </c>
      <c r="D102" s="168" t="str">
        <f t="shared" ca="1" si="11"/>
        <v>Bullitt</v>
      </c>
      <c r="E102" s="192">
        <v>3</v>
      </c>
      <c r="F102" s="195">
        <v>2.5</v>
      </c>
      <c r="G102" s="166">
        <v>6775</v>
      </c>
      <c r="H102" s="115" t="s">
        <v>271</v>
      </c>
      <c r="I102" s="167" t="s">
        <v>425</v>
      </c>
      <c r="J102" s="11"/>
      <c r="K102" s="11"/>
      <c r="L102" s="11"/>
      <c r="M102" s="11"/>
      <c r="N102" s="11"/>
      <c r="O102" s="11"/>
      <c r="P102" s="11"/>
      <c r="Q102" s="11"/>
      <c r="R102" s="11"/>
      <c r="S102" s="11"/>
      <c r="T102" s="11"/>
      <c r="U102" s="11"/>
      <c r="V102" s="11"/>
      <c r="W102" s="11"/>
    </row>
    <row r="103" spans="2:23" ht="15" customHeight="1" x14ac:dyDescent="0.45">
      <c r="B103" s="228">
        <f t="shared" si="10"/>
        <v>791000</v>
      </c>
      <c r="C103" s="164">
        <v>41211</v>
      </c>
      <c r="D103" s="165" t="str">
        <f t="shared" ca="1" si="11"/>
        <v>Oldham</v>
      </c>
      <c r="E103" s="192">
        <v>2</v>
      </c>
      <c r="F103" s="195">
        <v>1.5</v>
      </c>
      <c r="G103" s="166">
        <v>7000</v>
      </c>
      <c r="H103" s="115" t="s">
        <v>271</v>
      </c>
      <c r="I103" s="167" t="s">
        <v>424</v>
      </c>
      <c r="J103" s="11"/>
      <c r="K103" s="11"/>
      <c r="L103" s="11"/>
      <c r="M103" s="11"/>
      <c r="N103" s="11"/>
      <c r="O103" s="11"/>
      <c r="P103" s="11"/>
      <c r="Q103" s="11"/>
      <c r="R103" s="11"/>
      <c r="S103" s="11"/>
      <c r="T103" s="11"/>
      <c r="U103" s="11"/>
      <c r="V103" s="11"/>
      <c r="W103" s="11"/>
    </row>
    <row r="104" spans="2:23" ht="15" customHeight="1" x14ac:dyDescent="0.45">
      <c r="B104" s="228">
        <f t="shared" si="10"/>
        <v>1059611</v>
      </c>
      <c r="C104" s="164">
        <v>41213</v>
      </c>
      <c r="D104" s="168" t="str">
        <f t="shared" ca="1" si="11"/>
        <v>Bullitt</v>
      </c>
      <c r="E104" s="192">
        <v>4</v>
      </c>
      <c r="F104" s="195">
        <v>3</v>
      </c>
      <c r="G104" s="166">
        <v>7967</v>
      </c>
      <c r="H104" s="115" t="s">
        <v>271</v>
      </c>
      <c r="I104" s="167" t="s">
        <v>425</v>
      </c>
      <c r="J104" s="11"/>
      <c r="K104" s="11"/>
      <c r="L104" s="11"/>
      <c r="M104" s="11"/>
      <c r="N104" s="11"/>
      <c r="O104" s="11"/>
      <c r="P104" s="11"/>
      <c r="Q104" s="11"/>
      <c r="R104" s="11"/>
      <c r="S104" s="11"/>
      <c r="T104" s="11"/>
      <c r="U104" s="11"/>
      <c r="V104" s="11"/>
      <c r="W104" s="11"/>
    </row>
    <row r="105" spans="2:23" ht="15" customHeight="1" x14ac:dyDescent="0.45">
      <c r="B105" s="228">
        <f t="shared" si="10"/>
        <v>847609</v>
      </c>
      <c r="C105" s="164">
        <v>41215</v>
      </c>
      <c r="D105" s="168" t="str">
        <f t="shared" ca="1" si="11"/>
        <v>Bullitt</v>
      </c>
      <c r="E105" s="192">
        <v>4</v>
      </c>
      <c r="F105" s="195">
        <v>2.5</v>
      </c>
      <c r="G105" s="166">
        <v>6373</v>
      </c>
      <c r="H105" s="115" t="s">
        <v>259</v>
      </c>
      <c r="I105" s="167" t="s">
        <v>425</v>
      </c>
      <c r="J105" s="11"/>
      <c r="K105" s="11"/>
      <c r="L105" s="11"/>
      <c r="M105" s="11"/>
      <c r="N105" s="11"/>
      <c r="O105" s="11"/>
      <c r="P105" s="11"/>
      <c r="Q105" s="11"/>
      <c r="R105" s="11"/>
      <c r="S105" s="11"/>
      <c r="T105" s="11"/>
      <c r="U105" s="11"/>
      <c r="V105" s="11"/>
      <c r="W105" s="11"/>
    </row>
    <row r="106" spans="2:23" ht="15" customHeight="1" x14ac:dyDescent="0.45">
      <c r="B106" s="228">
        <f t="shared" si="10"/>
        <v>239001</v>
      </c>
      <c r="C106" s="164">
        <v>41218</v>
      </c>
      <c r="D106" s="168" t="str">
        <f t="shared" ca="1" si="11"/>
        <v>Bullitt</v>
      </c>
      <c r="E106" s="192">
        <v>4</v>
      </c>
      <c r="F106" s="195">
        <v>3</v>
      </c>
      <c r="G106" s="166">
        <v>1797</v>
      </c>
      <c r="H106" s="115" t="s">
        <v>271</v>
      </c>
      <c r="I106" s="167" t="s">
        <v>425</v>
      </c>
      <c r="J106" s="11"/>
      <c r="K106" s="11"/>
      <c r="L106" s="11"/>
      <c r="M106" s="11"/>
      <c r="N106" s="11"/>
      <c r="O106" s="11"/>
      <c r="P106" s="11"/>
      <c r="Q106" s="11"/>
      <c r="R106" s="11"/>
      <c r="S106" s="11"/>
      <c r="T106" s="11"/>
      <c r="U106" s="11"/>
      <c r="V106" s="11"/>
      <c r="W106" s="11"/>
    </row>
    <row r="107" spans="2:23" ht="15" customHeight="1" x14ac:dyDescent="0.45">
      <c r="B107" s="228">
        <f t="shared" si="10"/>
        <v>430530</v>
      </c>
      <c r="C107" s="164">
        <v>41219</v>
      </c>
      <c r="D107" s="168" t="str">
        <f t="shared" ca="1" si="11"/>
        <v>Oldham</v>
      </c>
      <c r="E107" s="192">
        <v>2</v>
      </c>
      <c r="F107" s="195">
        <v>1</v>
      </c>
      <c r="G107" s="166">
        <v>3810</v>
      </c>
      <c r="H107" s="115" t="s">
        <v>271</v>
      </c>
      <c r="I107" s="167" t="s">
        <v>424</v>
      </c>
      <c r="J107" s="11"/>
      <c r="K107" s="11"/>
      <c r="L107" s="11"/>
      <c r="M107" s="11"/>
      <c r="N107" s="11"/>
      <c r="O107" s="11"/>
      <c r="P107" s="11"/>
      <c r="Q107" s="11"/>
      <c r="R107" s="11"/>
      <c r="S107" s="11"/>
      <c r="T107" s="11"/>
      <c r="U107" s="11"/>
      <c r="V107" s="11"/>
      <c r="W107" s="11"/>
    </row>
    <row r="108" spans="2:23" ht="15" customHeight="1" x14ac:dyDescent="0.45">
      <c r="B108" s="228">
        <f t="shared" si="10"/>
        <v>412167</v>
      </c>
      <c r="C108" s="164">
        <v>41220</v>
      </c>
      <c r="D108" s="168" t="str">
        <f t="shared" ca="1" si="11"/>
        <v>Oldham</v>
      </c>
      <c r="E108" s="192">
        <v>4</v>
      </c>
      <c r="F108" s="195">
        <v>3</v>
      </c>
      <c r="G108" s="166">
        <v>3099</v>
      </c>
      <c r="H108" s="115" t="s">
        <v>259</v>
      </c>
      <c r="I108" s="167" t="s">
        <v>425</v>
      </c>
      <c r="J108" s="11"/>
      <c r="K108" s="11"/>
      <c r="L108" s="11"/>
      <c r="M108" s="11"/>
      <c r="N108" s="11"/>
      <c r="O108" s="11"/>
      <c r="P108" s="11"/>
      <c r="Q108" s="11"/>
      <c r="R108" s="11"/>
      <c r="S108" s="11"/>
      <c r="T108" s="11"/>
      <c r="U108" s="11"/>
      <c r="V108" s="11"/>
      <c r="W108" s="11"/>
    </row>
    <row r="109" spans="2:23" ht="15" customHeight="1" x14ac:dyDescent="0.45">
      <c r="B109" s="228">
        <f t="shared" si="10"/>
        <v>845348</v>
      </c>
      <c r="C109" s="164">
        <v>41221</v>
      </c>
      <c r="D109" s="165" t="str">
        <f t="shared" ca="1" si="11"/>
        <v>Bullitt</v>
      </c>
      <c r="E109" s="192">
        <v>4</v>
      </c>
      <c r="F109" s="195">
        <v>2.5</v>
      </c>
      <c r="G109" s="166">
        <v>6356</v>
      </c>
      <c r="H109" s="115" t="s">
        <v>271</v>
      </c>
      <c r="I109" s="167" t="s">
        <v>424</v>
      </c>
      <c r="J109" s="11"/>
      <c r="K109" s="11"/>
      <c r="L109" s="11"/>
      <c r="M109" s="11"/>
      <c r="N109" s="11"/>
      <c r="O109" s="11"/>
      <c r="P109" s="11"/>
      <c r="Q109" s="11"/>
      <c r="R109" s="11"/>
      <c r="S109" s="11"/>
      <c r="T109" s="11"/>
      <c r="U109" s="11"/>
      <c r="V109" s="11"/>
      <c r="W109" s="11"/>
    </row>
    <row r="110" spans="2:23" ht="15" customHeight="1" x14ac:dyDescent="0.45">
      <c r="B110" s="228">
        <f t="shared" si="10"/>
        <v>331702</v>
      </c>
      <c r="C110" s="164">
        <v>41224</v>
      </c>
      <c r="D110" s="168" t="str">
        <f t="shared" ca="1" si="11"/>
        <v>Bullitt</v>
      </c>
      <c r="E110" s="192">
        <v>4</v>
      </c>
      <c r="F110" s="195">
        <v>3</v>
      </c>
      <c r="G110" s="166">
        <v>2494</v>
      </c>
      <c r="H110" s="115" t="s">
        <v>271</v>
      </c>
      <c r="I110" s="167" t="s">
        <v>425</v>
      </c>
      <c r="J110" s="11"/>
      <c r="K110" s="11"/>
      <c r="L110" s="11"/>
      <c r="M110" s="11"/>
      <c r="N110" s="11"/>
      <c r="O110" s="11"/>
      <c r="P110" s="11"/>
      <c r="Q110" s="11"/>
      <c r="R110" s="11"/>
      <c r="S110" s="11"/>
      <c r="T110" s="11"/>
      <c r="U110" s="11"/>
      <c r="V110" s="11"/>
      <c r="W110" s="11"/>
    </row>
    <row r="111" spans="2:23" ht="15" customHeight="1" x14ac:dyDescent="0.45">
      <c r="B111" s="228">
        <f t="shared" si="10"/>
        <v>602560</v>
      </c>
      <c r="C111" s="164">
        <v>41225</v>
      </c>
      <c r="D111" s="168" t="str">
        <f t="shared" ca="1" si="11"/>
        <v>Jefferson</v>
      </c>
      <c r="E111" s="192">
        <v>3</v>
      </c>
      <c r="F111" s="195">
        <v>1</v>
      </c>
      <c r="G111" s="166">
        <v>5380</v>
      </c>
      <c r="H111" s="115" t="s">
        <v>271</v>
      </c>
      <c r="I111" s="167" t="s">
        <v>425</v>
      </c>
      <c r="J111" s="11"/>
      <c r="K111" s="11"/>
      <c r="L111" s="11"/>
      <c r="M111" s="11"/>
      <c r="N111" s="11"/>
      <c r="O111" s="11"/>
      <c r="P111" s="11"/>
      <c r="Q111" s="11"/>
      <c r="R111" s="11"/>
      <c r="S111" s="11"/>
      <c r="T111" s="11"/>
      <c r="U111" s="11"/>
      <c r="V111" s="11"/>
      <c r="W111" s="11"/>
    </row>
    <row r="112" spans="2:23" ht="15" customHeight="1" x14ac:dyDescent="0.45">
      <c r="B112" s="228">
        <f t="shared" si="10"/>
        <v>577752</v>
      </c>
      <c r="C112" s="164">
        <v>41226</v>
      </c>
      <c r="D112" s="168" t="str">
        <f t="shared" ca="1" si="11"/>
        <v>Oldham</v>
      </c>
      <c r="E112" s="192">
        <v>4</v>
      </c>
      <c r="F112" s="195">
        <v>2.5</v>
      </c>
      <c r="G112" s="166">
        <v>4344</v>
      </c>
      <c r="H112" s="115" t="s">
        <v>271</v>
      </c>
      <c r="I112" s="167" t="s">
        <v>424</v>
      </c>
      <c r="J112" s="11"/>
      <c r="K112" s="11"/>
      <c r="L112" s="11"/>
      <c r="M112" s="11"/>
      <c r="N112" s="11"/>
      <c r="O112" s="11"/>
      <c r="P112" s="11"/>
      <c r="Q112" s="11"/>
      <c r="R112" s="11"/>
      <c r="S112" s="11"/>
      <c r="T112" s="11"/>
      <c r="U112" s="11"/>
      <c r="V112" s="11"/>
      <c r="W112" s="11"/>
    </row>
    <row r="113" spans="2:23" ht="15" customHeight="1" x14ac:dyDescent="0.45">
      <c r="B113" s="228">
        <f t="shared" si="10"/>
        <v>335723</v>
      </c>
      <c r="C113" s="164">
        <v>41227</v>
      </c>
      <c r="D113" s="165" t="str">
        <f t="shared" ca="1" si="11"/>
        <v>Oldham</v>
      </c>
      <c r="E113" s="192">
        <v>2</v>
      </c>
      <c r="F113" s="195">
        <v>2</v>
      </c>
      <c r="G113" s="166">
        <v>2971</v>
      </c>
      <c r="H113" s="115" t="s">
        <v>271</v>
      </c>
      <c r="I113" s="167" t="s">
        <v>425</v>
      </c>
      <c r="J113" s="11"/>
      <c r="K113" s="11"/>
      <c r="L113" s="11"/>
      <c r="M113" s="11"/>
      <c r="N113" s="11"/>
      <c r="O113" s="11"/>
      <c r="P113" s="11"/>
      <c r="Q113" s="11"/>
      <c r="R113" s="11"/>
      <c r="S113" s="11"/>
      <c r="T113" s="11"/>
      <c r="U113" s="11"/>
      <c r="V113" s="11"/>
      <c r="W113" s="11"/>
    </row>
    <row r="114" spans="2:23" ht="15" customHeight="1" x14ac:dyDescent="0.45">
      <c r="B114" s="228">
        <f t="shared" si="10"/>
        <v>573895</v>
      </c>
      <c r="C114" s="164">
        <v>41235</v>
      </c>
      <c r="D114" s="168" t="str">
        <f t="shared" ca="1" si="11"/>
        <v>Bullitt</v>
      </c>
      <c r="E114" s="192">
        <v>4</v>
      </c>
      <c r="F114" s="195">
        <v>2.5</v>
      </c>
      <c r="G114" s="166">
        <v>4315</v>
      </c>
      <c r="H114" s="115" t="s">
        <v>259</v>
      </c>
      <c r="I114" s="167" t="s">
        <v>425</v>
      </c>
      <c r="J114" s="11"/>
      <c r="K114" s="11"/>
      <c r="L114" s="11"/>
      <c r="M114" s="11"/>
      <c r="N114" s="11"/>
      <c r="O114" s="11"/>
      <c r="P114" s="11"/>
      <c r="Q114" s="11"/>
      <c r="R114" s="11"/>
      <c r="S114" s="11"/>
      <c r="T114" s="11"/>
      <c r="U114" s="11"/>
      <c r="V114" s="11"/>
      <c r="W114" s="11"/>
    </row>
    <row r="115" spans="2:23" ht="15" customHeight="1" x14ac:dyDescent="0.45">
      <c r="B115" s="228">
        <f t="shared" si="10"/>
        <v>283290</v>
      </c>
      <c r="C115" s="164">
        <v>41236</v>
      </c>
      <c r="D115" s="168" t="str">
        <f t="shared" ca="1" si="11"/>
        <v>Jefferson</v>
      </c>
      <c r="E115" s="192">
        <v>4</v>
      </c>
      <c r="F115" s="195">
        <v>2.5</v>
      </c>
      <c r="G115" s="166">
        <v>2130</v>
      </c>
      <c r="H115" s="115" t="s">
        <v>259</v>
      </c>
      <c r="I115" s="167" t="s">
        <v>424</v>
      </c>
      <c r="J115" s="11"/>
      <c r="K115" s="11"/>
      <c r="L115" s="11"/>
      <c r="M115" s="11"/>
      <c r="N115" s="11"/>
      <c r="O115" s="11"/>
      <c r="P115" s="11"/>
      <c r="Q115" s="11"/>
      <c r="R115" s="11"/>
      <c r="S115" s="11"/>
      <c r="T115" s="11"/>
      <c r="U115" s="11"/>
      <c r="V115" s="11"/>
      <c r="W115" s="11"/>
    </row>
    <row r="116" spans="2:23" ht="15" customHeight="1" x14ac:dyDescent="0.45">
      <c r="B116" s="228">
        <f t="shared" si="10"/>
        <v>221932</v>
      </c>
      <c r="C116" s="164">
        <v>41239</v>
      </c>
      <c r="D116" s="165" t="str">
        <f t="shared" ca="1" si="11"/>
        <v>Jefferson</v>
      </c>
      <c r="E116" s="192">
        <v>2</v>
      </c>
      <c r="F116" s="195">
        <v>1.5</v>
      </c>
      <c r="G116" s="166">
        <v>1964</v>
      </c>
      <c r="H116" s="115" t="s">
        <v>259</v>
      </c>
      <c r="I116" s="167" t="s">
        <v>425</v>
      </c>
      <c r="J116" s="11"/>
      <c r="K116" s="11"/>
      <c r="L116" s="11"/>
      <c r="M116" s="11"/>
      <c r="N116" s="11"/>
      <c r="O116" s="11"/>
      <c r="P116" s="11"/>
      <c r="Q116" s="11"/>
      <c r="R116" s="11"/>
      <c r="S116" s="11"/>
      <c r="T116" s="11"/>
      <c r="U116" s="11"/>
      <c r="V116" s="11"/>
      <c r="W116" s="11"/>
    </row>
    <row r="117" spans="2:23" ht="15" customHeight="1" x14ac:dyDescent="0.45">
      <c r="B117" s="228">
        <f t="shared" si="10"/>
        <v>897617</v>
      </c>
      <c r="C117" s="164">
        <v>41249</v>
      </c>
      <c r="D117" s="168" t="str">
        <f t="shared" ca="1" si="11"/>
        <v>Bullitt</v>
      </c>
      <c r="E117" s="192">
        <v>4</v>
      </c>
      <c r="F117" s="195">
        <v>3</v>
      </c>
      <c r="G117" s="166">
        <v>6749</v>
      </c>
      <c r="H117" s="115" t="s">
        <v>271</v>
      </c>
      <c r="I117" s="167" t="s">
        <v>425</v>
      </c>
      <c r="J117" s="11"/>
      <c r="K117" s="11"/>
      <c r="L117" s="11"/>
      <c r="M117" s="11"/>
      <c r="N117" s="11"/>
      <c r="O117" s="11"/>
      <c r="P117" s="11"/>
      <c r="Q117" s="11"/>
      <c r="R117" s="11"/>
      <c r="S117" s="11"/>
      <c r="T117" s="11"/>
      <c r="U117" s="11"/>
      <c r="V117" s="11"/>
      <c r="W117" s="11"/>
    </row>
    <row r="118" spans="2:23" ht="15" customHeight="1" x14ac:dyDescent="0.45">
      <c r="B118" s="228">
        <f t="shared" si="10"/>
        <v>880061</v>
      </c>
      <c r="C118" s="164">
        <v>41250</v>
      </c>
      <c r="D118" s="168" t="str">
        <f t="shared" ca="1" si="11"/>
        <v>Bullitt</v>
      </c>
      <c r="E118" s="192">
        <v>4</v>
      </c>
      <c r="F118" s="195">
        <v>3</v>
      </c>
      <c r="G118" s="166">
        <v>6617</v>
      </c>
      <c r="H118" s="115" t="s">
        <v>259</v>
      </c>
      <c r="I118" s="167" t="s">
        <v>425</v>
      </c>
      <c r="J118" s="11"/>
      <c r="K118" s="11"/>
      <c r="L118" s="11"/>
      <c r="M118" s="11"/>
      <c r="N118" s="11"/>
      <c r="O118" s="11"/>
      <c r="P118" s="11"/>
      <c r="Q118" s="11"/>
      <c r="R118" s="11"/>
      <c r="S118" s="11"/>
      <c r="T118" s="11"/>
      <c r="U118" s="11"/>
      <c r="V118" s="11"/>
      <c r="W118" s="11"/>
    </row>
    <row r="119" spans="2:23" ht="15" customHeight="1" x14ac:dyDescent="0.45">
      <c r="B119" s="228">
        <f t="shared" si="10"/>
        <v>1037533</v>
      </c>
      <c r="C119" s="164">
        <v>41251</v>
      </c>
      <c r="D119" s="168" t="str">
        <f t="shared" ca="1" si="11"/>
        <v>Bullitt</v>
      </c>
      <c r="E119" s="192">
        <v>4</v>
      </c>
      <c r="F119" s="195">
        <v>2</v>
      </c>
      <c r="G119" s="166">
        <v>7801</v>
      </c>
      <c r="H119" s="115" t="s">
        <v>271</v>
      </c>
      <c r="I119" s="167" t="s">
        <v>425</v>
      </c>
      <c r="J119" s="11"/>
      <c r="K119" s="11"/>
      <c r="L119" s="11"/>
      <c r="M119" s="11"/>
      <c r="N119" s="11"/>
      <c r="O119" s="11"/>
      <c r="P119" s="11"/>
      <c r="Q119" s="11"/>
      <c r="R119" s="11"/>
      <c r="S119" s="11"/>
      <c r="T119" s="11"/>
      <c r="U119" s="11"/>
      <c r="V119" s="11"/>
      <c r="W119" s="11"/>
    </row>
    <row r="120" spans="2:23" ht="15" customHeight="1" x14ac:dyDescent="0.45">
      <c r="B120" s="228">
        <f t="shared" si="10"/>
        <v>331994</v>
      </c>
      <c r="C120" s="164">
        <v>41251</v>
      </c>
      <c r="D120" s="168" t="str">
        <f t="shared" ca="1" si="11"/>
        <v>Oldham</v>
      </c>
      <c r="E120" s="192">
        <v>2</v>
      </c>
      <c r="F120" s="195">
        <v>1</v>
      </c>
      <c r="G120" s="166">
        <v>2938</v>
      </c>
      <c r="H120" s="115" t="s">
        <v>271</v>
      </c>
      <c r="I120" s="167" t="s">
        <v>425</v>
      </c>
      <c r="J120" s="11"/>
      <c r="K120" s="11"/>
      <c r="L120" s="11"/>
      <c r="M120" s="11"/>
      <c r="N120" s="11"/>
      <c r="O120" s="11"/>
      <c r="P120" s="11"/>
      <c r="Q120" s="11"/>
      <c r="R120" s="11"/>
      <c r="S120" s="11"/>
      <c r="T120" s="11"/>
      <c r="U120" s="11"/>
      <c r="V120" s="11"/>
      <c r="W120" s="11"/>
    </row>
    <row r="121" spans="2:23" ht="15" customHeight="1" x14ac:dyDescent="0.45">
      <c r="B121" s="228">
        <f t="shared" si="10"/>
        <v>566582</v>
      </c>
      <c r="C121" s="164">
        <v>41253</v>
      </c>
      <c r="D121" s="165" t="str">
        <f t="shared" ca="1" si="11"/>
        <v>Bullitt</v>
      </c>
      <c r="E121" s="192">
        <v>2</v>
      </c>
      <c r="F121" s="195">
        <v>1</v>
      </c>
      <c r="G121" s="166">
        <v>5014</v>
      </c>
      <c r="H121" s="115" t="s">
        <v>259</v>
      </c>
      <c r="I121" s="167" t="s">
        <v>425</v>
      </c>
      <c r="J121" s="11"/>
      <c r="K121" s="11"/>
      <c r="L121" s="11"/>
      <c r="M121" s="11"/>
      <c r="N121" s="11"/>
      <c r="O121" s="11"/>
      <c r="P121" s="11"/>
      <c r="Q121" s="11"/>
      <c r="R121" s="11"/>
      <c r="S121" s="11"/>
      <c r="T121" s="11"/>
      <c r="U121" s="11"/>
      <c r="V121" s="11"/>
      <c r="W121" s="11"/>
    </row>
    <row r="122" spans="2:23" ht="15" customHeight="1" x14ac:dyDescent="0.45">
      <c r="B122" s="228">
        <f t="shared" si="10"/>
        <v>490420</v>
      </c>
      <c r="C122" s="164">
        <v>41255</v>
      </c>
      <c r="D122" s="165" t="str">
        <f t="shared" ca="1" si="11"/>
        <v>Jefferson</v>
      </c>
      <c r="E122" s="192">
        <v>2</v>
      </c>
      <c r="F122" s="195">
        <v>2</v>
      </c>
      <c r="G122" s="166">
        <v>4340</v>
      </c>
      <c r="H122" s="115" t="s">
        <v>259</v>
      </c>
      <c r="I122" s="167" t="s">
        <v>425</v>
      </c>
      <c r="J122" s="11"/>
      <c r="K122" s="11"/>
      <c r="L122" s="11"/>
      <c r="M122" s="11"/>
      <c r="N122" s="11"/>
      <c r="O122" s="11"/>
      <c r="P122" s="11"/>
      <c r="Q122" s="11"/>
      <c r="R122" s="11"/>
      <c r="S122" s="11"/>
      <c r="T122" s="11"/>
      <c r="U122" s="11"/>
      <c r="V122" s="11"/>
      <c r="W122" s="11"/>
    </row>
    <row r="123" spans="2:23" ht="15" customHeight="1" x14ac:dyDescent="0.45">
      <c r="B123" s="228">
        <f t="shared" si="10"/>
        <v>490896</v>
      </c>
      <c r="C123" s="164">
        <v>41256</v>
      </c>
      <c r="D123" s="168" t="str">
        <f t="shared" ca="1" si="11"/>
        <v>Jefferson</v>
      </c>
      <c r="E123" s="192">
        <v>3</v>
      </c>
      <c r="F123" s="195">
        <v>2.5</v>
      </c>
      <c r="G123" s="166">
        <v>4383</v>
      </c>
      <c r="H123" s="115" t="s">
        <v>259</v>
      </c>
      <c r="I123" s="167" t="s">
        <v>425</v>
      </c>
      <c r="J123" s="11"/>
      <c r="K123" s="11"/>
      <c r="L123" s="11"/>
      <c r="M123" s="11"/>
      <c r="N123" s="11"/>
      <c r="O123" s="11"/>
      <c r="P123" s="11"/>
      <c r="Q123" s="11"/>
      <c r="R123" s="11"/>
      <c r="S123" s="11"/>
      <c r="T123" s="11"/>
      <c r="U123" s="11"/>
      <c r="V123" s="11"/>
      <c r="W123" s="11"/>
    </row>
    <row r="124" spans="2:23" ht="15" customHeight="1" x14ac:dyDescent="0.45">
      <c r="B124" s="228">
        <f t="shared" si="10"/>
        <v>546224</v>
      </c>
      <c r="C124" s="164">
        <v>41259</v>
      </c>
      <c r="D124" s="168" t="str">
        <f t="shared" ca="1" si="11"/>
        <v>Bullitt</v>
      </c>
      <c r="E124" s="192">
        <v>3</v>
      </c>
      <c r="F124" s="195">
        <v>1.5</v>
      </c>
      <c r="G124" s="166">
        <v>4877</v>
      </c>
      <c r="H124" s="115" t="s">
        <v>271</v>
      </c>
      <c r="I124" s="167" t="s">
        <v>424</v>
      </c>
      <c r="J124" s="11"/>
      <c r="K124" s="11"/>
      <c r="L124" s="11"/>
      <c r="M124" s="11"/>
      <c r="N124" s="11"/>
      <c r="O124" s="11"/>
      <c r="P124" s="11"/>
      <c r="Q124" s="11"/>
      <c r="R124" s="11"/>
      <c r="S124" s="11"/>
      <c r="T124" s="11"/>
      <c r="U124" s="11"/>
      <c r="V124" s="11"/>
      <c r="W124" s="11"/>
    </row>
    <row r="125" spans="2:23" ht="15" customHeight="1" x14ac:dyDescent="0.45">
      <c r="B125" s="228">
        <f t="shared" si="10"/>
        <v>175376</v>
      </c>
      <c r="C125" s="164">
        <v>41262</v>
      </c>
      <c r="D125" s="168" t="str">
        <f t="shared" ca="1" si="11"/>
        <v>Jefferson</v>
      </c>
      <c r="E125" s="192">
        <v>2</v>
      </c>
      <c r="F125" s="195">
        <v>1.5</v>
      </c>
      <c r="G125" s="166">
        <v>1552</v>
      </c>
      <c r="H125" s="115" t="s">
        <v>271</v>
      </c>
      <c r="I125" s="167" t="s">
        <v>425</v>
      </c>
      <c r="J125" s="11"/>
      <c r="K125" s="11"/>
      <c r="L125" s="11"/>
      <c r="M125" s="11"/>
      <c r="N125" s="11"/>
      <c r="O125" s="11"/>
      <c r="P125" s="11"/>
      <c r="Q125" s="11"/>
      <c r="R125" s="11"/>
      <c r="S125" s="11"/>
      <c r="T125" s="11"/>
      <c r="U125" s="11"/>
      <c r="V125" s="11"/>
      <c r="W125" s="11"/>
    </row>
    <row r="126" spans="2:23" ht="15" customHeight="1" x14ac:dyDescent="0.45">
      <c r="B126" s="228">
        <f t="shared" si="10"/>
        <v>872480</v>
      </c>
      <c r="C126" s="164">
        <v>41262</v>
      </c>
      <c r="D126" s="168" t="str">
        <f t="shared" ca="1" si="11"/>
        <v>Oldham</v>
      </c>
      <c r="E126" s="192">
        <v>4</v>
      </c>
      <c r="F126" s="195">
        <v>2.5</v>
      </c>
      <c r="G126" s="166">
        <v>6560</v>
      </c>
      <c r="H126" s="115" t="s">
        <v>271</v>
      </c>
      <c r="I126" s="167" t="s">
        <v>424</v>
      </c>
      <c r="J126" s="11"/>
      <c r="K126" s="11"/>
      <c r="L126" s="11"/>
      <c r="M126" s="11"/>
      <c r="N126" s="11"/>
      <c r="O126" s="11"/>
      <c r="P126" s="11"/>
      <c r="Q126" s="11"/>
      <c r="R126" s="11"/>
      <c r="S126" s="11"/>
      <c r="T126" s="11"/>
      <c r="U126" s="11"/>
      <c r="V126" s="11"/>
      <c r="W126" s="11"/>
    </row>
    <row r="127" spans="2:23" ht="15" customHeight="1" x14ac:dyDescent="0.45">
      <c r="B127" s="228">
        <f t="shared" si="10"/>
        <v>889875</v>
      </c>
      <c r="C127" s="164">
        <v>41262</v>
      </c>
      <c r="D127" s="168" t="str">
        <f t="shared" ca="1" si="11"/>
        <v>Jefferson</v>
      </c>
      <c r="E127" s="192">
        <v>2</v>
      </c>
      <c r="F127" s="195">
        <v>2</v>
      </c>
      <c r="G127" s="166">
        <v>7875</v>
      </c>
      <c r="H127" s="115" t="s">
        <v>259</v>
      </c>
      <c r="I127" s="167" t="s">
        <v>425</v>
      </c>
      <c r="J127" s="11"/>
      <c r="K127" s="11"/>
      <c r="L127" s="11"/>
      <c r="M127" s="11"/>
      <c r="N127" s="11"/>
      <c r="O127" s="11"/>
      <c r="P127" s="11"/>
      <c r="Q127" s="11"/>
      <c r="R127" s="11"/>
      <c r="S127" s="11"/>
      <c r="T127" s="11"/>
      <c r="U127" s="11"/>
      <c r="V127" s="11"/>
      <c r="W127" s="11"/>
    </row>
    <row r="128" spans="2:23" ht="15" customHeight="1" x14ac:dyDescent="0.45">
      <c r="B128" s="228">
        <f t="shared" si="10"/>
        <v>265324</v>
      </c>
      <c r="C128" s="164">
        <v>41264</v>
      </c>
      <c r="D128" s="168" t="str">
        <f t="shared" ca="1" si="11"/>
        <v>Oldham</v>
      </c>
      <c r="E128" s="192">
        <v>2</v>
      </c>
      <c r="F128" s="195">
        <v>2</v>
      </c>
      <c r="G128" s="166">
        <v>2348</v>
      </c>
      <c r="H128" s="115" t="s">
        <v>271</v>
      </c>
      <c r="I128" s="167" t="s">
        <v>424</v>
      </c>
      <c r="J128" s="11"/>
      <c r="K128" s="11"/>
      <c r="L128" s="11"/>
      <c r="M128" s="11"/>
      <c r="N128" s="11"/>
      <c r="O128" s="11"/>
      <c r="P128" s="11"/>
      <c r="Q128" s="11"/>
      <c r="R128" s="11"/>
      <c r="S128" s="11"/>
      <c r="T128" s="11"/>
      <c r="U128" s="11"/>
      <c r="V128" s="11"/>
      <c r="W128" s="11"/>
    </row>
    <row r="129" spans="2:23" ht="15" customHeight="1" x14ac:dyDescent="0.45">
      <c r="B129" s="228">
        <f t="shared" si="10"/>
        <v>694960</v>
      </c>
      <c r="C129" s="164">
        <v>41267</v>
      </c>
      <c r="D129" s="168" t="str">
        <f t="shared" ca="1" si="11"/>
        <v>Jefferson</v>
      </c>
      <c r="E129" s="192">
        <v>3</v>
      </c>
      <c r="F129" s="195">
        <v>2.5</v>
      </c>
      <c r="G129" s="166">
        <v>6205</v>
      </c>
      <c r="H129" s="115" t="s">
        <v>271</v>
      </c>
      <c r="I129" s="167" t="s">
        <v>425</v>
      </c>
      <c r="J129" s="11"/>
      <c r="K129" s="11"/>
      <c r="L129" s="11"/>
      <c r="M129" s="11"/>
      <c r="N129" s="11"/>
      <c r="O129" s="11"/>
      <c r="P129" s="11"/>
      <c r="Q129" s="11"/>
      <c r="R129" s="11"/>
      <c r="S129" s="11"/>
      <c r="T129" s="11"/>
      <c r="U129" s="11"/>
      <c r="V129" s="11"/>
      <c r="W129" s="11"/>
    </row>
    <row r="130" spans="2:23" ht="15" customHeight="1" x14ac:dyDescent="0.45">
      <c r="B130" s="228">
        <f t="shared" si="10"/>
        <v>314272</v>
      </c>
      <c r="C130" s="164">
        <v>41271</v>
      </c>
      <c r="D130" s="168" t="str">
        <f t="shared" ca="1" si="11"/>
        <v>Oldham</v>
      </c>
      <c r="E130" s="192">
        <v>3</v>
      </c>
      <c r="F130" s="195">
        <v>1.5</v>
      </c>
      <c r="G130" s="166">
        <v>2806</v>
      </c>
      <c r="H130" s="115" t="s">
        <v>259</v>
      </c>
      <c r="I130" s="167" t="s">
        <v>424</v>
      </c>
      <c r="J130" s="11"/>
      <c r="K130" s="11"/>
      <c r="L130" s="11"/>
      <c r="M130" s="11"/>
      <c r="N130" s="11"/>
      <c r="O130" s="11"/>
      <c r="P130" s="11"/>
      <c r="Q130" s="11"/>
      <c r="R130" s="11"/>
      <c r="S130" s="11"/>
      <c r="T130" s="11"/>
      <c r="U130" s="11"/>
      <c r="V130" s="11"/>
      <c r="W130" s="11"/>
    </row>
    <row r="131" spans="2:23" ht="15" customHeight="1" thickBot="1" x14ac:dyDescent="0.5">
      <c r="B131" s="229">
        <f t="shared" si="10"/>
        <v>566314</v>
      </c>
      <c r="C131" s="185">
        <v>41271</v>
      </c>
      <c r="D131" s="186" t="str">
        <f t="shared" ca="1" si="11"/>
        <v>Oldham</v>
      </c>
      <c r="E131" s="193">
        <v>4</v>
      </c>
      <c r="F131" s="196">
        <v>2.5</v>
      </c>
      <c r="G131" s="188">
        <v>4258</v>
      </c>
      <c r="H131" s="187" t="s">
        <v>271</v>
      </c>
      <c r="I131" s="189" t="s">
        <v>425</v>
      </c>
      <c r="J131" s="11"/>
      <c r="K131" s="11"/>
      <c r="L131" s="11"/>
      <c r="M131" s="11"/>
      <c r="N131" s="11"/>
      <c r="O131" s="11"/>
      <c r="P131" s="11"/>
      <c r="Q131" s="11"/>
      <c r="R131" s="11"/>
      <c r="S131" s="11"/>
      <c r="T131" s="11"/>
      <c r="U131" s="11"/>
      <c r="V131" s="11"/>
      <c r="W131" s="11"/>
    </row>
    <row r="132" spans="2:23" ht="16.5" x14ac:dyDescent="0.45">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2:23" ht="16.5" x14ac:dyDescent="0.45">
      <c r="B133" s="190"/>
      <c r="C133" s="11"/>
      <c r="D133" s="11"/>
      <c r="E133" s="11"/>
      <c r="F133" s="11"/>
      <c r="G133" s="155"/>
      <c r="H133" s="11"/>
      <c r="I133" s="11"/>
      <c r="J133" s="11"/>
      <c r="K133" s="11"/>
      <c r="L133" s="11"/>
      <c r="M133" s="11"/>
      <c r="N133" s="11"/>
      <c r="O133" s="11"/>
      <c r="P133" s="11"/>
      <c r="Q133" s="11"/>
      <c r="R133" s="11"/>
      <c r="S133" s="11"/>
      <c r="T133" s="11"/>
      <c r="U133" s="11"/>
      <c r="V133" s="11"/>
      <c r="W133" s="11"/>
    </row>
    <row r="134" spans="2:23" ht="16.5" x14ac:dyDescent="0.45">
      <c r="B134" s="64">
        <f>MIN(B7:B131)</f>
        <v>172777</v>
      </c>
      <c r="C134" s="130">
        <f>MIN(C7:C131)</f>
        <v>40920</v>
      </c>
      <c r="D134" s="18"/>
      <c r="E134" s="18"/>
      <c r="F134" s="18"/>
      <c r="G134" s="130">
        <f>MIN(G7:G131)</f>
        <v>1529</v>
      </c>
      <c r="H134" s="18"/>
      <c r="I134" s="11"/>
      <c r="J134" s="11"/>
      <c r="K134" s="11"/>
      <c r="L134" s="11"/>
      <c r="M134" s="11"/>
      <c r="N134" s="11"/>
      <c r="O134" s="11"/>
      <c r="P134" s="11"/>
      <c r="Q134" s="11"/>
      <c r="R134" s="11"/>
      <c r="S134" s="11"/>
      <c r="T134" s="11"/>
      <c r="U134" s="11"/>
      <c r="V134" s="11"/>
      <c r="W134" s="11"/>
    </row>
    <row r="135" spans="2:23" ht="16.5" x14ac:dyDescent="0.45">
      <c r="B135" s="64">
        <f>MAX(B7:B131)</f>
        <v>1059611</v>
      </c>
      <c r="C135" s="130">
        <f>MAX(C7:C131)</f>
        <v>41271</v>
      </c>
      <c r="D135" s="18"/>
      <c r="E135" s="18"/>
      <c r="F135" s="18"/>
      <c r="G135" s="130">
        <f>MAX(G7:G131)</f>
        <v>7978</v>
      </c>
      <c r="H135" s="18"/>
      <c r="I135" s="11"/>
      <c r="J135" s="11"/>
      <c r="K135" s="11"/>
      <c r="L135" s="11"/>
      <c r="M135" s="11"/>
      <c r="N135" s="11"/>
      <c r="O135" s="11"/>
      <c r="P135" s="11"/>
      <c r="Q135" s="11"/>
      <c r="R135" s="11"/>
      <c r="S135" s="11"/>
      <c r="T135" s="11"/>
      <c r="U135" s="11"/>
      <c r="V135" s="11"/>
      <c r="W135" s="11"/>
    </row>
    <row r="136" spans="2:23" ht="16.5" x14ac:dyDescent="0.45">
      <c r="B136" s="18"/>
      <c r="C136" s="18"/>
      <c r="D136" s="18"/>
      <c r="E136" s="18"/>
      <c r="F136" s="18"/>
      <c r="G136" s="18"/>
      <c r="H136" s="18"/>
      <c r="I136" s="11"/>
      <c r="J136" s="11"/>
      <c r="K136" s="11"/>
      <c r="L136" s="11"/>
      <c r="M136" s="11"/>
      <c r="N136" s="11"/>
      <c r="O136" s="11"/>
      <c r="P136" s="11"/>
      <c r="Q136" s="11"/>
      <c r="R136" s="11"/>
      <c r="S136" s="11"/>
      <c r="T136" s="11"/>
      <c r="U136" s="11"/>
      <c r="V136" s="11"/>
      <c r="W136" s="11"/>
    </row>
    <row r="137" spans="2:23" ht="16.5" x14ac:dyDescent="0.45">
      <c r="B137" s="11"/>
      <c r="C137" s="11"/>
      <c r="D137" s="11"/>
      <c r="E137" s="11"/>
      <c r="F137" s="11"/>
      <c r="G137" s="11"/>
      <c r="H137" s="11"/>
      <c r="I137" s="11"/>
      <c r="J137" s="11"/>
      <c r="K137" s="11"/>
      <c r="L137" s="11"/>
      <c r="M137" s="11"/>
      <c r="N137" s="11"/>
      <c r="O137" s="11"/>
      <c r="P137" s="11"/>
      <c r="Q137" s="11"/>
      <c r="R137" s="11"/>
      <c r="S137" s="11"/>
      <c r="T137" s="11"/>
      <c r="U137" s="11"/>
      <c r="V137" s="11"/>
      <c r="W137" s="11"/>
    </row>
    <row r="138" spans="2:23" ht="16.5" x14ac:dyDescent="0.45">
      <c r="B138" s="11"/>
      <c r="C138" s="11"/>
      <c r="D138" s="11"/>
      <c r="E138" s="11"/>
      <c r="F138" s="11"/>
      <c r="G138" s="11"/>
      <c r="H138" s="11"/>
      <c r="I138" s="11"/>
      <c r="J138" s="11"/>
      <c r="K138" s="11"/>
      <c r="L138" s="11"/>
      <c r="M138" s="11"/>
      <c r="N138" s="11"/>
      <c r="O138" s="11"/>
      <c r="P138" s="11"/>
      <c r="Q138" s="11"/>
      <c r="R138" s="11"/>
      <c r="S138" s="11"/>
      <c r="T138" s="11"/>
      <c r="U138" s="11"/>
      <c r="V138" s="11"/>
      <c r="W138" s="11"/>
    </row>
    <row r="139" spans="2:23" ht="16.5" x14ac:dyDescent="0.45">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2:23" ht="16.5" x14ac:dyDescent="0.45">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2:23" ht="16.5" x14ac:dyDescent="0.45">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2:23" ht="16.5" x14ac:dyDescent="0.45">
      <c r="B142" s="11"/>
      <c r="C142" s="11"/>
      <c r="D142" s="11"/>
      <c r="E142" s="11"/>
      <c r="F142" s="11"/>
      <c r="G142" s="11"/>
      <c r="H142" s="11"/>
      <c r="I142" s="11"/>
      <c r="J142" s="11"/>
      <c r="K142" s="11"/>
      <c r="L142" s="11"/>
      <c r="M142" s="11"/>
      <c r="N142" s="11"/>
      <c r="O142" s="11"/>
      <c r="P142" s="11"/>
      <c r="Q142" s="11"/>
      <c r="R142" s="11"/>
      <c r="S142" s="11"/>
      <c r="T142" s="11"/>
      <c r="U142" s="11"/>
      <c r="V142" s="11"/>
      <c r="W142" s="11"/>
    </row>
    <row r="143" spans="2:23" ht="16.5" x14ac:dyDescent="0.45">
      <c r="B143" s="11"/>
      <c r="C143" s="11"/>
      <c r="D143" s="11"/>
      <c r="E143" s="11"/>
      <c r="F143" s="11"/>
      <c r="G143" s="11"/>
      <c r="H143" s="11"/>
      <c r="I143" s="11"/>
      <c r="J143" s="11"/>
      <c r="K143" s="11"/>
      <c r="L143" s="11"/>
      <c r="M143" s="11"/>
      <c r="N143" s="11"/>
      <c r="O143" s="11"/>
      <c r="P143" s="11"/>
      <c r="Q143" s="11"/>
      <c r="R143" s="11"/>
      <c r="S143" s="11"/>
      <c r="T143" s="11"/>
      <c r="U143" s="11"/>
      <c r="V143" s="11"/>
      <c r="W143" s="11"/>
    </row>
    <row r="144" spans="2:23" ht="16.5" x14ac:dyDescent="0.45">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2:23" ht="16.5" x14ac:dyDescent="0.45">
      <c r="B145" s="11"/>
      <c r="C145" s="11"/>
      <c r="D145" s="11"/>
      <c r="E145" s="11"/>
      <c r="F145" s="11"/>
      <c r="G145" s="11"/>
      <c r="H145" s="11"/>
      <c r="I145" s="11"/>
      <c r="J145" s="11"/>
      <c r="K145" s="11"/>
      <c r="L145" s="11"/>
      <c r="M145" s="11"/>
      <c r="N145" s="11"/>
      <c r="O145" s="11"/>
      <c r="P145" s="11"/>
      <c r="Q145" s="11"/>
      <c r="R145" s="11"/>
      <c r="S145" s="11"/>
      <c r="T145" s="11"/>
      <c r="U145" s="11"/>
      <c r="V145" s="11"/>
      <c r="W145" s="11"/>
    </row>
    <row r="146" spans="2:23" ht="16.5" x14ac:dyDescent="0.45">
      <c r="B146" s="11"/>
      <c r="C146" s="11"/>
      <c r="D146" s="11"/>
      <c r="E146" s="11"/>
      <c r="F146" s="11"/>
      <c r="G146" s="11"/>
      <c r="H146" s="11"/>
      <c r="I146" s="11"/>
      <c r="J146" s="11"/>
      <c r="K146" s="11"/>
      <c r="L146" s="11"/>
      <c r="M146" s="11"/>
      <c r="N146" s="11"/>
      <c r="O146" s="11"/>
      <c r="P146" s="11"/>
      <c r="Q146" s="11"/>
      <c r="R146" s="11"/>
      <c r="S146" s="11"/>
      <c r="T146" s="11"/>
      <c r="U146" s="11"/>
      <c r="V146" s="11"/>
      <c r="W146" s="11"/>
    </row>
    <row r="147" spans="2:23" ht="16.5" x14ac:dyDescent="0.45">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2:23" ht="16.5" x14ac:dyDescent="0.45">
      <c r="B148" s="11"/>
      <c r="C148" s="11"/>
      <c r="D148" s="11"/>
      <c r="E148" s="11"/>
      <c r="F148" s="11"/>
      <c r="G148" s="11"/>
      <c r="H148" s="11"/>
      <c r="I148" s="11"/>
      <c r="J148" s="11"/>
      <c r="K148" s="11"/>
      <c r="L148" s="11"/>
      <c r="M148" s="11"/>
      <c r="N148" s="11"/>
      <c r="O148" s="11"/>
      <c r="P148" s="11"/>
      <c r="Q148" s="11"/>
      <c r="R148" s="11"/>
      <c r="S148" s="11"/>
      <c r="T148" s="11"/>
      <c r="U148" s="11"/>
      <c r="V148" s="11"/>
      <c r="W148" s="11"/>
    </row>
    <row r="149" spans="2:23" ht="16.5" x14ac:dyDescent="0.45">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2:23" ht="16.5" x14ac:dyDescent="0.45">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2:23" ht="16.5" x14ac:dyDescent="0.45">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2:23" ht="16.5" x14ac:dyDescent="0.45">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2:23" ht="16.5" x14ac:dyDescent="0.45">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2:23" ht="16.5" x14ac:dyDescent="0.45">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2:23" ht="16.5" x14ac:dyDescent="0.45">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2:23" ht="16.5" x14ac:dyDescent="0.45">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2:23" ht="16.5" x14ac:dyDescent="0.45">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2:23" ht="16.5" x14ac:dyDescent="0.45">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2:23" ht="16.5" x14ac:dyDescent="0.45">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2:23" ht="16.5" x14ac:dyDescent="0.45">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2:23" ht="16.5" x14ac:dyDescent="0.45">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2:23" ht="16.5" x14ac:dyDescent="0.45">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2:23" ht="16.5" x14ac:dyDescent="0.45">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2:23" ht="16.5" x14ac:dyDescent="0.45">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2:23" ht="16.5" x14ac:dyDescent="0.45">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2:23" ht="16.5" x14ac:dyDescent="0.45">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2:23" ht="16.5" x14ac:dyDescent="0.45">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2:23" ht="16.5" x14ac:dyDescent="0.45">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2:23" ht="16.5" x14ac:dyDescent="0.45">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2:23" ht="16.5" x14ac:dyDescent="0.45">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2:23" ht="16.5" x14ac:dyDescent="0.45">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2:23" ht="16.5" x14ac:dyDescent="0.45">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2:23" ht="16.5" x14ac:dyDescent="0.45">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2:23" ht="16.5" x14ac:dyDescent="0.45">
      <c r="B174" s="11"/>
      <c r="C174" s="11"/>
      <c r="D174" s="11"/>
      <c r="E174" s="11"/>
      <c r="F174" s="11"/>
      <c r="G174" s="11"/>
      <c r="H174" s="11"/>
      <c r="I174" s="11"/>
      <c r="J174" s="11"/>
      <c r="K174" s="11"/>
      <c r="L174" s="11"/>
      <c r="M174" s="11"/>
      <c r="N174" s="11"/>
      <c r="O174" s="11"/>
      <c r="P174" s="11"/>
      <c r="Q174" s="11"/>
      <c r="R174" s="11"/>
      <c r="S174" s="11"/>
      <c r="T174" s="11"/>
      <c r="U174" s="11"/>
      <c r="V174" s="11"/>
      <c r="W174" s="11"/>
    </row>
    <row r="175" spans="2:23" ht="16.5" x14ac:dyDescent="0.45">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2:23" ht="16.5" x14ac:dyDescent="0.45">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2:23" ht="16.5" x14ac:dyDescent="0.45">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2:23" ht="16.5" x14ac:dyDescent="0.45">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2:23" ht="16.5" x14ac:dyDescent="0.45">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2:23" ht="16.5" x14ac:dyDescent="0.45">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2:23" ht="16.5" x14ac:dyDescent="0.45">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2:23" ht="16.5" x14ac:dyDescent="0.45">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2:23" ht="16.5" x14ac:dyDescent="0.45">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2:23" ht="16.5" x14ac:dyDescent="0.45">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2:23" ht="16.5" x14ac:dyDescent="0.45">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2:23" ht="16.5" x14ac:dyDescent="0.45">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2:23" ht="16.5" x14ac:dyDescent="0.45">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2:23" ht="16.5" x14ac:dyDescent="0.45">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2:23" ht="16.5" x14ac:dyDescent="0.45">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2:23" ht="16.5" x14ac:dyDescent="0.45">
      <c r="B190" s="11"/>
      <c r="C190" s="11"/>
      <c r="D190" s="11"/>
      <c r="E190" s="11"/>
      <c r="F190" s="11"/>
      <c r="G190" s="11"/>
      <c r="H190" s="11"/>
      <c r="I190" s="11"/>
      <c r="L190" s="11"/>
      <c r="M190" s="11"/>
      <c r="V190" s="11"/>
      <c r="W190" s="11"/>
    </row>
    <row r="191" spans="2:23" ht="16.5" x14ac:dyDescent="0.45">
      <c r="B191" s="11"/>
      <c r="C191" s="11"/>
      <c r="D191" s="11"/>
      <c r="E191" s="11"/>
      <c r="F191" s="11"/>
      <c r="G191" s="11"/>
      <c r="H191" s="11"/>
      <c r="I191" s="11"/>
      <c r="V191" s="11"/>
      <c r="W191" s="11"/>
    </row>
    <row r="192" spans="2:23" ht="16.5" x14ac:dyDescent="0.45">
      <c r="B192" s="11"/>
      <c r="C192" s="11"/>
      <c r="D192" s="11"/>
      <c r="E192" s="11"/>
      <c r="F192" s="11"/>
      <c r="G192" s="11"/>
      <c r="H192" s="11"/>
      <c r="I192" s="11"/>
      <c r="V192" s="11"/>
      <c r="W192" s="11"/>
    </row>
    <row r="193" spans="2:23" ht="16.5" x14ac:dyDescent="0.45">
      <c r="B193" s="11"/>
      <c r="C193" s="11"/>
      <c r="D193" s="11"/>
      <c r="E193" s="11"/>
      <c r="F193" s="11"/>
      <c r="G193" s="11"/>
      <c r="H193" s="11"/>
      <c r="I193" s="11"/>
      <c r="V193" s="11"/>
      <c r="W193" s="11"/>
    </row>
    <row r="194" spans="2:23" ht="16.5" x14ac:dyDescent="0.45">
      <c r="B194" s="11"/>
      <c r="C194" s="11"/>
      <c r="D194" s="11"/>
      <c r="E194" s="11"/>
      <c r="F194" s="11"/>
      <c r="G194" s="11"/>
      <c r="H194" s="11"/>
      <c r="I194" s="11"/>
      <c r="V194" s="11"/>
      <c r="W194" s="11"/>
    </row>
    <row r="195" spans="2:23" ht="16.5" x14ac:dyDescent="0.45">
      <c r="B195" s="11"/>
      <c r="C195" s="11"/>
      <c r="D195" s="11"/>
      <c r="E195" s="11"/>
      <c r="F195" s="11"/>
      <c r="G195" s="11"/>
      <c r="H195" s="11"/>
      <c r="I195" s="11"/>
      <c r="V195" s="11"/>
      <c r="W195" s="11"/>
    </row>
    <row r="196" spans="2:23" ht="16.5" x14ac:dyDescent="0.45">
      <c r="B196" s="11"/>
      <c r="C196" s="11"/>
      <c r="D196" s="11"/>
      <c r="E196" s="11"/>
      <c r="F196" s="11"/>
      <c r="G196" s="11"/>
      <c r="H196" s="11"/>
      <c r="I196" s="11"/>
      <c r="V196" s="11"/>
      <c r="W196" s="11"/>
    </row>
    <row r="197" spans="2:23" ht="16.5" x14ac:dyDescent="0.45">
      <c r="B197" s="11"/>
      <c r="C197" s="11"/>
      <c r="D197" s="11"/>
      <c r="E197" s="11"/>
      <c r="F197" s="11"/>
      <c r="G197" s="11"/>
      <c r="H197" s="11"/>
      <c r="I197" s="11"/>
      <c r="V197" s="11"/>
      <c r="W197" s="11"/>
    </row>
    <row r="198" spans="2:23" ht="16.5" x14ac:dyDescent="0.45">
      <c r="B198" s="11"/>
      <c r="C198" s="11"/>
      <c r="D198" s="11"/>
      <c r="E198" s="11"/>
      <c r="F198" s="11"/>
      <c r="G198" s="11"/>
      <c r="H198" s="11"/>
      <c r="I198" s="11"/>
      <c r="V198" s="11"/>
      <c r="W198" s="11"/>
    </row>
    <row r="199" spans="2:23" ht="16.5" x14ac:dyDescent="0.45">
      <c r="B199" s="11"/>
      <c r="C199" s="11"/>
      <c r="D199" s="11"/>
      <c r="E199" s="11"/>
      <c r="F199" s="11"/>
      <c r="G199" s="11"/>
      <c r="H199" s="11"/>
      <c r="I199" s="11"/>
      <c r="V199" s="11"/>
      <c r="W199" s="11"/>
    </row>
    <row r="200" spans="2:23" ht="16.5" x14ac:dyDescent="0.45">
      <c r="B200" s="11"/>
      <c r="C200" s="11"/>
      <c r="D200" s="11"/>
      <c r="E200" s="11"/>
      <c r="F200" s="11"/>
      <c r="G200" s="11"/>
      <c r="H200" s="11"/>
      <c r="I200" s="11"/>
      <c r="V200" s="11"/>
      <c r="W200" s="11"/>
    </row>
    <row r="201" spans="2:23" ht="16.5" x14ac:dyDescent="0.45">
      <c r="B201" s="11"/>
      <c r="C201" s="11"/>
      <c r="D201" s="11"/>
      <c r="E201" s="11"/>
      <c r="F201" s="11"/>
      <c r="G201" s="11"/>
      <c r="H201" s="11"/>
      <c r="I201" s="11"/>
      <c r="V201" s="11"/>
      <c r="W201" s="11"/>
    </row>
    <row r="202" spans="2:23" ht="16.5" x14ac:dyDescent="0.45">
      <c r="B202" s="11"/>
      <c r="C202" s="11"/>
      <c r="D202" s="11"/>
      <c r="E202" s="11"/>
      <c r="F202" s="11"/>
      <c r="G202" s="11"/>
      <c r="H202" s="11"/>
      <c r="I202" s="11"/>
      <c r="W202" s="11"/>
    </row>
    <row r="203" spans="2:23" ht="16.5" x14ac:dyDescent="0.45">
      <c r="B203" s="11"/>
      <c r="C203" s="11"/>
      <c r="D203" s="11"/>
      <c r="E203" s="11"/>
      <c r="F203" s="11"/>
      <c r="G203" s="11"/>
      <c r="H203" s="11"/>
      <c r="I203" s="11"/>
      <c r="W203" s="11"/>
    </row>
  </sheetData>
  <sheetProtection algorithmName="SHA-512" hashValue="G5vhYefLk1csHyYOsSKi8uQSQ+ZxdImKPwHL9DFG+RNfzU1W54eAEJDqKo5i+LdJHuM/J1UHN2Tylfi1sxHWFA==" saltValue="0kxNbT85hdiEnWTSSaMTZg==" spinCount="100000" sheet="1" objects="1" scenarios="1" formatCells="0"/>
  <customSheetViews>
    <customSheetView guid="{84AEF62F-8005-4283-8213-185907D41E8E}" showGridLines="0">
      <selection activeCell="G14" sqref="G14"/>
      <pageMargins left="0.7" right="0.7" top="0.75" bottom="0.75" header="0.3" footer="0.3"/>
    </customSheetView>
  </customSheetViews>
  <mergeCells count="13">
    <mergeCell ref="O3:Q4"/>
    <mergeCell ref="R3:R4"/>
    <mergeCell ref="S3:T4"/>
    <mergeCell ref="N30:N31"/>
    <mergeCell ref="B1:I1"/>
    <mergeCell ref="B4:I5"/>
    <mergeCell ref="L23:M23"/>
    <mergeCell ref="L30:M30"/>
    <mergeCell ref="L31:M31"/>
    <mergeCell ref="L3:L4"/>
    <mergeCell ref="M3:M4"/>
    <mergeCell ref="N3:N4"/>
    <mergeCell ref="J5:K5"/>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B3C87EDC-BA83-4F8C-90E4-9FCB3613068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O24:O26 O32:O34 J6:J18 L3</xm:sqref>
        </x14:conditionalFormatting>
        <x14:conditionalFormatting xmlns:xm="http://schemas.microsoft.com/office/excel/2006/main">
          <x14:cfRule type="iconSet" priority="2" id="{1C3A55A8-12D1-4C6E-97AB-CF72A10638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N3</xm:sqref>
        </x14:conditionalFormatting>
        <x14:conditionalFormatting xmlns:xm="http://schemas.microsoft.com/office/excel/2006/main">
          <x14:cfRule type="iconSet" priority="1" id="{D0FD4FF3-19C5-411F-91C9-12069AFB658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R3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ID</vt:lpstr>
      <vt:lpstr>Part 1</vt:lpstr>
      <vt:lpstr>Part 2</vt:lpstr>
      <vt:lpstr>Part 3</vt:lpstr>
      <vt:lpstr>Part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CIS300-LAB2</dc:title>
  <dc:creator>Warren McIntosh</dc:creator>
  <cp:keywords>CIS300;Lab</cp:keywords>
  <cp:lastModifiedBy>Emily Wantland</cp:lastModifiedBy>
  <cp:lastPrinted>2016-07-22T19:49:39Z</cp:lastPrinted>
  <dcterms:created xsi:type="dcterms:W3CDTF">1901-01-01T04:00:00Z</dcterms:created>
  <dcterms:modified xsi:type="dcterms:W3CDTF">2018-07-20T19:39:27Z</dcterms:modified>
</cp:coreProperties>
</file>