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elw47\Desktop\Sophomore Summer Semester\CIS 250-20\Test 2\Excel\"/>
    </mc:Choice>
  </mc:AlternateContent>
  <xr:revisionPtr revIDLastSave="0" documentId="13_ncr:1_{74B37E56-18E0-4CAD-A1A9-97C6080419A6}" xr6:coauthVersionLast="33" xr6:coauthVersionMax="33" xr10:uidLastSave="{00000000-0000-0000-0000-000000000000}"/>
  <bookViews>
    <workbookView xWindow="0" yWindow="0" windowWidth="19200" windowHeight="6930" activeTab="1" xr2:uid="{00000000-000D-0000-FFFF-FFFF00000000}"/>
  </bookViews>
  <sheets>
    <sheet name="Documentation" sheetId="2" r:id="rId1"/>
    <sheet name="Staff Listing" sheetId="1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9" i="1"/>
  <c r="Q9" i="1"/>
  <c r="Q4" i="1"/>
  <c r="Q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Q10" i="1"/>
</calcChain>
</file>

<file path=xl/sharedStrings.xml><?xml version="1.0" encoding="utf-8"?>
<sst xmlns="http://schemas.openxmlformats.org/spreadsheetml/2006/main" count="119" uniqueCount="57">
  <si>
    <t>College Graduate</t>
  </si>
  <si>
    <t>Base Salary</t>
  </si>
  <si>
    <t>First Aid Certification Year</t>
  </si>
  <si>
    <t>Years since First Aid Certification</t>
  </si>
  <si>
    <t xml:space="preserve">Group Leader </t>
  </si>
  <si>
    <t xml:space="preserve">Bunk Leader </t>
  </si>
  <si>
    <t>Age</t>
  </si>
  <si>
    <t>Transportation</t>
  </si>
  <si>
    <t>Hayley Jin</t>
  </si>
  <si>
    <t>Flossie Frampton</t>
  </si>
  <si>
    <t>Joey Stockton</t>
  </si>
  <si>
    <t>Philip Jones</t>
  </si>
  <si>
    <t>Adam Moriarty</t>
  </si>
  <si>
    <t>Eileen Randall</t>
  </si>
  <si>
    <t>Bo Peterson</t>
  </si>
  <si>
    <t>Melinda Masterson</t>
  </si>
  <si>
    <t>Liam Swanson</t>
  </si>
  <si>
    <t>Stephen McAllister</t>
  </si>
  <si>
    <t>Maria Flatley</t>
  </si>
  <si>
    <t>Oscar Alberts</t>
  </si>
  <si>
    <t>Kira Weston</t>
  </si>
  <si>
    <t>Artie Jimenez</t>
  </si>
  <si>
    <t>Sarah Winters</t>
  </si>
  <si>
    <t>Richard Tepper</t>
  </si>
  <si>
    <t>James Gutierrez</t>
  </si>
  <si>
    <t>Stephanie Ito</t>
  </si>
  <si>
    <t>Walter Kaminsky</t>
  </si>
  <si>
    <t>Sienna Shapiro</t>
  </si>
  <si>
    <t>Robert Miller</t>
  </si>
  <si>
    <t>Isaac Runyon</t>
  </si>
  <si>
    <t>Tristan Reinholt</t>
  </si>
  <si>
    <t>Isabella Thorne</t>
  </si>
  <si>
    <t>Tanya Oldman</t>
  </si>
  <si>
    <t>Sylvia Lee</t>
  </si>
  <si>
    <t>Hiro Marumi</t>
  </si>
  <si>
    <t>Julio deSouza</t>
  </si>
  <si>
    <t>Grace Richards</t>
  </si>
  <si>
    <t>Claire Hunter</t>
  </si>
  <si>
    <t>Name</t>
  </si>
  <si>
    <t>All Staff</t>
  </si>
  <si>
    <t>Staff ID</t>
  </si>
  <si>
    <t>Staff Name</t>
  </si>
  <si>
    <t>Leadership Training</t>
  </si>
  <si>
    <t>Candidate for Leadership Training</t>
  </si>
  <si>
    <t>Service Years</t>
  </si>
  <si>
    <t>Average Service Years</t>
  </si>
  <si>
    <t>Leadership Trained Staff</t>
  </si>
  <si>
    <t>Total Staff</t>
  </si>
  <si>
    <t>Yes</t>
  </si>
  <si>
    <t>No</t>
  </si>
  <si>
    <t>Author:</t>
  </si>
  <si>
    <t>Emily Wantland</t>
  </si>
  <si>
    <t>Note: Do not edit this sheet. If your name does not appear in cell B6, please download a new copy of the file from the SAM website.</t>
  </si>
  <si>
    <r>
      <rPr>
        <b/>
        <sz val="11"/>
        <color rgb="FF000000"/>
        <rFont val="Century Gothic"/>
        <family val="2"/>
      </rPr>
      <t xml:space="preserve">New Perspectives </t>
    </r>
    <r>
      <rPr>
        <sz val="11"/>
        <color rgb="FF000000"/>
        <rFont val="Century Gothic"/>
        <family val="2"/>
      </rPr>
      <t>Excel 2016 | Module 8: SAM Project 1a</t>
    </r>
  </si>
  <si>
    <t>Camp Bright Firewood</t>
  </si>
  <si>
    <t>WORKING WITH ADVANCED FUNCTIONS</t>
  </si>
  <si>
    <t>Staff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</si>
</sst>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6" fillId="5" borderId="0">
      <alignment vertical="top" wrapText="1"/>
    </xf>
    <xf numFmtId="0" fontId="8" fillId="5" borderId="0">
      <alignment vertical="top" wrapText="1"/>
    </xf>
    <xf numFmtId="0" fontId="6" fillId="5" borderId="0">
      <alignment vertical="top" wrapText="1"/>
    </xf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44" fontId="0" fillId="3" borderId="1" xfId="1" applyNumberFormat="1" applyFont="1" applyFill="1" applyBorder="1"/>
    <xf numFmtId="0" fontId="0" fillId="4" borderId="3" xfId="0" applyFont="1" applyFill="1" applyBorder="1"/>
    <xf numFmtId="0" fontId="2" fillId="2" borderId="0" xfId="0" applyFont="1" applyFill="1" applyBorder="1"/>
    <xf numFmtId="0" fontId="0" fillId="4" borderId="2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/>
    <xf numFmtId="164" fontId="0" fillId="3" borderId="1" xfId="1" applyNumberFormat="1" applyFont="1" applyFill="1" applyBorder="1"/>
    <xf numFmtId="0" fontId="5" fillId="5" borderId="0" xfId="2" applyFont="1" applyFill="1" applyBorder="1" applyAlignment="1">
      <alignment horizontal="left"/>
    </xf>
    <xf numFmtId="0" fontId="5" fillId="5" borderId="6" xfId="2" applyFont="1" applyFill="1" applyBorder="1" applyAlignment="1">
      <alignment horizontal="left"/>
    </xf>
    <xf numFmtId="0" fontId="4" fillId="0" borderId="0" xfId="2" applyFill="1"/>
    <xf numFmtId="0" fontId="6" fillId="5" borderId="0" xfId="3">
      <alignment vertical="top" wrapText="1"/>
    </xf>
    <xf numFmtId="0" fontId="5" fillId="5" borderId="6" xfId="2" applyFont="1" applyFill="1" applyBorder="1" applyAlignment="1">
      <alignment horizontal="left" wrapText="1"/>
    </xf>
    <xf numFmtId="0" fontId="4" fillId="0" borderId="0" xfId="2" applyFill="1" applyAlignment="1">
      <alignment wrapText="1"/>
    </xf>
    <xf numFmtId="0" fontId="8" fillId="5" borderId="0" xfId="4">
      <alignment vertical="top" wrapText="1"/>
    </xf>
    <xf numFmtId="0" fontId="9" fillId="5" borderId="6" xfId="2" applyFont="1" applyFill="1" applyBorder="1" applyAlignment="1">
      <alignment horizontal="left" wrapText="1"/>
    </xf>
    <xf numFmtId="0" fontId="6" fillId="5" borderId="0" xfId="5">
      <alignment vertical="top" wrapText="1"/>
    </xf>
    <xf numFmtId="0" fontId="5" fillId="5" borderId="0" xfId="2" applyFont="1" applyFill="1" applyBorder="1" applyAlignment="1">
      <alignment horizontal="right"/>
    </xf>
    <xf numFmtId="0" fontId="10" fillId="6" borderId="7" xfId="2" applyFont="1" applyFill="1" applyBorder="1" applyAlignment="1">
      <alignment horizontal="left"/>
    </xf>
    <xf numFmtId="0" fontId="11" fillId="5" borderId="0" xfId="2" applyFont="1" applyFill="1" applyBorder="1" applyAlignment="1">
      <alignment horizontal="center" vertical="center" wrapText="1"/>
    </xf>
    <xf numFmtId="0" fontId="11" fillId="5" borderId="6" xfId="2" applyFont="1" applyFill="1" applyBorder="1" applyAlignment="1">
      <alignment horizontal="center" vertical="center" wrapText="1"/>
    </xf>
    <xf numFmtId="0" fontId="11" fillId="5" borderId="8" xfId="2" applyFont="1" applyFill="1" applyBorder="1" applyAlignment="1">
      <alignment horizontal="center" vertical="center" wrapText="1"/>
    </xf>
    <xf numFmtId="0" fontId="11" fillId="5" borderId="9" xfId="2" applyFont="1" applyFill="1" applyBorder="1" applyAlignment="1">
      <alignment horizontal="center" vertical="center" wrapText="1"/>
    </xf>
    <xf numFmtId="0" fontId="0" fillId="0" borderId="0" xfId="0" applyNumberFormat="1"/>
  </cellXfs>
  <cellStyles count="6">
    <cellStyle name="Currency" xfId="1" builtinId="4"/>
    <cellStyle name="Normal" xfId="0" builtinId="0"/>
    <cellStyle name="Normal 2 2" xfId="2" xr:uid="{00000000-0005-0000-0000-000002000000}"/>
    <cellStyle name="Project Header" xfId="3" xr:uid="{00000000-0005-0000-0000-000003000000}"/>
    <cellStyle name="Student Name" xfId="4" xr:uid="{00000000-0005-0000-0000-000004000000}"/>
    <cellStyle name="Submission" xfId="5" xr:uid="{00000000-0005-0000-0000-000005000000}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BFStaff" displayName="CBFStaff" ref="A1:N31" totalsRowShown="0" headerRowDxfId="20">
  <autoFilter ref="A1:N3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4">
    <tableColumn id="1" xr3:uid="{00000000-0010-0000-0000-000001000000}" name="Staff ID"/>
    <tableColumn id="2" xr3:uid="{00000000-0010-0000-0000-000002000000}" name="Name"/>
    <tableColumn id="3" xr3:uid="{00000000-0010-0000-0000-000003000000}" name="Age"/>
    <tableColumn id="4" xr3:uid="{00000000-0010-0000-0000-000004000000}" name="Service Years" dataDxfId="19"/>
    <tableColumn id="5" xr3:uid="{00000000-0010-0000-0000-000005000000}" name="Base Salary" dataDxfId="10" dataCellStyle="Currency">
      <calculatedColumnFormula>HLOOKUP(CBFStaff[Service Years],$Q$15:$U$16,2,TRUE)</calculatedColumnFormula>
    </tableColumn>
    <tableColumn id="6" xr3:uid="{00000000-0010-0000-0000-000006000000}" name="First Aid Certification Year" dataDxfId="18"/>
    <tableColumn id="7" xr3:uid="{00000000-0010-0000-0000-000007000000}" name="Years since First Aid Certification" dataDxfId="9">
      <calculatedColumnFormula>2018-CBFStaff[[#This Row],[First Aid Certification Year]]</calculatedColumnFormula>
    </tableColumn>
    <tableColumn id="8" xr3:uid="{00000000-0010-0000-0000-000008000000}" name="College Graduate" dataDxfId="17"/>
    <tableColumn id="9" xr3:uid="{00000000-0010-0000-0000-000009000000}" name="Leadership Training" dataDxfId="16"/>
    <tableColumn id="10" xr3:uid="{00000000-0010-0000-0000-00000A000000}" name="Transportation" dataDxfId="4">
      <calculatedColumnFormula>IF(CBFStaff[Age]&gt;=23,"Yes","No")</calculatedColumnFormula>
    </tableColumn>
    <tableColumn id="11" xr3:uid="{00000000-0010-0000-0000-00000B000000}" name="Group Leader " dataDxfId="3">
      <calculatedColumnFormula>IF(OR(CBFStaff[[#This Row],[Service Years]]&gt;3,CBFStaff[[#This Row],[College Graduate]]="Yes"),"Yes","No")</calculatedColumnFormula>
    </tableColumn>
    <tableColumn id="12" xr3:uid="{00000000-0010-0000-0000-00000C000000}" name="Bunk Leader " dataDxfId="2">
      <calculatedColumnFormula>IF(AND(CBFStaff[[#This Row],[Service Years]]&gt;4,CBFStaff[[#This Row],[Leadership Training]]="Yes"),"Yes","No")</calculatedColumnFormula>
    </tableColumn>
    <tableColumn id="14" xr3:uid="{00000000-0010-0000-0000-00000E000000}" name="Candidate for Leadership Training" dataDxfId="1">
      <calculatedColumnFormula>IF(CBFStaff[[#This Row],[Leadership Training]]="Yes","Completed",IF(CBFStaff[[#This Row],[Service Years]]&gt;1,"Yes","No"))</calculatedColumnFormula>
    </tableColumn>
    <tableColumn id="13" xr3:uid="{0245328C-76C6-4D61-8C95-606643FB81FD}" name="Staff Level" dataDxfId="0">
      <calculatedColumnFormula>IF(CBFStaff[[#This Row],[Service Years]]&gt;3,"Senior","Junior")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1640625" defaultRowHeight="12.5" x14ac:dyDescent="0.25"/>
  <cols>
    <col min="1" max="1" width="21.26953125" style="15" customWidth="1"/>
    <col min="2" max="2" width="76.54296875" style="15" customWidth="1"/>
    <col min="3" max="3" width="5" style="15" customWidth="1"/>
    <col min="4" max="16384" width="8.81640625" style="15"/>
  </cols>
  <sheetData>
    <row r="1" spans="1:3" ht="32.25" customHeight="1" x14ac:dyDescent="0.25">
      <c r="A1" s="13"/>
      <c r="B1" s="13"/>
      <c r="C1" s="14"/>
    </row>
    <row r="2" spans="1:3" s="18" customFormat="1" ht="18" customHeight="1" x14ac:dyDescent="0.25">
      <c r="A2" s="13"/>
      <c r="B2" s="16" t="s">
        <v>53</v>
      </c>
      <c r="C2" s="17"/>
    </row>
    <row r="3" spans="1:3" s="18" customFormat="1" ht="36.5" x14ac:dyDescent="0.25">
      <c r="A3" s="13"/>
      <c r="B3" s="19" t="s">
        <v>54</v>
      </c>
      <c r="C3" s="20"/>
    </row>
    <row r="4" spans="1:3" ht="13.5" x14ac:dyDescent="0.25">
      <c r="A4" s="13"/>
      <c r="B4" s="21" t="s">
        <v>55</v>
      </c>
      <c r="C4" s="14"/>
    </row>
    <row r="5" spans="1:3" ht="15.75" customHeight="1" x14ac:dyDescent="0.25">
      <c r="A5" s="13"/>
      <c r="B5" s="13"/>
      <c r="C5" s="14"/>
    </row>
    <row r="6" spans="1:3" x14ac:dyDescent="0.25">
      <c r="A6" s="22" t="s">
        <v>50</v>
      </c>
      <c r="B6" s="23" t="s">
        <v>51</v>
      </c>
      <c r="C6" s="14"/>
    </row>
    <row r="7" spans="1:3" x14ac:dyDescent="0.25">
      <c r="A7" s="13"/>
      <c r="B7" s="13"/>
      <c r="C7" s="14"/>
    </row>
    <row r="8" spans="1:3" x14ac:dyDescent="0.25">
      <c r="A8" s="24" t="s">
        <v>52</v>
      </c>
      <c r="B8" s="24"/>
      <c r="C8" s="25"/>
    </row>
    <row r="9" spans="1:3" x14ac:dyDescent="0.25">
      <c r="A9" s="24"/>
      <c r="B9" s="24"/>
      <c r="C9" s="25"/>
    </row>
    <row r="10" spans="1:3" ht="13" thickBot="1" x14ac:dyDescent="0.3">
      <c r="A10" s="26"/>
      <c r="B10" s="26"/>
      <c r="C10" s="27"/>
    </row>
    <row r="11" spans="1:3" ht="13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d98b47b0-8504-4c36-8dab-2ebc0993a003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tabSelected="1" topLeftCell="G1" zoomScale="60" zoomScaleNormal="60" workbookViewId="0">
      <selection activeCell="R11" sqref="R11"/>
    </sheetView>
  </sheetViews>
  <sheetFormatPr defaultRowHeight="14.5" x14ac:dyDescent="0.35"/>
  <cols>
    <col min="2" max="2" width="16.81640625" bestFit="1" customWidth="1"/>
    <col min="3" max="3" width="10.1796875" customWidth="1"/>
    <col min="4" max="4" width="17" customWidth="1"/>
    <col min="5" max="5" width="13" customWidth="1"/>
    <col min="6" max="6" width="26.1796875" customWidth="1"/>
    <col min="7" max="7" width="19.7265625" customWidth="1"/>
    <col min="8" max="8" width="12" customWidth="1"/>
    <col min="9" max="9" width="20.1796875" customWidth="1"/>
    <col min="10" max="10" width="16.1796875" customWidth="1"/>
    <col min="11" max="11" width="15.453125" customWidth="1"/>
    <col min="12" max="12" width="14.453125" customWidth="1"/>
    <col min="13" max="13" width="22.453125" bestFit="1" customWidth="1"/>
    <col min="14" max="14" width="14.7265625" customWidth="1"/>
    <col min="16" max="16" width="28" bestFit="1" customWidth="1"/>
    <col min="17" max="17" width="21.453125" customWidth="1"/>
    <col min="18" max="18" width="23.26953125" customWidth="1"/>
    <col min="19" max="19" width="15.7265625" customWidth="1"/>
    <col min="20" max="20" width="16.26953125" customWidth="1"/>
    <col min="21" max="21" width="17.26953125" customWidth="1"/>
  </cols>
  <sheetData>
    <row r="1" spans="1:21" s="1" customFormat="1" ht="32.25" customHeight="1" x14ac:dyDescent="0.35">
      <c r="A1" s="1" t="s">
        <v>40</v>
      </c>
      <c r="B1" s="1" t="s">
        <v>38</v>
      </c>
      <c r="C1" s="1" t="s">
        <v>6</v>
      </c>
      <c r="D1" s="1" t="s">
        <v>44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42</v>
      </c>
      <c r="J1" s="1" t="s">
        <v>7</v>
      </c>
      <c r="K1" s="1" t="s">
        <v>4</v>
      </c>
      <c r="L1" s="1" t="s">
        <v>5</v>
      </c>
      <c r="M1" s="1" t="s">
        <v>43</v>
      </c>
      <c r="N1" s="1" t="s">
        <v>56</v>
      </c>
    </row>
    <row r="2" spans="1:21" x14ac:dyDescent="0.35">
      <c r="A2">
        <v>1103</v>
      </c>
      <c r="B2" s="3" t="s">
        <v>12</v>
      </c>
      <c r="C2">
        <v>18</v>
      </c>
      <c r="D2">
        <v>1</v>
      </c>
      <c r="E2" s="2">
        <f>HLOOKUP(CBFStaff[Service Years],$Q$15:$U$16,2,TRUE)</f>
        <v>15.5</v>
      </c>
      <c r="F2">
        <v>2017</v>
      </c>
      <c r="G2">
        <f>2018-CBFStaff[[#This Row],[First Aid Certification Year]]</f>
        <v>1</v>
      </c>
      <c r="H2" t="s">
        <v>49</v>
      </c>
      <c r="I2" t="s">
        <v>49</v>
      </c>
      <c r="J2" t="str">
        <f>IF(CBFStaff[Age]&gt;=23,"Yes","No")</f>
        <v>No</v>
      </c>
      <c r="K2" t="str">
        <f>IF(OR(CBFStaff[[#This Row],[Service Years]]&gt;3,CBFStaff[[#This Row],[College Graduate]]="Yes"),"Yes","No")</f>
        <v>No</v>
      </c>
      <c r="L2" t="str">
        <f>IF(AND(CBFStaff[[#This Row],[Service Years]]&gt;4,CBFStaff[[#This Row],[Leadership Training]]="Yes"),"Yes","No")</f>
        <v>No</v>
      </c>
      <c r="M2" t="str">
        <f>IF(CBFStaff[[#This Row],[Leadership Training]]="Yes","Completed",IF(CBFStaff[[#This Row],[Service Years]]&gt;1,"Yes","No"))</f>
        <v>No</v>
      </c>
      <c r="N2" s="28" t="str">
        <f>IF(CBFStaff[[#This Row],[Service Years]]&gt;3,"Senior","Junior")</f>
        <v>Junior</v>
      </c>
      <c r="P2" s="11" t="s">
        <v>40</v>
      </c>
      <c r="Q2" s="6">
        <v>1036</v>
      </c>
    </row>
    <row r="3" spans="1:21" x14ac:dyDescent="0.35">
      <c r="A3">
        <v>1055</v>
      </c>
      <c r="B3" s="3" t="s">
        <v>21</v>
      </c>
      <c r="C3">
        <v>28</v>
      </c>
      <c r="D3">
        <v>9</v>
      </c>
      <c r="E3" s="2">
        <f>HLOOKUP(CBFStaff[Service Years],$Q$15:$U$16,2,TRUE)</f>
        <v>18.5</v>
      </c>
      <c r="F3">
        <v>2015</v>
      </c>
      <c r="G3">
        <f>2018-CBFStaff[[#This Row],[First Aid Certification Year]]</f>
        <v>3</v>
      </c>
      <c r="H3" t="s">
        <v>48</v>
      </c>
      <c r="I3" t="s">
        <v>48</v>
      </c>
      <c r="J3" t="str">
        <f>IF(CBFStaff[Age]&gt;=23,"Yes","No")</f>
        <v>Yes</v>
      </c>
      <c r="K3" t="str">
        <f>IF(OR(CBFStaff[[#This Row],[Service Years]]&gt;3,CBFStaff[[#This Row],[College Graduate]]="Yes"),"Yes","No")</f>
        <v>Yes</v>
      </c>
      <c r="L3" t="str">
        <f>IF(AND(CBFStaff[[#This Row],[Service Years]]&gt;4,CBFStaff[[#This Row],[Leadership Training]]="Yes"),"Yes","No")</f>
        <v>Yes</v>
      </c>
      <c r="M3" t="str">
        <f>IF(CBFStaff[[#This Row],[Leadership Training]]="Yes","Completed",IF(CBFStaff[[#This Row],[Service Years]]&gt;1,"Yes","No"))</f>
        <v>Completed</v>
      </c>
      <c r="N3" s="28" t="str">
        <f>IF(CBFStaff[[#This Row],[Service Years]]&gt;3,"Senior","Junior")</f>
        <v>Senior</v>
      </c>
      <c r="P3" s="11" t="s">
        <v>41</v>
      </c>
      <c r="Q3" s="6" t="str">
        <f>IFERROR(VLOOKUP(Q2,CBFStaff[[Staff ID]:[Name]],2,FALSE),"Invalid Staff ID")</f>
        <v>Oscar Alberts</v>
      </c>
    </row>
    <row r="4" spans="1:21" x14ac:dyDescent="0.35">
      <c r="A4">
        <v>1056</v>
      </c>
      <c r="B4" s="3" t="s">
        <v>14</v>
      </c>
      <c r="C4">
        <v>24</v>
      </c>
      <c r="D4">
        <v>7</v>
      </c>
      <c r="E4" s="2">
        <f>HLOOKUP(CBFStaff[Service Years],$Q$15:$U$16,2,TRUE)</f>
        <v>18.5</v>
      </c>
      <c r="F4">
        <v>2013</v>
      </c>
      <c r="G4">
        <f>2018-CBFStaff[[#This Row],[First Aid Certification Year]]</f>
        <v>5</v>
      </c>
      <c r="H4" t="s">
        <v>48</v>
      </c>
      <c r="I4" t="s">
        <v>49</v>
      </c>
      <c r="J4" t="str">
        <f>IF(CBFStaff[Age]&gt;=23,"Yes","No")</f>
        <v>Yes</v>
      </c>
      <c r="K4" t="str">
        <f>IF(OR(CBFStaff[[#This Row],[Service Years]]&gt;3,CBFStaff[[#This Row],[College Graduate]]="Yes"),"Yes","No")</f>
        <v>Yes</v>
      </c>
      <c r="L4" t="str">
        <f>IF(AND(CBFStaff[[#This Row],[Service Years]]&gt;4,CBFStaff[[#This Row],[Leadership Training]]="Yes"),"Yes","No")</f>
        <v>No</v>
      </c>
      <c r="M4" t="str">
        <f>IF(CBFStaff[[#This Row],[Leadership Training]]="Yes","Completed",IF(CBFStaff[[#This Row],[Service Years]]&gt;1,"Yes","No"))</f>
        <v>Yes</v>
      </c>
      <c r="N4" s="28" t="str">
        <f>IF(CBFStaff[[#This Row],[Service Years]]&gt;3,"Senior","Junior")</f>
        <v>Senior</v>
      </c>
      <c r="P4" s="7" t="s">
        <v>44</v>
      </c>
      <c r="Q4" s="6">
        <f>VLOOKUP(Q2,CBFStaff[#Data],4,FALSE)</f>
        <v>16</v>
      </c>
    </row>
    <row r="5" spans="1:21" x14ac:dyDescent="0.35">
      <c r="A5">
        <v>1035</v>
      </c>
      <c r="B5" s="3" t="s">
        <v>37</v>
      </c>
      <c r="C5">
        <v>35</v>
      </c>
      <c r="D5">
        <v>10</v>
      </c>
      <c r="E5" s="2">
        <f>HLOOKUP(CBFStaff[Service Years],$Q$15:$U$16,2,TRUE)</f>
        <v>18.5</v>
      </c>
      <c r="F5">
        <v>2016</v>
      </c>
      <c r="G5">
        <f>2018-CBFStaff[[#This Row],[First Aid Certification Year]]</f>
        <v>2</v>
      </c>
      <c r="H5" t="s">
        <v>49</v>
      </c>
      <c r="I5" t="s">
        <v>48</v>
      </c>
      <c r="J5" t="str">
        <f>IF(CBFStaff[Age]&gt;=23,"Yes","No")</f>
        <v>Yes</v>
      </c>
      <c r="K5" t="str">
        <f>IF(OR(CBFStaff[[#This Row],[Service Years]]&gt;3,CBFStaff[[#This Row],[College Graduate]]="Yes"),"Yes","No")</f>
        <v>Yes</v>
      </c>
      <c r="L5" t="str">
        <f>IF(AND(CBFStaff[[#This Row],[Service Years]]&gt;4,CBFStaff[[#This Row],[Leadership Training]]="Yes"),"Yes","No")</f>
        <v>Yes</v>
      </c>
      <c r="M5" t="str">
        <f>IF(CBFStaff[[#This Row],[Leadership Training]]="Yes","Completed",IF(CBFStaff[[#This Row],[Service Years]]&gt;1,"Yes","No"))</f>
        <v>Completed</v>
      </c>
      <c r="N5" s="28" t="str">
        <f>IF(CBFStaff[[#This Row],[Service Years]]&gt;3,"Senior","Junior")</f>
        <v>Senior</v>
      </c>
    </row>
    <row r="6" spans="1:21" x14ac:dyDescent="0.35">
      <c r="A6">
        <v>1094</v>
      </c>
      <c r="B6" s="3" t="s">
        <v>13</v>
      </c>
      <c r="C6">
        <v>18</v>
      </c>
      <c r="D6">
        <v>1</v>
      </c>
      <c r="E6" s="2">
        <f>HLOOKUP(CBFStaff[Service Years],$Q$15:$U$16,2,TRUE)</f>
        <v>15.5</v>
      </c>
      <c r="F6">
        <v>2013</v>
      </c>
      <c r="G6">
        <f>2018-CBFStaff[[#This Row],[First Aid Certification Year]]</f>
        <v>5</v>
      </c>
      <c r="H6" t="s">
        <v>49</v>
      </c>
      <c r="I6" t="s">
        <v>49</v>
      </c>
      <c r="J6" t="str">
        <f>IF(CBFStaff[Age]&gt;=23,"Yes","No")</f>
        <v>No</v>
      </c>
      <c r="K6" t="str">
        <f>IF(OR(CBFStaff[[#This Row],[Service Years]]&gt;3,CBFStaff[[#This Row],[College Graduate]]="Yes"),"Yes","No")</f>
        <v>No</v>
      </c>
      <c r="L6" t="str">
        <f>IF(AND(CBFStaff[[#This Row],[Service Years]]&gt;4,CBFStaff[[#This Row],[Leadership Training]]="Yes"),"Yes","No")</f>
        <v>No</v>
      </c>
      <c r="M6" t="str">
        <f>IF(CBFStaff[[#This Row],[Leadership Training]]="Yes","Completed",IF(CBFStaff[[#This Row],[Service Years]]&gt;1,"Yes","No"))</f>
        <v>No</v>
      </c>
      <c r="N6" s="28" t="str">
        <f>IF(CBFStaff[[#This Row],[Service Years]]&gt;3,"Senior","Junior")</f>
        <v>Junior</v>
      </c>
    </row>
    <row r="7" spans="1:21" x14ac:dyDescent="0.35">
      <c r="A7">
        <v>1066</v>
      </c>
      <c r="B7" s="3" t="s">
        <v>9</v>
      </c>
      <c r="C7">
        <v>23</v>
      </c>
      <c r="D7">
        <v>0</v>
      </c>
      <c r="E7" s="2">
        <f>HLOOKUP(CBFStaff[Service Years],$Q$15:$U$16,2,TRUE)</f>
        <v>15</v>
      </c>
      <c r="F7">
        <v>2016</v>
      </c>
      <c r="G7">
        <f>2018-CBFStaff[[#This Row],[First Aid Certification Year]]</f>
        <v>2</v>
      </c>
      <c r="H7" t="s">
        <v>48</v>
      </c>
      <c r="I7" t="s">
        <v>49</v>
      </c>
      <c r="J7" t="str">
        <f>IF(CBFStaff[Age]&gt;=23,"Yes","No")</f>
        <v>Yes</v>
      </c>
      <c r="K7" t="str">
        <f>IF(OR(CBFStaff[[#This Row],[Service Years]]&gt;3,CBFStaff[[#This Row],[College Graduate]]="Yes"),"Yes","No")</f>
        <v>Yes</v>
      </c>
      <c r="L7" t="str">
        <f>IF(AND(CBFStaff[[#This Row],[Service Years]]&gt;4,CBFStaff[[#This Row],[Leadership Training]]="Yes"),"Yes","No")</f>
        <v>No</v>
      </c>
      <c r="M7" t="str">
        <f>IF(CBFStaff[[#This Row],[Leadership Training]]="Yes","Completed",IF(CBFStaff[[#This Row],[Service Years]]&gt;1,"Yes","No"))</f>
        <v>No</v>
      </c>
      <c r="N7" s="28" t="str">
        <f>IF(CBFStaff[[#This Row],[Service Years]]&gt;3,"Senior","Junior")</f>
        <v>Junior</v>
      </c>
    </row>
    <row r="8" spans="1:21" x14ac:dyDescent="0.35">
      <c r="A8">
        <v>1050</v>
      </c>
      <c r="B8" s="3" t="s">
        <v>36</v>
      </c>
      <c r="C8">
        <v>30</v>
      </c>
      <c r="D8">
        <v>5</v>
      </c>
      <c r="E8" s="2">
        <f>HLOOKUP(CBFStaff[Service Years],$Q$15:$U$16,2,TRUE)</f>
        <v>17.5</v>
      </c>
      <c r="F8">
        <v>2017</v>
      </c>
      <c r="G8">
        <f>2018-CBFStaff[[#This Row],[First Aid Certification Year]]</f>
        <v>1</v>
      </c>
      <c r="H8" t="s">
        <v>48</v>
      </c>
      <c r="I8" t="s">
        <v>48</v>
      </c>
      <c r="J8" t="str">
        <f>IF(CBFStaff[Age]&gt;=23,"Yes","No")</f>
        <v>Yes</v>
      </c>
      <c r="K8" t="str">
        <f>IF(OR(CBFStaff[[#This Row],[Service Years]]&gt;3,CBFStaff[[#This Row],[College Graduate]]="Yes"),"Yes","No")</f>
        <v>Yes</v>
      </c>
      <c r="L8" t="str">
        <f>IF(AND(CBFStaff[[#This Row],[Service Years]]&gt;4,CBFStaff[[#This Row],[Leadership Training]]="Yes"),"Yes","No")</f>
        <v>Yes</v>
      </c>
      <c r="M8" t="str">
        <f>IF(CBFStaff[[#This Row],[Leadership Training]]="Yes","Completed",IF(CBFStaff[[#This Row],[Service Years]]&gt;1,"Yes","No"))</f>
        <v>Completed</v>
      </c>
      <c r="N8" s="28" t="str">
        <f>IF(CBFStaff[[#This Row],[Service Years]]&gt;3,"Senior","Junior")</f>
        <v>Senior</v>
      </c>
      <c r="Q8" s="10" t="s">
        <v>47</v>
      </c>
      <c r="R8" s="10" t="s">
        <v>45</v>
      </c>
    </row>
    <row r="9" spans="1:21" x14ac:dyDescent="0.35">
      <c r="A9">
        <v>1054</v>
      </c>
      <c r="B9" s="3" t="s">
        <v>8</v>
      </c>
      <c r="C9">
        <v>25</v>
      </c>
      <c r="D9">
        <v>8</v>
      </c>
      <c r="E9" s="2">
        <f>HLOOKUP(CBFStaff[Service Years],$Q$15:$U$16,2,TRUE)</f>
        <v>18.5</v>
      </c>
      <c r="F9">
        <v>2013</v>
      </c>
      <c r="G9">
        <f>2018-CBFStaff[[#This Row],[First Aid Certification Year]]</f>
        <v>5</v>
      </c>
      <c r="H9" t="s">
        <v>48</v>
      </c>
      <c r="I9" t="s">
        <v>49</v>
      </c>
      <c r="J9" t="str">
        <f>IF(CBFStaff[Age]&gt;=23,"Yes","No")</f>
        <v>Yes</v>
      </c>
      <c r="K9" t="str">
        <f>IF(OR(CBFStaff[[#This Row],[Service Years]]&gt;3,CBFStaff[[#This Row],[College Graduate]]="Yes"),"Yes","No")</f>
        <v>Yes</v>
      </c>
      <c r="L9" t="str">
        <f>IF(AND(CBFStaff[[#This Row],[Service Years]]&gt;4,CBFStaff[[#This Row],[Leadership Training]]="Yes"),"Yes","No")</f>
        <v>No</v>
      </c>
      <c r="M9" t="str">
        <f>IF(CBFStaff[[#This Row],[Leadership Training]]="Yes","Completed",IF(CBFStaff[[#This Row],[Service Years]]&gt;1,"Yes","No"))</f>
        <v>Yes</v>
      </c>
      <c r="N9" s="28" t="str">
        <f>IF(CBFStaff[[#This Row],[Service Years]]&gt;3,"Senior","Junior")</f>
        <v>Senior</v>
      </c>
      <c r="P9" s="7" t="s">
        <v>46</v>
      </c>
      <c r="Q9" s="6">
        <f>COUNTIF(CBFStaff[Leadership Training],"Yes")</f>
        <v>18</v>
      </c>
      <c r="R9" s="12">
        <f>AVERAGEIF(CBFStaff[Leadership Training],"Yes",CBFStaff[Service Years])</f>
        <v>10.777777777777779</v>
      </c>
    </row>
    <row r="10" spans="1:21" x14ac:dyDescent="0.35">
      <c r="A10">
        <v>1070</v>
      </c>
      <c r="B10" s="3" t="s">
        <v>34</v>
      </c>
      <c r="C10">
        <v>23</v>
      </c>
      <c r="D10">
        <v>4</v>
      </c>
      <c r="E10" s="2">
        <f>HLOOKUP(CBFStaff[Service Years],$Q$15:$U$16,2,TRUE)</f>
        <v>16.75</v>
      </c>
      <c r="F10">
        <v>2013</v>
      </c>
      <c r="G10">
        <f>2018-CBFStaff[[#This Row],[First Aid Certification Year]]</f>
        <v>5</v>
      </c>
      <c r="H10" t="s">
        <v>48</v>
      </c>
      <c r="I10" t="s">
        <v>48</v>
      </c>
      <c r="J10" t="str">
        <f>IF(CBFStaff[Age]&gt;=23,"Yes","No")</f>
        <v>Yes</v>
      </c>
      <c r="K10" t="str">
        <f>IF(OR(CBFStaff[[#This Row],[Service Years]]&gt;3,CBFStaff[[#This Row],[College Graduate]]="Yes"),"Yes","No")</f>
        <v>Yes</v>
      </c>
      <c r="L10" t="str">
        <f>IF(AND(CBFStaff[[#This Row],[Service Years]]&gt;4,CBFStaff[[#This Row],[Leadership Training]]="Yes"),"Yes","No")</f>
        <v>No</v>
      </c>
      <c r="M10" t="str">
        <f>IF(CBFStaff[[#This Row],[Leadership Training]]="Yes","Completed",IF(CBFStaff[[#This Row],[Service Years]]&gt;1,"Yes","No"))</f>
        <v>Completed</v>
      </c>
      <c r="N10" s="28" t="str">
        <f>IF(CBFStaff[[#This Row],[Service Years]]&gt;3,"Senior","Junior")</f>
        <v>Senior</v>
      </c>
      <c r="P10" s="9" t="s">
        <v>39</v>
      </c>
      <c r="Q10" s="8">
        <f>COUNT(CBFStaff[Leadership Training])</f>
        <v>0</v>
      </c>
      <c r="R10" s="12">
        <f>AVERAGE(CBFStaff[Service Years])</f>
        <v>7.8</v>
      </c>
      <c r="S10" s="2"/>
      <c r="T10" s="2"/>
      <c r="U10" s="2"/>
    </row>
    <row r="11" spans="1:21" x14ac:dyDescent="0.35">
      <c r="A11">
        <v>1040</v>
      </c>
      <c r="B11" s="3" t="s">
        <v>29</v>
      </c>
      <c r="C11">
        <v>33</v>
      </c>
      <c r="D11">
        <v>8</v>
      </c>
      <c r="E11" s="2">
        <f>HLOOKUP(CBFStaff[Service Years],$Q$15:$U$16,2,TRUE)</f>
        <v>18.5</v>
      </c>
      <c r="F11">
        <v>2016</v>
      </c>
      <c r="G11">
        <f>2018-CBFStaff[[#This Row],[First Aid Certification Year]]</f>
        <v>2</v>
      </c>
      <c r="H11" t="s">
        <v>48</v>
      </c>
      <c r="I11" t="s">
        <v>49</v>
      </c>
      <c r="J11" t="str">
        <f>IF(CBFStaff[Age]&gt;=23,"Yes","No")</f>
        <v>Yes</v>
      </c>
      <c r="K11" t="str">
        <f>IF(OR(CBFStaff[[#This Row],[Service Years]]&gt;3,CBFStaff[[#This Row],[College Graduate]]="Yes"),"Yes","No")</f>
        <v>Yes</v>
      </c>
      <c r="L11" t="str">
        <f>IF(AND(CBFStaff[[#This Row],[Service Years]]&gt;4,CBFStaff[[#This Row],[Leadership Training]]="Yes"),"Yes","No")</f>
        <v>No</v>
      </c>
      <c r="M11" t="str">
        <f>IF(CBFStaff[[#This Row],[Leadership Training]]="Yes","Completed",IF(CBFStaff[[#This Row],[Service Years]]&gt;1,"Yes","No"))</f>
        <v>Yes</v>
      </c>
      <c r="N11" s="28" t="str">
        <f>IF(CBFStaff[[#This Row],[Service Years]]&gt;3,"Senior","Junior")</f>
        <v>Senior</v>
      </c>
    </row>
    <row r="12" spans="1:21" x14ac:dyDescent="0.35">
      <c r="A12">
        <v>1010</v>
      </c>
      <c r="B12" s="3" t="s">
        <v>31</v>
      </c>
      <c r="C12">
        <v>42</v>
      </c>
      <c r="D12">
        <v>25</v>
      </c>
      <c r="E12" s="2">
        <f>HLOOKUP(CBFStaff[Service Years],$Q$15:$U$16,2,TRUE)</f>
        <v>18.5</v>
      </c>
      <c r="F12">
        <v>2017</v>
      </c>
      <c r="G12">
        <f>2018-CBFStaff[[#This Row],[First Aid Certification Year]]</f>
        <v>1</v>
      </c>
      <c r="H12" t="s">
        <v>48</v>
      </c>
      <c r="I12" t="s">
        <v>48</v>
      </c>
      <c r="J12" t="str">
        <f>IF(CBFStaff[Age]&gt;=23,"Yes","No")</f>
        <v>Yes</v>
      </c>
      <c r="K12" t="str">
        <f>IF(OR(CBFStaff[[#This Row],[Service Years]]&gt;3,CBFStaff[[#This Row],[College Graduate]]="Yes"),"Yes","No")</f>
        <v>Yes</v>
      </c>
      <c r="L12" t="str">
        <f>IF(AND(CBFStaff[[#This Row],[Service Years]]&gt;4,CBFStaff[[#This Row],[Leadership Training]]="Yes"),"Yes","No")</f>
        <v>Yes</v>
      </c>
      <c r="M12" t="str">
        <f>IF(CBFStaff[[#This Row],[Leadership Training]]="Yes","Completed",IF(CBFStaff[[#This Row],[Service Years]]&gt;1,"Yes","No"))</f>
        <v>Completed</v>
      </c>
      <c r="N12" s="28" t="str">
        <f>IF(CBFStaff[[#This Row],[Service Years]]&gt;3,"Senior","Junior")</f>
        <v>Senior</v>
      </c>
    </row>
    <row r="13" spans="1:21" x14ac:dyDescent="0.35">
      <c r="A13">
        <v>1073</v>
      </c>
      <c r="B13" s="3" t="s">
        <v>24</v>
      </c>
      <c r="C13">
        <v>22</v>
      </c>
      <c r="D13">
        <v>3</v>
      </c>
      <c r="E13" s="2">
        <f>HLOOKUP(CBFStaff[Service Years],$Q$15:$U$16,2,TRUE)</f>
        <v>16.75</v>
      </c>
      <c r="F13">
        <v>2014</v>
      </c>
      <c r="G13">
        <f>2018-CBFStaff[[#This Row],[First Aid Certification Year]]</f>
        <v>4</v>
      </c>
      <c r="H13" t="s">
        <v>48</v>
      </c>
      <c r="I13" t="s">
        <v>49</v>
      </c>
      <c r="J13" t="str">
        <f>IF(CBFStaff[Age]&gt;=23,"Yes","No")</f>
        <v>No</v>
      </c>
      <c r="K13" t="str">
        <f>IF(OR(CBFStaff[[#This Row],[Service Years]]&gt;3,CBFStaff[[#This Row],[College Graduate]]="Yes"),"Yes","No")</f>
        <v>Yes</v>
      </c>
      <c r="L13" t="str">
        <f>IF(AND(CBFStaff[[#This Row],[Service Years]]&gt;4,CBFStaff[[#This Row],[Leadership Training]]="Yes"),"Yes","No")</f>
        <v>No</v>
      </c>
      <c r="M13" t="str">
        <f>IF(CBFStaff[[#This Row],[Leadership Training]]="Yes","Completed",IF(CBFStaff[[#This Row],[Service Years]]&gt;1,"Yes","No"))</f>
        <v>Yes</v>
      </c>
      <c r="N13" s="28" t="str">
        <f>IF(CBFStaff[[#This Row],[Service Years]]&gt;3,"Senior","Junior")</f>
        <v>Junior</v>
      </c>
    </row>
    <row r="14" spans="1:21" x14ac:dyDescent="0.35">
      <c r="A14">
        <v>1069</v>
      </c>
      <c r="B14" s="3" t="s">
        <v>10</v>
      </c>
      <c r="C14">
        <v>23</v>
      </c>
      <c r="D14">
        <v>0</v>
      </c>
      <c r="E14" s="2">
        <f>HLOOKUP(CBFStaff[Service Years],$Q$15:$U$16,2,TRUE)</f>
        <v>15</v>
      </c>
      <c r="F14">
        <v>2015</v>
      </c>
      <c r="G14">
        <f>2018-CBFStaff[[#This Row],[First Aid Certification Year]]</f>
        <v>3</v>
      </c>
      <c r="H14" t="s">
        <v>48</v>
      </c>
      <c r="I14" t="s">
        <v>49</v>
      </c>
      <c r="J14" t="str">
        <f>IF(CBFStaff[Age]&gt;=23,"Yes","No")</f>
        <v>Yes</v>
      </c>
      <c r="K14" t="str">
        <f>IF(OR(CBFStaff[[#This Row],[Service Years]]&gt;3,CBFStaff[[#This Row],[College Graduate]]="Yes"),"Yes","No")</f>
        <v>Yes</v>
      </c>
      <c r="L14" t="str">
        <f>IF(AND(CBFStaff[[#This Row],[Service Years]]&gt;4,CBFStaff[[#This Row],[Leadership Training]]="Yes"),"Yes","No")</f>
        <v>No</v>
      </c>
      <c r="M14" t="str">
        <f>IF(CBFStaff[[#This Row],[Leadership Training]]="Yes","Completed",IF(CBFStaff[[#This Row],[Service Years]]&gt;1,"Yes","No"))</f>
        <v>No</v>
      </c>
      <c r="N14" s="28" t="str">
        <f>IF(CBFStaff[[#This Row],[Service Years]]&gt;3,"Senior","Junior")</f>
        <v>Junior</v>
      </c>
    </row>
    <row r="15" spans="1:21" x14ac:dyDescent="0.35">
      <c r="A15">
        <v>1060</v>
      </c>
      <c r="B15" s="3" t="s">
        <v>35</v>
      </c>
      <c r="C15">
        <v>24</v>
      </c>
      <c r="D15">
        <v>7</v>
      </c>
      <c r="E15" s="2">
        <f>HLOOKUP(CBFStaff[Service Years],$Q$15:$U$16,2,TRUE)</f>
        <v>18.5</v>
      </c>
      <c r="F15">
        <v>2013</v>
      </c>
      <c r="G15">
        <f>2018-CBFStaff[[#This Row],[First Aid Certification Year]]</f>
        <v>5</v>
      </c>
      <c r="H15" t="s">
        <v>48</v>
      </c>
      <c r="I15" t="s">
        <v>48</v>
      </c>
      <c r="J15" t="str">
        <f>IF(CBFStaff[Age]&gt;=23,"Yes","No")</f>
        <v>Yes</v>
      </c>
      <c r="K15" t="str">
        <f>IF(OR(CBFStaff[[#This Row],[Service Years]]&gt;3,CBFStaff[[#This Row],[College Graduate]]="Yes"),"Yes","No")</f>
        <v>Yes</v>
      </c>
      <c r="L15" t="str">
        <f>IF(AND(CBFStaff[[#This Row],[Service Years]]&gt;4,CBFStaff[[#This Row],[Leadership Training]]="Yes"),"Yes","No")</f>
        <v>Yes</v>
      </c>
      <c r="M15" t="str">
        <f>IF(CBFStaff[[#This Row],[Leadership Training]]="Yes","Completed",IF(CBFStaff[[#This Row],[Service Years]]&gt;1,"Yes","No"))</f>
        <v>Completed</v>
      </c>
      <c r="N15" s="28" t="str">
        <f>IF(CBFStaff[[#This Row],[Service Years]]&gt;3,"Senior","Junior")</f>
        <v>Senior</v>
      </c>
      <c r="P15" s="7" t="s">
        <v>44</v>
      </c>
      <c r="Q15" s="8">
        <v>0</v>
      </c>
      <c r="R15" s="8">
        <v>1</v>
      </c>
      <c r="S15" s="8">
        <v>2</v>
      </c>
      <c r="T15" s="8">
        <v>5</v>
      </c>
      <c r="U15" s="8">
        <v>7</v>
      </c>
    </row>
    <row r="16" spans="1:21" x14ac:dyDescent="0.35">
      <c r="A16">
        <v>1043</v>
      </c>
      <c r="B16" s="3" t="s">
        <v>20</v>
      </c>
      <c r="C16">
        <v>32</v>
      </c>
      <c r="D16">
        <v>4</v>
      </c>
      <c r="E16" s="2">
        <f>HLOOKUP(CBFStaff[Service Years],$Q$15:$U$16,2,TRUE)</f>
        <v>16.75</v>
      </c>
      <c r="F16">
        <v>2015</v>
      </c>
      <c r="G16">
        <f>2018-CBFStaff[[#This Row],[First Aid Certification Year]]</f>
        <v>3</v>
      </c>
      <c r="H16" t="s">
        <v>49</v>
      </c>
      <c r="I16" t="s">
        <v>49</v>
      </c>
      <c r="J16" t="str">
        <f>IF(CBFStaff[Age]&gt;=23,"Yes","No")</f>
        <v>Yes</v>
      </c>
      <c r="K16" t="str">
        <f>IF(OR(CBFStaff[[#This Row],[Service Years]]&gt;3,CBFStaff[[#This Row],[College Graduate]]="Yes"),"Yes","No")</f>
        <v>Yes</v>
      </c>
      <c r="L16" t="str">
        <f>IF(AND(CBFStaff[[#This Row],[Service Years]]&gt;4,CBFStaff[[#This Row],[Leadership Training]]="Yes"),"Yes","No")</f>
        <v>No</v>
      </c>
      <c r="M16" t="str">
        <f>IF(CBFStaff[[#This Row],[Leadership Training]]="Yes","Completed",IF(CBFStaff[[#This Row],[Service Years]]&gt;1,"Yes","No"))</f>
        <v>Yes</v>
      </c>
      <c r="N16" s="28" t="str">
        <f>IF(CBFStaff[[#This Row],[Service Years]]&gt;3,"Senior","Junior")</f>
        <v>Senior</v>
      </c>
      <c r="P16" s="9" t="s">
        <v>1</v>
      </c>
      <c r="Q16" s="5">
        <v>15</v>
      </c>
      <c r="R16" s="5">
        <v>15.5</v>
      </c>
      <c r="S16" s="5">
        <v>16.75</v>
      </c>
      <c r="T16" s="5">
        <v>17.5</v>
      </c>
      <c r="U16" s="5">
        <v>18.5</v>
      </c>
    </row>
    <row r="17" spans="1:21" x14ac:dyDescent="0.35">
      <c r="A17">
        <v>1034</v>
      </c>
      <c r="B17" s="3" t="s">
        <v>16</v>
      </c>
      <c r="C17">
        <v>35</v>
      </c>
      <c r="D17">
        <v>18</v>
      </c>
      <c r="E17" s="2">
        <f>HLOOKUP(CBFStaff[Service Years],$Q$15:$U$16,2,TRUE)</f>
        <v>18.5</v>
      </c>
      <c r="F17">
        <v>2016</v>
      </c>
      <c r="G17">
        <f>2018-CBFStaff[[#This Row],[First Aid Certification Year]]</f>
        <v>2</v>
      </c>
      <c r="H17" t="s">
        <v>49</v>
      </c>
      <c r="I17" t="s">
        <v>48</v>
      </c>
      <c r="J17" t="str">
        <f>IF(CBFStaff[Age]&gt;=23,"Yes","No")</f>
        <v>Yes</v>
      </c>
      <c r="K17" t="str">
        <f>IF(OR(CBFStaff[[#This Row],[Service Years]]&gt;3,CBFStaff[[#This Row],[College Graduate]]="Yes"),"Yes","No")</f>
        <v>Yes</v>
      </c>
      <c r="L17" t="str">
        <f>IF(AND(CBFStaff[[#This Row],[Service Years]]&gt;4,CBFStaff[[#This Row],[Leadership Training]]="Yes"),"Yes","No")</f>
        <v>Yes</v>
      </c>
      <c r="M17" t="str">
        <f>IF(CBFStaff[[#This Row],[Leadership Training]]="Yes","Completed",IF(CBFStaff[[#This Row],[Service Years]]&gt;1,"Yes","No"))</f>
        <v>Completed</v>
      </c>
      <c r="N17" s="28" t="str">
        <f>IF(CBFStaff[[#This Row],[Service Years]]&gt;3,"Senior","Junior")</f>
        <v>Senior</v>
      </c>
      <c r="P17" s="4"/>
    </row>
    <row r="18" spans="1:21" x14ac:dyDescent="0.35">
      <c r="A18">
        <v>1084</v>
      </c>
      <c r="B18" s="3" t="s">
        <v>18</v>
      </c>
      <c r="C18">
        <v>19</v>
      </c>
      <c r="D18">
        <v>1</v>
      </c>
      <c r="E18" s="2">
        <f>HLOOKUP(CBFStaff[Service Years],$Q$15:$U$16,2,TRUE)</f>
        <v>15.5</v>
      </c>
      <c r="F18">
        <v>2017</v>
      </c>
      <c r="G18">
        <f>2018-CBFStaff[[#This Row],[First Aid Certification Year]]</f>
        <v>1</v>
      </c>
      <c r="H18" t="s">
        <v>49</v>
      </c>
      <c r="I18" t="s">
        <v>49</v>
      </c>
      <c r="J18" t="str">
        <f>IF(CBFStaff[Age]&gt;=23,"Yes","No")</f>
        <v>No</v>
      </c>
      <c r="K18" t="str">
        <f>IF(OR(CBFStaff[[#This Row],[Service Years]]&gt;3,CBFStaff[[#This Row],[College Graduate]]="Yes"),"Yes","No")</f>
        <v>No</v>
      </c>
      <c r="L18" t="str">
        <f>IF(AND(CBFStaff[[#This Row],[Service Years]]&gt;4,CBFStaff[[#This Row],[Leadership Training]]="Yes"),"Yes","No")</f>
        <v>No</v>
      </c>
      <c r="M18" t="str">
        <f>IF(CBFStaff[[#This Row],[Leadership Training]]="Yes","Completed",IF(CBFStaff[[#This Row],[Service Years]]&gt;1,"Yes","No"))</f>
        <v>No</v>
      </c>
      <c r="N18" s="28" t="str">
        <f>IF(CBFStaff[[#This Row],[Service Years]]&gt;3,"Senior","Junior")</f>
        <v>Junior</v>
      </c>
    </row>
    <row r="19" spans="1:21" x14ac:dyDescent="0.35">
      <c r="A19">
        <v>1078</v>
      </c>
      <c r="B19" s="3" t="s">
        <v>15</v>
      </c>
      <c r="C19">
        <v>20</v>
      </c>
      <c r="D19">
        <v>2</v>
      </c>
      <c r="E19" s="2">
        <f>HLOOKUP(CBFStaff[Service Years],$Q$15:$U$16,2,TRUE)</f>
        <v>16.75</v>
      </c>
      <c r="F19">
        <v>2017</v>
      </c>
      <c r="G19">
        <f>2018-CBFStaff[[#This Row],[First Aid Certification Year]]</f>
        <v>1</v>
      </c>
      <c r="H19" t="s">
        <v>49</v>
      </c>
      <c r="I19" t="s">
        <v>48</v>
      </c>
      <c r="J19" t="str">
        <f>IF(CBFStaff[Age]&gt;=23,"Yes","No")</f>
        <v>No</v>
      </c>
      <c r="K19" t="str">
        <f>IF(OR(CBFStaff[[#This Row],[Service Years]]&gt;3,CBFStaff[[#This Row],[College Graduate]]="Yes"),"Yes","No")</f>
        <v>No</v>
      </c>
      <c r="L19" t="str">
        <f>IF(AND(CBFStaff[[#This Row],[Service Years]]&gt;4,CBFStaff[[#This Row],[Leadership Training]]="Yes"),"Yes","No")</f>
        <v>No</v>
      </c>
      <c r="M19" t="str">
        <f>IF(CBFStaff[[#This Row],[Leadership Training]]="Yes","Completed",IF(CBFStaff[[#This Row],[Service Years]]&gt;1,"Yes","No"))</f>
        <v>Completed</v>
      </c>
      <c r="N19" s="28" t="str">
        <f>IF(CBFStaff[[#This Row],[Service Years]]&gt;3,"Senior","Junior")</f>
        <v>Junior</v>
      </c>
    </row>
    <row r="20" spans="1:21" x14ac:dyDescent="0.35">
      <c r="A20">
        <v>1036</v>
      </c>
      <c r="B20" s="3" t="s">
        <v>19</v>
      </c>
      <c r="C20">
        <v>33</v>
      </c>
      <c r="D20">
        <v>16</v>
      </c>
      <c r="E20" s="2">
        <f>HLOOKUP(CBFStaff[Service Years],$Q$15:$U$16,2,TRUE)</f>
        <v>18.5</v>
      </c>
      <c r="F20">
        <v>2015</v>
      </c>
      <c r="G20">
        <f>2018-CBFStaff[[#This Row],[First Aid Certification Year]]</f>
        <v>3</v>
      </c>
      <c r="H20" t="s">
        <v>48</v>
      </c>
      <c r="I20" t="s">
        <v>48</v>
      </c>
      <c r="J20" t="str">
        <f>IF(CBFStaff[Age]&gt;=23,"Yes","No")</f>
        <v>Yes</v>
      </c>
      <c r="K20" t="str">
        <f>IF(OR(CBFStaff[[#This Row],[Service Years]]&gt;3,CBFStaff[[#This Row],[College Graduate]]="Yes"),"Yes","No")</f>
        <v>Yes</v>
      </c>
      <c r="L20" t="str">
        <f>IF(AND(CBFStaff[[#This Row],[Service Years]]&gt;4,CBFStaff[[#This Row],[Leadership Training]]="Yes"),"Yes","No")</f>
        <v>Yes</v>
      </c>
      <c r="M20" t="str">
        <f>IF(CBFStaff[[#This Row],[Leadership Training]]="Yes","Completed",IF(CBFStaff[[#This Row],[Service Years]]&gt;1,"Yes","No"))</f>
        <v>Completed</v>
      </c>
      <c r="N20" s="28" t="str">
        <f>IF(CBFStaff[[#This Row],[Service Years]]&gt;3,"Senior","Junior")</f>
        <v>Senior</v>
      </c>
    </row>
    <row r="21" spans="1:21" x14ac:dyDescent="0.35">
      <c r="A21">
        <v>1074</v>
      </c>
      <c r="B21" s="3" t="s">
        <v>11</v>
      </c>
      <c r="C21">
        <v>22</v>
      </c>
      <c r="D21">
        <v>5</v>
      </c>
      <c r="E21" s="2">
        <f>HLOOKUP(CBFStaff[Service Years],$Q$15:$U$16,2,TRUE)</f>
        <v>17.5</v>
      </c>
      <c r="F21">
        <v>2015</v>
      </c>
      <c r="G21">
        <f>2018-CBFStaff[[#This Row],[First Aid Certification Year]]</f>
        <v>3</v>
      </c>
      <c r="H21" t="s">
        <v>49</v>
      </c>
      <c r="I21" t="s">
        <v>49</v>
      </c>
      <c r="J21" t="str">
        <f>IF(CBFStaff[Age]&gt;=23,"Yes","No")</f>
        <v>No</v>
      </c>
      <c r="K21" t="str">
        <f>IF(OR(CBFStaff[[#This Row],[Service Years]]&gt;3,CBFStaff[[#This Row],[College Graduate]]="Yes"),"Yes","No")</f>
        <v>Yes</v>
      </c>
      <c r="L21" t="str">
        <f>IF(AND(CBFStaff[[#This Row],[Service Years]]&gt;4,CBFStaff[[#This Row],[Leadership Training]]="Yes"),"Yes","No")</f>
        <v>No</v>
      </c>
      <c r="M21" t="str">
        <f>IF(CBFStaff[[#This Row],[Leadership Training]]="Yes","Completed",IF(CBFStaff[[#This Row],[Service Years]]&gt;1,"Yes","No"))</f>
        <v>Yes</v>
      </c>
      <c r="N21" s="28" t="str">
        <f>IF(CBFStaff[[#This Row],[Service Years]]&gt;3,"Senior","Junior")</f>
        <v>Senior</v>
      </c>
      <c r="Q21" s="2"/>
      <c r="R21" s="2"/>
      <c r="S21" s="2"/>
      <c r="T21" s="2"/>
      <c r="U21" s="2"/>
    </row>
    <row r="22" spans="1:21" x14ac:dyDescent="0.35">
      <c r="A22">
        <v>1076</v>
      </c>
      <c r="B22" s="3" t="s">
        <v>23</v>
      </c>
      <c r="C22">
        <v>21</v>
      </c>
      <c r="D22">
        <v>4</v>
      </c>
      <c r="E22" s="2">
        <f>HLOOKUP(CBFStaff[Service Years],$Q$15:$U$16,2,TRUE)</f>
        <v>16.75</v>
      </c>
      <c r="F22">
        <v>2014</v>
      </c>
      <c r="G22">
        <f>2018-CBFStaff[[#This Row],[First Aid Certification Year]]</f>
        <v>4</v>
      </c>
      <c r="H22" t="s">
        <v>49</v>
      </c>
      <c r="I22" t="s">
        <v>48</v>
      </c>
      <c r="J22" t="str">
        <f>IF(CBFStaff[Age]&gt;=23,"Yes","No")</f>
        <v>No</v>
      </c>
      <c r="K22" t="str">
        <f>IF(OR(CBFStaff[[#This Row],[Service Years]]&gt;3,CBFStaff[[#This Row],[College Graduate]]="Yes"),"Yes","No")</f>
        <v>Yes</v>
      </c>
      <c r="L22" t="str">
        <f>IF(AND(CBFStaff[[#This Row],[Service Years]]&gt;4,CBFStaff[[#This Row],[Leadership Training]]="Yes"),"Yes","No")</f>
        <v>No</v>
      </c>
      <c r="M22" t="str">
        <f>IF(CBFStaff[[#This Row],[Leadership Training]]="Yes","Completed",IF(CBFStaff[[#This Row],[Service Years]]&gt;1,"Yes","No"))</f>
        <v>Completed</v>
      </c>
      <c r="N22" s="28" t="str">
        <f>IF(CBFStaff[[#This Row],[Service Years]]&gt;3,"Senior","Junior")</f>
        <v>Senior</v>
      </c>
    </row>
    <row r="23" spans="1:21" x14ac:dyDescent="0.35">
      <c r="A23">
        <v>1009</v>
      </c>
      <c r="B23" s="3" t="s">
        <v>28</v>
      </c>
      <c r="C23">
        <v>44</v>
      </c>
      <c r="D23">
        <v>25</v>
      </c>
      <c r="E23" s="2">
        <f>HLOOKUP(CBFStaff[Service Years],$Q$15:$U$16,2,TRUE)</f>
        <v>18.5</v>
      </c>
      <c r="F23">
        <v>2014</v>
      </c>
      <c r="G23">
        <f>2018-CBFStaff[[#This Row],[First Aid Certification Year]]</f>
        <v>4</v>
      </c>
      <c r="H23" t="s">
        <v>48</v>
      </c>
      <c r="I23" t="s">
        <v>48</v>
      </c>
      <c r="J23" t="str">
        <f>IF(CBFStaff[Age]&gt;=23,"Yes","No")</f>
        <v>Yes</v>
      </c>
      <c r="K23" t="str">
        <f>IF(OR(CBFStaff[[#This Row],[Service Years]]&gt;3,CBFStaff[[#This Row],[College Graduate]]="Yes"),"Yes","No")</f>
        <v>Yes</v>
      </c>
      <c r="L23" t="str">
        <f>IF(AND(CBFStaff[[#This Row],[Service Years]]&gt;4,CBFStaff[[#This Row],[Leadership Training]]="Yes"),"Yes","No")</f>
        <v>Yes</v>
      </c>
      <c r="M23" t="str">
        <f>IF(CBFStaff[[#This Row],[Leadership Training]]="Yes","Completed",IF(CBFStaff[[#This Row],[Service Years]]&gt;1,"Yes","No"))</f>
        <v>Completed</v>
      </c>
      <c r="N23" s="28" t="str">
        <f>IF(CBFStaff[[#This Row],[Service Years]]&gt;3,"Senior","Junior")</f>
        <v>Senior</v>
      </c>
    </row>
    <row r="24" spans="1:21" x14ac:dyDescent="0.35">
      <c r="A24">
        <v>1089</v>
      </c>
      <c r="B24" s="3" t="s">
        <v>22</v>
      </c>
      <c r="C24">
        <v>19</v>
      </c>
      <c r="D24">
        <v>2</v>
      </c>
      <c r="E24" s="2">
        <f>HLOOKUP(CBFStaff[Service Years],$Q$15:$U$16,2,TRUE)</f>
        <v>16.75</v>
      </c>
      <c r="F24">
        <v>2015</v>
      </c>
      <c r="G24">
        <f>2018-CBFStaff[[#This Row],[First Aid Certification Year]]</f>
        <v>3</v>
      </c>
      <c r="H24" t="s">
        <v>49</v>
      </c>
      <c r="I24" t="s">
        <v>49</v>
      </c>
      <c r="J24" t="str">
        <f>IF(CBFStaff[Age]&gt;=23,"Yes","No")</f>
        <v>No</v>
      </c>
      <c r="K24" t="str">
        <f>IF(OR(CBFStaff[[#This Row],[Service Years]]&gt;3,CBFStaff[[#This Row],[College Graduate]]="Yes"),"Yes","No")</f>
        <v>No</v>
      </c>
      <c r="L24" t="str">
        <f>IF(AND(CBFStaff[[#This Row],[Service Years]]&gt;4,CBFStaff[[#This Row],[Leadership Training]]="Yes"),"Yes","No")</f>
        <v>No</v>
      </c>
      <c r="M24" t="str">
        <f>IF(CBFStaff[[#This Row],[Leadership Training]]="Yes","Completed",IF(CBFStaff[[#This Row],[Service Years]]&gt;1,"Yes","No"))</f>
        <v>Yes</v>
      </c>
      <c r="N24" s="28" t="str">
        <f>IF(CBFStaff[[#This Row],[Service Years]]&gt;3,"Senior","Junior")</f>
        <v>Junior</v>
      </c>
    </row>
    <row r="25" spans="1:21" x14ac:dyDescent="0.35">
      <c r="A25">
        <v>1022</v>
      </c>
      <c r="B25" s="3" t="s">
        <v>27</v>
      </c>
      <c r="C25">
        <v>38</v>
      </c>
      <c r="D25">
        <v>16</v>
      </c>
      <c r="E25" s="2">
        <f>HLOOKUP(CBFStaff[Service Years],$Q$15:$U$16,2,TRUE)</f>
        <v>18.5</v>
      </c>
      <c r="F25">
        <v>2016</v>
      </c>
      <c r="G25">
        <f>2018-CBFStaff[[#This Row],[First Aid Certification Year]]</f>
        <v>2</v>
      </c>
      <c r="H25" t="s">
        <v>48</v>
      </c>
      <c r="I25" t="s">
        <v>48</v>
      </c>
      <c r="J25" t="str">
        <f>IF(CBFStaff[Age]&gt;=23,"Yes","No")</f>
        <v>Yes</v>
      </c>
      <c r="K25" t="str">
        <f>IF(OR(CBFStaff[[#This Row],[Service Years]]&gt;3,CBFStaff[[#This Row],[College Graduate]]="Yes"),"Yes","No")</f>
        <v>Yes</v>
      </c>
      <c r="L25" t="str">
        <f>IF(AND(CBFStaff[[#This Row],[Service Years]]&gt;4,CBFStaff[[#This Row],[Leadership Training]]="Yes"),"Yes","No")</f>
        <v>Yes</v>
      </c>
      <c r="M25" t="str">
        <f>IF(CBFStaff[[#This Row],[Leadership Training]]="Yes","Completed",IF(CBFStaff[[#This Row],[Service Years]]&gt;1,"Yes","No"))</f>
        <v>Completed</v>
      </c>
      <c r="N25" s="28" t="str">
        <f>IF(CBFStaff[[#This Row],[Service Years]]&gt;3,"Senior","Junior")</f>
        <v>Senior</v>
      </c>
    </row>
    <row r="26" spans="1:21" x14ac:dyDescent="0.35">
      <c r="A26">
        <v>1033</v>
      </c>
      <c r="B26" s="3" t="s">
        <v>25</v>
      </c>
      <c r="C26">
        <v>35</v>
      </c>
      <c r="D26">
        <v>17</v>
      </c>
      <c r="E26" s="2">
        <f>HLOOKUP(CBFStaff[Service Years],$Q$15:$U$16,2,TRUE)</f>
        <v>18.5</v>
      </c>
      <c r="F26">
        <v>2016</v>
      </c>
      <c r="G26">
        <f>2018-CBFStaff[[#This Row],[First Aid Certification Year]]</f>
        <v>2</v>
      </c>
      <c r="H26" t="s">
        <v>48</v>
      </c>
      <c r="I26" t="s">
        <v>48</v>
      </c>
      <c r="J26" t="str">
        <f>IF(CBFStaff[Age]&gt;=23,"Yes","No")</f>
        <v>Yes</v>
      </c>
      <c r="K26" t="str">
        <f>IF(OR(CBFStaff[[#This Row],[Service Years]]&gt;3,CBFStaff[[#This Row],[College Graduate]]="Yes"),"Yes","No")</f>
        <v>Yes</v>
      </c>
      <c r="L26" t="str">
        <f>IF(AND(CBFStaff[[#This Row],[Service Years]]&gt;4,CBFStaff[[#This Row],[Leadership Training]]="Yes"),"Yes","No")</f>
        <v>Yes</v>
      </c>
      <c r="M26" t="str">
        <f>IF(CBFStaff[[#This Row],[Leadership Training]]="Yes","Completed",IF(CBFStaff[[#This Row],[Service Years]]&gt;1,"Yes","No"))</f>
        <v>Completed</v>
      </c>
      <c r="N26" s="28" t="str">
        <f>IF(CBFStaff[[#This Row],[Service Years]]&gt;3,"Senior","Junior")</f>
        <v>Senior</v>
      </c>
    </row>
    <row r="27" spans="1:21" x14ac:dyDescent="0.35">
      <c r="A27">
        <v>1065</v>
      </c>
      <c r="B27" s="3" t="s">
        <v>17</v>
      </c>
      <c r="C27">
        <v>23</v>
      </c>
      <c r="D27">
        <v>6</v>
      </c>
      <c r="E27" s="2">
        <f>HLOOKUP(CBFStaff[Service Years],$Q$15:$U$16,2,TRUE)</f>
        <v>17.5</v>
      </c>
      <c r="F27">
        <v>2017</v>
      </c>
      <c r="G27">
        <f>2018-CBFStaff[[#This Row],[First Aid Certification Year]]</f>
        <v>1</v>
      </c>
      <c r="H27" t="s">
        <v>49</v>
      </c>
      <c r="I27" t="s">
        <v>48</v>
      </c>
      <c r="J27" t="str">
        <f>IF(CBFStaff[Age]&gt;=23,"Yes","No")</f>
        <v>Yes</v>
      </c>
      <c r="K27" t="str">
        <f>IF(OR(CBFStaff[[#This Row],[Service Years]]&gt;3,CBFStaff[[#This Row],[College Graduate]]="Yes"),"Yes","No")</f>
        <v>Yes</v>
      </c>
      <c r="L27" t="str">
        <f>IF(AND(CBFStaff[[#This Row],[Service Years]]&gt;4,CBFStaff[[#This Row],[Leadership Training]]="Yes"),"Yes","No")</f>
        <v>Yes</v>
      </c>
      <c r="M27" t="str">
        <f>IF(CBFStaff[[#This Row],[Leadership Training]]="Yes","Completed",IF(CBFStaff[[#This Row],[Service Years]]&gt;1,"Yes","No"))</f>
        <v>Completed</v>
      </c>
      <c r="N27" s="28" t="str">
        <f>IF(CBFStaff[[#This Row],[Service Years]]&gt;3,"Senior","Junior")</f>
        <v>Senior</v>
      </c>
    </row>
    <row r="28" spans="1:21" x14ac:dyDescent="0.35">
      <c r="A28">
        <v>1087</v>
      </c>
      <c r="B28" s="3" t="s">
        <v>33</v>
      </c>
      <c r="C28">
        <v>20</v>
      </c>
      <c r="D28">
        <v>3</v>
      </c>
      <c r="E28" s="2">
        <f>HLOOKUP(CBFStaff[Service Years],$Q$15:$U$16,2,TRUE)</f>
        <v>16.75</v>
      </c>
      <c r="F28">
        <v>2013</v>
      </c>
      <c r="G28">
        <f>2018-CBFStaff[[#This Row],[First Aid Certification Year]]</f>
        <v>5</v>
      </c>
      <c r="H28" t="s">
        <v>49</v>
      </c>
      <c r="I28" t="s">
        <v>48</v>
      </c>
      <c r="J28" t="str">
        <f>IF(CBFStaff[Age]&gt;=23,"Yes","No")</f>
        <v>No</v>
      </c>
      <c r="K28" t="str">
        <f>IF(OR(CBFStaff[[#This Row],[Service Years]]&gt;3,CBFStaff[[#This Row],[College Graduate]]="Yes"),"Yes","No")</f>
        <v>No</v>
      </c>
      <c r="L28" t="str">
        <f>IF(AND(CBFStaff[[#This Row],[Service Years]]&gt;4,CBFStaff[[#This Row],[Leadership Training]]="Yes"),"Yes","No")</f>
        <v>No</v>
      </c>
      <c r="M28" t="str">
        <f>IF(CBFStaff[[#This Row],[Leadership Training]]="Yes","Completed",IF(CBFStaff[[#This Row],[Service Years]]&gt;1,"Yes","No"))</f>
        <v>Completed</v>
      </c>
      <c r="N28" s="28" t="str">
        <f>IF(CBFStaff[[#This Row],[Service Years]]&gt;3,"Senior","Junior")</f>
        <v>Junior</v>
      </c>
    </row>
    <row r="29" spans="1:21" x14ac:dyDescent="0.35">
      <c r="A29">
        <v>1048</v>
      </c>
      <c r="B29" s="3" t="s">
        <v>32</v>
      </c>
      <c r="C29">
        <v>30</v>
      </c>
      <c r="D29">
        <v>13</v>
      </c>
      <c r="E29" s="2">
        <f>HLOOKUP(CBFStaff[Service Years],$Q$15:$U$16,2,TRUE)</f>
        <v>18.5</v>
      </c>
      <c r="F29">
        <v>2013</v>
      </c>
      <c r="G29">
        <f>2018-CBFStaff[[#This Row],[First Aid Certification Year]]</f>
        <v>5</v>
      </c>
      <c r="H29" t="s">
        <v>48</v>
      </c>
      <c r="I29" t="s">
        <v>48</v>
      </c>
      <c r="J29" t="str">
        <f>IF(CBFStaff[Age]&gt;=23,"Yes","No")</f>
        <v>Yes</v>
      </c>
      <c r="K29" t="str">
        <f>IF(OR(CBFStaff[[#This Row],[Service Years]]&gt;3,CBFStaff[[#This Row],[College Graduate]]="Yes"),"Yes","No")</f>
        <v>Yes</v>
      </c>
      <c r="L29" t="str">
        <f>IF(AND(CBFStaff[[#This Row],[Service Years]]&gt;4,CBFStaff[[#This Row],[Leadership Training]]="Yes"),"Yes","No")</f>
        <v>Yes</v>
      </c>
      <c r="M29" t="str">
        <f>IF(CBFStaff[[#This Row],[Leadership Training]]="Yes","Completed",IF(CBFStaff[[#This Row],[Service Years]]&gt;1,"Yes","No"))</f>
        <v>Completed</v>
      </c>
      <c r="N29" s="28" t="str">
        <f>IF(CBFStaff[[#This Row],[Service Years]]&gt;3,"Senior","Junior")</f>
        <v>Senior</v>
      </c>
    </row>
    <row r="30" spans="1:21" x14ac:dyDescent="0.35">
      <c r="A30">
        <v>1053</v>
      </c>
      <c r="B30" s="3" t="s">
        <v>30</v>
      </c>
      <c r="C30">
        <v>25</v>
      </c>
      <c r="D30">
        <v>8</v>
      </c>
      <c r="E30" s="2">
        <f>HLOOKUP(CBFStaff[Service Years],$Q$15:$U$16,2,TRUE)</f>
        <v>18.5</v>
      </c>
      <c r="F30">
        <v>2014</v>
      </c>
      <c r="G30">
        <f>2018-CBFStaff[[#This Row],[First Aid Certification Year]]</f>
        <v>4</v>
      </c>
      <c r="H30" t="s">
        <v>48</v>
      </c>
      <c r="I30" t="s">
        <v>48</v>
      </c>
      <c r="J30" t="str">
        <f>IF(CBFStaff[Age]&gt;=23,"Yes","No")</f>
        <v>Yes</v>
      </c>
      <c r="K30" t="str">
        <f>IF(OR(CBFStaff[[#This Row],[Service Years]]&gt;3,CBFStaff[[#This Row],[College Graduate]]="Yes"),"Yes","No")</f>
        <v>Yes</v>
      </c>
      <c r="L30" t="str">
        <f>IF(AND(CBFStaff[[#This Row],[Service Years]]&gt;4,CBFStaff[[#This Row],[Leadership Training]]="Yes"),"Yes","No")</f>
        <v>Yes</v>
      </c>
      <c r="M30" t="str">
        <f>IF(CBFStaff[[#This Row],[Leadership Training]]="Yes","Completed",IF(CBFStaff[[#This Row],[Service Years]]&gt;1,"Yes","No"))</f>
        <v>Completed</v>
      </c>
      <c r="N30" s="28" t="str">
        <f>IF(CBFStaff[[#This Row],[Service Years]]&gt;3,"Senior","Junior")</f>
        <v>Senior</v>
      </c>
    </row>
    <row r="31" spans="1:21" x14ac:dyDescent="0.35">
      <c r="A31">
        <v>1064</v>
      </c>
      <c r="B31" s="3" t="s">
        <v>26</v>
      </c>
      <c r="C31">
        <v>23</v>
      </c>
      <c r="D31">
        <v>6</v>
      </c>
      <c r="E31" s="2">
        <f>HLOOKUP(CBFStaff[Service Years],$Q$15:$U$16,2,TRUE)</f>
        <v>17.5</v>
      </c>
      <c r="F31">
        <v>2013</v>
      </c>
      <c r="G31">
        <f>2018-CBFStaff[[#This Row],[First Aid Certification Year]]</f>
        <v>5</v>
      </c>
      <c r="H31" t="s">
        <v>48</v>
      </c>
      <c r="I31" t="s">
        <v>48</v>
      </c>
      <c r="J31" t="str">
        <f>IF(CBFStaff[Age]&gt;=23,"Yes","No")</f>
        <v>Yes</v>
      </c>
      <c r="K31" t="str">
        <f>IF(OR(CBFStaff[[#This Row],[Service Years]]&gt;3,CBFStaff[[#This Row],[College Graduate]]="Yes"),"Yes","No")</f>
        <v>Yes</v>
      </c>
      <c r="L31" t="str">
        <f>IF(AND(CBFStaff[[#This Row],[Service Years]]&gt;4,CBFStaff[[#This Row],[Leadership Training]]="Yes"),"Yes","No")</f>
        <v>Yes</v>
      </c>
      <c r="M31" t="str">
        <f>IF(CBFStaff[[#This Row],[Leadership Training]]="Yes","Completed",IF(CBFStaff[[#This Row],[Service Years]]&gt;1,"Yes","No"))</f>
        <v>Completed</v>
      </c>
      <c r="N31" s="28" t="str">
        <f>IF(CBFStaff[[#This Row],[Service Years]]&gt;3,"Senior","Junior")</f>
        <v>Senior</v>
      </c>
    </row>
  </sheetData>
  <conditionalFormatting sqref="G2:G31">
    <cfRule type="cellIs" dxfId="7" priority="2" operator="greaterThanOrEqual">
      <formula>3</formula>
    </cfRule>
  </conditionalFormatting>
  <conditionalFormatting sqref="A2:A31">
    <cfRule type="duplicateValues" dxfId="8" priority="1"/>
  </conditionalFormatting>
  <dataValidations count="1">
    <dataValidation allowBlank="1" error="pavI8MeUFtEyxX2I4tkyd98b47b0-8504-4c36-8dab-2ebc0993a003" sqref="A1:U31" xr:uid="{00000000-0002-0000-0100-00000000000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{d98b47b0-8504-4c36-8dab-2ebc0993a003}</UserID>
  <AssignmentID>{d98b47b0-8504-4c36-8dab-2ebc0993a003}</AssignmentID>
</GradingEngineProps>
</file>

<file path=customXml/itemProps1.xml><?xml version="1.0" encoding="utf-8"?>
<ds:datastoreItem xmlns:ds="http://schemas.openxmlformats.org/officeDocument/2006/customXml" ds:itemID="{DCB668DA-52BF-4F4F-B755-91D28A656E2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Staff 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Emily Wantland</cp:lastModifiedBy>
  <dcterms:created xsi:type="dcterms:W3CDTF">2016-06-06T00:37:53Z</dcterms:created>
  <dcterms:modified xsi:type="dcterms:W3CDTF">2018-06-15T02:48:46Z</dcterms:modified>
</cp:coreProperties>
</file>